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educationgovuk-my.sharepoint.com/personal/emma_appleby_education_gov_uk/Documents/ESFA/Nov 2024/EY Documents/EYPP update/"/>
    </mc:Choice>
  </mc:AlternateContent>
  <xr:revisionPtr revIDLastSave="0" documentId="14_{1147D9B9-A90F-446E-9029-70706AB80E17}" xr6:coauthVersionLast="47" xr6:coauthVersionMax="47" xr10:uidLastSave="{00000000-0000-0000-0000-000000000000}"/>
  <bookViews>
    <workbookView xWindow="33720" yWindow="-120" windowWidth="29040" windowHeight="15720" tabRatio="792" xr2:uid="{00000000-000D-0000-FFFF-FFFF00000000}"/>
  </bookViews>
  <sheets>
    <sheet name="Information" sheetId="9" r:id="rId1"/>
    <sheet name="National calculations" sheetId="16" r:id="rId2"/>
    <sheet name="National average rates" sheetId="35" r:id="rId3"/>
    <sheet name="3-4YO 2025-26 rates" sheetId="21" r:id="rId4"/>
    <sheet name="2YO 2025-26 rates" sheetId="22" r:id="rId5"/>
    <sheet name="Under 2s 2025-26 rates" sheetId="31" r:id="rId6"/>
    <sheet name="3-4YO 2025-26 step-by-step" sheetId="13" r:id="rId7"/>
    <sheet name="2YO 2025-26 step-by-step" sheetId="28" r:id="rId8"/>
    <sheet name="Under 2s 2025-26 step-by-step" sheetId="33" r:id="rId9"/>
    <sheet name="MNS 2025-26" sheetId="30" r:id="rId10"/>
    <sheet name="TP notional rates" sheetId="26" r:id="rId11"/>
    <sheet name="ACA" sheetId="23" r:id="rId12"/>
    <sheet name="Formula factor data" sheetId="14" r:id="rId13"/>
  </sheets>
  <definedNames>
    <definedName name="___v2" localSheetId="9" hidden="1">#REF!</definedName>
    <definedName name="___v2" hidden="1">#REF!</definedName>
    <definedName name="__123Graph_ADUMMY" localSheetId="9" hidden="1">#REF!</definedName>
    <definedName name="__123Graph_ADUMMY" hidden="1">#REF!</definedName>
    <definedName name="__123Graph_AMAIN" localSheetId="9" hidden="1">#REF!</definedName>
    <definedName name="__123Graph_AMAIN" hidden="1">#REF!</definedName>
    <definedName name="__123Graph_AMONTHLY" localSheetId="9" hidden="1">#REF!</definedName>
    <definedName name="__123Graph_AMONTHLY" hidden="1">#REF!</definedName>
    <definedName name="__123Graph_AMONTHLY2" localSheetId="9" hidden="1">#REF!</definedName>
    <definedName name="__123Graph_AMONTHLY2" hidden="1">#REF!</definedName>
    <definedName name="__123Graph_BDUMMY" hidden="1">#REF!</definedName>
    <definedName name="__123Graph_BMAIN" hidden="1">#REF!</definedName>
    <definedName name="__123Graph_BMONTHLY" hidden="1">#REF!</definedName>
    <definedName name="__123Graph_BMONTHLY2" hidden="1">#REF!</definedName>
    <definedName name="__123Graph_CDUMMY" hidden="1">#REF!</definedName>
    <definedName name="__123Graph_CMONTHLY" hidden="1">#REF!</definedName>
    <definedName name="__123Graph_CMONTHLY2" hidden="1">#REF!</definedName>
    <definedName name="__123Graph_DMONTHLY2" hidden="1">#REF!</definedName>
    <definedName name="__123Graph_EMONTHLY2" hidden="1">#REF!</definedName>
    <definedName name="__123Graph_FMONTHLY2" hidden="1">#REF!</definedName>
    <definedName name="__123Graph_XMAIN" hidden="1">#REF!</definedName>
    <definedName name="__123Graph_XMONTHLY" hidden="1">#REF!</definedName>
    <definedName name="__123Graph_XMONTHLY2" hidden="1">#REF!</definedName>
    <definedName name="__v2"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'2YO 2025-26 rates'!$A$4:$E$154</definedName>
    <definedName name="_xlnm._FilterDatabase" localSheetId="7" hidden="1">'2YO 2025-26 step-by-step'!$A$7:$T$157</definedName>
    <definedName name="_xlnm._FilterDatabase" localSheetId="3" hidden="1">'3-4YO 2025-26 rates'!$A$4:$G$154</definedName>
    <definedName name="_xlnm._FilterDatabase" localSheetId="6" hidden="1">'3-4YO 2025-26 step-by-step'!$A$6:$AK$156</definedName>
    <definedName name="_xlnm._FilterDatabase" localSheetId="11" hidden="1">ACA!$A$14:$P$14</definedName>
    <definedName name="_xlnm._FilterDatabase" localSheetId="12" hidden="1">'Formula factor data'!$A$11:$L$11</definedName>
    <definedName name="_xlnm._FilterDatabase" localSheetId="5" hidden="1">'Under 2s 2025-26 rates'!$A$3:$H$153</definedName>
    <definedName name="_Key1" hidden="1">#REF!</definedName>
    <definedName name="_Order1" hidden="1">0</definedName>
    <definedName name="_Sort" hidden="1">#REF!</definedName>
    <definedName name="_v2" hidden="1">#REF!</definedName>
    <definedName name="Pal_Workbook_GUID" hidden="1">"KQLMPBLEGBTJMFGZIUGRU27J"</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localSheetId="7" hidden="1">_xll.RiskCellHasTokens(262144+512+524288)</definedName>
    <definedName name="RiskIsInput" localSheetId="11" hidden="1">_xll.RiskCellHasTokens(262144+512+524288)</definedName>
    <definedName name="RiskIsInput" localSheetId="9" hidden="1">_xll.RiskCellHasTokens(262144+512+524288)</definedName>
    <definedName name="RiskIsInput" localSheetId="2" hidden="1">_xll.RiskCellHasTokens(262144+512+524288)</definedName>
    <definedName name="RiskIsInput" localSheetId="10" hidden="1">_xll.RiskCellHasTokens(262144+512+524288)</definedName>
    <definedName name="RiskIsInput" localSheetId="5" hidden="1">_xll.RiskCellHasTokens(262144+512+524288)</definedName>
    <definedName name="RiskIsInput" hidden="1">_xll.RiskCellHasTokens(262144+512+524288)</definedName>
    <definedName name="RiskIsOutput" localSheetId="7" hidden="1">_xll.RiskCellHasTokens(1024)</definedName>
    <definedName name="RiskIsOutput" localSheetId="11" hidden="1">_xll.RiskCellHasTokens(1024)</definedName>
    <definedName name="RiskIsOutput" localSheetId="9" hidden="1">_xll.RiskCellHasTokens(1024)</definedName>
    <definedName name="RiskIsOutput" localSheetId="2" hidden="1">_xll.RiskCellHasTokens(1024)</definedName>
    <definedName name="RiskIsOutput" localSheetId="10" hidden="1">_xll.RiskCellHasTokens(1024)</definedName>
    <definedName name="RiskIsOutput" localSheetId="5" hidden="1">_xll.RiskCellHasTokens(1024)</definedName>
    <definedName name="RiskIsOutput" hidden="1">_xll.RiskCellHasTokens(1024)</definedName>
    <definedName name="RiskIsStatistics" localSheetId="7" hidden="1">_xll.RiskCellHasTokens(4096+32768+65536)</definedName>
    <definedName name="RiskIsStatistics" localSheetId="11" hidden="1">_xll.RiskCellHasTokens(4096+32768+65536)</definedName>
    <definedName name="RiskIsStatistics" localSheetId="9" hidden="1">_xll.RiskCellHasTokens(4096+32768+65536)</definedName>
    <definedName name="RiskIsStatistics" localSheetId="2" hidden="1">_xll.RiskCellHasTokens(4096+32768+65536)</definedName>
    <definedName name="RiskIsStatistics" localSheetId="10" hidden="1">_xll.RiskCellHasTokens(4096+32768+65536)</definedName>
    <definedName name="RiskIsStatistics" localSheetId="5" hidden="1">_xll.RiskCellHasTokens(4096+32768+65536)</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olver_adj" localSheetId="2" hidden="1">'National average rates'!#REF!</definedName>
    <definedName name="solver_adj" localSheetId="1" hidden="1">'National calculations'!#REF!</definedName>
    <definedName name="solver_cvg" localSheetId="2" hidden="1">0.0001</definedName>
    <definedName name="solver_cvg" localSheetId="1" hidden="1">0.0001</definedName>
    <definedName name="solver_drv" localSheetId="2" hidden="1">1</definedName>
    <definedName name="solver_drv" localSheetId="1" hidden="1">1</definedName>
    <definedName name="solver_eng" localSheetId="2" hidden="1">1</definedName>
    <definedName name="solver_eng" localSheetId="1" hidden="1">1</definedName>
    <definedName name="solver_est" localSheetId="2" hidden="1">1</definedName>
    <definedName name="solver_est" localSheetId="1" hidden="1">1</definedName>
    <definedName name="solver_itr" localSheetId="2" hidden="1">2147483647</definedName>
    <definedName name="solver_itr" localSheetId="1" hidden="1">2147483647</definedName>
    <definedName name="solver_mip" localSheetId="2" hidden="1">2147483647</definedName>
    <definedName name="solver_mip" localSheetId="1" hidden="1">2147483647</definedName>
    <definedName name="solver_mni" localSheetId="2" hidden="1">30</definedName>
    <definedName name="solver_mni" localSheetId="1" hidden="1">30</definedName>
    <definedName name="solver_mrt" localSheetId="2" hidden="1">0.075</definedName>
    <definedName name="solver_mrt" localSheetId="1" hidden="1">0.075</definedName>
    <definedName name="solver_msl" localSheetId="2" hidden="1">2</definedName>
    <definedName name="solver_msl" localSheetId="1" hidden="1">2</definedName>
    <definedName name="solver_neg" localSheetId="2" hidden="1">2</definedName>
    <definedName name="solver_neg" localSheetId="1" hidden="1">2</definedName>
    <definedName name="solver_nod" localSheetId="2" hidden="1">2147483647</definedName>
    <definedName name="solver_nod" localSheetId="1" hidden="1">2147483647</definedName>
    <definedName name="solver_num" localSheetId="2" hidden="1">0</definedName>
    <definedName name="solver_num" localSheetId="1" hidden="1">0</definedName>
    <definedName name="solver_nwt" localSheetId="2" hidden="1">1</definedName>
    <definedName name="solver_nwt" localSheetId="1" hidden="1">1</definedName>
    <definedName name="solver_opt" localSheetId="2" hidden="1">'National average rates'!#REF!</definedName>
    <definedName name="solver_opt" localSheetId="1" hidden="1">'National calculations'!$H$2</definedName>
    <definedName name="solver_pre" localSheetId="2" hidden="1">0.000001</definedName>
    <definedName name="solver_pre" localSheetId="1" hidden="1">0.000001</definedName>
    <definedName name="solver_rbv" localSheetId="2" hidden="1">1</definedName>
    <definedName name="solver_rbv" localSheetId="1" hidden="1">1</definedName>
    <definedName name="solver_rlx" localSheetId="2" hidden="1">2</definedName>
    <definedName name="solver_rlx" localSheetId="1" hidden="1">2</definedName>
    <definedName name="solver_rsd" localSheetId="2" hidden="1">0</definedName>
    <definedName name="solver_rsd" localSheetId="1" hidden="1">0</definedName>
    <definedName name="solver_scl" localSheetId="2" hidden="1">1</definedName>
    <definedName name="solver_scl" localSheetId="1" hidden="1">1</definedName>
    <definedName name="solver_sho" localSheetId="2" hidden="1">2</definedName>
    <definedName name="solver_sho" localSheetId="1" hidden="1">2</definedName>
    <definedName name="solver_ssz" localSheetId="2" hidden="1">100</definedName>
    <definedName name="solver_ssz" localSheetId="1" hidden="1">100</definedName>
    <definedName name="solver_tim" localSheetId="2" hidden="1">2147483647</definedName>
    <definedName name="solver_tim" localSheetId="1" hidden="1">2147483647</definedName>
    <definedName name="solver_tol" localSheetId="2" hidden="1">0.01</definedName>
    <definedName name="solver_tol" localSheetId="1" hidden="1">0.01</definedName>
    <definedName name="solver_typ" localSheetId="2" hidden="1">3</definedName>
    <definedName name="solver_typ" localSheetId="1" hidden="1">3</definedName>
    <definedName name="solver_val" localSheetId="2" hidden="1">0</definedName>
    <definedName name="solver_val" localSheetId="1" hidden="1">0</definedName>
    <definedName name="solver_ver" localSheetId="2" hidden="1">3</definedName>
    <definedName name="solver_ver" localSheetId="1"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3" l="1"/>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7" i="13"/>
  <c r="E7" i="13" l="1"/>
  <c r="H7" i="13"/>
  <c r="I7" i="13"/>
  <c r="AF7" i="13" s="1"/>
  <c r="J7" i="13"/>
  <c r="K7" i="13"/>
  <c r="L7" i="13"/>
  <c r="M7" i="13"/>
  <c r="Q7" i="13" s="1"/>
  <c r="N7" i="13"/>
  <c r="R7" i="13" s="1"/>
  <c r="O7" i="13"/>
  <c r="S7" i="13" s="1"/>
  <c r="P7" i="13"/>
  <c r="T7" i="13" s="1"/>
  <c r="Y7" i="13"/>
  <c r="AD7" i="13"/>
  <c r="E8" i="13"/>
  <c r="G8" i="13"/>
  <c r="H8" i="13"/>
  <c r="M8" i="13" s="1"/>
  <c r="Q8" i="13" s="1"/>
  <c r="V8" i="13" s="1"/>
  <c r="I8" i="13"/>
  <c r="J8" i="13"/>
  <c r="K8" i="13"/>
  <c r="L8" i="13"/>
  <c r="N8" i="13"/>
  <c r="R8" i="13" s="1"/>
  <c r="W8" i="13" s="1"/>
  <c r="AD8" i="13"/>
  <c r="AE8" i="13"/>
  <c r="AF8" i="13"/>
  <c r="E9" i="13"/>
  <c r="G9" i="13"/>
  <c r="H9" i="13"/>
  <c r="N9" i="13" s="1"/>
  <c r="R9" i="13" s="1"/>
  <c r="W9" i="13" s="1"/>
  <c r="I9" i="13"/>
  <c r="J9" i="13"/>
  <c r="K9" i="13"/>
  <c r="L9" i="13"/>
  <c r="P9" i="13"/>
  <c r="T9" i="13" s="1"/>
  <c r="Y9" i="13" s="1"/>
  <c r="AD9" i="13"/>
  <c r="AF9" i="13"/>
  <c r="E10" i="13"/>
  <c r="G10" i="13" s="1"/>
  <c r="H10" i="13"/>
  <c r="O10" i="13" s="1"/>
  <c r="S10" i="13" s="1"/>
  <c r="I10" i="13"/>
  <c r="AD10" i="13" s="1"/>
  <c r="J10" i="13"/>
  <c r="R10" i="13" s="1"/>
  <c r="W10" i="13" s="1"/>
  <c r="K10" i="13"/>
  <c r="L10" i="13"/>
  <c r="M10" i="13"/>
  <c r="Q10" i="13" s="1"/>
  <c r="N10" i="13"/>
  <c r="P10" i="13"/>
  <c r="T10" i="13"/>
  <c r="Y10" i="13" s="1"/>
  <c r="X10" i="13"/>
  <c r="AE10" i="13"/>
  <c r="AF10" i="13"/>
  <c r="E11" i="13"/>
  <c r="G11" i="13"/>
  <c r="H11" i="13"/>
  <c r="I11" i="13"/>
  <c r="AE11" i="13" s="1"/>
  <c r="J11" i="13"/>
  <c r="K11" i="13"/>
  <c r="L11" i="13"/>
  <c r="M11" i="13"/>
  <c r="Q11" i="13" s="1"/>
  <c r="N11" i="13"/>
  <c r="R11" i="13" s="1"/>
  <c r="W11" i="13" s="1"/>
  <c r="O11" i="13"/>
  <c r="S11" i="13" s="1"/>
  <c r="X11" i="13" s="1"/>
  <c r="P11" i="13"/>
  <c r="T11" i="13"/>
  <c r="Y11" i="13"/>
  <c r="E12" i="13"/>
  <c r="G12" i="13"/>
  <c r="H12" i="13"/>
  <c r="M12" i="13" s="1"/>
  <c r="Q12" i="13" s="1"/>
  <c r="I12" i="13"/>
  <c r="AF12" i="13" s="1"/>
  <c r="J12" i="13"/>
  <c r="K12" i="13"/>
  <c r="S12" i="13" s="1"/>
  <c r="X12" i="13" s="1"/>
  <c r="L12" i="13"/>
  <c r="T12" i="13" s="1"/>
  <c r="Y12" i="13" s="1"/>
  <c r="N12" i="13"/>
  <c r="R12" i="13" s="1"/>
  <c r="W12" i="13" s="1"/>
  <c r="O12" i="13"/>
  <c r="P12" i="13"/>
  <c r="V12" i="13"/>
  <c r="AD12" i="13"/>
  <c r="AE12" i="13"/>
  <c r="E13" i="13"/>
  <c r="H13" i="13"/>
  <c r="N13" i="13" s="1"/>
  <c r="R13" i="13" s="1"/>
  <c r="W13" i="13" s="1"/>
  <c r="I13" i="13"/>
  <c r="AD13" i="13" s="1"/>
  <c r="J13" i="13"/>
  <c r="K13" i="13"/>
  <c r="L13" i="13"/>
  <c r="O13" i="13"/>
  <c r="S13" i="13" s="1"/>
  <c r="X13" i="13" s="1"/>
  <c r="AE13" i="13"/>
  <c r="AF13" i="13"/>
  <c r="E14" i="13"/>
  <c r="G14" i="13" s="1"/>
  <c r="H14" i="13"/>
  <c r="O14" i="13" s="1"/>
  <c r="S14" i="13" s="1"/>
  <c r="I14" i="13"/>
  <c r="J14" i="13"/>
  <c r="K14" i="13"/>
  <c r="L14" i="13"/>
  <c r="T14" i="13" s="1"/>
  <c r="Y14" i="13" s="1"/>
  <c r="M14" i="13"/>
  <c r="N14" i="13"/>
  <c r="P14" i="13"/>
  <c r="R14" i="13"/>
  <c r="W14" i="13" s="1"/>
  <c r="AF14" i="13"/>
  <c r="E15" i="13"/>
  <c r="G15" i="13" s="1"/>
  <c r="H15" i="13"/>
  <c r="I15" i="13"/>
  <c r="AE15" i="13" s="1"/>
  <c r="J15" i="13"/>
  <c r="K15" i="13"/>
  <c r="L15" i="13"/>
  <c r="M15" i="13"/>
  <c r="Q15" i="13" s="1"/>
  <c r="N15" i="13"/>
  <c r="R15" i="13" s="1"/>
  <c r="W15" i="13" s="1"/>
  <c r="O15" i="13"/>
  <c r="P15" i="13"/>
  <c r="T15" i="13" s="1"/>
  <c r="S15" i="13"/>
  <c r="X15" i="13" s="1"/>
  <c r="Y15" i="13"/>
  <c r="AD15" i="13"/>
  <c r="E16" i="13"/>
  <c r="G16" i="13"/>
  <c r="H16" i="13"/>
  <c r="M16" i="13" s="1"/>
  <c r="Q16" i="13" s="1"/>
  <c r="I16" i="13"/>
  <c r="J16" i="13"/>
  <c r="K16" i="13"/>
  <c r="S16" i="13" s="1"/>
  <c r="X16" i="13" s="1"/>
  <c r="L16" i="13"/>
  <c r="T16" i="13" s="1"/>
  <c r="Y16" i="13" s="1"/>
  <c r="N16" i="13"/>
  <c r="R16" i="13" s="1"/>
  <c r="W16" i="13" s="1"/>
  <c r="O16" i="13"/>
  <c r="P16" i="13"/>
  <c r="V16" i="13"/>
  <c r="AD16" i="13"/>
  <c r="AE16" i="13"/>
  <c r="AF16" i="13"/>
  <c r="E17" i="13"/>
  <c r="G17" i="13"/>
  <c r="H17" i="13"/>
  <c r="N17" i="13" s="1"/>
  <c r="R17" i="13" s="1"/>
  <c r="W17" i="13" s="1"/>
  <c r="I17" i="13"/>
  <c r="J17" i="13"/>
  <c r="K17" i="13"/>
  <c r="L17" i="13"/>
  <c r="M17" i="13"/>
  <c r="Q17" i="13" s="1"/>
  <c r="AD17" i="13"/>
  <c r="AE17" i="13"/>
  <c r="AF17" i="13"/>
  <c r="E18" i="13"/>
  <c r="G18" i="13" s="1"/>
  <c r="H18" i="13"/>
  <c r="I18" i="13"/>
  <c r="AD18" i="13" s="1"/>
  <c r="J18" i="13"/>
  <c r="K18" i="13"/>
  <c r="L18" i="13"/>
  <c r="AE18" i="13"/>
  <c r="AF18" i="13"/>
  <c r="E19" i="13"/>
  <c r="H19" i="13"/>
  <c r="I19" i="13"/>
  <c r="AE19" i="13" s="1"/>
  <c r="J19" i="13"/>
  <c r="K19" i="13"/>
  <c r="L19" i="13"/>
  <c r="M19" i="13"/>
  <c r="Q19" i="13" s="1"/>
  <c r="N19" i="13"/>
  <c r="O19" i="13"/>
  <c r="P19" i="13"/>
  <c r="R19" i="13"/>
  <c r="W19" i="13" s="1"/>
  <c r="S19" i="13"/>
  <c r="X19" i="13" s="1"/>
  <c r="T19" i="13"/>
  <c r="Y19" i="13"/>
  <c r="AD19" i="13"/>
  <c r="AF19" i="13"/>
  <c r="E20" i="13"/>
  <c r="G20" i="13"/>
  <c r="H20" i="13"/>
  <c r="M20" i="13" s="1"/>
  <c r="Q20" i="13" s="1"/>
  <c r="I20" i="13"/>
  <c r="AF20" i="13" s="1"/>
  <c r="J20" i="13"/>
  <c r="R20" i="13" s="1"/>
  <c r="W20" i="13" s="1"/>
  <c r="K20" i="13"/>
  <c r="L20" i="13"/>
  <c r="T20" i="13" s="1"/>
  <c r="Y20" i="13" s="1"/>
  <c r="N20" i="13"/>
  <c r="O20" i="13"/>
  <c r="P20" i="13"/>
  <c r="S20" i="13"/>
  <c r="X20" i="13" s="1"/>
  <c r="V20" i="13"/>
  <c r="AD20" i="13"/>
  <c r="AE20" i="13"/>
  <c r="E21" i="13"/>
  <c r="G21" i="13"/>
  <c r="H21" i="13"/>
  <c r="N21" i="13" s="1"/>
  <c r="R21" i="13" s="1"/>
  <c r="I21" i="13"/>
  <c r="J21" i="13"/>
  <c r="K21" i="13"/>
  <c r="L21" i="13"/>
  <c r="T21" i="13" s="1"/>
  <c r="Y21" i="13" s="1"/>
  <c r="O21" i="13"/>
  <c r="S21" i="13" s="1"/>
  <c r="X21" i="13" s="1"/>
  <c r="P21" i="13"/>
  <c r="W21" i="13"/>
  <c r="AD21" i="13"/>
  <c r="AE21" i="13"/>
  <c r="AF21" i="13"/>
  <c r="E22" i="13"/>
  <c r="G22" i="13" s="1"/>
  <c r="H22" i="13"/>
  <c r="O22" i="13" s="1"/>
  <c r="S22" i="13" s="1"/>
  <c r="X22" i="13" s="1"/>
  <c r="I22" i="13"/>
  <c r="AD22" i="13" s="1"/>
  <c r="J22" i="13"/>
  <c r="K22" i="13"/>
  <c r="L22" i="13"/>
  <c r="P22" i="13"/>
  <c r="T22" i="13" s="1"/>
  <c r="Y22" i="13" s="1"/>
  <c r="AE22" i="13"/>
  <c r="AF22" i="13"/>
  <c r="E23" i="13"/>
  <c r="H23" i="13"/>
  <c r="I23" i="13"/>
  <c r="J23" i="13"/>
  <c r="K23" i="13"/>
  <c r="L23" i="13"/>
  <c r="M23" i="13"/>
  <c r="N23" i="13"/>
  <c r="O23" i="13"/>
  <c r="P23" i="13"/>
  <c r="T23" i="13" s="1"/>
  <c r="Q23" i="13"/>
  <c r="R23" i="13"/>
  <c r="S23" i="13"/>
  <c r="E24" i="13"/>
  <c r="G24" i="13"/>
  <c r="H24" i="13"/>
  <c r="M24" i="13" s="1"/>
  <c r="Q24" i="13" s="1"/>
  <c r="I24" i="13"/>
  <c r="J24" i="13"/>
  <c r="R24" i="13" s="1"/>
  <c r="W24" i="13" s="1"/>
  <c r="K24" i="13"/>
  <c r="L24" i="13"/>
  <c r="T24" i="13" s="1"/>
  <c r="Y24" i="13" s="1"/>
  <c r="N24" i="13"/>
  <c r="O24" i="13"/>
  <c r="P24" i="13"/>
  <c r="S24" i="13"/>
  <c r="X24" i="13" s="1"/>
  <c r="V24" i="13"/>
  <c r="AD24" i="13"/>
  <c r="AE24" i="13"/>
  <c r="AF24" i="13"/>
  <c r="E25" i="13"/>
  <c r="H25" i="13"/>
  <c r="N25" i="13" s="1"/>
  <c r="R25" i="13" s="1"/>
  <c r="I25" i="13"/>
  <c r="J25" i="13"/>
  <c r="K25" i="13"/>
  <c r="S25" i="13" s="1"/>
  <c r="X25" i="13" s="1"/>
  <c r="L25" i="13"/>
  <c r="T25" i="13" s="1"/>
  <c r="Y25" i="13" s="1"/>
  <c r="M25" i="13"/>
  <c r="Q25" i="13" s="1"/>
  <c r="V25" i="13" s="1"/>
  <c r="O25" i="13"/>
  <c r="P25" i="13"/>
  <c r="W25" i="13"/>
  <c r="AD25" i="13"/>
  <c r="AE25" i="13"/>
  <c r="AF25" i="13"/>
  <c r="E26" i="13"/>
  <c r="H26" i="13"/>
  <c r="O26" i="13" s="1"/>
  <c r="S26" i="13" s="1"/>
  <c r="X26" i="13" s="1"/>
  <c r="I26" i="13"/>
  <c r="AD26" i="13" s="1"/>
  <c r="J26" i="13"/>
  <c r="K26" i="13"/>
  <c r="L26" i="13"/>
  <c r="N26" i="13"/>
  <c r="R26" i="13" s="1"/>
  <c r="W26" i="13" s="1"/>
  <c r="AE26" i="13"/>
  <c r="AF26" i="13"/>
  <c r="E27" i="13"/>
  <c r="H27" i="13"/>
  <c r="I27" i="13"/>
  <c r="AE27" i="13" s="1"/>
  <c r="J27" i="13"/>
  <c r="K27" i="13"/>
  <c r="L27" i="13"/>
  <c r="M27" i="13"/>
  <c r="N27" i="13"/>
  <c r="O27" i="13"/>
  <c r="P27" i="13"/>
  <c r="T27" i="13" s="1"/>
  <c r="Y27" i="13" s="1"/>
  <c r="Q27" i="13"/>
  <c r="R27" i="13"/>
  <c r="W27" i="13" s="1"/>
  <c r="S27" i="13"/>
  <c r="X27" i="13" s="1"/>
  <c r="AD27" i="13"/>
  <c r="AF27" i="13"/>
  <c r="E28" i="13"/>
  <c r="G28" i="13"/>
  <c r="H28" i="13"/>
  <c r="I28" i="13"/>
  <c r="J28" i="13"/>
  <c r="K28" i="13"/>
  <c r="L28" i="13"/>
  <c r="AD28" i="13"/>
  <c r="AE28" i="13"/>
  <c r="AF28" i="13"/>
  <c r="E29" i="13"/>
  <c r="H29" i="13"/>
  <c r="N29" i="13" s="1"/>
  <c r="R29" i="13" s="1"/>
  <c r="I29" i="13"/>
  <c r="J29" i="13"/>
  <c r="K29" i="13"/>
  <c r="S29" i="13" s="1"/>
  <c r="X29" i="13" s="1"/>
  <c r="L29" i="13"/>
  <c r="M29" i="13"/>
  <c r="Q29" i="13" s="1"/>
  <c r="O29" i="13"/>
  <c r="P29" i="13"/>
  <c r="T29" i="13"/>
  <c r="Y29" i="13" s="1"/>
  <c r="W29" i="13"/>
  <c r="AD29" i="13"/>
  <c r="AE29" i="13"/>
  <c r="AF29" i="13"/>
  <c r="E30" i="13"/>
  <c r="G30" i="13" s="1"/>
  <c r="H30" i="13"/>
  <c r="O30" i="13" s="1"/>
  <c r="S30" i="13" s="1"/>
  <c r="I30" i="13"/>
  <c r="AD30" i="13" s="1"/>
  <c r="J30" i="13"/>
  <c r="K30" i="13"/>
  <c r="L30" i="13"/>
  <c r="M30" i="13"/>
  <c r="Q30" i="13" s="1"/>
  <c r="P30" i="13"/>
  <c r="T30" i="13" s="1"/>
  <c r="Y30" i="13" s="1"/>
  <c r="X30" i="13"/>
  <c r="AE30" i="13"/>
  <c r="AF30" i="13"/>
  <c r="E31" i="13"/>
  <c r="G31" i="13"/>
  <c r="H31" i="13"/>
  <c r="I31" i="13"/>
  <c r="AE31" i="13" s="1"/>
  <c r="J31" i="13"/>
  <c r="K31" i="13"/>
  <c r="L31" i="13"/>
  <c r="M31" i="13"/>
  <c r="N31" i="13"/>
  <c r="O31" i="13"/>
  <c r="S31" i="13" s="1"/>
  <c r="X31" i="13" s="1"/>
  <c r="P31" i="13"/>
  <c r="Q31" i="13"/>
  <c r="R31" i="13"/>
  <c r="T31" i="13"/>
  <c r="W31" i="13"/>
  <c r="AD31" i="13"/>
  <c r="E32" i="13"/>
  <c r="G32" i="13"/>
  <c r="H32" i="13"/>
  <c r="O32" i="13" s="1"/>
  <c r="S32" i="13" s="1"/>
  <c r="X32" i="13" s="1"/>
  <c r="I32" i="13"/>
  <c r="AF32" i="13" s="1"/>
  <c r="J32" i="13"/>
  <c r="K32" i="13"/>
  <c r="L32" i="13"/>
  <c r="AD32" i="13"/>
  <c r="AE32" i="13"/>
  <c r="E33" i="13"/>
  <c r="H33" i="13"/>
  <c r="N33" i="13" s="1"/>
  <c r="R33" i="13" s="1"/>
  <c r="I33" i="13"/>
  <c r="AF33" i="13" s="1"/>
  <c r="J33" i="13"/>
  <c r="K33" i="13"/>
  <c r="S33" i="13" s="1"/>
  <c r="X33" i="13" s="1"/>
  <c r="L33" i="13"/>
  <c r="T33" i="13" s="1"/>
  <c r="Y33" i="13" s="1"/>
  <c r="M33" i="13"/>
  <c r="O33" i="13"/>
  <c r="P33" i="13"/>
  <c r="E34" i="13"/>
  <c r="H34" i="13"/>
  <c r="O34" i="13" s="1"/>
  <c r="S34" i="13" s="1"/>
  <c r="X34" i="13" s="1"/>
  <c r="I34" i="13"/>
  <c r="AD34" i="13" s="1"/>
  <c r="J34" i="13"/>
  <c r="K34" i="13"/>
  <c r="L34" i="13"/>
  <c r="T34" i="13" s="1"/>
  <c r="N34" i="13"/>
  <c r="R34" i="13" s="1"/>
  <c r="W34" i="13" s="1"/>
  <c r="P34" i="13"/>
  <c r="Y34" i="13"/>
  <c r="AE34" i="13"/>
  <c r="AF34" i="13"/>
  <c r="E35" i="13"/>
  <c r="G35" i="13"/>
  <c r="H35" i="13"/>
  <c r="I35" i="13"/>
  <c r="AE35" i="13" s="1"/>
  <c r="J35" i="13"/>
  <c r="K35" i="13"/>
  <c r="L35" i="13"/>
  <c r="M35" i="13"/>
  <c r="N35" i="13"/>
  <c r="R35" i="13" s="1"/>
  <c r="O35" i="13"/>
  <c r="S35" i="13" s="1"/>
  <c r="X35" i="13" s="1"/>
  <c r="P35" i="13"/>
  <c r="T35" i="13" s="1"/>
  <c r="Y35" i="13" s="1"/>
  <c r="Q35" i="13"/>
  <c r="U35" i="13" s="1"/>
  <c r="Z35" i="13" s="1"/>
  <c r="AG35" i="13" s="1"/>
  <c r="AH35" i="13" s="1"/>
  <c r="W35" i="13"/>
  <c r="AD35" i="13"/>
  <c r="E36" i="13"/>
  <c r="G36" i="13"/>
  <c r="H36" i="13"/>
  <c r="I36" i="13"/>
  <c r="J36" i="13"/>
  <c r="K36" i="13"/>
  <c r="L36" i="13"/>
  <c r="O36" i="13"/>
  <c r="S36" i="13" s="1"/>
  <c r="X36" i="13" s="1"/>
  <c r="AD36" i="13"/>
  <c r="AE36" i="13"/>
  <c r="AF36" i="13"/>
  <c r="E37" i="13"/>
  <c r="H37" i="13"/>
  <c r="I37" i="13"/>
  <c r="AD37" i="13" s="1"/>
  <c r="J37" i="13"/>
  <c r="K37" i="13"/>
  <c r="L37" i="13"/>
  <c r="AE37" i="13"/>
  <c r="AF37" i="13"/>
  <c r="E38" i="13"/>
  <c r="G38" i="13" s="1"/>
  <c r="H38" i="13"/>
  <c r="O38" i="13" s="1"/>
  <c r="S38" i="13" s="1"/>
  <c r="I38" i="13"/>
  <c r="AD38" i="13" s="1"/>
  <c r="J38" i="13"/>
  <c r="K38" i="13"/>
  <c r="L38" i="13"/>
  <c r="T38" i="13" s="1"/>
  <c r="Y38" i="13" s="1"/>
  <c r="M38" i="13"/>
  <c r="Q38" i="13" s="1"/>
  <c r="V38" i="13" s="1"/>
  <c r="N38" i="13"/>
  <c r="R38" i="13" s="1"/>
  <c r="P38" i="13"/>
  <c r="X38" i="13"/>
  <c r="AE38" i="13"/>
  <c r="AF38" i="13"/>
  <c r="E39" i="13"/>
  <c r="H39" i="13"/>
  <c r="I39" i="13"/>
  <c r="AE39" i="13" s="1"/>
  <c r="J39" i="13"/>
  <c r="K39" i="13"/>
  <c r="L39" i="13"/>
  <c r="M39" i="13"/>
  <c r="Q39" i="13" s="1"/>
  <c r="N39" i="13"/>
  <c r="R39" i="13" s="1"/>
  <c r="W39" i="13" s="1"/>
  <c r="O39" i="13"/>
  <c r="S39" i="13" s="1"/>
  <c r="X39" i="13" s="1"/>
  <c r="P39" i="13"/>
  <c r="T39" i="13"/>
  <c r="Y39" i="13"/>
  <c r="E40" i="13"/>
  <c r="G40" i="13"/>
  <c r="H40" i="13"/>
  <c r="M40" i="13" s="1"/>
  <c r="I40" i="13"/>
  <c r="AF40" i="13" s="1"/>
  <c r="J40" i="13"/>
  <c r="K40" i="13"/>
  <c r="L40" i="13"/>
  <c r="T40" i="13" s="1"/>
  <c r="Y40" i="13" s="1"/>
  <c r="O40" i="13"/>
  <c r="S40" i="13" s="1"/>
  <c r="P40" i="13"/>
  <c r="Q40" i="13"/>
  <c r="V40" i="13"/>
  <c r="X40" i="13"/>
  <c r="AD40" i="13"/>
  <c r="AE40" i="13"/>
  <c r="E41" i="13"/>
  <c r="G41" i="13"/>
  <c r="H41" i="13"/>
  <c r="M41" i="13" s="1"/>
  <c r="Q41" i="13" s="1"/>
  <c r="V41" i="13" s="1"/>
  <c r="I41" i="13"/>
  <c r="AE41" i="13" s="1"/>
  <c r="J41" i="13"/>
  <c r="K41" i="13"/>
  <c r="L41" i="13"/>
  <c r="T41" i="13" s="1"/>
  <c r="Y41" i="13" s="1"/>
  <c r="N41" i="13"/>
  <c r="R41" i="13" s="1"/>
  <c r="W41" i="13" s="1"/>
  <c r="P41" i="13"/>
  <c r="AD41" i="13"/>
  <c r="E42" i="13"/>
  <c r="H42" i="13"/>
  <c r="M42" i="13" s="1"/>
  <c r="Q42" i="13" s="1"/>
  <c r="I42" i="13"/>
  <c r="AD42" i="13" s="1"/>
  <c r="J42" i="13"/>
  <c r="K42" i="13"/>
  <c r="L42" i="13"/>
  <c r="N42" i="13"/>
  <c r="R42" i="13" s="1"/>
  <c r="W42" i="13" s="1"/>
  <c r="P42" i="13"/>
  <c r="T42" i="13"/>
  <c r="Y42" i="13" s="1"/>
  <c r="V42" i="13"/>
  <c r="AE42" i="13"/>
  <c r="AF42" i="13"/>
  <c r="E43" i="13"/>
  <c r="H43" i="13"/>
  <c r="I43" i="13"/>
  <c r="J43" i="13"/>
  <c r="K43" i="13"/>
  <c r="L43" i="13"/>
  <c r="M43" i="13"/>
  <c r="N43" i="13"/>
  <c r="O43" i="13"/>
  <c r="P43" i="13"/>
  <c r="Q43" i="13"/>
  <c r="R43" i="13"/>
  <c r="W43" i="13" s="1"/>
  <c r="S43" i="13"/>
  <c r="X43" i="13" s="1"/>
  <c r="T43" i="13"/>
  <c r="Y43" i="13"/>
  <c r="AD43" i="13"/>
  <c r="E44" i="13"/>
  <c r="G44" i="13"/>
  <c r="H44" i="13"/>
  <c r="I44" i="13"/>
  <c r="AD44" i="13" s="1"/>
  <c r="J44" i="13"/>
  <c r="K44" i="13"/>
  <c r="L44" i="13"/>
  <c r="E45" i="13"/>
  <c r="H45" i="13"/>
  <c r="I45" i="13"/>
  <c r="J45" i="13"/>
  <c r="K45" i="13"/>
  <c r="L45" i="13"/>
  <c r="T45" i="13" s="1"/>
  <c r="Y45" i="13" s="1"/>
  <c r="M45" i="13"/>
  <c r="Q45" i="13" s="1"/>
  <c r="N45" i="13"/>
  <c r="R45" i="13" s="1"/>
  <c r="W45" i="13" s="1"/>
  <c r="O45" i="13"/>
  <c r="P45" i="13"/>
  <c r="S45" i="13"/>
  <c r="X45" i="13" s="1"/>
  <c r="AD45" i="13"/>
  <c r="AE45" i="13"/>
  <c r="AF45" i="13"/>
  <c r="E46" i="13"/>
  <c r="H46" i="13"/>
  <c r="I46" i="13"/>
  <c r="J46" i="13"/>
  <c r="K46" i="13"/>
  <c r="L46" i="13"/>
  <c r="P46" i="13"/>
  <c r="T46" i="13" s="1"/>
  <c r="Y46" i="13"/>
  <c r="E47" i="13"/>
  <c r="G47" i="13"/>
  <c r="H47" i="13"/>
  <c r="I47" i="13"/>
  <c r="AD47" i="13" s="1"/>
  <c r="J47" i="13"/>
  <c r="K47" i="13"/>
  <c r="L47" i="13"/>
  <c r="M47" i="13"/>
  <c r="Q47" i="13" s="1"/>
  <c r="U47" i="13" s="1"/>
  <c r="Z47" i="13" s="1"/>
  <c r="AG47" i="13" s="1"/>
  <c r="AH47" i="13" s="1"/>
  <c r="N47" i="13"/>
  <c r="R47" i="13" s="1"/>
  <c r="O47" i="13"/>
  <c r="S47" i="13" s="1"/>
  <c r="X47" i="13" s="1"/>
  <c r="P47" i="13"/>
  <c r="T47" i="13" s="1"/>
  <c r="Y47" i="13" s="1"/>
  <c r="W47" i="13"/>
  <c r="AF47" i="13"/>
  <c r="E48" i="13"/>
  <c r="G48" i="13" s="1"/>
  <c r="H48" i="13"/>
  <c r="I48" i="13"/>
  <c r="J48" i="13"/>
  <c r="R48" i="13" s="1"/>
  <c r="W48" i="13" s="1"/>
  <c r="K48" i="13"/>
  <c r="L48" i="13"/>
  <c r="T48" i="13" s="1"/>
  <c r="Y48" i="13" s="1"/>
  <c r="M48" i="13"/>
  <c r="Q48" i="13" s="1"/>
  <c r="N48" i="13"/>
  <c r="O48" i="13"/>
  <c r="P48" i="13"/>
  <c r="S48" i="13"/>
  <c r="X48" i="13" s="1"/>
  <c r="AD48" i="13"/>
  <c r="AE48" i="13"/>
  <c r="AF48" i="13"/>
  <c r="E49" i="13"/>
  <c r="G49" i="13"/>
  <c r="H49" i="13"/>
  <c r="I49" i="13"/>
  <c r="J49" i="13"/>
  <c r="K49" i="13"/>
  <c r="L49" i="13"/>
  <c r="E50" i="13"/>
  <c r="G50" i="13" s="1"/>
  <c r="H50" i="13"/>
  <c r="O50" i="13" s="1"/>
  <c r="S50" i="13" s="1"/>
  <c r="X50" i="13" s="1"/>
  <c r="I50" i="13"/>
  <c r="J50" i="13"/>
  <c r="K50" i="13"/>
  <c r="L50" i="13"/>
  <c r="T50" i="13" s="1"/>
  <c r="Y50" i="13" s="1"/>
  <c r="M50" i="13"/>
  <c r="Q50" i="13" s="1"/>
  <c r="N50" i="13"/>
  <c r="R50" i="13" s="1"/>
  <c r="P50" i="13"/>
  <c r="V50" i="13"/>
  <c r="AD50" i="13"/>
  <c r="AE50" i="13"/>
  <c r="AF50" i="13"/>
  <c r="E51" i="13"/>
  <c r="H51" i="13"/>
  <c r="P51" i="13" s="1"/>
  <c r="T51" i="13" s="1"/>
  <c r="I51" i="13"/>
  <c r="J51" i="13"/>
  <c r="K51" i="13"/>
  <c r="L51" i="13"/>
  <c r="Y51" i="13"/>
  <c r="AD51" i="13"/>
  <c r="E52" i="13"/>
  <c r="G52" i="13"/>
  <c r="H52" i="13"/>
  <c r="M52" i="13" s="1"/>
  <c r="Q52" i="13" s="1"/>
  <c r="I52" i="13"/>
  <c r="AE52" i="13" s="1"/>
  <c r="J52" i="13"/>
  <c r="K52" i="13"/>
  <c r="L52" i="13"/>
  <c r="N52" i="13"/>
  <c r="R52" i="13" s="1"/>
  <c r="W52" i="13" s="1"/>
  <c r="O52" i="13"/>
  <c r="S52" i="13" s="1"/>
  <c r="X52" i="13" s="1"/>
  <c r="P52" i="13"/>
  <c r="T52" i="13" s="1"/>
  <c r="Y52" i="13" s="1"/>
  <c r="V52" i="13"/>
  <c r="AD52" i="13"/>
  <c r="AF52" i="13"/>
  <c r="E53" i="13"/>
  <c r="H53" i="13"/>
  <c r="N53" i="13" s="1"/>
  <c r="I53" i="13"/>
  <c r="J53" i="13"/>
  <c r="R53" i="13" s="1"/>
  <c r="K53" i="13"/>
  <c r="S53" i="13" s="1"/>
  <c r="L53" i="13"/>
  <c r="M53" i="13"/>
  <c r="Q53" i="13" s="1"/>
  <c r="O53" i="13"/>
  <c r="P53" i="13"/>
  <c r="T53" i="13"/>
  <c r="Y53" i="13" s="1"/>
  <c r="V53" i="13"/>
  <c r="X53" i="13"/>
  <c r="AD53" i="13"/>
  <c r="AE53" i="13"/>
  <c r="AF53" i="13"/>
  <c r="E54" i="13"/>
  <c r="G54" i="13"/>
  <c r="H54" i="13"/>
  <c r="N54" i="13" s="1"/>
  <c r="I54" i="13"/>
  <c r="Q54" i="13" s="1"/>
  <c r="J54" i="13"/>
  <c r="K54" i="13"/>
  <c r="S54" i="13" s="1"/>
  <c r="L54" i="13"/>
  <c r="M54" i="13"/>
  <c r="O54" i="13"/>
  <c r="P54" i="13"/>
  <c r="R54" i="13"/>
  <c r="W54" i="13" s="1"/>
  <c r="T54" i="13"/>
  <c r="Y54" i="13" s="1"/>
  <c r="X54" i="13"/>
  <c r="AE54" i="13"/>
  <c r="AF54" i="13"/>
  <c r="E55" i="13"/>
  <c r="H55" i="13"/>
  <c r="N55" i="13" s="1"/>
  <c r="I55" i="13"/>
  <c r="J55" i="13"/>
  <c r="R55" i="13" s="1"/>
  <c r="K55" i="13"/>
  <c r="L55" i="13"/>
  <c r="M55" i="13"/>
  <c r="O55" i="13"/>
  <c r="S55" i="13" s="1"/>
  <c r="P55" i="13"/>
  <c r="T55" i="13"/>
  <c r="E56" i="13"/>
  <c r="G56" i="13"/>
  <c r="H56" i="13"/>
  <c r="M56" i="13" s="1"/>
  <c r="Q56" i="13" s="1"/>
  <c r="I56" i="13"/>
  <c r="AD56" i="13" s="1"/>
  <c r="J56" i="13"/>
  <c r="K56" i="13"/>
  <c r="L56" i="13"/>
  <c r="N56" i="13"/>
  <c r="O56" i="13"/>
  <c r="S56" i="13" s="1"/>
  <c r="X56" i="13" s="1"/>
  <c r="P56" i="13"/>
  <c r="T56" i="13" s="1"/>
  <c r="Y56" i="13" s="1"/>
  <c r="R56" i="13"/>
  <c r="W56" i="13" s="1"/>
  <c r="AE56" i="13"/>
  <c r="E57" i="13"/>
  <c r="G57" i="13"/>
  <c r="H57" i="13"/>
  <c r="I57" i="13"/>
  <c r="J57" i="13"/>
  <c r="K57" i="13"/>
  <c r="L57" i="13"/>
  <c r="M57" i="13"/>
  <c r="Q57" i="13" s="1"/>
  <c r="N57" i="13"/>
  <c r="R57" i="13" s="1"/>
  <c r="W57" i="13" s="1"/>
  <c r="O57" i="13"/>
  <c r="S57" i="13" s="1"/>
  <c r="X57" i="13" s="1"/>
  <c r="P57" i="13"/>
  <c r="T57" i="13"/>
  <c r="Y57" i="13" s="1"/>
  <c r="AD57" i="13"/>
  <c r="AE57" i="13"/>
  <c r="AF57" i="13"/>
  <c r="E58" i="13"/>
  <c r="G58" i="13"/>
  <c r="H58" i="13"/>
  <c r="I58" i="13"/>
  <c r="J58" i="13"/>
  <c r="K58" i="13"/>
  <c r="L58" i="13"/>
  <c r="AE58" i="13"/>
  <c r="E59" i="13"/>
  <c r="G59" i="13" s="1"/>
  <c r="H59" i="13"/>
  <c r="I59" i="13"/>
  <c r="Y59" i="13" s="1"/>
  <c r="J59" i="13"/>
  <c r="K59" i="13"/>
  <c r="L59" i="13"/>
  <c r="M59" i="13"/>
  <c r="Q59" i="13" s="1"/>
  <c r="N59" i="13"/>
  <c r="R59" i="13" s="1"/>
  <c r="W59" i="13" s="1"/>
  <c r="O59" i="13"/>
  <c r="S59" i="13" s="1"/>
  <c r="X59" i="13" s="1"/>
  <c r="P59" i="13"/>
  <c r="T59" i="13" s="1"/>
  <c r="AF59" i="13"/>
  <c r="E60" i="13"/>
  <c r="G60" i="13" s="1"/>
  <c r="H60" i="13"/>
  <c r="M60" i="13" s="1"/>
  <c r="Q60" i="13" s="1"/>
  <c r="V60" i="13" s="1"/>
  <c r="I60" i="13"/>
  <c r="J60" i="13"/>
  <c r="R60" i="13" s="1"/>
  <c r="W60" i="13" s="1"/>
  <c r="K60" i="13"/>
  <c r="L60" i="13"/>
  <c r="N60" i="13"/>
  <c r="P60" i="13"/>
  <c r="T60" i="13"/>
  <c r="Y60" i="13" s="1"/>
  <c r="AD60" i="13"/>
  <c r="AE60" i="13"/>
  <c r="AF60" i="13"/>
  <c r="E61" i="13"/>
  <c r="G61" i="13"/>
  <c r="H61" i="13"/>
  <c r="I61" i="13"/>
  <c r="AE61" i="13" s="1"/>
  <c r="J61" i="13"/>
  <c r="K61" i="13"/>
  <c r="L61" i="13"/>
  <c r="P61" i="13"/>
  <c r="T61" i="13" s="1"/>
  <c r="Y61" i="13" s="1"/>
  <c r="AF61" i="13"/>
  <c r="E62" i="13"/>
  <c r="G62" i="13" s="1"/>
  <c r="H62" i="13"/>
  <c r="I62" i="13"/>
  <c r="J62" i="13"/>
  <c r="K62" i="13"/>
  <c r="L62" i="13"/>
  <c r="AD62" i="13"/>
  <c r="AE62" i="13"/>
  <c r="AF62" i="13"/>
  <c r="E63" i="13"/>
  <c r="H63" i="13"/>
  <c r="N63" i="13" s="1"/>
  <c r="R63" i="13" s="1"/>
  <c r="I63" i="13"/>
  <c r="AE63" i="13" s="1"/>
  <c r="J63" i="13"/>
  <c r="K63" i="13"/>
  <c r="L63" i="13"/>
  <c r="M63" i="13"/>
  <c r="Q63" i="13" s="1"/>
  <c r="O63" i="13"/>
  <c r="S63" i="13" s="1"/>
  <c r="X63" i="13" s="1"/>
  <c r="P63" i="13"/>
  <c r="T63" i="13"/>
  <c r="W63" i="13"/>
  <c r="Y63" i="13"/>
  <c r="AD63" i="13"/>
  <c r="AF63" i="13"/>
  <c r="E64" i="13"/>
  <c r="G64" i="13"/>
  <c r="H64" i="13"/>
  <c r="I64" i="13"/>
  <c r="AD64" i="13" s="1"/>
  <c r="J64" i="13"/>
  <c r="K64" i="13"/>
  <c r="L64" i="13"/>
  <c r="O64" i="13"/>
  <c r="S64" i="13" s="1"/>
  <c r="X64" i="13" s="1"/>
  <c r="AE64" i="13"/>
  <c r="E65" i="13"/>
  <c r="G65" i="13"/>
  <c r="H65" i="13"/>
  <c r="I65" i="13"/>
  <c r="J65" i="13"/>
  <c r="K65" i="13"/>
  <c r="L65" i="13"/>
  <c r="T65" i="13" s="1"/>
  <c r="Y65" i="13" s="1"/>
  <c r="M65" i="13"/>
  <c r="Q65" i="13" s="1"/>
  <c r="V65" i="13" s="1"/>
  <c r="N65" i="13"/>
  <c r="R65" i="13" s="1"/>
  <c r="O65" i="13"/>
  <c r="P65" i="13"/>
  <c r="W65" i="13"/>
  <c r="AD65" i="13"/>
  <c r="AE65" i="13"/>
  <c r="AF65" i="13"/>
  <c r="E66" i="13"/>
  <c r="G66" i="13"/>
  <c r="H66" i="13"/>
  <c r="I66" i="13"/>
  <c r="AF66" i="13" s="1"/>
  <c r="J66" i="13"/>
  <c r="R66" i="13" s="1"/>
  <c r="W66" i="13" s="1"/>
  <c r="K66" i="13"/>
  <c r="L66" i="13"/>
  <c r="N66" i="13"/>
  <c r="P66" i="13"/>
  <c r="T66" i="13"/>
  <c r="Y66" i="13" s="1"/>
  <c r="AD66" i="13"/>
  <c r="AE66" i="13"/>
  <c r="E67" i="13"/>
  <c r="H67" i="13"/>
  <c r="I67" i="13"/>
  <c r="J67" i="13"/>
  <c r="K67" i="13"/>
  <c r="S67" i="13" s="1"/>
  <c r="X67" i="13" s="1"/>
  <c r="L67" i="13"/>
  <c r="M67" i="13"/>
  <c r="Q67" i="13" s="1"/>
  <c r="N67" i="13"/>
  <c r="R67" i="13" s="1"/>
  <c r="O67" i="13"/>
  <c r="P67" i="13"/>
  <c r="T67" i="13" s="1"/>
  <c r="W67" i="13"/>
  <c r="AF67" i="13"/>
  <c r="E68" i="13"/>
  <c r="G68" i="13" s="1"/>
  <c r="H68" i="13"/>
  <c r="O68" i="13" s="1"/>
  <c r="I68" i="13"/>
  <c r="J68" i="13"/>
  <c r="K68" i="13"/>
  <c r="S68" i="13" s="1"/>
  <c r="X68" i="13" s="1"/>
  <c r="L68" i="13"/>
  <c r="M68" i="13"/>
  <c r="Q68" i="13" s="1"/>
  <c r="P68" i="13"/>
  <c r="V68" i="13"/>
  <c r="AD68" i="13"/>
  <c r="AE68" i="13"/>
  <c r="AF68" i="13"/>
  <c r="E69" i="13"/>
  <c r="G69" i="13"/>
  <c r="H69" i="13"/>
  <c r="I69" i="13"/>
  <c r="AE69" i="13" s="1"/>
  <c r="J69" i="13"/>
  <c r="K69" i="13"/>
  <c r="L69" i="13"/>
  <c r="O69" i="13"/>
  <c r="S69" i="13" s="1"/>
  <c r="X69" i="13" s="1"/>
  <c r="AD69" i="13"/>
  <c r="AF69" i="13"/>
  <c r="E70" i="13"/>
  <c r="H70" i="13"/>
  <c r="I70" i="13"/>
  <c r="J70" i="13"/>
  <c r="K70" i="13"/>
  <c r="L70" i="13"/>
  <c r="T70" i="13" s="1"/>
  <c r="Y70" i="13" s="1"/>
  <c r="P70" i="13"/>
  <c r="AD70" i="13"/>
  <c r="AE70" i="13"/>
  <c r="AF70" i="13"/>
  <c r="E71" i="13"/>
  <c r="H71" i="13"/>
  <c r="N71" i="13" s="1"/>
  <c r="I71" i="13"/>
  <c r="J71" i="13"/>
  <c r="R71" i="13" s="1"/>
  <c r="W71" i="13" s="1"/>
  <c r="K71" i="13"/>
  <c r="S71" i="13" s="1"/>
  <c r="X71" i="13" s="1"/>
  <c r="L71" i="13"/>
  <c r="M71" i="13"/>
  <c r="O71" i="13"/>
  <c r="P71" i="13"/>
  <c r="T71" i="13"/>
  <c r="Y71" i="13" s="1"/>
  <c r="AE71" i="13"/>
  <c r="AF71" i="13"/>
  <c r="E72" i="13"/>
  <c r="G72" i="13"/>
  <c r="H72" i="13"/>
  <c r="M72" i="13" s="1"/>
  <c r="I72" i="13"/>
  <c r="J72" i="13"/>
  <c r="K72" i="13"/>
  <c r="L72" i="13"/>
  <c r="O72" i="13"/>
  <c r="S72" i="13" s="1"/>
  <c r="X72" i="13" s="1"/>
  <c r="P72" i="13"/>
  <c r="Q72" i="13"/>
  <c r="T72" i="13"/>
  <c r="Y72" i="13" s="1"/>
  <c r="V72" i="13"/>
  <c r="AE72" i="13"/>
  <c r="E73" i="13"/>
  <c r="G73" i="13" s="1"/>
  <c r="H73" i="13"/>
  <c r="I73" i="13"/>
  <c r="AF73" i="13" s="1"/>
  <c r="J73" i="13"/>
  <c r="K73" i="13"/>
  <c r="L73" i="13"/>
  <c r="T73" i="13" s="1"/>
  <c r="Y73" i="13" s="1"/>
  <c r="M73" i="13"/>
  <c r="Q73" i="13" s="1"/>
  <c r="N73" i="13"/>
  <c r="R73" i="13" s="1"/>
  <c r="W73" i="13" s="1"/>
  <c r="O73" i="13"/>
  <c r="P73" i="13"/>
  <c r="S73" i="13"/>
  <c r="AD73" i="13"/>
  <c r="AE73" i="13"/>
  <c r="E74" i="13"/>
  <c r="G74" i="13" s="1"/>
  <c r="H74" i="13"/>
  <c r="I74" i="13"/>
  <c r="J74" i="13"/>
  <c r="R74" i="13" s="1"/>
  <c r="K74" i="13"/>
  <c r="L74" i="13"/>
  <c r="N74" i="13"/>
  <c r="P74" i="13"/>
  <c r="T74" i="13" s="1"/>
  <c r="Y74" i="13" s="1"/>
  <c r="AD74" i="13"/>
  <c r="E75" i="13"/>
  <c r="H75" i="13"/>
  <c r="I75" i="13"/>
  <c r="AE75" i="13" s="1"/>
  <c r="J75" i="13"/>
  <c r="K75" i="13"/>
  <c r="L75" i="13"/>
  <c r="P75" i="13"/>
  <c r="T75" i="13" s="1"/>
  <c r="Y75" i="13" s="1"/>
  <c r="AD75" i="13"/>
  <c r="AF75" i="13"/>
  <c r="E76" i="13"/>
  <c r="H76" i="13"/>
  <c r="O76" i="13" s="1"/>
  <c r="I76" i="13"/>
  <c r="J76" i="13"/>
  <c r="K76" i="13"/>
  <c r="S76" i="13" s="1"/>
  <c r="X76" i="13" s="1"/>
  <c r="L76" i="13"/>
  <c r="N76" i="13"/>
  <c r="P76" i="13"/>
  <c r="T76" i="13"/>
  <c r="Y76" i="13" s="1"/>
  <c r="AD76" i="13"/>
  <c r="AE76" i="13"/>
  <c r="AF76" i="13"/>
  <c r="E77" i="13"/>
  <c r="G77" i="13"/>
  <c r="H77" i="13"/>
  <c r="N77" i="13" s="1"/>
  <c r="I77" i="13"/>
  <c r="J77" i="13"/>
  <c r="K77" i="13"/>
  <c r="L77" i="13"/>
  <c r="M77" i="13"/>
  <c r="O77" i="13"/>
  <c r="S77" i="13" s="1"/>
  <c r="X77" i="13" s="1"/>
  <c r="P77" i="13"/>
  <c r="T77" i="13" s="1"/>
  <c r="Y77" i="13" s="1"/>
  <c r="R77" i="13"/>
  <c r="W77" i="13" s="1"/>
  <c r="AF77" i="13"/>
  <c r="E78" i="13"/>
  <c r="G78" i="13"/>
  <c r="H78" i="13"/>
  <c r="I78" i="13"/>
  <c r="J78" i="13"/>
  <c r="K78" i="13"/>
  <c r="L78" i="13"/>
  <c r="AD78" i="13"/>
  <c r="AE78" i="13"/>
  <c r="AF78" i="13"/>
  <c r="E79" i="13"/>
  <c r="H79" i="13"/>
  <c r="N79" i="13" s="1"/>
  <c r="I79" i="13"/>
  <c r="J79" i="13"/>
  <c r="K79" i="13"/>
  <c r="L79" i="13"/>
  <c r="T79" i="13" s="1"/>
  <c r="M79" i="13"/>
  <c r="O79" i="13"/>
  <c r="P79" i="13"/>
  <c r="R79" i="13"/>
  <c r="W79" i="13" s="1"/>
  <c r="S79" i="13"/>
  <c r="E80" i="13"/>
  <c r="G80" i="13"/>
  <c r="H80" i="13"/>
  <c r="I80" i="13"/>
  <c r="J80" i="13"/>
  <c r="K80" i="13"/>
  <c r="L80" i="13"/>
  <c r="M80" i="13"/>
  <c r="Q80" i="13" s="1"/>
  <c r="N80" i="13"/>
  <c r="O80" i="13"/>
  <c r="S80" i="13" s="1"/>
  <c r="P80" i="13"/>
  <c r="R80" i="13"/>
  <c r="W80" i="13" s="1"/>
  <c r="T80" i="13"/>
  <c r="Y80" i="13" s="1"/>
  <c r="AE80" i="13"/>
  <c r="AF80" i="13"/>
  <c r="E81" i="13"/>
  <c r="H81" i="13"/>
  <c r="I81" i="13"/>
  <c r="J81" i="13"/>
  <c r="K81" i="13"/>
  <c r="L81" i="13"/>
  <c r="P81" i="13"/>
  <c r="T81" i="13" s="1"/>
  <c r="Y81" i="13" s="1"/>
  <c r="AE81" i="13"/>
  <c r="E82" i="13"/>
  <c r="H82" i="13"/>
  <c r="I82" i="13"/>
  <c r="J82" i="13"/>
  <c r="K82" i="13"/>
  <c r="L82" i="13"/>
  <c r="M82" i="13"/>
  <c r="Q82" i="13" s="1"/>
  <c r="N82" i="13"/>
  <c r="R82" i="13" s="1"/>
  <c r="W82" i="13" s="1"/>
  <c r="O82" i="13"/>
  <c r="S82" i="13" s="1"/>
  <c r="P82" i="13"/>
  <c r="T82" i="13" s="1"/>
  <c r="Y82" i="13"/>
  <c r="AF82" i="13"/>
  <c r="E83" i="13"/>
  <c r="G83" i="13"/>
  <c r="H83" i="13"/>
  <c r="M83" i="13" s="1"/>
  <c r="Q83" i="13" s="1"/>
  <c r="I83" i="13"/>
  <c r="J83" i="13"/>
  <c r="R83" i="13" s="1"/>
  <c r="W83" i="13" s="1"/>
  <c r="K83" i="13"/>
  <c r="L83" i="13"/>
  <c r="T83" i="13" s="1"/>
  <c r="Y83" i="13" s="1"/>
  <c r="N83" i="13"/>
  <c r="O83" i="13"/>
  <c r="P83" i="13"/>
  <c r="S83" i="13"/>
  <c r="X83" i="13" s="1"/>
  <c r="AD83" i="13"/>
  <c r="AE83" i="13"/>
  <c r="AF83" i="13"/>
  <c r="E84" i="13"/>
  <c r="G84" i="13"/>
  <c r="H84" i="13"/>
  <c r="I84" i="13"/>
  <c r="J84" i="13"/>
  <c r="K84" i="13"/>
  <c r="L84" i="13"/>
  <c r="O84" i="13"/>
  <c r="S84" i="13" s="1"/>
  <c r="P84" i="13"/>
  <c r="T84" i="13" s="1"/>
  <c r="Y84" i="13" s="1"/>
  <c r="E85" i="13"/>
  <c r="H85" i="13"/>
  <c r="O85" i="13" s="1"/>
  <c r="S85" i="13" s="1"/>
  <c r="X85" i="13" s="1"/>
  <c r="I85" i="13"/>
  <c r="AD85" i="13" s="1"/>
  <c r="J85" i="13"/>
  <c r="K85" i="13"/>
  <c r="L85" i="13"/>
  <c r="T85" i="13" s="1"/>
  <c r="Y85" i="13" s="1"/>
  <c r="M85" i="13"/>
  <c r="Q85" i="13" s="1"/>
  <c r="V85" i="13" s="1"/>
  <c r="N85" i="13"/>
  <c r="R85" i="13" s="1"/>
  <c r="W85" i="13" s="1"/>
  <c r="P85" i="13"/>
  <c r="AE85" i="13"/>
  <c r="AF85" i="13"/>
  <c r="E86" i="13"/>
  <c r="H86" i="13"/>
  <c r="I86" i="13"/>
  <c r="Y86" i="13" s="1"/>
  <c r="J86" i="13"/>
  <c r="K86" i="13"/>
  <c r="L86" i="13"/>
  <c r="M86" i="13"/>
  <c r="N86" i="13"/>
  <c r="O86" i="13"/>
  <c r="P86" i="13"/>
  <c r="Q86" i="13"/>
  <c r="R86" i="13"/>
  <c r="S86" i="13"/>
  <c r="T86" i="13"/>
  <c r="E87" i="13"/>
  <c r="G87" i="13"/>
  <c r="H87" i="13"/>
  <c r="M87" i="13" s="1"/>
  <c r="Q87" i="13" s="1"/>
  <c r="I87" i="13"/>
  <c r="AF87" i="13" s="1"/>
  <c r="J87" i="13"/>
  <c r="K87" i="13"/>
  <c r="L87" i="13"/>
  <c r="V87" i="13"/>
  <c r="AD87" i="13"/>
  <c r="AE87" i="13"/>
  <c r="E88" i="13"/>
  <c r="H88" i="13"/>
  <c r="N88" i="13" s="1"/>
  <c r="R88" i="13" s="1"/>
  <c r="W88" i="13" s="1"/>
  <c r="I88" i="13"/>
  <c r="J88" i="13"/>
  <c r="K88" i="13"/>
  <c r="L88" i="13"/>
  <c r="M88" i="13"/>
  <c r="Q88" i="13" s="1"/>
  <c r="V88" i="13" s="1"/>
  <c r="O88" i="13"/>
  <c r="S88" i="13" s="1"/>
  <c r="X88" i="13" s="1"/>
  <c r="P88" i="13"/>
  <c r="T88" i="13"/>
  <c r="Y88" i="13" s="1"/>
  <c r="AD88" i="13"/>
  <c r="AE88" i="13"/>
  <c r="AF88" i="13"/>
  <c r="E89" i="13"/>
  <c r="H89" i="13"/>
  <c r="I89" i="13"/>
  <c r="J89" i="13"/>
  <c r="K89" i="13"/>
  <c r="L89" i="13"/>
  <c r="AE89" i="13"/>
  <c r="E90" i="13"/>
  <c r="G90" i="13" s="1"/>
  <c r="H90" i="13"/>
  <c r="I90" i="13"/>
  <c r="J90" i="13"/>
  <c r="K90" i="13"/>
  <c r="L90" i="13"/>
  <c r="M90" i="13"/>
  <c r="Q90" i="13" s="1"/>
  <c r="N90" i="13"/>
  <c r="R90" i="13" s="1"/>
  <c r="W90" i="13" s="1"/>
  <c r="O90" i="13"/>
  <c r="S90" i="13" s="1"/>
  <c r="X90" i="13" s="1"/>
  <c r="P90" i="13"/>
  <c r="T90" i="13" s="1"/>
  <c r="Y90" i="13" s="1"/>
  <c r="AF90" i="13"/>
  <c r="E91" i="13"/>
  <c r="G91" i="13"/>
  <c r="H91" i="13"/>
  <c r="M91" i="13" s="1"/>
  <c r="Q91" i="13" s="1"/>
  <c r="I91" i="13"/>
  <c r="J91" i="13"/>
  <c r="R91" i="13" s="1"/>
  <c r="K91" i="13"/>
  <c r="L91" i="13"/>
  <c r="N91" i="13"/>
  <c r="O91" i="13"/>
  <c r="P91" i="13"/>
  <c r="S91" i="13"/>
  <c r="X91" i="13" s="1"/>
  <c r="T91" i="13"/>
  <c r="Y91" i="13" s="1"/>
  <c r="W91" i="13"/>
  <c r="AD91" i="13"/>
  <c r="AE91" i="13"/>
  <c r="AF91" i="13"/>
  <c r="E92" i="13"/>
  <c r="G92" i="13"/>
  <c r="H92" i="13"/>
  <c r="I92" i="13"/>
  <c r="AF92" i="13" s="1"/>
  <c r="J92" i="13"/>
  <c r="K92" i="13"/>
  <c r="L92" i="13"/>
  <c r="T92" i="13" s="1"/>
  <c r="O92" i="13"/>
  <c r="P92" i="13"/>
  <c r="Y92" i="13"/>
  <c r="AD92" i="13"/>
  <c r="AE92" i="13"/>
  <c r="E93" i="13"/>
  <c r="G93" i="13" s="1"/>
  <c r="H93" i="13"/>
  <c r="O93" i="13" s="1"/>
  <c r="S93" i="13" s="1"/>
  <c r="I93" i="13"/>
  <c r="AD93" i="13" s="1"/>
  <c r="J93" i="13"/>
  <c r="K93" i="13"/>
  <c r="L93" i="13"/>
  <c r="M93" i="13"/>
  <c r="P93" i="13"/>
  <c r="T93" i="13"/>
  <c r="Y93" i="13"/>
  <c r="E94" i="13"/>
  <c r="G94" i="13" s="1"/>
  <c r="H94" i="13"/>
  <c r="I94" i="13"/>
  <c r="AE94" i="13" s="1"/>
  <c r="J94" i="13"/>
  <c r="K94" i="13"/>
  <c r="L94" i="13"/>
  <c r="M94" i="13"/>
  <c r="N94" i="13"/>
  <c r="O94" i="13"/>
  <c r="P94" i="13"/>
  <c r="Q94" i="13"/>
  <c r="U94" i="13" s="1"/>
  <c r="Z94" i="13" s="1"/>
  <c r="AG94" i="13" s="1"/>
  <c r="AH94" i="13" s="1"/>
  <c r="R94" i="13"/>
  <c r="W94" i="13" s="1"/>
  <c r="S94" i="13"/>
  <c r="T94" i="13"/>
  <c r="V94" i="13"/>
  <c r="Y94" i="13"/>
  <c r="AD94" i="13"/>
  <c r="AF94" i="13"/>
  <c r="E95" i="13"/>
  <c r="G95" i="13"/>
  <c r="H95" i="13"/>
  <c r="I95" i="13"/>
  <c r="AF95" i="13" s="1"/>
  <c r="J95" i="13"/>
  <c r="K95" i="13"/>
  <c r="L95" i="13"/>
  <c r="AD95" i="13"/>
  <c r="AE95" i="13"/>
  <c r="E96" i="13"/>
  <c r="G96" i="13"/>
  <c r="H96" i="13"/>
  <c r="N96" i="13" s="1"/>
  <c r="R96" i="13" s="1"/>
  <c r="I96" i="13"/>
  <c r="J96" i="13"/>
  <c r="K96" i="13"/>
  <c r="S96" i="13" s="1"/>
  <c r="L96" i="13"/>
  <c r="M96" i="13"/>
  <c r="Q96" i="13" s="1"/>
  <c r="O96" i="13"/>
  <c r="P96" i="13"/>
  <c r="W96" i="13"/>
  <c r="X96" i="13"/>
  <c r="AD96" i="13"/>
  <c r="AE96" i="13"/>
  <c r="AF96" i="13"/>
  <c r="E97" i="13"/>
  <c r="H97" i="13"/>
  <c r="O97" i="13" s="1"/>
  <c r="S97" i="13" s="1"/>
  <c r="I97" i="13"/>
  <c r="AD97" i="13" s="1"/>
  <c r="J97" i="13"/>
  <c r="K97" i="13"/>
  <c r="L97" i="13"/>
  <c r="M97" i="13"/>
  <c r="X97" i="13"/>
  <c r="AF97" i="13"/>
  <c r="E98" i="13"/>
  <c r="H98" i="13"/>
  <c r="I98" i="13"/>
  <c r="AE98" i="13" s="1"/>
  <c r="J98" i="13"/>
  <c r="K98" i="13"/>
  <c r="L98" i="13"/>
  <c r="M98" i="13"/>
  <c r="Q98" i="13" s="1"/>
  <c r="N98" i="13"/>
  <c r="R98" i="13" s="1"/>
  <c r="O98" i="13"/>
  <c r="S98" i="13" s="1"/>
  <c r="X98" i="13" s="1"/>
  <c r="P98" i="13"/>
  <c r="T98" i="13" s="1"/>
  <c r="V98" i="13"/>
  <c r="Y98" i="13"/>
  <c r="AD98" i="13"/>
  <c r="AF98" i="13"/>
  <c r="E99" i="13"/>
  <c r="G99" i="13"/>
  <c r="H99" i="13"/>
  <c r="M99" i="13" s="1"/>
  <c r="Q99" i="13" s="1"/>
  <c r="I99" i="13"/>
  <c r="J99" i="13"/>
  <c r="K99" i="13"/>
  <c r="S99" i="13" s="1"/>
  <c r="L99" i="13"/>
  <c r="T99" i="13" s="1"/>
  <c r="Y99" i="13" s="1"/>
  <c r="N99" i="13"/>
  <c r="O99" i="13"/>
  <c r="P99" i="13"/>
  <c r="V99" i="13"/>
  <c r="X99" i="13"/>
  <c r="AD99" i="13"/>
  <c r="AE99" i="13"/>
  <c r="AF99" i="13"/>
  <c r="E100" i="13"/>
  <c r="G100" i="13"/>
  <c r="H100" i="13"/>
  <c r="N100" i="13" s="1"/>
  <c r="I100" i="13"/>
  <c r="AD100" i="13" s="1"/>
  <c r="J100" i="13"/>
  <c r="K100" i="13"/>
  <c r="L100" i="13"/>
  <c r="T100" i="13" s="1"/>
  <c r="Y100" i="13" s="1"/>
  <c r="M100" i="13"/>
  <c r="O100" i="13"/>
  <c r="S100" i="13" s="1"/>
  <c r="P100" i="13"/>
  <c r="R100" i="13"/>
  <c r="X100" i="13"/>
  <c r="E101" i="13"/>
  <c r="G101" i="13"/>
  <c r="H101" i="13"/>
  <c r="I101" i="13"/>
  <c r="J101" i="13"/>
  <c r="K101" i="13"/>
  <c r="L101" i="13"/>
  <c r="T101" i="13" s="1"/>
  <c r="M101" i="13"/>
  <c r="N101" i="13"/>
  <c r="R101" i="13" s="1"/>
  <c r="W101" i="13" s="1"/>
  <c r="O101" i="13"/>
  <c r="S101" i="13" s="1"/>
  <c r="P101" i="13"/>
  <c r="Q101" i="13"/>
  <c r="X101" i="13"/>
  <c r="E102" i="13"/>
  <c r="H102" i="13"/>
  <c r="I102" i="13"/>
  <c r="AD102" i="13" s="1"/>
  <c r="J102" i="13"/>
  <c r="K102" i="13"/>
  <c r="L102" i="13"/>
  <c r="M102" i="13"/>
  <c r="Q102" i="13" s="1"/>
  <c r="N102" i="13"/>
  <c r="R102" i="13" s="1"/>
  <c r="O102" i="13"/>
  <c r="S102" i="13" s="1"/>
  <c r="X102" i="13" s="1"/>
  <c r="P102" i="13"/>
  <c r="T102" i="13"/>
  <c r="V102" i="13"/>
  <c r="Y102" i="13"/>
  <c r="AE102" i="13"/>
  <c r="AF102" i="13"/>
  <c r="E103" i="13"/>
  <c r="G103" i="13"/>
  <c r="H103" i="13"/>
  <c r="M103" i="13" s="1"/>
  <c r="I103" i="13"/>
  <c r="Q103" i="13" s="1"/>
  <c r="J103" i="13"/>
  <c r="R103" i="13" s="1"/>
  <c r="W103" i="13" s="1"/>
  <c r="K103" i="13"/>
  <c r="S103" i="13" s="1"/>
  <c r="L103" i="13"/>
  <c r="N103" i="13"/>
  <c r="O103" i="13"/>
  <c r="P103" i="13"/>
  <c r="T103" i="13"/>
  <c r="Y103" i="13" s="1"/>
  <c r="V103" i="13"/>
  <c r="X103" i="13"/>
  <c r="AD103" i="13"/>
  <c r="AE103" i="13"/>
  <c r="AF103" i="13"/>
  <c r="E104" i="13"/>
  <c r="H104" i="13"/>
  <c r="N104" i="13" s="1"/>
  <c r="I104" i="13"/>
  <c r="AE104" i="13" s="1"/>
  <c r="J104" i="13"/>
  <c r="R104" i="13" s="1"/>
  <c r="W104" i="13" s="1"/>
  <c r="K104" i="13"/>
  <c r="L104" i="13"/>
  <c r="M104" i="13"/>
  <c r="Q104" i="13" s="1"/>
  <c r="V104" i="13" s="1"/>
  <c r="P104" i="13"/>
  <c r="T104" i="13"/>
  <c r="Y104" i="13"/>
  <c r="AD104" i="13"/>
  <c r="AF104" i="13"/>
  <c r="E105" i="13"/>
  <c r="G105" i="13"/>
  <c r="H105" i="13"/>
  <c r="I105" i="13"/>
  <c r="AD105" i="13" s="1"/>
  <c r="J105" i="13"/>
  <c r="K105" i="13"/>
  <c r="L105" i="13"/>
  <c r="E106" i="13"/>
  <c r="G106" i="13"/>
  <c r="H106" i="13"/>
  <c r="I106" i="13"/>
  <c r="J106" i="13"/>
  <c r="K106" i="13"/>
  <c r="L106" i="13"/>
  <c r="M106" i="13"/>
  <c r="Q106" i="13" s="1"/>
  <c r="V106" i="13" s="1"/>
  <c r="N106" i="13"/>
  <c r="R106" i="13" s="1"/>
  <c r="O106" i="13"/>
  <c r="S106" i="13" s="1"/>
  <c r="X106" i="13" s="1"/>
  <c r="P106" i="13"/>
  <c r="T106" i="13"/>
  <c r="Y106" i="13" s="1"/>
  <c r="U106" i="13"/>
  <c r="Z106" i="13" s="1"/>
  <c r="AG106" i="13" s="1"/>
  <c r="AH106" i="13" s="1"/>
  <c r="W106" i="13"/>
  <c r="AD106" i="13"/>
  <c r="AE106" i="13"/>
  <c r="AF106" i="13"/>
  <c r="E107" i="13"/>
  <c r="G107" i="13"/>
  <c r="H107" i="13"/>
  <c r="M107" i="13" s="1"/>
  <c r="I107" i="13"/>
  <c r="AE107" i="13" s="1"/>
  <c r="J107" i="13"/>
  <c r="K107" i="13"/>
  <c r="L107" i="13"/>
  <c r="P107" i="13"/>
  <c r="T107" i="13"/>
  <c r="Y107" i="13" s="1"/>
  <c r="E108" i="13"/>
  <c r="G108" i="13"/>
  <c r="H108" i="13"/>
  <c r="I108" i="13"/>
  <c r="J108" i="13"/>
  <c r="K108" i="13"/>
  <c r="L108" i="13"/>
  <c r="M108" i="13"/>
  <c r="N108" i="13"/>
  <c r="R108" i="13" s="1"/>
  <c r="O108" i="13"/>
  <c r="S108" i="13" s="1"/>
  <c r="P108" i="13"/>
  <c r="T108" i="13" s="1"/>
  <c r="Q108" i="13"/>
  <c r="E109" i="13"/>
  <c r="G109" i="13" s="1"/>
  <c r="H109" i="13"/>
  <c r="O109" i="13" s="1"/>
  <c r="I109" i="13"/>
  <c r="J109" i="13"/>
  <c r="K109" i="13"/>
  <c r="L109" i="13"/>
  <c r="M109" i="13"/>
  <c r="Q109" i="13" s="1"/>
  <c r="N109" i="13"/>
  <c r="R109" i="13" s="1"/>
  <c r="W109" i="13" s="1"/>
  <c r="P109" i="13"/>
  <c r="S109" i="13"/>
  <c r="X109" i="13" s="1"/>
  <c r="T109" i="13"/>
  <c r="Y109" i="13" s="1"/>
  <c r="AD109" i="13"/>
  <c r="AE109" i="13"/>
  <c r="AF109" i="13"/>
  <c r="E110" i="13"/>
  <c r="G110" i="13"/>
  <c r="H110" i="13"/>
  <c r="P110" i="13" s="1"/>
  <c r="T110" i="13" s="1"/>
  <c r="Y110" i="13" s="1"/>
  <c r="I110" i="13"/>
  <c r="J110" i="13"/>
  <c r="K110" i="13"/>
  <c r="L110" i="13"/>
  <c r="AD110" i="13"/>
  <c r="E111" i="13"/>
  <c r="G111" i="13" s="1"/>
  <c r="H111" i="13"/>
  <c r="O111" i="13" s="1"/>
  <c r="S111" i="13" s="1"/>
  <c r="I111" i="13"/>
  <c r="J111" i="13"/>
  <c r="K111" i="13"/>
  <c r="L111" i="13"/>
  <c r="P111" i="13"/>
  <c r="T111" i="13" s="1"/>
  <c r="Y111" i="13" s="1"/>
  <c r="X111" i="13"/>
  <c r="AD111" i="13"/>
  <c r="AE111" i="13"/>
  <c r="AF111" i="13"/>
  <c r="E112" i="13"/>
  <c r="H112" i="13"/>
  <c r="N112" i="13" s="1"/>
  <c r="I112" i="13"/>
  <c r="AE112" i="13" s="1"/>
  <c r="J112" i="13"/>
  <c r="R112" i="13" s="1"/>
  <c r="W112" i="13" s="1"/>
  <c r="K112" i="13"/>
  <c r="S112" i="13" s="1"/>
  <c r="X112" i="13" s="1"/>
  <c r="L112" i="13"/>
  <c r="M112" i="13"/>
  <c r="Q112" i="13" s="1"/>
  <c r="V112" i="13" s="1"/>
  <c r="O112" i="13"/>
  <c r="P112" i="13"/>
  <c r="T112" i="13"/>
  <c r="Y112" i="13"/>
  <c r="AD112" i="13"/>
  <c r="AF112" i="13"/>
  <c r="E113" i="13"/>
  <c r="G113" i="13"/>
  <c r="H113" i="13"/>
  <c r="I113" i="13"/>
  <c r="AD113" i="13" s="1"/>
  <c r="J113" i="13"/>
  <c r="K113" i="13"/>
  <c r="L113" i="13"/>
  <c r="E114" i="13"/>
  <c r="H114" i="13"/>
  <c r="I114" i="13"/>
  <c r="J114" i="13"/>
  <c r="K114" i="13"/>
  <c r="L114" i="13"/>
  <c r="M114" i="13"/>
  <c r="Q114" i="13" s="1"/>
  <c r="V114" i="13" s="1"/>
  <c r="N114" i="13"/>
  <c r="R114" i="13" s="1"/>
  <c r="W114" i="13" s="1"/>
  <c r="O114" i="13"/>
  <c r="S114" i="13" s="1"/>
  <c r="X114" i="13" s="1"/>
  <c r="P114" i="13"/>
  <c r="T114" i="13"/>
  <c r="Y114" i="13" s="1"/>
  <c r="U114" i="13"/>
  <c r="Z114" i="13" s="1"/>
  <c r="AG114" i="13" s="1"/>
  <c r="AH114" i="13" s="1"/>
  <c r="AD114" i="13"/>
  <c r="AE114" i="13"/>
  <c r="AF114" i="13"/>
  <c r="E115" i="13"/>
  <c r="G115" i="13"/>
  <c r="H115" i="13"/>
  <c r="M115" i="13" s="1"/>
  <c r="I115" i="13"/>
  <c r="J115" i="13"/>
  <c r="K115" i="13"/>
  <c r="L115" i="13"/>
  <c r="T115" i="13" s="1"/>
  <c r="Y115" i="13" s="1"/>
  <c r="P115" i="13"/>
  <c r="Q115" i="13"/>
  <c r="AE115" i="13"/>
  <c r="E116" i="13"/>
  <c r="G116" i="13"/>
  <c r="H116" i="13"/>
  <c r="I116" i="13"/>
  <c r="J116" i="13"/>
  <c r="K116" i="13"/>
  <c r="L116" i="13"/>
  <c r="M116" i="13"/>
  <c r="Q116" i="13" s="1"/>
  <c r="N116" i="13"/>
  <c r="R116" i="13" s="1"/>
  <c r="O116" i="13"/>
  <c r="S116" i="13" s="1"/>
  <c r="X116" i="13" s="1"/>
  <c r="P116" i="13"/>
  <c r="T116" i="13" s="1"/>
  <c r="Y116" i="13" s="1"/>
  <c r="W116" i="13"/>
  <c r="AF116" i="13"/>
  <c r="E117" i="13"/>
  <c r="G117" i="13" s="1"/>
  <c r="H117" i="13"/>
  <c r="O117" i="13" s="1"/>
  <c r="I117" i="13"/>
  <c r="J117" i="13"/>
  <c r="R117" i="13" s="1"/>
  <c r="W117" i="13" s="1"/>
  <c r="K117" i="13"/>
  <c r="L117" i="13"/>
  <c r="T117" i="13" s="1"/>
  <c r="Y117" i="13" s="1"/>
  <c r="M117" i="13"/>
  <c r="Q117" i="13" s="1"/>
  <c r="N117" i="13"/>
  <c r="P117" i="13"/>
  <c r="S117" i="13"/>
  <c r="X117" i="13" s="1"/>
  <c r="AD117" i="13"/>
  <c r="AE117" i="13"/>
  <c r="AF117" i="13"/>
  <c r="E118" i="13"/>
  <c r="G118" i="13"/>
  <c r="H118" i="13"/>
  <c r="I118" i="13"/>
  <c r="J118" i="13"/>
  <c r="K118" i="13"/>
  <c r="L118" i="13"/>
  <c r="O118" i="13"/>
  <c r="S118" i="13"/>
  <c r="E119" i="13"/>
  <c r="G119" i="13" s="1"/>
  <c r="H119" i="13"/>
  <c r="O119" i="13" s="1"/>
  <c r="S119" i="13" s="1"/>
  <c r="I119" i="13"/>
  <c r="J119" i="13"/>
  <c r="K119" i="13"/>
  <c r="L119" i="13"/>
  <c r="M119" i="13"/>
  <c r="Q119" i="13" s="1"/>
  <c r="V119" i="13" s="1"/>
  <c r="N119" i="13"/>
  <c r="R119" i="13" s="1"/>
  <c r="W119" i="13" s="1"/>
  <c r="P119" i="13"/>
  <c r="T119" i="13" s="1"/>
  <c r="Y119" i="13" s="1"/>
  <c r="X119" i="13"/>
  <c r="AD119" i="13"/>
  <c r="AE119" i="13"/>
  <c r="AF119" i="13"/>
  <c r="E120" i="13"/>
  <c r="G120" i="13"/>
  <c r="H120" i="13"/>
  <c r="I120" i="13"/>
  <c r="J120" i="13"/>
  <c r="K120" i="13"/>
  <c r="L120" i="13"/>
  <c r="O120" i="13"/>
  <c r="S120" i="13" s="1"/>
  <c r="X120" i="13" s="1"/>
  <c r="AD120" i="13"/>
  <c r="AE120" i="13"/>
  <c r="AF120" i="13"/>
  <c r="E121" i="13"/>
  <c r="H121" i="13"/>
  <c r="N121" i="13" s="1"/>
  <c r="R121" i="13" s="1"/>
  <c r="I121" i="13"/>
  <c r="AD121" i="13" s="1"/>
  <c r="J121" i="13"/>
  <c r="K121" i="13"/>
  <c r="L121" i="13"/>
  <c r="M121" i="13"/>
  <c r="O121" i="13"/>
  <c r="S121" i="13" s="1"/>
  <c r="X121" i="13" s="1"/>
  <c r="P121" i="13"/>
  <c r="T121" i="13"/>
  <c r="Y121" i="13" s="1"/>
  <c r="E122" i="13"/>
  <c r="G122" i="13"/>
  <c r="H122" i="13"/>
  <c r="I122" i="13"/>
  <c r="J122" i="13"/>
  <c r="K122" i="13"/>
  <c r="L122" i="13"/>
  <c r="M122" i="13"/>
  <c r="N122" i="13"/>
  <c r="O122" i="13"/>
  <c r="S122" i="13" s="1"/>
  <c r="P122" i="13"/>
  <c r="Q122" i="13"/>
  <c r="V122" i="13" s="1"/>
  <c r="R122" i="13"/>
  <c r="W122" i="13" s="1"/>
  <c r="T122" i="13"/>
  <c r="Y122" i="13"/>
  <c r="E123" i="13"/>
  <c r="G123" i="13"/>
  <c r="H123" i="13"/>
  <c r="I123" i="13"/>
  <c r="AF123" i="13" s="1"/>
  <c r="J123" i="13"/>
  <c r="K123" i="13"/>
  <c r="L123" i="13"/>
  <c r="M123" i="13"/>
  <c r="N123" i="13"/>
  <c r="R123" i="13" s="1"/>
  <c r="O123" i="13"/>
  <c r="P123" i="13"/>
  <c r="Q123" i="13"/>
  <c r="S123" i="13"/>
  <c r="X123" i="13" s="1"/>
  <c r="T123" i="13"/>
  <c r="Y123" i="13" s="1"/>
  <c r="V123" i="13"/>
  <c r="W123" i="13"/>
  <c r="AD123" i="13"/>
  <c r="AE123" i="13"/>
  <c r="E124" i="13"/>
  <c r="G124" i="13"/>
  <c r="H124" i="13"/>
  <c r="I124" i="13"/>
  <c r="AF124" i="13" s="1"/>
  <c r="J124" i="13"/>
  <c r="K124" i="13"/>
  <c r="L124" i="13"/>
  <c r="T124" i="13" s="1"/>
  <c r="Y124" i="13" s="1"/>
  <c r="P124" i="13"/>
  <c r="AD124" i="13"/>
  <c r="AE124" i="13"/>
  <c r="E125" i="13"/>
  <c r="H125" i="13"/>
  <c r="I125" i="13"/>
  <c r="Q125" i="13" s="1"/>
  <c r="J125" i="13"/>
  <c r="K125" i="13"/>
  <c r="L125" i="13"/>
  <c r="M125" i="13"/>
  <c r="P125" i="13"/>
  <c r="T125" i="13" s="1"/>
  <c r="Y125" i="13" s="1"/>
  <c r="E126" i="13"/>
  <c r="G126" i="13" s="1"/>
  <c r="H126" i="13"/>
  <c r="O126" i="13" s="1"/>
  <c r="S126" i="13" s="1"/>
  <c r="X126" i="13" s="1"/>
  <c r="I126" i="13"/>
  <c r="AE126" i="13" s="1"/>
  <c r="J126" i="13"/>
  <c r="K126" i="13"/>
  <c r="L126" i="13"/>
  <c r="M126" i="13"/>
  <c r="Q126" i="13" s="1"/>
  <c r="N126" i="13"/>
  <c r="R126" i="13" s="1"/>
  <c r="P126" i="13"/>
  <c r="T126" i="13" s="1"/>
  <c r="Y126" i="13" s="1"/>
  <c r="V126" i="13"/>
  <c r="AD126" i="13"/>
  <c r="AF126" i="13"/>
  <c r="E127" i="13"/>
  <c r="G127" i="13"/>
  <c r="H127" i="13"/>
  <c r="M127" i="13" s="1"/>
  <c r="Q127" i="13" s="1"/>
  <c r="I127" i="13"/>
  <c r="AE127" i="13" s="1"/>
  <c r="J127" i="13"/>
  <c r="K127" i="13"/>
  <c r="L127" i="13"/>
  <c r="O127" i="13"/>
  <c r="S127" i="13" s="1"/>
  <c r="X127" i="13" s="1"/>
  <c r="P127" i="13"/>
  <c r="T127" i="13" s="1"/>
  <c r="Y127" i="13" s="1"/>
  <c r="AD127" i="13"/>
  <c r="AF127" i="13"/>
  <c r="E128" i="13"/>
  <c r="G128" i="13"/>
  <c r="H128" i="13"/>
  <c r="I128" i="13"/>
  <c r="J128" i="13"/>
  <c r="K128" i="13"/>
  <c r="L128" i="13"/>
  <c r="O128" i="13"/>
  <c r="S128" i="13" s="1"/>
  <c r="X128" i="13" s="1"/>
  <c r="AD128" i="13"/>
  <c r="AE128" i="13"/>
  <c r="AF128" i="13"/>
  <c r="E129" i="13"/>
  <c r="H129" i="13"/>
  <c r="N129" i="13" s="1"/>
  <c r="R129" i="13" s="1"/>
  <c r="W129" i="13" s="1"/>
  <c r="I129" i="13"/>
  <c r="AD129" i="13" s="1"/>
  <c r="J129" i="13"/>
  <c r="K129" i="13"/>
  <c r="L129" i="13"/>
  <c r="M129" i="13"/>
  <c r="O129" i="13"/>
  <c r="S129" i="13" s="1"/>
  <c r="X129" i="13" s="1"/>
  <c r="P129" i="13"/>
  <c r="Q129" i="13"/>
  <c r="V129" i="13" s="1"/>
  <c r="T129" i="13"/>
  <c r="Y129" i="13"/>
  <c r="E130" i="13"/>
  <c r="G130" i="13"/>
  <c r="H130" i="13"/>
  <c r="I130" i="13"/>
  <c r="J130" i="13"/>
  <c r="K130" i="13"/>
  <c r="L130" i="13"/>
  <c r="M130" i="13"/>
  <c r="N130" i="13"/>
  <c r="O130" i="13"/>
  <c r="S130" i="13" s="1"/>
  <c r="X130" i="13" s="1"/>
  <c r="P130" i="13"/>
  <c r="Q130" i="13"/>
  <c r="R130" i="13"/>
  <c r="W130" i="13" s="1"/>
  <c r="T130" i="13"/>
  <c r="Y130" i="13"/>
  <c r="E131" i="13"/>
  <c r="G131" i="13"/>
  <c r="H131" i="13"/>
  <c r="I131" i="13"/>
  <c r="AF131" i="13" s="1"/>
  <c r="J131" i="13"/>
  <c r="K131" i="13"/>
  <c r="L131" i="13"/>
  <c r="M131" i="13"/>
  <c r="N131" i="13"/>
  <c r="R131" i="13" s="1"/>
  <c r="O131" i="13"/>
  <c r="S131" i="13" s="1"/>
  <c r="X131" i="13" s="1"/>
  <c r="P131" i="13"/>
  <c r="Q131" i="13"/>
  <c r="T131" i="13"/>
  <c r="Y131" i="13" s="1"/>
  <c r="V131" i="13"/>
  <c r="W131" i="13"/>
  <c r="AD131" i="13"/>
  <c r="AE131" i="13"/>
  <c r="E132" i="13"/>
  <c r="G132" i="13"/>
  <c r="H132" i="13"/>
  <c r="I132" i="13"/>
  <c r="AF132" i="13" s="1"/>
  <c r="J132" i="13"/>
  <c r="K132" i="13"/>
  <c r="L132" i="13"/>
  <c r="P132" i="13"/>
  <c r="T132" i="13" s="1"/>
  <c r="Y132" i="13" s="1"/>
  <c r="AD132" i="13"/>
  <c r="AE132" i="13"/>
  <c r="E133" i="13"/>
  <c r="H133" i="13"/>
  <c r="I133" i="13"/>
  <c r="AF133" i="13" s="1"/>
  <c r="J133" i="13"/>
  <c r="K133" i="13"/>
  <c r="L133" i="13"/>
  <c r="M133" i="13"/>
  <c r="P133" i="13"/>
  <c r="T133" i="13" s="1"/>
  <c r="Y133" i="13" s="1"/>
  <c r="E134" i="13"/>
  <c r="G134" i="13" s="1"/>
  <c r="H134" i="13"/>
  <c r="O134" i="13" s="1"/>
  <c r="S134" i="13" s="1"/>
  <c r="X134" i="13" s="1"/>
  <c r="I134" i="13"/>
  <c r="J134" i="13"/>
  <c r="K134" i="13"/>
  <c r="L134" i="13"/>
  <c r="M134" i="13"/>
  <c r="Q134" i="13" s="1"/>
  <c r="U134" i="13" s="1"/>
  <c r="Z134" i="13" s="1"/>
  <c r="AG134" i="13" s="1"/>
  <c r="AH134" i="13" s="1"/>
  <c r="N134" i="13"/>
  <c r="P134" i="13"/>
  <c r="T134" i="13" s="1"/>
  <c r="Y134" i="13" s="1"/>
  <c r="R134" i="13"/>
  <c r="W134" i="13" s="1"/>
  <c r="AD134" i="13"/>
  <c r="AE134" i="13"/>
  <c r="AF134" i="13"/>
  <c r="E135" i="13"/>
  <c r="G135" i="13"/>
  <c r="H135" i="13"/>
  <c r="M135" i="13" s="1"/>
  <c r="Q135" i="13" s="1"/>
  <c r="I135" i="13"/>
  <c r="AE135" i="13" s="1"/>
  <c r="J135" i="13"/>
  <c r="K135" i="13"/>
  <c r="S135" i="13" s="1"/>
  <c r="X135" i="13" s="1"/>
  <c r="L135" i="13"/>
  <c r="O135" i="13"/>
  <c r="P135" i="13"/>
  <c r="T135" i="13" s="1"/>
  <c r="Y135" i="13" s="1"/>
  <c r="AD135" i="13"/>
  <c r="AF135" i="13"/>
  <c r="E136" i="13"/>
  <c r="G136" i="13"/>
  <c r="H136" i="13"/>
  <c r="I136" i="13"/>
  <c r="J136" i="13"/>
  <c r="K136" i="13"/>
  <c r="L136" i="13"/>
  <c r="T136" i="13" s="1"/>
  <c r="Y136" i="13" s="1"/>
  <c r="O136" i="13"/>
  <c r="S136" i="13" s="1"/>
  <c r="P136" i="13"/>
  <c r="X136" i="13"/>
  <c r="AD136" i="13"/>
  <c r="AE136" i="13"/>
  <c r="AF136" i="13"/>
  <c r="E137" i="13"/>
  <c r="H137" i="13"/>
  <c r="N137" i="13" s="1"/>
  <c r="I137" i="13"/>
  <c r="AD137" i="13" s="1"/>
  <c r="J137" i="13"/>
  <c r="R137" i="13" s="1"/>
  <c r="W137" i="13" s="1"/>
  <c r="K137" i="13"/>
  <c r="L137" i="13"/>
  <c r="M137" i="13"/>
  <c r="O137" i="13"/>
  <c r="S137" i="13" s="1"/>
  <c r="X137" i="13" s="1"/>
  <c r="P137" i="13"/>
  <c r="T137" i="13"/>
  <c r="Y137" i="13" s="1"/>
  <c r="AE137" i="13"/>
  <c r="AF137" i="13"/>
  <c r="E138" i="13"/>
  <c r="G138" i="13"/>
  <c r="H138" i="13"/>
  <c r="I138" i="13"/>
  <c r="J138" i="13"/>
  <c r="K138" i="13"/>
  <c r="L138" i="13"/>
  <c r="M138" i="13"/>
  <c r="N138" i="13"/>
  <c r="O138" i="13"/>
  <c r="S138" i="13" s="1"/>
  <c r="X138" i="13" s="1"/>
  <c r="P138" i="13"/>
  <c r="Q138" i="13"/>
  <c r="R138" i="13"/>
  <c r="W138" i="13" s="1"/>
  <c r="T138" i="13"/>
  <c r="V138" i="13"/>
  <c r="E139" i="13"/>
  <c r="G139" i="13"/>
  <c r="H139" i="13"/>
  <c r="I139" i="13"/>
  <c r="AF139" i="13" s="1"/>
  <c r="J139" i="13"/>
  <c r="K139" i="13"/>
  <c r="L139" i="13"/>
  <c r="T139" i="13" s="1"/>
  <c r="Y139" i="13" s="1"/>
  <c r="M139" i="13"/>
  <c r="N139" i="13"/>
  <c r="R139" i="13" s="1"/>
  <c r="O139" i="13"/>
  <c r="S139" i="13" s="1"/>
  <c r="X139" i="13" s="1"/>
  <c r="P139" i="13"/>
  <c r="Q139" i="13"/>
  <c r="V139" i="13"/>
  <c r="W139" i="13"/>
  <c r="AD139" i="13"/>
  <c r="AE139" i="13"/>
  <c r="E140" i="13"/>
  <c r="G140" i="13"/>
  <c r="H140" i="13"/>
  <c r="I140" i="13"/>
  <c r="AF140" i="13" s="1"/>
  <c r="J140" i="13"/>
  <c r="K140" i="13"/>
  <c r="L140" i="13"/>
  <c r="P140" i="13"/>
  <c r="T140" i="13"/>
  <c r="Y140" i="13" s="1"/>
  <c r="E141" i="13"/>
  <c r="G141" i="13" s="1"/>
  <c r="H141" i="13"/>
  <c r="O141" i="13" s="1"/>
  <c r="I141" i="13"/>
  <c r="AE141" i="13" s="1"/>
  <c r="J141" i="13"/>
  <c r="K141" i="13"/>
  <c r="L141" i="13"/>
  <c r="M141" i="13"/>
  <c r="N141" i="13"/>
  <c r="R141" i="13" s="1"/>
  <c r="W141" i="13" s="1"/>
  <c r="P141" i="13"/>
  <c r="T141" i="13" s="1"/>
  <c r="Y141" i="13" s="1"/>
  <c r="S141" i="13"/>
  <c r="X141" i="13"/>
  <c r="AD141" i="13"/>
  <c r="AF141" i="13"/>
  <c r="E142" i="13"/>
  <c r="G142" i="13" s="1"/>
  <c r="H142" i="13"/>
  <c r="O142" i="13" s="1"/>
  <c r="I142" i="13"/>
  <c r="J142" i="13"/>
  <c r="R142" i="13" s="1"/>
  <c r="W142" i="13" s="1"/>
  <c r="K142" i="13"/>
  <c r="L142" i="13"/>
  <c r="N142" i="13"/>
  <c r="P142" i="13"/>
  <c r="T142" i="13" s="1"/>
  <c r="Y142" i="13" s="1"/>
  <c r="S142" i="13"/>
  <c r="X142" i="13"/>
  <c r="AD142" i="13"/>
  <c r="AE142" i="13"/>
  <c r="AF142" i="13"/>
  <c r="E143" i="13"/>
  <c r="G143" i="13"/>
  <c r="H143" i="13"/>
  <c r="N143" i="13" s="1"/>
  <c r="R143" i="13" s="1"/>
  <c r="W143" i="13" s="1"/>
  <c r="I143" i="13"/>
  <c r="AE143" i="13" s="1"/>
  <c r="J143" i="13"/>
  <c r="K143" i="13"/>
  <c r="L143" i="13"/>
  <c r="AD143" i="13"/>
  <c r="AF143" i="13"/>
  <c r="E144" i="13"/>
  <c r="G144" i="13"/>
  <c r="H144" i="13"/>
  <c r="N144" i="13" s="1"/>
  <c r="R144" i="13" s="1"/>
  <c r="W144" i="13" s="1"/>
  <c r="I144" i="13"/>
  <c r="J144" i="13"/>
  <c r="K144" i="13"/>
  <c r="L144" i="13"/>
  <c r="M144" i="13"/>
  <c r="Q144" i="13" s="1"/>
  <c r="V144" i="13" s="1"/>
  <c r="AD144" i="13"/>
  <c r="AE144" i="13"/>
  <c r="AF144" i="13"/>
  <c r="E145" i="13"/>
  <c r="G145" i="13"/>
  <c r="H145" i="13"/>
  <c r="N145" i="13" s="1"/>
  <c r="I145" i="13"/>
  <c r="J145" i="13"/>
  <c r="R145" i="13" s="1"/>
  <c r="W145" i="13" s="1"/>
  <c r="K145" i="13"/>
  <c r="L145" i="13"/>
  <c r="AD145" i="13"/>
  <c r="AE145" i="13"/>
  <c r="AF145" i="13"/>
  <c r="E146" i="13"/>
  <c r="H146" i="13"/>
  <c r="M146" i="13" s="1"/>
  <c r="Q146" i="13" s="1"/>
  <c r="I146" i="13"/>
  <c r="J146" i="13"/>
  <c r="K146" i="13"/>
  <c r="L146" i="13"/>
  <c r="AD146" i="13"/>
  <c r="AE146" i="13"/>
  <c r="AF146" i="13"/>
  <c r="E147" i="13"/>
  <c r="G147" i="13" s="1"/>
  <c r="H147" i="13"/>
  <c r="O147" i="13" s="1"/>
  <c r="S147" i="13" s="1"/>
  <c r="X147" i="13" s="1"/>
  <c r="I147" i="13"/>
  <c r="AD147" i="13" s="1"/>
  <c r="J147" i="13"/>
  <c r="K147" i="13"/>
  <c r="L147" i="13"/>
  <c r="N147" i="13"/>
  <c r="R147" i="13" s="1"/>
  <c r="W147" i="13" s="1"/>
  <c r="P147" i="13"/>
  <c r="T147" i="13" s="1"/>
  <c r="Y147" i="13" s="1"/>
  <c r="E148" i="13"/>
  <c r="G148" i="13" s="1"/>
  <c r="H148" i="13"/>
  <c r="M148" i="13" s="1"/>
  <c r="Q148" i="13" s="1"/>
  <c r="I148" i="13"/>
  <c r="AE148" i="13" s="1"/>
  <c r="J148" i="13"/>
  <c r="K148" i="13"/>
  <c r="L148" i="13"/>
  <c r="N148" i="13"/>
  <c r="R148" i="13" s="1"/>
  <c r="W148" i="13" s="1"/>
  <c r="P148" i="13"/>
  <c r="T148" i="13" s="1"/>
  <c r="Y148" i="13" s="1"/>
  <c r="AD148" i="13"/>
  <c r="AF148" i="13"/>
  <c r="E149" i="13"/>
  <c r="H149" i="13"/>
  <c r="M149" i="13" s="1"/>
  <c r="Q149" i="13" s="1"/>
  <c r="I149" i="13"/>
  <c r="J149" i="13"/>
  <c r="K149" i="13"/>
  <c r="L149" i="13"/>
  <c r="P149" i="13"/>
  <c r="T149" i="13" s="1"/>
  <c r="Y149" i="13" s="1"/>
  <c r="AD149" i="13"/>
  <c r="AE149" i="13"/>
  <c r="AF149" i="13"/>
  <c r="E150" i="13"/>
  <c r="H150" i="13"/>
  <c r="N150" i="13" s="1"/>
  <c r="R150" i="13" s="1"/>
  <c r="W150" i="13" s="1"/>
  <c r="I150" i="13"/>
  <c r="J150" i="13"/>
  <c r="K150" i="13"/>
  <c r="L150" i="13"/>
  <c r="M150" i="13"/>
  <c r="Q150" i="13" s="1"/>
  <c r="AD150" i="13"/>
  <c r="AE150" i="13"/>
  <c r="AF150" i="13"/>
  <c r="E151" i="13"/>
  <c r="H151" i="13"/>
  <c r="N151" i="13" s="1"/>
  <c r="I151" i="13"/>
  <c r="AD151" i="13" s="1"/>
  <c r="J151" i="13"/>
  <c r="K151" i="13"/>
  <c r="L151" i="13"/>
  <c r="M151" i="13"/>
  <c r="Q151" i="13" s="1"/>
  <c r="O151" i="13"/>
  <c r="S151" i="13" s="1"/>
  <c r="X151" i="13" s="1"/>
  <c r="P151" i="13"/>
  <c r="T151" i="13"/>
  <c r="Y151" i="13" s="1"/>
  <c r="AE151" i="13"/>
  <c r="AF151" i="13"/>
  <c r="E152" i="13"/>
  <c r="G152" i="13"/>
  <c r="H152" i="13"/>
  <c r="I152" i="13"/>
  <c r="Q152" i="13" s="1"/>
  <c r="J152" i="13"/>
  <c r="R152" i="13" s="1"/>
  <c r="W152" i="13" s="1"/>
  <c r="K152" i="13"/>
  <c r="L152" i="13"/>
  <c r="T152" i="13" s="1"/>
  <c r="Y152" i="13" s="1"/>
  <c r="M152" i="13"/>
  <c r="N152" i="13"/>
  <c r="O152" i="13"/>
  <c r="S152" i="13" s="1"/>
  <c r="X152" i="13" s="1"/>
  <c r="P152" i="13"/>
  <c r="AE152" i="13"/>
  <c r="E153" i="13"/>
  <c r="G153" i="13"/>
  <c r="H153" i="13"/>
  <c r="M153" i="13" s="1"/>
  <c r="Q153" i="13" s="1"/>
  <c r="I153" i="13"/>
  <c r="AF153" i="13" s="1"/>
  <c r="J153" i="13"/>
  <c r="K153" i="13"/>
  <c r="L153" i="13"/>
  <c r="T153" i="13" s="1"/>
  <c r="Y153" i="13" s="1"/>
  <c r="N153" i="13"/>
  <c r="R153" i="13" s="1"/>
  <c r="W153" i="13" s="1"/>
  <c r="O153" i="13"/>
  <c r="S153" i="13" s="1"/>
  <c r="X153" i="13" s="1"/>
  <c r="P153" i="13"/>
  <c r="AE153" i="13"/>
  <c r="E154" i="13"/>
  <c r="G154" i="13"/>
  <c r="H154" i="13"/>
  <c r="M154" i="13" s="1"/>
  <c r="Q154" i="13" s="1"/>
  <c r="I154" i="13"/>
  <c r="AD154" i="13" s="1"/>
  <c r="J154" i="13"/>
  <c r="K154" i="13"/>
  <c r="L154" i="13"/>
  <c r="N154" i="13"/>
  <c r="R154" i="13" s="1"/>
  <c r="W154" i="13" s="1"/>
  <c r="P154" i="13"/>
  <c r="T154" i="13"/>
  <c r="E155" i="13"/>
  <c r="G155" i="13" s="1"/>
  <c r="H155" i="13"/>
  <c r="O155" i="13" s="1"/>
  <c r="S155" i="13" s="1"/>
  <c r="X155" i="13" s="1"/>
  <c r="I155" i="13"/>
  <c r="AD155" i="13" s="1"/>
  <c r="J155" i="13"/>
  <c r="K155" i="13"/>
  <c r="L155" i="13"/>
  <c r="M155" i="13"/>
  <c r="N155" i="13"/>
  <c r="R155" i="13" s="1"/>
  <c r="W155" i="13" s="1"/>
  <c r="Q155" i="13"/>
  <c r="V155" i="13"/>
  <c r="E156" i="13"/>
  <c r="G156" i="13" s="1"/>
  <c r="H156" i="13"/>
  <c r="M156" i="13" s="1"/>
  <c r="Q156" i="13" s="1"/>
  <c r="I156" i="13"/>
  <c r="AE156" i="13" s="1"/>
  <c r="J156" i="13"/>
  <c r="R156" i="13" s="1"/>
  <c r="W156" i="13" s="1"/>
  <c r="K156" i="13"/>
  <c r="L156" i="13"/>
  <c r="N156" i="13"/>
  <c r="AD156" i="13"/>
  <c r="AF156" i="13"/>
  <c r="E157" i="13"/>
  <c r="H157" i="13"/>
  <c r="M157" i="13" s="1"/>
  <c r="Q157" i="13" s="1"/>
  <c r="I157" i="13"/>
  <c r="J157" i="13"/>
  <c r="K157" i="13"/>
  <c r="L157" i="13"/>
  <c r="AD157" i="13"/>
  <c r="AE157" i="13"/>
  <c r="AF157" i="13"/>
  <c r="G10" i="26"/>
  <c r="V151" i="13" l="1"/>
  <c r="V156" i="13"/>
  <c r="V149" i="13"/>
  <c r="W126" i="13"/>
  <c r="U126" i="13"/>
  <c r="Z126" i="13" s="1"/>
  <c r="AG126" i="13" s="1"/>
  <c r="AH126" i="13" s="1"/>
  <c r="V157" i="13"/>
  <c r="V150" i="13"/>
  <c r="U153" i="13"/>
  <c r="Z153" i="13" s="1"/>
  <c r="AG153" i="13" s="1"/>
  <c r="AH153" i="13" s="1"/>
  <c r="V153" i="13"/>
  <c r="R151" i="13"/>
  <c r="W151" i="13" s="1"/>
  <c r="V148" i="13"/>
  <c r="S145" i="13"/>
  <c r="X145" i="13" s="1"/>
  <c r="V154" i="13"/>
  <c r="U152" i="13"/>
  <c r="Z152" i="13" s="1"/>
  <c r="AG152" i="13" s="1"/>
  <c r="AH152" i="13" s="1"/>
  <c r="V152" i="13"/>
  <c r="S149" i="13"/>
  <c r="X149" i="13" s="1"/>
  <c r="V146" i="13"/>
  <c r="T144" i="13"/>
  <c r="Y144" i="13" s="1"/>
  <c r="V125" i="13"/>
  <c r="P157" i="13"/>
  <c r="T157" i="13" s="1"/>
  <c r="Y157" i="13" s="1"/>
  <c r="O157" i="13"/>
  <c r="S157" i="13" s="1"/>
  <c r="X157" i="13" s="1"/>
  <c r="AF155" i="13"/>
  <c r="AD153" i="13"/>
  <c r="O149" i="13"/>
  <c r="G149" i="13"/>
  <c r="AF147" i="13"/>
  <c r="M147" i="13"/>
  <c r="Q147" i="13" s="1"/>
  <c r="O146" i="13"/>
  <c r="S146" i="13" s="1"/>
  <c r="X146" i="13" s="1"/>
  <c r="G146" i="13"/>
  <c r="P145" i="13"/>
  <c r="T145" i="13" s="1"/>
  <c r="Y145" i="13" s="1"/>
  <c r="P143" i="13"/>
  <c r="T143" i="13" s="1"/>
  <c r="Y143" i="13" s="1"/>
  <c r="M140" i="13"/>
  <c r="O140" i="13"/>
  <c r="S140" i="13" s="1"/>
  <c r="X140" i="13" s="1"/>
  <c r="U130" i="13"/>
  <c r="Z130" i="13" s="1"/>
  <c r="AG130" i="13" s="1"/>
  <c r="AH130" i="13" s="1"/>
  <c r="AD130" i="13"/>
  <c r="AE130" i="13"/>
  <c r="AF130" i="13"/>
  <c r="U129" i="13"/>
  <c r="Z129" i="13" s="1"/>
  <c r="AG129" i="13" s="1"/>
  <c r="AH129" i="13" s="1"/>
  <c r="N125" i="13"/>
  <c r="R125" i="13" s="1"/>
  <c r="W125" i="13" s="1"/>
  <c r="O125" i="13"/>
  <c r="S125" i="13" s="1"/>
  <c r="X125" i="13" s="1"/>
  <c r="U123" i="13"/>
  <c r="Z123" i="13" s="1"/>
  <c r="AG123" i="13" s="1"/>
  <c r="AH123" i="13" s="1"/>
  <c r="AF121" i="13"/>
  <c r="M118" i="13"/>
  <c r="N118" i="13"/>
  <c r="R118" i="13" s="1"/>
  <c r="W118" i="13" s="1"/>
  <c r="P118" i="13"/>
  <c r="T118" i="13" s="1"/>
  <c r="Y118" i="13" s="1"/>
  <c r="W98" i="13"/>
  <c r="U98" i="13"/>
  <c r="Z98" i="13" s="1"/>
  <c r="AG98" i="13" s="1"/>
  <c r="AH98" i="13" s="1"/>
  <c r="Y154" i="13"/>
  <c r="AE118" i="13"/>
  <c r="AF118" i="13"/>
  <c r="AD118" i="13"/>
  <c r="Q118" i="13"/>
  <c r="W102" i="13"/>
  <c r="U102" i="13"/>
  <c r="Z102" i="13" s="1"/>
  <c r="AG102" i="13" s="1"/>
  <c r="AH102" i="13" s="1"/>
  <c r="G157" i="13"/>
  <c r="N157" i="13"/>
  <c r="R157" i="13" s="1"/>
  <c r="W157" i="13" s="1"/>
  <c r="AE155" i="13"/>
  <c r="O154" i="13"/>
  <c r="S154" i="13" s="1"/>
  <c r="AF152" i="13"/>
  <c r="N149" i="13"/>
  <c r="R149" i="13" s="1"/>
  <c r="W149" i="13" s="1"/>
  <c r="AE147" i="13"/>
  <c r="N146" i="13"/>
  <c r="R146" i="13" s="1"/>
  <c r="W146" i="13" s="1"/>
  <c r="O145" i="13"/>
  <c r="O143" i="13"/>
  <c r="S143" i="13" s="1"/>
  <c r="X143" i="13" s="1"/>
  <c r="Q140" i="13"/>
  <c r="M132" i="13"/>
  <c r="Q132" i="13" s="1"/>
  <c r="N132" i="13"/>
  <c r="R132" i="13" s="1"/>
  <c r="W132" i="13" s="1"/>
  <c r="O132" i="13"/>
  <c r="S132" i="13" s="1"/>
  <c r="X132" i="13" s="1"/>
  <c r="M128" i="13"/>
  <c r="Q128" i="13" s="1"/>
  <c r="N128" i="13"/>
  <c r="R128" i="13" s="1"/>
  <c r="W128" i="13" s="1"/>
  <c r="V127" i="13"/>
  <c r="G125" i="13"/>
  <c r="AE121" i="13"/>
  <c r="X118" i="13"/>
  <c r="P146" i="13"/>
  <c r="T146" i="13" s="1"/>
  <c r="Y146" i="13" s="1"/>
  <c r="G137" i="13"/>
  <c r="AD125" i="13"/>
  <c r="AE125" i="13"/>
  <c r="G151" i="13"/>
  <c r="M145" i="13"/>
  <c r="Q145" i="13" s="1"/>
  <c r="M143" i="13"/>
  <c r="Q143" i="13" s="1"/>
  <c r="AE140" i="13"/>
  <c r="U138" i="13"/>
  <c r="Z138" i="13" s="1"/>
  <c r="AG138" i="13" s="1"/>
  <c r="AH138" i="13" s="1"/>
  <c r="AD138" i="13"/>
  <c r="AE138" i="13"/>
  <c r="AF138" i="13"/>
  <c r="U116" i="13"/>
  <c r="Z116" i="13" s="1"/>
  <c r="AG116" i="13" s="1"/>
  <c r="AH116" i="13" s="1"/>
  <c r="V116" i="13"/>
  <c r="U108" i="13"/>
  <c r="Z108" i="13" s="1"/>
  <c r="AG108" i="13" s="1"/>
  <c r="AH108" i="13" s="1"/>
  <c r="V108" i="13"/>
  <c r="AD108" i="13"/>
  <c r="AE108" i="13"/>
  <c r="AF108" i="13"/>
  <c r="Y108" i="13"/>
  <c r="G98" i="13"/>
  <c r="P156" i="13"/>
  <c r="T156" i="13" s="1"/>
  <c r="Y156" i="13" s="1"/>
  <c r="O156" i="13"/>
  <c r="S156" i="13" s="1"/>
  <c r="AF154" i="13"/>
  <c r="AD152" i="13"/>
  <c r="O148" i="13"/>
  <c r="S148" i="13" s="1"/>
  <c r="AD140" i="13"/>
  <c r="N140" i="13"/>
  <c r="R140" i="13" s="1"/>
  <c r="W140" i="13" s="1"/>
  <c r="G129" i="13"/>
  <c r="P128" i="13"/>
  <c r="T128" i="13" s="1"/>
  <c r="Y128" i="13" s="1"/>
  <c r="U122" i="13"/>
  <c r="Z122" i="13" s="1"/>
  <c r="AG122" i="13" s="1"/>
  <c r="AH122" i="13" s="1"/>
  <c r="AD122" i="13"/>
  <c r="AE122" i="13"/>
  <c r="AF122" i="13"/>
  <c r="U117" i="13"/>
  <c r="Z117" i="13" s="1"/>
  <c r="AG117" i="13" s="1"/>
  <c r="AH117" i="13" s="1"/>
  <c r="V117" i="13"/>
  <c r="U112" i="13"/>
  <c r="Z112" i="13" s="1"/>
  <c r="AG112" i="13" s="1"/>
  <c r="AH112" i="13" s="1"/>
  <c r="P150" i="13"/>
  <c r="T150" i="13" s="1"/>
  <c r="Y150" i="13" s="1"/>
  <c r="AD133" i="13"/>
  <c r="AE133" i="13"/>
  <c r="M124" i="13"/>
  <c r="Q124" i="13" s="1"/>
  <c r="N124" i="13"/>
  <c r="R124" i="13" s="1"/>
  <c r="W124" i="13" s="1"/>
  <c r="O124" i="13"/>
  <c r="S124" i="13" s="1"/>
  <c r="X124" i="13" s="1"/>
  <c r="M120" i="13"/>
  <c r="Q120" i="13" s="1"/>
  <c r="N120" i="13"/>
  <c r="R120" i="13" s="1"/>
  <c r="W120" i="13" s="1"/>
  <c r="M113" i="13"/>
  <c r="Q113" i="13" s="1"/>
  <c r="N113" i="13"/>
  <c r="R113" i="13" s="1"/>
  <c r="W113" i="13" s="1"/>
  <c r="O113" i="13"/>
  <c r="S113" i="13" s="1"/>
  <c r="X113" i="13" s="1"/>
  <c r="P113" i="13"/>
  <c r="T113" i="13" s="1"/>
  <c r="Y113" i="13" s="1"/>
  <c r="AE154" i="13"/>
  <c r="G150" i="13"/>
  <c r="P144" i="13"/>
  <c r="U139" i="13"/>
  <c r="Z139" i="13" s="1"/>
  <c r="AG139" i="13" s="1"/>
  <c r="AH139" i="13" s="1"/>
  <c r="Y138" i="13"/>
  <c r="M136" i="13"/>
  <c r="Q136" i="13" s="1"/>
  <c r="N136" i="13"/>
  <c r="R136" i="13" s="1"/>
  <c r="W136" i="13" s="1"/>
  <c r="V135" i="13"/>
  <c r="V134" i="13"/>
  <c r="N133" i="13"/>
  <c r="R133" i="13" s="1"/>
  <c r="W133" i="13" s="1"/>
  <c r="O133" i="13"/>
  <c r="S133" i="13" s="1"/>
  <c r="X133" i="13" s="1"/>
  <c r="U131" i="13"/>
  <c r="Z131" i="13" s="1"/>
  <c r="AG131" i="13" s="1"/>
  <c r="AH131" i="13" s="1"/>
  <c r="V130" i="13"/>
  <c r="AF129" i="13"/>
  <c r="AF125" i="13"/>
  <c r="X122" i="13"/>
  <c r="Q121" i="13"/>
  <c r="W121" i="13"/>
  <c r="U119" i="13"/>
  <c r="Z119" i="13" s="1"/>
  <c r="AG119" i="13" s="1"/>
  <c r="AH119" i="13" s="1"/>
  <c r="V115" i="13"/>
  <c r="G114" i="13"/>
  <c r="W108" i="13"/>
  <c r="P155" i="13"/>
  <c r="T155" i="13" s="1"/>
  <c r="Y155" i="13" s="1"/>
  <c r="O150" i="13"/>
  <c r="S150" i="13" s="1"/>
  <c r="X150" i="13" s="1"/>
  <c r="O144" i="13"/>
  <c r="S144" i="13" s="1"/>
  <c r="X144" i="13" s="1"/>
  <c r="M142" i="13"/>
  <c r="Q142" i="13" s="1"/>
  <c r="Q141" i="13"/>
  <c r="Q137" i="13"/>
  <c r="Q133" i="13"/>
  <c r="G133" i="13"/>
  <c r="AE129" i="13"/>
  <c r="G121" i="13"/>
  <c r="P120" i="13"/>
  <c r="T120" i="13" s="1"/>
  <c r="Y120" i="13" s="1"/>
  <c r="M105" i="13"/>
  <c r="Q105" i="13" s="1"/>
  <c r="N105" i="13"/>
  <c r="R105" i="13" s="1"/>
  <c r="W105" i="13" s="1"/>
  <c r="O105" i="13"/>
  <c r="S105" i="13" s="1"/>
  <c r="X105" i="13" s="1"/>
  <c r="P105" i="13"/>
  <c r="T105" i="13" s="1"/>
  <c r="Y105" i="13" s="1"/>
  <c r="G102" i="13"/>
  <c r="U103" i="13"/>
  <c r="Z103" i="13" s="1"/>
  <c r="AG103" i="13" s="1"/>
  <c r="AH103" i="13" s="1"/>
  <c r="Y101" i="13"/>
  <c r="R97" i="13"/>
  <c r="W97" i="13" s="1"/>
  <c r="AF86" i="13"/>
  <c r="X84" i="13"/>
  <c r="V63" i="13"/>
  <c r="U63" i="13"/>
  <c r="Z63" i="13" s="1"/>
  <c r="AG63" i="13" s="1"/>
  <c r="AH63" i="13" s="1"/>
  <c r="X108" i="13"/>
  <c r="Q107" i="13"/>
  <c r="R99" i="13"/>
  <c r="W99" i="13" s="1"/>
  <c r="G88" i="13"/>
  <c r="G112" i="13"/>
  <c r="U109" i="13"/>
  <c r="Z109" i="13" s="1"/>
  <c r="AG109" i="13" s="1"/>
  <c r="AH109" i="13" s="1"/>
  <c r="G104" i="13"/>
  <c r="Q100" i="13"/>
  <c r="AE100" i="13"/>
  <c r="AF100" i="13"/>
  <c r="U90" i="13"/>
  <c r="Z90" i="13" s="1"/>
  <c r="AG90" i="13" s="1"/>
  <c r="AH90" i="13" s="1"/>
  <c r="V90" i="13"/>
  <c r="M89" i="13"/>
  <c r="Q89" i="13" s="1"/>
  <c r="N89" i="13"/>
  <c r="R89" i="13" s="1"/>
  <c r="W89" i="13" s="1"/>
  <c r="O89" i="13"/>
  <c r="S89" i="13" s="1"/>
  <c r="X89" i="13" s="1"/>
  <c r="G82" i="13"/>
  <c r="U80" i="13"/>
  <c r="Z80" i="13" s="1"/>
  <c r="AG80" i="13" s="1"/>
  <c r="AH80" i="13" s="1"/>
  <c r="V80" i="13"/>
  <c r="N135" i="13"/>
  <c r="R135" i="13" s="1"/>
  <c r="N127" i="13"/>
  <c r="R127" i="13" s="1"/>
  <c r="N111" i="13"/>
  <c r="R111" i="13" s="1"/>
  <c r="W111" i="13" s="1"/>
  <c r="U101" i="13"/>
  <c r="Z101" i="13" s="1"/>
  <c r="AG101" i="13" s="1"/>
  <c r="AH101" i="13" s="1"/>
  <c r="V101" i="13"/>
  <c r="AD101" i="13"/>
  <c r="AE101" i="13"/>
  <c r="AF101" i="13"/>
  <c r="W100" i="13"/>
  <c r="V96" i="13"/>
  <c r="U96" i="13"/>
  <c r="Z96" i="13" s="1"/>
  <c r="AG96" i="13" s="1"/>
  <c r="AH96" i="13" s="1"/>
  <c r="S92" i="13"/>
  <c r="X92" i="13" s="1"/>
  <c r="AD79" i="13"/>
  <c r="AE79" i="13"/>
  <c r="AF79" i="13"/>
  <c r="Q79" i="13"/>
  <c r="U73" i="13"/>
  <c r="Z73" i="13" s="1"/>
  <c r="AG73" i="13" s="1"/>
  <c r="AH73" i="13" s="1"/>
  <c r="V73" i="13"/>
  <c r="V67" i="13"/>
  <c r="U67" i="13"/>
  <c r="Z67" i="13" s="1"/>
  <c r="AG67" i="13" s="1"/>
  <c r="AH67" i="13" s="1"/>
  <c r="R64" i="13"/>
  <c r="W64" i="13" s="1"/>
  <c r="AD115" i="13"/>
  <c r="AF115" i="13"/>
  <c r="M111" i="13"/>
  <c r="Q111" i="13" s="1"/>
  <c r="T96" i="13"/>
  <c r="Y96" i="13" s="1"/>
  <c r="U85" i="13"/>
  <c r="Z85" i="13" s="1"/>
  <c r="AG85" i="13" s="1"/>
  <c r="AH85" i="13" s="1"/>
  <c r="AE84" i="13"/>
  <c r="AF84" i="13"/>
  <c r="Q84" i="13"/>
  <c r="AD84" i="13"/>
  <c r="U82" i="13"/>
  <c r="Z82" i="13" s="1"/>
  <c r="AG82" i="13" s="1"/>
  <c r="AH82" i="13" s="1"/>
  <c r="V82" i="13"/>
  <c r="AD116" i="13"/>
  <c r="AE116" i="13"/>
  <c r="AE110" i="13"/>
  <c r="AF110" i="13"/>
  <c r="V109" i="13"/>
  <c r="P89" i="13"/>
  <c r="T89" i="13" s="1"/>
  <c r="Y89" i="13" s="1"/>
  <c r="G85" i="13"/>
  <c r="W55" i="13"/>
  <c r="M110" i="13"/>
  <c r="Q110" i="13" s="1"/>
  <c r="N110" i="13"/>
  <c r="R110" i="13" s="1"/>
  <c r="W110" i="13" s="1"/>
  <c r="O110" i="13"/>
  <c r="S110" i="13" s="1"/>
  <c r="X110" i="13" s="1"/>
  <c r="AD107" i="13"/>
  <c r="AF107" i="13"/>
  <c r="M95" i="13"/>
  <c r="Q95" i="13" s="1"/>
  <c r="N95" i="13"/>
  <c r="R95" i="13" s="1"/>
  <c r="W95" i="13" s="1"/>
  <c r="O95" i="13"/>
  <c r="S95" i="13" s="1"/>
  <c r="X95" i="13" s="1"/>
  <c r="P95" i="13"/>
  <c r="T95" i="13" s="1"/>
  <c r="Y95" i="13" s="1"/>
  <c r="V86" i="13"/>
  <c r="U86" i="13"/>
  <c r="Z86" i="13" s="1"/>
  <c r="AG86" i="13" s="1"/>
  <c r="AH86" i="13" s="1"/>
  <c r="AE86" i="13"/>
  <c r="AD86" i="13"/>
  <c r="M78" i="13"/>
  <c r="Q78" i="13" s="1"/>
  <c r="N78" i="13"/>
  <c r="R78" i="13" s="1"/>
  <c r="W78" i="13" s="1"/>
  <c r="O78" i="13"/>
  <c r="S78" i="13" s="1"/>
  <c r="X78" i="13" s="1"/>
  <c r="P78" i="13"/>
  <c r="AD55" i="13"/>
  <c r="AE55" i="13"/>
  <c r="Y55" i="13"/>
  <c r="AF55" i="13"/>
  <c r="Q55" i="13"/>
  <c r="U91" i="13"/>
  <c r="Z91" i="13" s="1"/>
  <c r="AG91" i="13" s="1"/>
  <c r="AH91" i="13" s="1"/>
  <c r="U83" i="13"/>
  <c r="Z83" i="13" s="1"/>
  <c r="AG83" i="13" s="1"/>
  <c r="AH83" i="13" s="1"/>
  <c r="G76" i="13"/>
  <c r="W74" i="13"/>
  <c r="S65" i="13"/>
  <c r="X65" i="13" s="1"/>
  <c r="U7" i="13"/>
  <c r="V7" i="13"/>
  <c r="O115" i="13"/>
  <c r="S115" i="13" s="1"/>
  <c r="X115" i="13" s="1"/>
  <c r="AF113" i="13"/>
  <c r="O107" i="13"/>
  <c r="S107" i="13" s="1"/>
  <c r="X107" i="13" s="1"/>
  <c r="AF105" i="13"/>
  <c r="AE97" i="13"/>
  <c r="Q97" i="13"/>
  <c r="Q93" i="13"/>
  <c r="P87" i="13"/>
  <c r="T87" i="13" s="1"/>
  <c r="Y87" i="13" s="1"/>
  <c r="AF74" i="13"/>
  <c r="AE74" i="13"/>
  <c r="M64" i="13"/>
  <c r="Q64" i="13" s="1"/>
  <c r="N64" i="13"/>
  <c r="O62" i="13"/>
  <c r="S62" i="13" s="1"/>
  <c r="X62" i="13" s="1"/>
  <c r="M62" i="13"/>
  <c r="Q62" i="13" s="1"/>
  <c r="N62" i="13"/>
  <c r="R62" i="13" s="1"/>
  <c r="W62" i="13" s="1"/>
  <c r="P62" i="13"/>
  <c r="T62" i="13" s="1"/>
  <c r="Y62" i="13" s="1"/>
  <c r="S61" i="13"/>
  <c r="X61" i="13" s="1"/>
  <c r="U59" i="13"/>
  <c r="Z59" i="13" s="1"/>
  <c r="AG59" i="13" s="1"/>
  <c r="AH59" i="13" s="1"/>
  <c r="V59" i="13"/>
  <c r="N115" i="13"/>
  <c r="R115" i="13" s="1"/>
  <c r="W115" i="13" s="1"/>
  <c r="AE113" i="13"/>
  <c r="N107" i="13"/>
  <c r="R107" i="13" s="1"/>
  <c r="W107" i="13" s="1"/>
  <c r="AE105" i="13"/>
  <c r="O104" i="13"/>
  <c r="S104" i="13" s="1"/>
  <c r="P97" i="13"/>
  <c r="T97" i="13" s="1"/>
  <c r="Y97" i="13" s="1"/>
  <c r="G97" i="13"/>
  <c r="AF93" i="13"/>
  <c r="O87" i="13"/>
  <c r="S87" i="13" s="1"/>
  <c r="X87" i="13" s="1"/>
  <c r="X86" i="13"/>
  <c r="G13" i="13"/>
  <c r="N97" i="13"/>
  <c r="X94" i="13"/>
  <c r="AE93" i="13"/>
  <c r="N93" i="13"/>
  <c r="R93" i="13" s="1"/>
  <c r="W93" i="13" s="1"/>
  <c r="M92" i="13"/>
  <c r="Q92" i="13" s="1"/>
  <c r="N92" i="13"/>
  <c r="R92" i="13" s="1"/>
  <c r="W92" i="13" s="1"/>
  <c r="AD90" i="13"/>
  <c r="AE90" i="13"/>
  <c r="AD89" i="13"/>
  <c r="AF89" i="13"/>
  <c r="U88" i="13"/>
  <c r="Z88" i="13" s="1"/>
  <c r="AG88" i="13" s="1"/>
  <c r="AH88" i="13" s="1"/>
  <c r="N87" i="13"/>
  <c r="R87" i="13" s="1"/>
  <c r="W86" i="13"/>
  <c r="AD82" i="13"/>
  <c r="AE82" i="13"/>
  <c r="AD81" i="13"/>
  <c r="AF81" i="13"/>
  <c r="T78" i="13"/>
  <c r="Y78" i="13" s="1"/>
  <c r="N69" i="13"/>
  <c r="R69" i="13" s="1"/>
  <c r="W69" i="13" s="1"/>
  <c r="M69" i="13"/>
  <c r="Q69" i="13" s="1"/>
  <c r="AE67" i="13"/>
  <c r="Y67" i="13"/>
  <c r="AD67" i="13"/>
  <c r="P64" i="13"/>
  <c r="U56" i="13"/>
  <c r="Z56" i="13" s="1"/>
  <c r="AG56" i="13" s="1"/>
  <c r="AH56" i="13" s="1"/>
  <c r="V56" i="13"/>
  <c r="V39" i="13"/>
  <c r="U39" i="13"/>
  <c r="Z39" i="13" s="1"/>
  <c r="AG39" i="13" s="1"/>
  <c r="AH39" i="13" s="1"/>
  <c r="M81" i="13"/>
  <c r="Q81" i="13" s="1"/>
  <c r="N81" i="13"/>
  <c r="R81" i="13" s="1"/>
  <c r="W81" i="13" s="1"/>
  <c r="O81" i="13"/>
  <c r="S81" i="13" s="1"/>
  <c r="X81" i="13" s="1"/>
  <c r="Y79" i="13"/>
  <c r="M75" i="13"/>
  <c r="Q75" i="13" s="1"/>
  <c r="N75" i="13"/>
  <c r="R75" i="13" s="1"/>
  <c r="W75" i="13" s="1"/>
  <c r="O75" i="13"/>
  <c r="S75" i="13" s="1"/>
  <c r="X75" i="13" s="1"/>
  <c r="M70" i="13"/>
  <c r="Q70" i="13" s="1"/>
  <c r="N70" i="13"/>
  <c r="R70" i="13" s="1"/>
  <c r="W70" i="13" s="1"/>
  <c r="O70" i="13"/>
  <c r="S70" i="13" s="1"/>
  <c r="X70" i="13" s="1"/>
  <c r="G63" i="13"/>
  <c r="W53" i="13"/>
  <c r="U53" i="13"/>
  <c r="Z53" i="13" s="1"/>
  <c r="AG53" i="13" s="1"/>
  <c r="AH53" i="13" s="1"/>
  <c r="X93" i="13"/>
  <c r="V91" i="13"/>
  <c r="M84" i="13"/>
  <c r="N84" i="13"/>
  <c r="R84" i="13" s="1"/>
  <c r="W84" i="13" s="1"/>
  <c r="V83" i="13"/>
  <c r="X82" i="13"/>
  <c r="AD80" i="13"/>
  <c r="X80" i="13"/>
  <c r="AE77" i="13"/>
  <c r="Q77" i="13"/>
  <c r="AD77" i="13"/>
  <c r="R76" i="13"/>
  <c r="W76" i="13" s="1"/>
  <c r="Q71" i="13"/>
  <c r="AD71" i="13"/>
  <c r="P69" i="13"/>
  <c r="T69" i="13" s="1"/>
  <c r="Y69" i="13" s="1"/>
  <c r="G67" i="13"/>
  <c r="T64" i="13"/>
  <c r="Y64" i="13" s="1"/>
  <c r="V54" i="13"/>
  <c r="U54" i="13"/>
  <c r="Z54" i="13" s="1"/>
  <c r="AG54" i="13" s="1"/>
  <c r="AH54" i="13" s="1"/>
  <c r="G86" i="13"/>
  <c r="X79" i="13"/>
  <c r="T68" i="13"/>
  <c r="Y68" i="13" s="1"/>
  <c r="V45" i="13"/>
  <c r="U45" i="13"/>
  <c r="Z45" i="13" s="1"/>
  <c r="AG45" i="13" s="1"/>
  <c r="AH45" i="13" s="1"/>
  <c r="U23" i="13"/>
  <c r="Z23" i="13" s="1"/>
  <c r="AG23" i="13" s="1"/>
  <c r="AH23" i="13" s="1"/>
  <c r="V23" i="13"/>
  <c r="AE23" i="13"/>
  <c r="AF23" i="13"/>
  <c r="Y23" i="13"/>
  <c r="AD23" i="13"/>
  <c r="AD6" i="13" s="1"/>
  <c r="U57" i="13"/>
  <c r="Z57" i="13" s="1"/>
  <c r="AG57" i="13" s="1"/>
  <c r="AH57" i="13" s="1"/>
  <c r="V57" i="13"/>
  <c r="M49" i="13"/>
  <c r="Q49" i="13" s="1"/>
  <c r="N49" i="13"/>
  <c r="R49" i="13" s="1"/>
  <c r="W49" i="13" s="1"/>
  <c r="P49" i="13"/>
  <c r="T49" i="13" s="1"/>
  <c r="Y49" i="13" s="1"/>
  <c r="G89" i="13"/>
  <c r="G81" i="13"/>
  <c r="G79" i="13"/>
  <c r="G75" i="13"/>
  <c r="AD72" i="13"/>
  <c r="AF72" i="13"/>
  <c r="G70" i="13"/>
  <c r="AD58" i="13"/>
  <c r="AF58" i="13"/>
  <c r="G55" i="13"/>
  <c r="W50" i="13"/>
  <c r="U50" i="13"/>
  <c r="Z50" i="13" s="1"/>
  <c r="AG50" i="13" s="1"/>
  <c r="AH50" i="13" s="1"/>
  <c r="X73" i="13"/>
  <c r="G71" i="13"/>
  <c r="M61" i="13"/>
  <c r="Q61" i="13" s="1"/>
  <c r="N61" i="13"/>
  <c r="R61" i="13" s="1"/>
  <c r="W61" i="13" s="1"/>
  <c r="M58" i="13"/>
  <c r="Q58" i="13" s="1"/>
  <c r="N58" i="13"/>
  <c r="R58" i="13" s="1"/>
  <c r="W58" i="13" s="1"/>
  <c r="O58" i="13"/>
  <c r="S58" i="13" s="1"/>
  <c r="X58" i="13" s="1"/>
  <c r="X55" i="13"/>
  <c r="G53" i="13"/>
  <c r="W38" i="13"/>
  <c r="U38" i="13"/>
  <c r="Z38" i="13" s="1"/>
  <c r="AG38" i="13" s="1"/>
  <c r="AH38" i="13" s="1"/>
  <c r="U19" i="13"/>
  <c r="Z19" i="13" s="1"/>
  <c r="AG19" i="13" s="1"/>
  <c r="AH19" i="13" s="1"/>
  <c r="V19" i="13"/>
  <c r="U10" i="13"/>
  <c r="Z10" i="13" s="1"/>
  <c r="AG10" i="13" s="1"/>
  <c r="AH10" i="13" s="1"/>
  <c r="V10" i="13"/>
  <c r="O49" i="13"/>
  <c r="S49" i="13" s="1"/>
  <c r="X49" i="13" s="1"/>
  <c r="G34" i="13"/>
  <c r="U25" i="13"/>
  <c r="Z25" i="13" s="1"/>
  <c r="AG25" i="13" s="1"/>
  <c r="AH25" i="13" s="1"/>
  <c r="U11" i="13"/>
  <c r="Z11" i="13" s="1"/>
  <c r="AG11" i="13" s="1"/>
  <c r="AH11" i="13" s="1"/>
  <c r="V11" i="13"/>
  <c r="AD59" i="13"/>
  <c r="AE59" i="13"/>
  <c r="O44" i="13"/>
  <c r="S44" i="13" s="1"/>
  <c r="X44" i="13" s="1"/>
  <c r="M44" i="13"/>
  <c r="Q44" i="13" s="1"/>
  <c r="N44" i="13"/>
  <c r="R44" i="13" s="1"/>
  <c r="W44" i="13" s="1"/>
  <c r="P44" i="13"/>
  <c r="T44" i="13" s="1"/>
  <c r="Y44" i="13" s="1"/>
  <c r="G42" i="13"/>
  <c r="V17" i="13"/>
  <c r="M76" i="13"/>
  <c r="Q76" i="13" s="1"/>
  <c r="M74" i="13"/>
  <c r="Q74" i="13" s="1"/>
  <c r="O74" i="13"/>
  <c r="S74" i="13" s="1"/>
  <c r="X74" i="13" s="1"/>
  <c r="N72" i="13"/>
  <c r="R72" i="13" s="1"/>
  <c r="N68" i="13"/>
  <c r="R68" i="13" s="1"/>
  <c r="M66" i="13"/>
  <c r="Q66" i="13" s="1"/>
  <c r="O66" i="13"/>
  <c r="S66" i="13" s="1"/>
  <c r="X66" i="13" s="1"/>
  <c r="AD61" i="13"/>
  <c r="O61" i="13"/>
  <c r="P58" i="13"/>
  <c r="T58" i="13" s="1"/>
  <c r="Y58" i="13" s="1"/>
  <c r="U52" i="13"/>
  <c r="Z52" i="13" s="1"/>
  <c r="AG52" i="13" s="1"/>
  <c r="AH52" i="13" s="1"/>
  <c r="AD46" i="13"/>
  <c r="AE46" i="13"/>
  <c r="AF46" i="13"/>
  <c r="W7" i="13"/>
  <c r="AF64" i="13"/>
  <c r="AF56" i="13"/>
  <c r="AD54" i="13"/>
  <c r="U48" i="13"/>
  <c r="Z48" i="13" s="1"/>
  <c r="AG48" i="13" s="1"/>
  <c r="AH48" i="13" s="1"/>
  <c r="V48" i="13"/>
  <c r="U43" i="13"/>
  <c r="Z43" i="13" s="1"/>
  <c r="AG43" i="13" s="1"/>
  <c r="AH43" i="13" s="1"/>
  <c r="V43" i="13"/>
  <c r="AE43" i="13"/>
  <c r="AF43" i="13"/>
  <c r="M36" i="13"/>
  <c r="Q36" i="13" s="1"/>
  <c r="P36" i="13"/>
  <c r="T36" i="13" s="1"/>
  <c r="Y36" i="13" s="1"/>
  <c r="N36" i="13"/>
  <c r="R36" i="13" s="1"/>
  <c r="W36" i="13" s="1"/>
  <c r="W33" i="13"/>
  <c r="AD33" i="13"/>
  <c r="Q33" i="13"/>
  <c r="AE33" i="13"/>
  <c r="G26" i="13"/>
  <c r="O60" i="13"/>
  <c r="S60" i="13" s="1"/>
  <c r="X60" i="13" s="1"/>
  <c r="AD49" i="13"/>
  <c r="AE49" i="13"/>
  <c r="AF49" i="13"/>
  <c r="W23" i="13"/>
  <c r="U15" i="13"/>
  <c r="Z15" i="13" s="1"/>
  <c r="AG15" i="13" s="1"/>
  <c r="AH15" i="13" s="1"/>
  <c r="V15" i="13"/>
  <c r="AD14" i="13"/>
  <c r="X14" i="13"/>
  <c r="Q14" i="13"/>
  <c r="AE14" i="13"/>
  <c r="AF6" i="13"/>
  <c r="AE51" i="13"/>
  <c r="AF51" i="13"/>
  <c r="V47" i="13"/>
  <c r="M46" i="13"/>
  <c r="Q46" i="13" s="1"/>
  <c r="N46" i="13"/>
  <c r="R46" i="13" s="1"/>
  <c r="W46" i="13" s="1"/>
  <c r="O46" i="13"/>
  <c r="S46" i="13" s="1"/>
  <c r="X46" i="13" s="1"/>
  <c r="G39" i="13"/>
  <c r="N37" i="13"/>
  <c r="R37" i="13" s="1"/>
  <c r="W37" i="13" s="1"/>
  <c r="M37" i="13"/>
  <c r="Q37" i="13" s="1"/>
  <c r="O37" i="13"/>
  <c r="S37" i="13" s="1"/>
  <c r="X37" i="13" s="1"/>
  <c r="P37" i="13"/>
  <c r="T37" i="13" s="1"/>
  <c r="Y37" i="13" s="1"/>
  <c r="M28" i="13"/>
  <c r="Q28" i="13" s="1"/>
  <c r="N28" i="13"/>
  <c r="R28" i="13" s="1"/>
  <c r="W28" i="13" s="1"/>
  <c r="O28" i="13"/>
  <c r="S28" i="13" s="1"/>
  <c r="X28" i="13" s="1"/>
  <c r="P28" i="13"/>
  <c r="T28" i="13" s="1"/>
  <c r="Y28" i="13" s="1"/>
  <c r="M51" i="13"/>
  <c r="Q51" i="13" s="1"/>
  <c r="N51" i="13"/>
  <c r="R51" i="13" s="1"/>
  <c r="W51" i="13" s="1"/>
  <c r="O51" i="13"/>
  <c r="S51" i="13" s="1"/>
  <c r="X51" i="13" s="1"/>
  <c r="G45" i="13"/>
  <c r="M32" i="13"/>
  <c r="Q32" i="13" s="1"/>
  <c r="P32" i="13"/>
  <c r="T32" i="13" s="1"/>
  <c r="Y32" i="13" s="1"/>
  <c r="N32" i="13"/>
  <c r="R32" i="13" s="1"/>
  <c r="W32" i="13" s="1"/>
  <c r="U31" i="13"/>
  <c r="Z31" i="13" s="1"/>
  <c r="AG31" i="13" s="1"/>
  <c r="AH31" i="13" s="1"/>
  <c r="V30" i="13"/>
  <c r="V29" i="13"/>
  <c r="U29" i="13"/>
  <c r="Z29" i="13" s="1"/>
  <c r="AG29" i="13" s="1"/>
  <c r="AH29" i="13" s="1"/>
  <c r="U27" i="13"/>
  <c r="Z27" i="13" s="1"/>
  <c r="AG27" i="13" s="1"/>
  <c r="AH27" i="13" s="1"/>
  <c r="O18" i="13"/>
  <c r="S18" i="13" s="1"/>
  <c r="X18" i="13" s="1"/>
  <c r="M18" i="13"/>
  <c r="Q18" i="13" s="1"/>
  <c r="N18" i="13"/>
  <c r="R18" i="13" s="1"/>
  <c r="P18" i="13"/>
  <c r="T18" i="13" s="1"/>
  <c r="Y18" i="13" s="1"/>
  <c r="X7" i="13"/>
  <c r="G7" i="13"/>
  <c r="AE47" i="13"/>
  <c r="G46" i="13"/>
  <c r="AF44" i="13"/>
  <c r="AF41" i="13"/>
  <c r="G37" i="13"/>
  <c r="V35" i="13"/>
  <c r="V31" i="13"/>
  <c r="G27" i="13"/>
  <c r="M26" i="13"/>
  <c r="Q26" i="13" s="1"/>
  <c r="U24" i="13"/>
  <c r="Z24" i="13" s="1"/>
  <c r="AG24" i="13" s="1"/>
  <c r="AH24" i="13" s="1"/>
  <c r="N22" i="13"/>
  <c r="R22" i="13" s="1"/>
  <c r="W22" i="13" s="1"/>
  <c r="U20" i="13"/>
  <c r="Z20" i="13" s="1"/>
  <c r="AG20" i="13" s="1"/>
  <c r="AH20" i="13" s="1"/>
  <c r="AF15" i="13"/>
  <c r="M13" i="13"/>
  <c r="Q13" i="13" s="1"/>
  <c r="AF11" i="13"/>
  <c r="O9" i="13"/>
  <c r="S9" i="13" s="1"/>
  <c r="X9" i="13" s="1"/>
  <c r="L6" i="13"/>
  <c r="G51" i="13"/>
  <c r="AE44" i="13"/>
  <c r="G43" i="13"/>
  <c r="AF39" i="13"/>
  <c r="G33" i="13"/>
  <c r="G23" i="13"/>
  <c r="M22" i="13"/>
  <c r="AD11" i="13"/>
  <c r="M9" i="13"/>
  <c r="Q9" i="13" s="1"/>
  <c r="K6" i="13"/>
  <c r="AD39" i="13"/>
  <c r="G29" i="13"/>
  <c r="V27" i="13"/>
  <c r="G19" i="13"/>
  <c r="U16" i="13"/>
  <c r="Z16" i="13" s="1"/>
  <c r="AG16" i="13" s="1"/>
  <c r="AH16" i="13" s="1"/>
  <c r="U12" i="13"/>
  <c r="Z12" i="13" s="1"/>
  <c r="AG12" i="13" s="1"/>
  <c r="AH12" i="13" s="1"/>
  <c r="J6" i="13"/>
  <c r="AF35" i="13"/>
  <c r="AF31" i="13"/>
  <c r="G25" i="13"/>
  <c r="I6" i="13"/>
  <c r="AE7" i="13"/>
  <c r="O42" i="13"/>
  <c r="S42" i="13" s="1"/>
  <c r="X42" i="13" s="1"/>
  <c r="O41" i="13"/>
  <c r="S41" i="13" s="1"/>
  <c r="X23" i="13"/>
  <c r="P17" i="13"/>
  <c r="T17" i="13" s="1"/>
  <c r="Y17" i="13" s="1"/>
  <c r="P8" i="13"/>
  <c r="T8" i="13" s="1"/>
  <c r="Y8" i="13" s="1"/>
  <c r="N40" i="13"/>
  <c r="R40" i="13" s="1"/>
  <c r="W40" i="13" s="1"/>
  <c r="M34" i="13"/>
  <c r="Q34" i="13" s="1"/>
  <c r="Y31" i="13"/>
  <c r="N30" i="13"/>
  <c r="R30" i="13" s="1"/>
  <c r="W30" i="13" s="1"/>
  <c r="P26" i="13"/>
  <c r="T26" i="13" s="1"/>
  <c r="Y26" i="13" s="1"/>
  <c r="Q22" i="13"/>
  <c r="M21" i="13"/>
  <c r="Q21" i="13" s="1"/>
  <c r="O17" i="13"/>
  <c r="S17" i="13" s="1"/>
  <c r="X17" i="13" s="1"/>
  <c r="P13" i="13"/>
  <c r="T13" i="13" s="1"/>
  <c r="Y13" i="13" s="1"/>
  <c r="AE9" i="13"/>
  <c r="O8" i="13"/>
  <c r="S8" i="13" s="1"/>
  <c r="X8" i="13" s="1"/>
  <c r="F10" i="33"/>
  <c r="F11" i="33"/>
  <c r="F12" i="33"/>
  <c r="F13" i="33"/>
  <c r="F14" i="33"/>
  <c r="F15" i="33"/>
  <c r="F16" i="33"/>
  <c r="F17" i="33"/>
  <c r="F18" i="33"/>
  <c r="F19" i="33"/>
  <c r="F20" i="33"/>
  <c r="F21" i="33"/>
  <c r="F22" i="33"/>
  <c r="F23" i="33"/>
  <c r="F24" i="33"/>
  <c r="F25" i="33"/>
  <c r="F26" i="33"/>
  <c r="F27" i="33"/>
  <c r="F28" i="33"/>
  <c r="F29" i="33"/>
  <c r="F30" i="33"/>
  <c r="F31" i="33"/>
  <c r="F32" i="33"/>
  <c r="F33" i="33"/>
  <c r="F34" i="33"/>
  <c r="F35" i="33"/>
  <c r="F36" i="33"/>
  <c r="F37" i="33"/>
  <c r="F38" i="33"/>
  <c r="F39" i="33"/>
  <c r="F40" i="33"/>
  <c r="F41" i="33"/>
  <c r="F42" i="33"/>
  <c r="F43" i="33"/>
  <c r="F44" i="33"/>
  <c r="F45" i="33"/>
  <c r="F46" i="33"/>
  <c r="F47" i="33"/>
  <c r="F48" i="33"/>
  <c r="F49" i="33"/>
  <c r="F50" i="33"/>
  <c r="F51" i="33"/>
  <c r="F52" i="33"/>
  <c r="F53" i="33"/>
  <c r="F54" i="33"/>
  <c r="F55" i="33"/>
  <c r="F56" i="33"/>
  <c r="F57" i="33"/>
  <c r="F58" i="33"/>
  <c r="F59" i="33"/>
  <c r="F60" i="33"/>
  <c r="F61" i="33"/>
  <c r="F62" i="33"/>
  <c r="F63" i="33"/>
  <c r="F64" i="33"/>
  <c r="F65" i="33"/>
  <c r="F66" i="33"/>
  <c r="F67" i="33"/>
  <c r="F68" i="33"/>
  <c r="F69" i="33"/>
  <c r="F70" i="33"/>
  <c r="F71" i="33"/>
  <c r="F72" i="33"/>
  <c r="F73" i="33"/>
  <c r="F74" i="33"/>
  <c r="F75" i="33"/>
  <c r="F76" i="33"/>
  <c r="F77" i="33"/>
  <c r="F78" i="33"/>
  <c r="F79" i="33"/>
  <c r="F80" i="33"/>
  <c r="F81" i="33"/>
  <c r="F82" i="33"/>
  <c r="F83" i="33"/>
  <c r="F84" i="33"/>
  <c r="F85" i="33"/>
  <c r="F86" i="33"/>
  <c r="F87" i="33"/>
  <c r="F88" i="33"/>
  <c r="F89" i="33"/>
  <c r="F90" i="33"/>
  <c r="F91" i="33"/>
  <c r="F92" i="33"/>
  <c r="F93" i="33"/>
  <c r="F94" i="33"/>
  <c r="F95" i="33"/>
  <c r="F96" i="33"/>
  <c r="F97" i="33"/>
  <c r="F98" i="33"/>
  <c r="F99" i="33"/>
  <c r="F100" i="33"/>
  <c r="F101" i="33"/>
  <c r="F102" i="33"/>
  <c r="F103" i="33"/>
  <c r="F104" i="33"/>
  <c r="F105" i="33"/>
  <c r="F106" i="33"/>
  <c r="F107" i="33"/>
  <c r="F108" i="33"/>
  <c r="F109" i="33"/>
  <c r="F110" i="33"/>
  <c r="F111" i="33"/>
  <c r="F112" i="33"/>
  <c r="F113" i="33"/>
  <c r="F114" i="33"/>
  <c r="F115" i="33"/>
  <c r="F116" i="33"/>
  <c r="F117" i="33"/>
  <c r="F118" i="33"/>
  <c r="F119" i="33"/>
  <c r="F120" i="33"/>
  <c r="F121" i="33"/>
  <c r="F122" i="33"/>
  <c r="F123" i="33"/>
  <c r="F124" i="33"/>
  <c r="F125" i="33"/>
  <c r="F126" i="33"/>
  <c r="F127" i="33"/>
  <c r="F128" i="33"/>
  <c r="F129" i="33"/>
  <c r="F130" i="33"/>
  <c r="F131" i="33"/>
  <c r="F132" i="33"/>
  <c r="F133" i="33"/>
  <c r="F134" i="33"/>
  <c r="F135" i="33"/>
  <c r="F136" i="33"/>
  <c r="F137" i="33"/>
  <c r="F138" i="33"/>
  <c r="F139" i="33"/>
  <c r="F140" i="33"/>
  <c r="F141" i="33"/>
  <c r="F142" i="33"/>
  <c r="F143" i="33"/>
  <c r="F144" i="33"/>
  <c r="F145" i="33"/>
  <c r="F146" i="33"/>
  <c r="F147" i="33"/>
  <c r="F148" i="33"/>
  <c r="F149" i="33"/>
  <c r="F150" i="33"/>
  <c r="F151" i="33"/>
  <c r="F152" i="33"/>
  <c r="F153" i="33"/>
  <c r="F154" i="33"/>
  <c r="F155" i="33"/>
  <c r="F156" i="33"/>
  <c r="F157" i="33"/>
  <c r="F158" i="33"/>
  <c r="F159" i="33"/>
  <c r="F9" i="33"/>
  <c r="U74" i="13" l="1"/>
  <c r="Z74" i="13" s="1"/>
  <c r="AG74" i="13" s="1"/>
  <c r="AH74" i="13" s="1"/>
  <c r="V74" i="13"/>
  <c r="X104" i="13"/>
  <c r="U104" i="13"/>
  <c r="Z104" i="13" s="1"/>
  <c r="AG104" i="13" s="1"/>
  <c r="AH104" i="13" s="1"/>
  <c r="X156" i="13"/>
  <c r="U156" i="13"/>
  <c r="Z156" i="13" s="1"/>
  <c r="AG156" i="13" s="1"/>
  <c r="AH156" i="13" s="1"/>
  <c r="V13" i="13"/>
  <c r="U13" i="13"/>
  <c r="Z13" i="13" s="1"/>
  <c r="AG13" i="13" s="1"/>
  <c r="AH13" i="13" s="1"/>
  <c r="W87" i="13"/>
  <c r="U87" i="13"/>
  <c r="Z87" i="13" s="1"/>
  <c r="AG87" i="13" s="1"/>
  <c r="AH87" i="13" s="1"/>
  <c r="W127" i="13"/>
  <c r="U127" i="13"/>
  <c r="Z127" i="13" s="1"/>
  <c r="AG127" i="13" s="1"/>
  <c r="AH127" i="13" s="1"/>
  <c r="X154" i="13"/>
  <c r="U154" i="13"/>
  <c r="Z154" i="13" s="1"/>
  <c r="AG154" i="13" s="1"/>
  <c r="AH154" i="13" s="1"/>
  <c r="X148" i="13"/>
  <c r="U148" i="13"/>
  <c r="Z148" i="13" s="1"/>
  <c r="AG148" i="13" s="1"/>
  <c r="AH148" i="13" s="1"/>
  <c r="U66" i="13"/>
  <c r="Z66" i="13" s="1"/>
  <c r="AG66" i="13" s="1"/>
  <c r="AH66" i="13" s="1"/>
  <c r="V66" i="13"/>
  <c r="W135" i="13"/>
  <c r="U135" i="13"/>
  <c r="Z135" i="13" s="1"/>
  <c r="AG135" i="13" s="1"/>
  <c r="AH135" i="13" s="1"/>
  <c r="V9" i="13"/>
  <c r="U9" i="13"/>
  <c r="Z9" i="13" s="1"/>
  <c r="AG9" i="13" s="1"/>
  <c r="AH9" i="13" s="1"/>
  <c r="Q6" i="13"/>
  <c r="W18" i="13"/>
  <c r="R6" i="13"/>
  <c r="W72" i="13"/>
  <c r="U72" i="13"/>
  <c r="Z72" i="13" s="1"/>
  <c r="AG72" i="13" s="1"/>
  <c r="AH72" i="13" s="1"/>
  <c r="U44" i="13"/>
  <c r="Z44" i="13" s="1"/>
  <c r="AG44" i="13" s="1"/>
  <c r="AH44" i="13" s="1"/>
  <c r="V44" i="13"/>
  <c r="U26" i="13"/>
  <c r="Z26" i="13" s="1"/>
  <c r="AG26" i="13" s="1"/>
  <c r="AH26" i="13" s="1"/>
  <c r="V26" i="13"/>
  <c r="V76" i="13"/>
  <c r="U76" i="13"/>
  <c r="Z76" i="13" s="1"/>
  <c r="AG76" i="13" s="1"/>
  <c r="AH76" i="13" s="1"/>
  <c r="V61" i="13"/>
  <c r="U61" i="13"/>
  <c r="Z61" i="13" s="1"/>
  <c r="AG61" i="13" s="1"/>
  <c r="AH61" i="13" s="1"/>
  <c r="V100" i="13"/>
  <c r="U100" i="13"/>
  <c r="Z100" i="13" s="1"/>
  <c r="AG100" i="13" s="1"/>
  <c r="AH100" i="13" s="1"/>
  <c r="U107" i="13"/>
  <c r="Z107" i="13" s="1"/>
  <c r="AG107" i="13" s="1"/>
  <c r="AH107" i="13" s="1"/>
  <c r="V107" i="13"/>
  <c r="V137" i="13"/>
  <c r="U137" i="13"/>
  <c r="Z137" i="13" s="1"/>
  <c r="AG137" i="13" s="1"/>
  <c r="AH137" i="13" s="1"/>
  <c r="V143" i="13"/>
  <c r="U143" i="13"/>
  <c r="Z143" i="13" s="1"/>
  <c r="AG143" i="13" s="1"/>
  <c r="AH143" i="13" s="1"/>
  <c r="U128" i="13"/>
  <c r="Z128" i="13" s="1"/>
  <c r="AG128" i="13" s="1"/>
  <c r="AH128" i="13" s="1"/>
  <c r="V128" i="13"/>
  <c r="U149" i="13"/>
  <c r="Z149" i="13" s="1"/>
  <c r="AG149" i="13" s="1"/>
  <c r="AH149" i="13" s="1"/>
  <c r="V133" i="13"/>
  <c r="U133" i="13"/>
  <c r="Z133" i="13" s="1"/>
  <c r="AG133" i="13" s="1"/>
  <c r="AH133" i="13" s="1"/>
  <c r="U8" i="13"/>
  <c r="Z8" i="13" s="1"/>
  <c r="AG8" i="13" s="1"/>
  <c r="AH8" i="13" s="1"/>
  <c r="U32" i="13"/>
  <c r="Z32" i="13" s="1"/>
  <c r="AG32" i="13" s="1"/>
  <c r="AH32" i="13" s="1"/>
  <c r="V32" i="13"/>
  <c r="U14" i="13"/>
  <c r="Z14" i="13" s="1"/>
  <c r="AG14" i="13" s="1"/>
  <c r="AH14" i="13" s="1"/>
  <c r="V14" i="13"/>
  <c r="U17" i="13"/>
  <c r="Z17" i="13" s="1"/>
  <c r="AG17" i="13" s="1"/>
  <c r="AH17" i="13" s="1"/>
  <c r="U42" i="13"/>
  <c r="Z42" i="13" s="1"/>
  <c r="AG42" i="13" s="1"/>
  <c r="AH42" i="13" s="1"/>
  <c r="U75" i="13"/>
  <c r="Z75" i="13" s="1"/>
  <c r="AG75" i="13" s="1"/>
  <c r="AH75" i="13" s="1"/>
  <c r="V75" i="13"/>
  <c r="U110" i="13"/>
  <c r="Z110" i="13" s="1"/>
  <c r="AG110" i="13" s="1"/>
  <c r="AH110" i="13" s="1"/>
  <c r="V110" i="13"/>
  <c r="U141" i="13"/>
  <c r="Z141" i="13" s="1"/>
  <c r="AG141" i="13" s="1"/>
  <c r="AH141" i="13" s="1"/>
  <c r="V141" i="13"/>
  <c r="U124" i="13"/>
  <c r="Z124" i="13" s="1"/>
  <c r="AG124" i="13" s="1"/>
  <c r="AH124" i="13" s="1"/>
  <c r="V124" i="13"/>
  <c r="U144" i="13"/>
  <c r="Z144" i="13" s="1"/>
  <c r="AG144" i="13" s="1"/>
  <c r="AH144" i="13" s="1"/>
  <c r="U118" i="13"/>
  <c r="Z118" i="13" s="1"/>
  <c r="AG118" i="13" s="1"/>
  <c r="AH118" i="13" s="1"/>
  <c r="V118" i="13"/>
  <c r="U146" i="13"/>
  <c r="Z146" i="13" s="1"/>
  <c r="AG146" i="13" s="1"/>
  <c r="AH146" i="13" s="1"/>
  <c r="U150" i="13"/>
  <c r="Z150" i="13" s="1"/>
  <c r="AG150" i="13" s="1"/>
  <c r="AH150" i="13" s="1"/>
  <c r="U105" i="13"/>
  <c r="Z105" i="13" s="1"/>
  <c r="AG105" i="13" s="1"/>
  <c r="AH105" i="13" s="1"/>
  <c r="V105" i="13"/>
  <c r="X41" i="13"/>
  <c r="U41" i="13"/>
  <c r="Z41" i="13" s="1"/>
  <c r="AG41" i="13" s="1"/>
  <c r="AH41" i="13" s="1"/>
  <c r="V71" i="13"/>
  <c r="U71" i="13"/>
  <c r="Z71" i="13" s="1"/>
  <c r="AG71" i="13" s="1"/>
  <c r="AH71" i="13" s="1"/>
  <c r="V62" i="13"/>
  <c r="U62" i="13"/>
  <c r="Z62" i="13" s="1"/>
  <c r="AG62" i="13" s="1"/>
  <c r="AH62" i="13" s="1"/>
  <c r="U142" i="13"/>
  <c r="Z142" i="13" s="1"/>
  <c r="AG142" i="13" s="1"/>
  <c r="AH142" i="13" s="1"/>
  <c r="V142" i="13"/>
  <c r="U136" i="13"/>
  <c r="Z136" i="13" s="1"/>
  <c r="AG136" i="13" s="1"/>
  <c r="AH136" i="13" s="1"/>
  <c r="V136" i="13"/>
  <c r="V145" i="13"/>
  <c r="U145" i="13"/>
  <c r="Z145" i="13" s="1"/>
  <c r="AG145" i="13" s="1"/>
  <c r="AH145" i="13" s="1"/>
  <c r="V33" i="13"/>
  <c r="U33" i="13"/>
  <c r="Z33" i="13" s="1"/>
  <c r="AG33" i="13" s="1"/>
  <c r="AH33" i="13" s="1"/>
  <c r="U34" i="13"/>
  <c r="Z34" i="13" s="1"/>
  <c r="AG34" i="13" s="1"/>
  <c r="AH34" i="13" s="1"/>
  <c r="V34" i="13"/>
  <c r="U40" i="13"/>
  <c r="Z40" i="13" s="1"/>
  <c r="AG40" i="13" s="1"/>
  <c r="AH40" i="13" s="1"/>
  <c r="S6" i="13"/>
  <c r="U28" i="13"/>
  <c r="Z28" i="13" s="1"/>
  <c r="AG28" i="13" s="1"/>
  <c r="AH28" i="13" s="1"/>
  <c r="V28" i="13"/>
  <c r="U46" i="13"/>
  <c r="Z46" i="13" s="1"/>
  <c r="AG46" i="13" s="1"/>
  <c r="AH46" i="13" s="1"/>
  <c r="V46" i="13"/>
  <c r="U60" i="13"/>
  <c r="Z60" i="13" s="1"/>
  <c r="AG60" i="13" s="1"/>
  <c r="AH60" i="13" s="1"/>
  <c r="U99" i="13"/>
  <c r="Z99" i="13" s="1"/>
  <c r="AG99" i="13" s="1"/>
  <c r="AH99" i="13" s="1"/>
  <c r="U93" i="13"/>
  <c r="Z93" i="13" s="1"/>
  <c r="AG93" i="13" s="1"/>
  <c r="AH93" i="13" s="1"/>
  <c r="V93" i="13"/>
  <c r="Z7" i="13"/>
  <c r="AG7" i="13" s="1"/>
  <c r="AH7" i="13" s="1"/>
  <c r="U89" i="13"/>
  <c r="Z89" i="13" s="1"/>
  <c r="AG89" i="13" s="1"/>
  <c r="AH89" i="13" s="1"/>
  <c r="V89" i="13"/>
  <c r="U115" i="13"/>
  <c r="Z115" i="13" s="1"/>
  <c r="AG115" i="13" s="1"/>
  <c r="AH115" i="13" s="1"/>
  <c r="U132" i="13"/>
  <c r="Z132" i="13" s="1"/>
  <c r="AG132" i="13" s="1"/>
  <c r="AH132" i="13" s="1"/>
  <c r="V132" i="13"/>
  <c r="V147" i="13"/>
  <c r="U147" i="13"/>
  <c r="Z147" i="13" s="1"/>
  <c r="AG147" i="13" s="1"/>
  <c r="AH147" i="13" s="1"/>
  <c r="U18" i="13"/>
  <c r="Z18" i="13" s="1"/>
  <c r="AG18" i="13" s="1"/>
  <c r="AH18" i="13" s="1"/>
  <c r="V18" i="13"/>
  <c r="AE6" i="13"/>
  <c r="W68" i="13"/>
  <c r="U68" i="13"/>
  <c r="Z68" i="13" s="1"/>
  <c r="AG68" i="13" s="1"/>
  <c r="AH68" i="13" s="1"/>
  <c r="U49" i="13"/>
  <c r="Z49" i="13" s="1"/>
  <c r="AG49" i="13" s="1"/>
  <c r="AH49" i="13" s="1"/>
  <c r="V49" i="13"/>
  <c r="V97" i="13"/>
  <c r="U97" i="13"/>
  <c r="Z97" i="13" s="1"/>
  <c r="AG97" i="13" s="1"/>
  <c r="AH97" i="13" s="1"/>
  <c r="V55" i="13"/>
  <c r="U55" i="13"/>
  <c r="Z55" i="13" s="1"/>
  <c r="AG55" i="13" s="1"/>
  <c r="AH55" i="13" s="1"/>
  <c r="V78" i="13"/>
  <c r="U78" i="13"/>
  <c r="Z78" i="13" s="1"/>
  <c r="AG78" i="13" s="1"/>
  <c r="AH78" i="13" s="1"/>
  <c r="U95" i="13"/>
  <c r="Z95" i="13" s="1"/>
  <c r="AG95" i="13" s="1"/>
  <c r="AH95" i="13" s="1"/>
  <c r="V95" i="13"/>
  <c r="U111" i="13"/>
  <c r="Z111" i="13" s="1"/>
  <c r="AG111" i="13" s="1"/>
  <c r="AH111" i="13" s="1"/>
  <c r="V111" i="13"/>
  <c r="V79" i="13"/>
  <c r="U79" i="13"/>
  <c r="Z79" i="13" s="1"/>
  <c r="AG79" i="13" s="1"/>
  <c r="AH79" i="13" s="1"/>
  <c r="U113" i="13"/>
  <c r="Z113" i="13" s="1"/>
  <c r="AG113" i="13" s="1"/>
  <c r="AH113" i="13" s="1"/>
  <c r="V113" i="13"/>
  <c r="U140" i="13"/>
  <c r="Z140" i="13" s="1"/>
  <c r="AG140" i="13" s="1"/>
  <c r="AH140" i="13" s="1"/>
  <c r="V140" i="13"/>
  <c r="U155" i="13"/>
  <c r="Z155" i="13" s="1"/>
  <c r="AG155" i="13" s="1"/>
  <c r="AH155" i="13" s="1"/>
  <c r="U157" i="13"/>
  <c r="Z157" i="13" s="1"/>
  <c r="AG157" i="13" s="1"/>
  <c r="AH157" i="13" s="1"/>
  <c r="U22" i="13"/>
  <c r="Z22" i="13" s="1"/>
  <c r="AG22" i="13" s="1"/>
  <c r="AH22" i="13" s="1"/>
  <c r="V22" i="13"/>
  <c r="E6" i="13"/>
  <c r="AA6" i="13"/>
  <c r="AB6" i="13"/>
  <c r="AC6" i="13"/>
  <c r="U30" i="13"/>
  <c r="Z30" i="13" s="1"/>
  <c r="AG30" i="13" s="1"/>
  <c r="AH30" i="13" s="1"/>
  <c r="U81" i="13"/>
  <c r="Z81" i="13" s="1"/>
  <c r="AG81" i="13" s="1"/>
  <c r="AH81" i="13" s="1"/>
  <c r="V81" i="13"/>
  <c r="U64" i="13"/>
  <c r="Z64" i="13" s="1"/>
  <c r="AG64" i="13" s="1"/>
  <c r="AH64" i="13" s="1"/>
  <c r="V64" i="13"/>
  <c r="U125" i="13"/>
  <c r="Z125" i="13" s="1"/>
  <c r="AG125" i="13" s="1"/>
  <c r="AH125" i="13" s="1"/>
  <c r="T6" i="13"/>
  <c r="U84" i="13"/>
  <c r="Z84" i="13" s="1"/>
  <c r="AG84" i="13" s="1"/>
  <c r="AH84" i="13" s="1"/>
  <c r="V84" i="13"/>
  <c r="V21" i="13"/>
  <c r="U21" i="13"/>
  <c r="Z21" i="13" s="1"/>
  <c r="AG21" i="13" s="1"/>
  <c r="AH21" i="13" s="1"/>
  <c r="U51" i="13"/>
  <c r="Z51" i="13" s="1"/>
  <c r="AG51" i="13" s="1"/>
  <c r="AH51" i="13" s="1"/>
  <c r="V51" i="13"/>
  <c r="V37" i="13"/>
  <c r="U37" i="13"/>
  <c r="Z37" i="13" s="1"/>
  <c r="AG37" i="13" s="1"/>
  <c r="AH37" i="13" s="1"/>
  <c r="U36" i="13"/>
  <c r="Z36" i="13" s="1"/>
  <c r="AG36" i="13" s="1"/>
  <c r="AH36" i="13" s="1"/>
  <c r="V36" i="13"/>
  <c r="U58" i="13"/>
  <c r="Z58" i="13" s="1"/>
  <c r="AG58" i="13" s="1"/>
  <c r="AH58" i="13" s="1"/>
  <c r="V58" i="13"/>
  <c r="V77" i="13"/>
  <c r="U77" i="13"/>
  <c r="Z77" i="13" s="1"/>
  <c r="AG77" i="13" s="1"/>
  <c r="AH77" i="13" s="1"/>
  <c r="U70" i="13"/>
  <c r="Z70" i="13" s="1"/>
  <c r="AG70" i="13" s="1"/>
  <c r="AH70" i="13" s="1"/>
  <c r="V70" i="13"/>
  <c r="V69" i="13"/>
  <c r="U69" i="13"/>
  <c r="Z69" i="13" s="1"/>
  <c r="AG69" i="13" s="1"/>
  <c r="AH69" i="13" s="1"/>
  <c r="U92" i="13"/>
  <c r="Z92" i="13" s="1"/>
  <c r="AG92" i="13" s="1"/>
  <c r="AH92" i="13" s="1"/>
  <c r="V92" i="13"/>
  <c r="U65" i="13"/>
  <c r="Z65" i="13" s="1"/>
  <c r="AG65" i="13" s="1"/>
  <c r="AH65" i="13" s="1"/>
  <c r="V121" i="13"/>
  <c r="U121" i="13"/>
  <c r="Z121" i="13" s="1"/>
  <c r="AG121" i="13" s="1"/>
  <c r="AH121" i="13" s="1"/>
  <c r="U120" i="13"/>
  <c r="Z120" i="13" s="1"/>
  <c r="AG120" i="13" s="1"/>
  <c r="AH120" i="13" s="1"/>
  <c r="V120" i="13"/>
  <c r="U151" i="13"/>
  <c r="Z151" i="13" s="1"/>
  <c r="AG151" i="13" s="1"/>
  <c r="AH151" i="13" s="1"/>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102" i="28"/>
  <c r="F103" i="28"/>
  <c r="F104" i="28"/>
  <c r="F105" i="28"/>
  <c r="F106" i="28"/>
  <c r="F107" i="28"/>
  <c r="F108" i="28"/>
  <c r="F109" i="28"/>
  <c r="F110" i="28"/>
  <c r="F111" i="28"/>
  <c r="F112" i="28"/>
  <c r="F113" i="28"/>
  <c r="F114" i="28"/>
  <c r="F115" i="28"/>
  <c r="F116" i="28"/>
  <c r="F117" i="28"/>
  <c r="F118" i="28"/>
  <c r="F119" i="28"/>
  <c r="F120" i="28"/>
  <c r="F121" i="28"/>
  <c r="F122" i="28"/>
  <c r="F123" i="28"/>
  <c r="F124" i="28"/>
  <c r="F125" i="28"/>
  <c r="F126" i="28"/>
  <c r="F127" i="28"/>
  <c r="F128" i="28"/>
  <c r="F129" i="28"/>
  <c r="F130" i="28"/>
  <c r="F131" i="28"/>
  <c r="F132" i="28"/>
  <c r="F133" i="28"/>
  <c r="F134" i="28"/>
  <c r="F135" i="28"/>
  <c r="F136" i="28"/>
  <c r="F137" i="28"/>
  <c r="F138" i="28"/>
  <c r="F139" i="28"/>
  <c r="F140" i="28"/>
  <c r="F141" i="28"/>
  <c r="F142" i="28"/>
  <c r="F143" i="28"/>
  <c r="F144" i="28"/>
  <c r="F145" i="28"/>
  <c r="F146" i="28"/>
  <c r="F147" i="28"/>
  <c r="F148" i="28"/>
  <c r="F149" i="28"/>
  <c r="F150" i="28"/>
  <c r="F151" i="28"/>
  <c r="F152" i="28"/>
  <c r="F153" i="28"/>
  <c r="F154" i="28"/>
  <c r="F155" i="28"/>
  <c r="F156" i="28"/>
  <c r="F157" i="28"/>
  <c r="F158" i="28"/>
  <c r="F159" i="28"/>
  <c r="F9" i="28"/>
  <c r="M6" i="13" l="1"/>
  <c r="V6" i="13"/>
  <c r="O6" i="13"/>
  <c r="X6" i="13"/>
  <c r="Y6" i="13"/>
  <c r="P6" i="13"/>
  <c r="U6" i="13"/>
  <c r="Z6" i="13" s="1"/>
  <c r="AH6" i="13"/>
  <c r="AG6" i="13" s="1"/>
  <c r="N6" i="13"/>
  <c r="W6" i="13"/>
  <c r="D26" i="16"/>
  <c r="D21" i="16"/>
  <c r="BA8" i="33" l="1"/>
  <c r="AZ8" i="33"/>
  <c r="BB8" i="28"/>
  <c r="BC8" i="28"/>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E39" i="33"/>
  <c r="E40" i="33"/>
  <c r="E41" i="33"/>
  <c r="E42" i="33"/>
  <c r="E43" i="33"/>
  <c r="E44" i="33"/>
  <c r="E45" i="33"/>
  <c r="E46" i="33"/>
  <c r="E47" i="33"/>
  <c r="E48" i="33"/>
  <c r="E49" i="33"/>
  <c r="E50" i="33"/>
  <c r="E51" i="33"/>
  <c r="E52" i="33"/>
  <c r="E53" i="33"/>
  <c r="E54" i="33"/>
  <c r="E55" i="33"/>
  <c r="E56" i="33"/>
  <c r="E57" i="33"/>
  <c r="E58" i="33"/>
  <c r="E59" i="33"/>
  <c r="E60" i="33"/>
  <c r="E61" i="33"/>
  <c r="E62" i="33"/>
  <c r="E63" i="33"/>
  <c r="E64" i="33"/>
  <c r="E65" i="33"/>
  <c r="E66" i="33"/>
  <c r="E67" i="33"/>
  <c r="E68" i="33"/>
  <c r="E69" i="33"/>
  <c r="E70" i="33"/>
  <c r="E71" i="33"/>
  <c r="E72" i="33"/>
  <c r="E73" i="33"/>
  <c r="E74" i="33"/>
  <c r="E75" i="33"/>
  <c r="E76" i="33"/>
  <c r="E77" i="33"/>
  <c r="E78" i="33"/>
  <c r="E79" i="33"/>
  <c r="E80" i="33"/>
  <c r="E81" i="33"/>
  <c r="E82" i="33"/>
  <c r="E83" i="33"/>
  <c r="E84" i="33"/>
  <c r="E85" i="33"/>
  <c r="E86" i="33"/>
  <c r="E87" i="33"/>
  <c r="E88" i="33"/>
  <c r="E89" i="33"/>
  <c r="E90" i="33"/>
  <c r="E91" i="33"/>
  <c r="E92" i="33"/>
  <c r="E93" i="33"/>
  <c r="E94" i="33"/>
  <c r="E95" i="33"/>
  <c r="E96" i="33"/>
  <c r="E97" i="33"/>
  <c r="E98" i="33"/>
  <c r="E99" i="33"/>
  <c r="E100" i="33"/>
  <c r="E101" i="33"/>
  <c r="E102" i="33"/>
  <c r="E103" i="33"/>
  <c r="E104" i="33"/>
  <c r="E105" i="33"/>
  <c r="E106" i="33"/>
  <c r="E107" i="33"/>
  <c r="E108" i="33"/>
  <c r="E109" i="33"/>
  <c r="E110" i="33"/>
  <c r="E111" i="33"/>
  <c r="E112" i="33"/>
  <c r="E113" i="33"/>
  <c r="E114" i="33"/>
  <c r="E115" i="33"/>
  <c r="E116" i="33"/>
  <c r="E117" i="33"/>
  <c r="E118" i="33"/>
  <c r="E119" i="33"/>
  <c r="E120" i="33"/>
  <c r="E121" i="33"/>
  <c r="E122" i="33"/>
  <c r="E123" i="33"/>
  <c r="E124" i="33"/>
  <c r="E125" i="33"/>
  <c r="E126" i="33"/>
  <c r="E127" i="33"/>
  <c r="E128" i="33"/>
  <c r="E129" i="33"/>
  <c r="E130" i="33"/>
  <c r="E131" i="33"/>
  <c r="E132" i="33"/>
  <c r="E133" i="33"/>
  <c r="E134" i="33"/>
  <c r="E135" i="33"/>
  <c r="E136" i="33"/>
  <c r="E137" i="33"/>
  <c r="E138" i="33"/>
  <c r="E139" i="33"/>
  <c r="E140" i="33"/>
  <c r="E141" i="33"/>
  <c r="E142" i="33"/>
  <c r="E143" i="33"/>
  <c r="E144" i="33"/>
  <c r="E145" i="33"/>
  <c r="E146" i="33"/>
  <c r="E147" i="33"/>
  <c r="E148" i="33"/>
  <c r="E149" i="33"/>
  <c r="E150" i="33"/>
  <c r="E151" i="33"/>
  <c r="E152" i="33"/>
  <c r="E153" i="33"/>
  <c r="E154" i="33"/>
  <c r="E155" i="33"/>
  <c r="E156" i="33"/>
  <c r="E157" i="33"/>
  <c r="E158" i="33"/>
  <c r="E159" i="33"/>
  <c r="E9" i="33"/>
  <c r="E10" i="28" l="1"/>
  <c r="E11" i="28"/>
  <c r="E12" i="28"/>
  <c r="E13"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E53" i="28"/>
  <c r="E54" i="28"/>
  <c r="E55" i="28"/>
  <c r="E56" i="28"/>
  <c r="E5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98" i="28"/>
  <c r="E99" i="28"/>
  <c r="E100" i="28"/>
  <c r="E101" i="28"/>
  <c r="E102" i="28"/>
  <c r="E103" i="28"/>
  <c r="E104" i="28"/>
  <c r="E105" i="28"/>
  <c r="E106" i="28"/>
  <c r="E107" i="28"/>
  <c r="E108" i="28"/>
  <c r="E109" i="28"/>
  <c r="E110" i="28"/>
  <c r="E111" i="28"/>
  <c r="E112" i="28"/>
  <c r="E113" i="28"/>
  <c r="E114" i="28"/>
  <c r="E115" i="28"/>
  <c r="E116" i="28"/>
  <c r="E117" i="28"/>
  <c r="E118" i="28"/>
  <c r="E119" i="28"/>
  <c r="E120" i="28"/>
  <c r="E121" i="28"/>
  <c r="E122" i="28"/>
  <c r="E123" i="28"/>
  <c r="E124" i="28"/>
  <c r="E125" i="28"/>
  <c r="E126" i="28"/>
  <c r="E127" i="28"/>
  <c r="E128" i="28"/>
  <c r="E129" i="28"/>
  <c r="E130" i="28"/>
  <c r="E131" i="28"/>
  <c r="E132" i="28"/>
  <c r="E133" i="28"/>
  <c r="E134" i="28"/>
  <c r="E135" i="28"/>
  <c r="E136" i="28"/>
  <c r="E137" i="28"/>
  <c r="E138" i="28"/>
  <c r="E139" i="28"/>
  <c r="E140" i="28"/>
  <c r="E141" i="28"/>
  <c r="E142" i="28"/>
  <c r="E143" i="28"/>
  <c r="E144" i="28"/>
  <c r="E145" i="28"/>
  <c r="E146" i="28"/>
  <c r="E147" i="28"/>
  <c r="E148" i="28"/>
  <c r="E149" i="28"/>
  <c r="E150" i="28"/>
  <c r="E151" i="28"/>
  <c r="E152" i="28"/>
  <c r="E153" i="28"/>
  <c r="E154" i="28"/>
  <c r="E155" i="28"/>
  <c r="E156" i="28"/>
  <c r="E157" i="28"/>
  <c r="E158" i="28"/>
  <c r="E159" i="28"/>
  <c r="E9" i="28"/>
  <c r="S16" i="23" l="1"/>
  <c r="T16" i="23"/>
  <c r="S17" i="23"/>
  <c r="T17" i="23"/>
  <c r="S18" i="23"/>
  <c r="T18" i="23"/>
  <c r="S19" i="23"/>
  <c r="T19" i="23"/>
  <c r="S20" i="23"/>
  <c r="T20" i="23"/>
  <c r="S21" i="23"/>
  <c r="T21" i="23"/>
  <c r="S22" i="23"/>
  <c r="T22" i="23"/>
  <c r="S23" i="23"/>
  <c r="T23" i="23"/>
  <c r="S24" i="23"/>
  <c r="T24" i="23"/>
  <c r="S25" i="23"/>
  <c r="T25" i="23"/>
  <c r="S26" i="23"/>
  <c r="T26" i="23"/>
  <c r="S27" i="23"/>
  <c r="T27" i="23"/>
  <c r="S28" i="23"/>
  <c r="T28" i="23"/>
  <c r="S29" i="23"/>
  <c r="T29" i="23"/>
  <c r="S30" i="23"/>
  <c r="T30" i="23"/>
  <c r="S31" i="23"/>
  <c r="T31" i="23"/>
  <c r="S32" i="23"/>
  <c r="T32" i="23"/>
  <c r="S33" i="23"/>
  <c r="T33" i="23"/>
  <c r="S34" i="23"/>
  <c r="T34" i="23"/>
  <c r="S35" i="23"/>
  <c r="T35" i="23"/>
  <c r="S36" i="23"/>
  <c r="T36" i="23"/>
  <c r="S37" i="23"/>
  <c r="T37" i="23"/>
  <c r="S38" i="23"/>
  <c r="T38" i="23"/>
  <c r="S39" i="23"/>
  <c r="T39" i="23"/>
  <c r="S40" i="23"/>
  <c r="T40" i="23"/>
  <c r="S41" i="23"/>
  <c r="T41" i="23"/>
  <c r="S42" i="23"/>
  <c r="T42" i="23"/>
  <c r="S43" i="23"/>
  <c r="T43" i="23"/>
  <c r="S44" i="23"/>
  <c r="T44" i="23"/>
  <c r="S45" i="23"/>
  <c r="T45" i="23"/>
  <c r="S46" i="23"/>
  <c r="T46" i="23"/>
  <c r="S47" i="23"/>
  <c r="T47" i="23"/>
  <c r="S48" i="23"/>
  <c r="T48" i="23"/>
  <c r="S49" i="23"/>
  <c r="T49" i="23"/>
  <c r="S50" i="23"/>
  <c r="T50" i="23"/>
  <c r="S51" i="23"/>
  <c r="T51" i="23"/>
  <c r="V51" i="23" s="1"/>
  <c r="S52" i="23"/>
  <c r="T52" i="23"/>
  <c r="S53" i="23"/>
  <c r="T53" i="23"/>
  <c r="S54" i="23"/>
  <c r="T54" i="23"/>
  <c r="S55" i="23"/>
  <c r="T55" i="23"/>
  <c r="S56" i="23"/>
  <c r="T56" i="23"/>
  <c r="S57" i="23"/>
  <c r="T57" i="23"/>
  <c r="S58" i="23"/>
  <c r="T58" i="23"/>
  <c r="S59" i="23"/>
  <c r="T59" i="23"/>
  <c r="S60" i="23"/>
  <c r="T60" i="23"/>
  <c r="S61" i="23"/>
  <c r="T61" i="23"/>
  <c r="S62" i="23"/>
  <c r="T62" i="23"/>
  <c r="S63" i="23"/>
  <c r="T63" i="23"/>
  <c r="S64" i="23"/>
  <c r="T64" i="23"/>
  <c r="S65" i="23"/>
  <c r="T65" i="23"/>
  <c r="S66" i="23"/>
  <c r="T66" i="23"/>
  <c r="S67" i="23"/>
  <c r="T67" i="23"/>
  <c r="S68" i="23"/>
  <c r="T68" i="23"/>
  <c r="S69" i="23"/>
  <c r="T69" i="23"/>
  <c r="S70" i="23"/>
  <c r="T70" i="23"/>
  <c r="S71" i="23"/>
  <c r="T71" i="23"/>
  <c r="S72" i="23"/>
  <c r="T72" i="23"/>
  <c r="S73" i="23"/>
  <c r="T73" i="23"/>
  <c r="S74" i="23"/>
  <c r="T74" i="23"/>
  <c r="S75" i="23"/>
  <c r="T75" i="23"/>
  <c r="S76" i="23"/>
  <c r="T76" i="23"/>
  <c r="S77" i="23"/>
  <c r="T77" i="23"/>
  <c r="S78" i="23"/>
  <c r="T78" i="23"/>
  <c r="S79" i="23"/>
  <c r="T79" i="23"/>
  <c r="S80" i="23"/>
  <c r="T80" i="23"/>
  <c r="S81" i="23"/>
  <c r="T81" i="23"/>
  <c r="S82" i="23"/>
  <c r="T82" i="23"/>
  <c r="S83" i="23"/>
  <c r="T83" i="23"/>
  <c r="S84" i="23"/>
  <c r="T84" i="23"/>
  <c r="S85" i="23"/>
  <c r="T85" i="23"/>
  <c r="S86" i="23"/>
  <c r="T86" i="23"/>
  <c r="S87" i="23"/>
  <c r="T87" i="23"/>
  <c r="S88" i="23"/>
  <c r="T88" i="23"/>
  <c r="S89" i="23"/>
  <c r="T89" i="23"/>
  <c r="S90" i="23"/>
  <c r="T90" i="23"/>
  <c r="S91" i="23"/>
  <c r="T91" i="23"/>
  <c r="S92" i="23"/>
  <c r="T92" i="23"/>
  <c r="S93" i="23"/>
  <c r="T93" i="23"/>
  <c r="S94" i="23"/>
  <c r="T94" i="23"/>
  <c r="S95" i="23"/>
  <c r="T95" i="23"/>
  <c r="S96" i="23"/>
  <c r="T96" i="23"/>
  <c r="S97" i="23"/>
  <c r="T97" i="23"/>
  <c r="S98" i="23"/>
  <c r="T98" i="23"/>
  <c r="S99" i="23"/>
  <c r="T99" i="23"/>
  <c r="S100" i="23"/>
  <c r="T100" i="23"/>
  <c r="S101" i="23"/>
  <c r="T101" i="23"/>
  <c r="S102" i="23"/>
  <c r="T102" i="23"/>
  <c r="S103" i="23"/>
  <c r="T103" i="23"/>
  <c r="S104" i="23"/>
  <c r="T104" i="23"/>
  <c r="S105" i="23"/>
  <c r="T105" i="23"/>
  <c r="S106" i="23"/>
  <c r="T106" i="23"/>
  <c r="S107" i="23"/>
  <c r="T107" i="23"/>
  <c r="S108" i="23"/>
  <c r="T108" i="23"/>
  <c r="S109" i="23"/>
  <c r="T109" i="23"/>
  <c r="S110" i="23"/>
  <c r="T110" i="23"/>
  <c r="S111" i="23"/>
  <c r="T111" i="23"/>
  <c r="S112" i="23"/>
  <c r="T112" i="23"/>
  <c r="S113" i="23"/>
  <c r="T113" i="23"/>
  <c r="S114" i="23"/>
  <c r="T114" i="23"/>
  <c r="S115" i="23"/>
  <c r="T115" i="23"/>
  <c r="S116" i="23"/>
  <c r="T116" i="23"/>
  <c r="S117" i="23"/>
  <c r="T117" i="23"/>
  <c r="S118" i="23"/>
  <c r="T118" i="23"/>
  <c r="S119" i="23"/>
  <c r="T119" i="23"/>
  <c r="S120" i="23"/>
  <c r="T120" i="23"/>
  <c r="S121" i="23"/>
  <c r="T121" i="23"/>
  <c r="S122" i="23"/>
  <c r="T122" i="23"/>
  <c r="S123" i="23"/>
  <c r="T123" i="23"/>
  <c r="S124" i="23"/>
  <c r="T124" i="23"/>
  <c r="S125" i="23"/>
  <c r="T125" i="23"/>
  <c r="S126" i="23"/>
  <c r="T126" i="23"/>
  <c r="S127" i="23"/>
  <c r="T127" i="23"/>
  <c r="S128" i="23"/>
  <c r="T128" i="23"/>
  <c r="S129" i="23"/>
  <c r="T129" i="23"/>
  <c r="S130" i="23"/>
  <c r="T130" i="23"/>
  <c r="S131" i="23"/>
  <c r="T131" i="23"/>
  <c r="S132" i="23"/>
  <c r="T132" i="23"/>
  <c r="S133" i="23"/>
  <c r="T133" i="23"/>
  <c r="S134" i="23"/>
  <c r="T134" i="23"/>
  <c r="S135" i="23"/>
  <c r="T135" i="23"/>
  <c r="S136" i="23"/>
  <c r="T136" i="23"/>
  <c r="S137" i="23"/>
  <c r="T137" i="23"/>
  <c r="S138" i="23"/>
  <c r="T138" i="23"/>
  <c r="S139" i="23"/>
  <c r="T139" i="23"/>
  <c r="S140" i="23"/>
  <c r="T140" i="23"/>
  <c r="S141" i="23"/>
  <c r="T141" i="23"/>
  <c r="S142" i="23"/>
  <c r="T142" i="23"/>
  <c r="S143" i="23"/>
  <c r="T143" i="23"/>
  <c r="S144" i="23"/>
  <c r="T144" i="23"/>
  <c r="S145" i="23"/>
  <c r="T145" i="23"/>
  <c r="S146" i="23"/>
  <c r="T146" i="23"/>
  <c r="S147" i="23"/>
  <c r="T147" i="23"/>
  <c r="S148" i="23"/>
  <c r="T148" i="23"/>
  <c r="S149" i="23"/>
  <c r="T149" i="23"/>
  <c r="S150" i="23"/>
  <c r="T150" i="23"/>
  <c r="S151" i="23"/>
  <c r="T151" i="23"/>
  <c r="S152" i="23"/>
  <c r="T152" i="23"/>
  <c r="S153" i="23"/>
  <c r="T153" i="23"/>
  <c r="S154" i="23"/>
  <c r="T154" i="23"/>
  <c r="S155" i="23"/>
  <c r="T155" i="23"/>
  <c r="S156" i="23"/>
  <c r="T156" i="23"/>
  <c r="S157" i="23"/>
  <c r="T157" i="23"/>
  <c r="S158" i="23"/>
  <c r="T158" i="23"/>
  <c r="S159" i="23"/>
  <c r="T159" i="23"/>
  <c r="V159" i="23" s="1"/>
  <c r="S160" i="23"/>
  <c r="T160" i="23"/>
  <c r="S161" i="23"/>
  <c r="T161" i="23"/>
  <c r="S162" i="23"/>
  <c r="T162" i="23"/>
  <c r="S163" i="23"/>
  <c r="T163" i="23"/>
  <c r="S164" i="23"/>
  <c r="T164" i="23"/>
  <c r="S165" i="23"/>
  <c r="T165" i="23"/>
  <c r="T15" i="23"/>
  <c r="S15" i="23"/>
  <c r="R16" i="23"/>
  <c r="R17" i="23"/>
  <c r="R18" i="23"/>
  <c r="R19" i="23"/>
  <c r="R20" i="23"/>
  <c r="R21" i="23"/>
  <c r="R22" i="23"/>
  <c r="R23" i="23"/>
  <c r="R24" i="23"/>
  <c r="R25" i="23"/>
  <c r="R26" i="23"/>
  <c r="R27" i="23"/>
  <c r="R28" i="23"/>
  <c r="R29" i="23"/>
  <c r="R30" i="23"/>
  <c r="R31" i="23"/>
  <c r="R32" i="23"/>
  <c r="R33" i="23"/>
  <c r="R34" i="23"/>
  <c r="R35" i="23"/>
  <c r="R36" i="23"/>
  <c r="R37" i="23"/>
  <c r="R38" i="23"/>
  <c r="R39" i="23"/>
  <c r="R40" i="23"/>
  <c r="R41" i="23"/>
  <c r="R42" i="23"/>
  <c r="R43" i="23"/>
  <c r="R44" i="23"/>
  <c r="R45" i="23"/>
  <c r="R46" i="23"/>
  <c r="R47" i="23"/>
  <c r="R48" i="23"/>
  <c r="R49" i="23"/>
  <c r="R50" i="23"/>
  <c r="R51" i="23"/>
  <c r="R52" i="23"/>
  <c r="R53" i="23"/>
  <c r="R54" i="23"/>
  <c r="R55" i="23"/>
  <c r="R56" i="23"/>
  <c r="R57" i="23"/>
  <c r="R58" i="23"/>
  <c r="R59" i="23"/>
  <c r="R60" i="23"/>
  <c r="R61" i="23"/>
  <c r="R62" i="23"/>
  <c r="R63" i="23"/>
  <c r="R64" i="23"/>
  <c r="R65" i="23"/>
  <c r="R66" i="23"/>
  <c r="R67" i="23"/>
  <c r="R68" i="23"/>
  <c r="R69" i="23"/>
  <c r="R70" i="23"/>
  <c r="R71" i="23"/>
  <c r="R72" i="23"/>
  <c r="R73" i="23"/>
  <c r="R74" i="23"/>
  <c r="R75" i="23"/>
  <c r="R76" i="23"/>
  <c r="R77" i="23"/>
  <c r="R78" i="23"/>
  <c r="R79" i="23"/>
  <c r="R80" i="23"/>
  <c r="R81" i="23"/>
  <c r="R82" i="23"/>
  <c r="R83" i="23"/>
  <c r="R84" i="23"/>
  <c r="R85" i="23"/>
  <c r="R86" i="23"/>
  <c r="R87" i="23"/>
  <c r="R88" i="23"/>
  <c r="R89" i="23"/>
  <c r="R90" i="23"/>
  <c r="R91" i="23"/>
  <c r="R92" i="23"/>
  <c r="R93" i="23"/>
  <c r="R94" i="23"/>
  <c r="R95" i="23"/>
  <c r="R96" i="23"/>
  <c r="R97" i="23"/>
  <c r="R98" i="23"/>
  <c r="R99" i="23"/>
  <c r="R100" i="23"/>
  <c r="R101" i="23"/>
  <c r="R102" i="23"/>
  <c r="R103" i="23"/>
  <c r="R104" i="23"/>
  <c r="R105" i="23"/>
  <c r="R106" i="23"/>
  <c r="R107" i="23"/>
  <c r="R108" i="23"/>
  <c r="R109" i="23"/>
  <c r="R110" i="23"/>
  <c r="R111" i="23"/>
  <c r="R112" i="23"/>
  <c r="R113" i="23"/>
  <c r="R114" i="23"/>
  <c r="R115" i="23"/>
  <c r="R116" i="23"/>
  <c r="R117" i="23"/>
  <c r="R118" i="23"/>
  <c r="R119" i="23"/>
  <c r="R120" i="23"/>
  <c r="R121" i="23"/>
  <c r="R122" i="23"/>
  <c r="R123" i="23"/>
  <c r="R124" i="23"/>
  <c r="R125" i="23"/>
  <c r="R126" i="23"/>
  <c r="R127" i="23"/>
  <c r="R128" i="23"/>
  <c r="R129" i="23"/>
  <c r="R130" i="23"/>
  <c r="R131" i="23"/>
  <c r="R132" i="23"/>
  <c r="R133" i="23"/>
  <c r="R134" i="23"/>
  <c r="R135" i="23"/>
  <c r="R136" i="23"/>
  <c r="R137" i="23"/>
  <c r="R138" i="23"/>
  <c r="R139" i="23"/>
  <c r="R140" i="23"/>
  <c r="R141" i="23"/>
  <c r="R142" i="23"/>
  <c r="R143" i="23"/>
  <c r="R144" i="23"/>
  <c r="R145" i="23"/>
  <c r="R146" i="23"/>
  <c r="R147" i="23"/>
  <c r="R148" i="23"/>
  <c r="R149" i="23"/>
  <c r="R150" i="23"/>
  <c r="R151" i="23"/>
  <c r="R152" i="23"/>
  <c r="R153" i="23"/>
  <c r="R154" i="23"/>
  <c r="R155" i="23"/>
  <c r="R156" i="23"/>
  <c r="R157" i="23"/>
  <c r="R158" i="23"/>
  <c r="R159" i="23"/>
  <c r="R160" i="23"/>
  <c r="R161" i="23"/>
  <c r="R162" i="23"/>
  <c r="R163" i="23"/>
  <c r="R164" i="23"/>
  <c r="R165" i="23"/>
  <c r="R15" i="23"/>
  <c r="V156" i="23" l="1"/>
  <c r="W156" i="23" s="1"/>
  <c r="G150" i="33" s="1"/>
  <c r="V144" i="23"/>
  <c r="W144" i="23" s="1"/>
  <c r="G138" i="33" s="1"/>
  <c r="V120" i="23"/>
  <c r="W120" i="23" s="1"/>
  <c r="G114" i="33" s="1"/>
  <c r="V96" i="23"/>
  <c r="W96" i="23" s="1"/>
  <c r="G90" i="33" s="1"/>
  <c r="V84" i="23"/>
  <c r="W84" i="23" s="1"/>
  <c r="G78" i="33" s="1"/>
  <c r="V72" i="23"/>
  <c r="V60" i="23"/>
  <c r="W60" i="23" s="1"/>
  <c r="G54" i="33" s="1"/>
  <c r="V48" i="23"/>
  <c r="W48" i="23" s="1"/>
  <c r="G42" i="33" s="1"/>
  <c r="V36" i="23"/>
  <c r="W36" i="23" s="1"/>
  <c r="G30" i="33" s="1"/>
  <c r="V24" i="23"/>
  <c r="W24" i="23" s="1"/>
  <c r="G18" i="33" s="1"/>
  <c r="V108" i="23"/>
  <c r="W108" i="23" s="1"/>
  <c r="G102" i="33" s="1"/>
  <c r="V132" i="23"/>
  <c r="W132" i="23" s="1"/>
  <c r="G126" i="33" s="1"/>
  <c r="V119" i="23"/>
  <c r="W119" i="23" s="1"/>
  <c r="G113" i="33" s="1"/>
  <c r="V107" i="23"/>
  <c r="W107" i="23" s="1"/>
  <c r="G101" i="33" s="1"/>
  <c r="V136" i="23"/>
  <c r="W136" i="23" s="1"/>
  <c r="G130" i="33" s="1"/>
  <c r="V88" i="23"/>
  <c r="W88" i="23" s="1"/>
  <c r="G82" i="33" s="1"/>
  <c r="V76" i="23"/>
  <c r="W76" i="23" s="1"/>
  <c r="G70" i="33" s="1"/>
  <c r="V40" i="23"/>
  <c r="W40" i="23" s="1"/>
  <c r="G34" i="33" s="1"/>
  <c r="V28" i="23"/>
  <c r="W28" i="23" s="1"/>
  <c r="G22" i="33" s="1"/>
  <c r="V16" i="23"/>
  <c r="W16" i="23" s="1"/>
  <c r="G10" i="33" s="1"/>
  <c r="V160" i="23"/>
  <c r="W160" i="23" s="1"/>
  <c r="G154" i="33" s="1"/>
  <c r="V112" i="23"/>
  <c r="W112" i="23" s="1"/>
  <c r="G106" i="33" s="1"/>
  <c r="V50" i="23"/>
  <c r="W50" i="23" s="1"/>
  <c r="G44" i="33" s="1"/>
  <c r="V83" i="23"/>
  <c r="W83" i="23" s="1"/>
  <c r="G77" i="33" s="1"/>
  <c r="V71" i="23"/>
  <c r="W71" i="23" s="1"/>
  <c r="G65" i="33" s="1"/>
  <c r="V59" i="23"/>
  <c r="W59" i="23" s="1"/>
  <c r="G53" i="33" s="1"/>
  <c r="V35" i="23"/>
  <c r="W35" i="23" s="1"/>
  <c r="G29" i="33" s="1"/>
  <c r="V23" i="23"/>
  <c r="W23" i="23" s="1"/>
  <c r="G17" i="33" s="1"/>
  <c r="V52" i="23"/>
  <c r="W52" i="23" s="1"/>
  <c r="G46" i="33" s="1"/>
  <c r="V20" i="23"/>
  <c r="W20" i="23" s="1"/>
  <c r="G14" i="33" s="1"/>
  <c r="V142" i="23"/>
  <c r="W142" i="23" s="1"/>
  <c r="G136" i="33" s="1"/>
  <c r="V118" i="23"/>
  <c r="W118" i="23" s="1"/>
  <c r="G112" i="33" s="1"/>
  <c r="V94" i="23"/>
  <c r="W94" i="23" s="1"/>
  <c r="G88" i="33" s="1"/>
  <c r="V70" i="23"/>
  <c r="W70" i="23" s="1"/>
  <c r="G64" i="33" s="1"/>
  <c r="V58" i="23"/>
  <c r="W58" i="23" s="1"/>
  <c r="G52" i="33" s="1"/>
  <c r="V46" i="23"/>
  <c r="W46" i="23" s="1"/>
  <c r="G40" i="33" s="1"/>
  <c r="V34" i="23"/>
  <c r="W34" i="23" s="1"/>
  <c r="G28" i="33" s="1"/>
  <c r="V93" i="23"/>
  <c r="W93" i="23" s="1"/>
  <c r="G87" i="33" s="1"/>
  <c r="V33" i="23"/>
  <c r="W33" i="23" s="1"/>
  <c r="G27" i="33" s="1"/>
  <c r="V158" i="23"/>
  <c r="W158" i="23" s="1"/>
  <c r="G152" i="33" s="1"/>
  <c r="V130" i="23"/>
  <c r="W130" i="23" s="1"/>
  <c r="G124" i="33" s="1"/>
  <c r="V155" i="23"/>
  <c r="W155" i="23" s="1"/>
  <c r="G149" i="33" s="1"/>
  <c r="V143" i="23"/>
  <c r="W143" i="23" s="1"/>
  <c r="G137" i="33" s="1"/>
  <c r="V131" i="23"/>
  <c r="W131" i="23" s="1"/>
  <c r="G125" i="33" s="1"/>
  <c r="V111" i="23"/>
  <c r="W111" i="23" s="1"/>
  <c r="G105" i="33" s="1"/>
  <c r="V95" i="23"/>
  <c r="W95" i="23" s="1"/>
  <c r="G89" i="33" s="1"/>
  <c r="V47" i="23"/>
  <c r="W47" i="23" s="1"/>
  <c r="G41" i="33" s="1"/>
  <c r="V22" i="23"/>
  <c r="W22" i="23" s="1"/>
  <c r="G16" i="33" s="1"/>
  <c r="V134" i="23"/>
  <c r="W134" i="23" s="1"/>
  <c r="G128" i="33" s="1"/>
  <c r="V74" i="23"/>
  <c r="W74" i="23" s="1"/>
  <c r="G68" i="33" s="1"/>
  <c r="V141" i="23"/>
  <c r="W141" i="23" s="1"/>
  <c r="G135" i="33" s="1"/>
  <c r="V135" i="23"/>
  <c r="W135" i="23" s="1"/>
  <c r="G129" i="33" s="1"/>
  <c r="V123" i="23"/>
  <c r="W123" i="23" s="1"/>
  <c r="G117" i="33" s="1"/>
  <c r="V117" i="23"/>
  <c r="W117" i="23" s="1"/>
  <c r="G111" i="33" s="1"/>
  <c r="V105" i="23"/>
  <c r="W105" i="23" s="1"/>
  <c r="G99" i="33" s="1"/>
  <c r="V99" i="23"/>
  <c r="W99" i="23" s="1"/>
  <c r="G93" i="33" s="1"/>
  <c r="V87" i="23"/>
  <c r="W87" i="23" s="1"/>
  <c r="G81" i="33" s="1"/>
  <c r="V75" i="23"/>
  <c r="W75" i="23" s="1"/>
  <c r="G69" i="33" s="1"/>
  <c r="V69" i="23"/>
  <c r="W69" i="23" s="1"/>
  <c r="G63" i="33" s="1"/>
  <c r="V63" i="23"/>
  <c r="W63" i="23" s="1"/>
  <c r="G57" i="33" s="1"/>
  <c r="V45" i="23"/>
  <c r="W45" i="23" s="1"/>
  <c r="G39" i="33" s="1"/>
  <c r="V27" i="23"/>
  <c r="W27" i="23" s="1"/>
  <c r="G21" i="33" s="1"/>
  <c r="V122" i="23"/>
  <c r="W122" i="23" s="1"/>
  <c r="G116" i="33" s="1"/>
  <c r="V32" i="23"/>
  <c r="W32" i="23" s="1"/>
  <c r="G26" i="33" s="1"/>
  <c r="V146" i="23"/>
  <c r="W146" i="23" s="1"/>
  <c r="G140" i="33" s="1"/>
  <c r="V98" i="23"/>
  <c r="W98" i="23" s="1"/>
  <c r="G92" i="33" s="1"/>
  <c r="V86" i="23"/>
  <c r="W86" i="23" s="1"/>
  <c r="G80" i="33" s="1"/>
  <c r="V44" i="23"/>
  <c r="W44" i="23" s="1"/>
  <c r="G38" i="33" s="1"/>
  <c r="V38" i="23"/>
  <c r="W38" i="23" s="1"/>
  <c r="G32" i="33" s="1"/>
  <c r="V147" i="23"/>
  <c r="W147" i="23" s="1"/>
  <c r="G141" i="33" s="1"/>
  <c r="V129" i="23"/>
  <c r="W129" i="23" s="1"/>
  <c r="G123" i="33" s="1"/>
  <c r="V81" i="23"/>
  <c r="W81" i="23" s="1"/>
  <c r="G75" i="33" s="1"/>
  <c r="V57" i="23"/>
  <c r="W57" i="23" s="1"/>
  <c r="G51" i="33" s="1"/>
  <c r="V39" i="23"/>
  <c r="W39" i="23" s="1"/>
  <c r="G33" i="33" s="1"/>
  <c r="V21" i="23"/>
  <c r="W21" i="23" s="1"/>
  <c r="G15" i="33" s="1"/>
  <c r="V110" i="23"/>
  <c r="W110" i="23" s="1"/>
  <c r="G104" i="33" s="1"/>
  <c r="V62" i="23"/>
  <c r="W62" i="23" s="1"/>
  <c r="G56" i="33" s="1"/>
  <c r="V26" i="23"/>
  <c r="W26" i="23" s="1"/>
  <c r="G20" i="33" s="1"/>
  <c r="V124" i="23"/>
  <c r="W124" i="23" s="1"/>
  <c r="G118" i="33" s="1"/>
  <c r="V106" i="23"/>
  <c r="W106" i="23" s="1"/>
  <c r="G100" i="33" s="1"/>
  <c r="V100" i="23"/>
  <c r="W100" i="23" s="1"/>
  <c r="G94" i="33" s="1"/>
  <c r="V82" i="23"/>
  <c r="W82" i="23" s="1"/>
  <c r="G76" i="33" s="1"/>
  <c r="V64" i="23"/>
  <c r="W64" i="23" s="1"/>
  <c r="G58" i="33" s="1"/>
  <c r="V145" i="23"/>
  <c r="W145" i="23" s="1"/>
  <c r="G139" i="33" s="1"/>
  <c r="V109" i="23"/>
  <c r="W109" i="23" s="1"/>
  <c r="G103" i="33" s="1"/>
  <c r="V79" i="23"/>
  <c r="W79" i="23" s="1"/>
  <c r="G73" i="33" s="1"/>
  <c r="V49" i="23"/>
  <c r="W49" i="23" s="1"/>
  <c r="G43" i="33" s="1"/>
  <c r="V19" i="23"/>
  <c r="W19" i="23" s="1"/>
  <c r="G13" i="33" s="1"/>
  <c r="V162" i="23"/>
  <c r="W162" i="23" s="1"/>
  <c r="G156" i="33" s="1"/>
  <c r="V150" i="23"/>
  <c r="W150" i="23" s="1"/>
  <c r="G144" i="33" s="1"/>
  <c r="V138" i="23"/>
  <c r="W138" i="23" s="1"/>
  <c r="G132" i="33" s="1"/>
  <c r="V126" i="23"/>
  <c r="W126" i="23" s="1"/>
  <c r="G120" i="33" s="1"/>
  <c r="V114" i="23"/>
  <c r="W114" i="23" s="1"/>
  <c r="G108" i="33" s="1"/>
  <c r="V102" i="23"/>
  <c r="W102" i="23" s="1"/>
  <c r="G96" i="33" s="1"/>
  <c r="V90" i="23"/>
  <c r="W90" i="23" s="1"/>
  <c r="G84" i="33" s="1"/>
  <c r="V78" i="23"/>
  <c r="W78" i="23" s="1"/>
  <c r="G72" i="33" s="1"/>
  <c r="V66" i="23"/>
  <c r="W66" i="23" s="1"/>
  <c r="G60" i="33" s="1"/>
  <c r="V54" i="23"/>
  <c r="W54" i="23" s="1"/>
  <c r="G48" i="33" s="1"/>
  <c r="V42" i="23"/>
  <c r="W42" i="23" s="1"/>
  <c r="G36" i="33" s="1"/>
  <c r="V30" i="23"/>
  <c r="W30" i="23" s="1"/>
  <c r="G24" i="33" s="1"/>
  <c r="V18" i="23"/>
  <c r="W18" i="23" s="1"/>
  <c r="G12" i="33" s="1"/>
  <c r="V165" i="23"/>
  <c r="W165" i="23" s="1"/>
  <c r="G159" i="33" s="1"/>
  <c r="V153" i="23"/>
  <c r="W153" i="23" s="1"/>
  <c r="G147" i="33" s="1"/>
  <c r="V152" i="23"/>
  <c r="W152" i="23" s="1"/>
  <c r="G146" i="33" s="1"/>
  <c r="V128" i="23"/>
  <c r="W128" i="23" s="1"/>
  <c r="G122" i="33" s="1"/>
  <c r="V104" i="23"/>
  <c r="W104" i="23" s="1"/>
  <c r="G98" i="33" s="1"/>
  <c r="V80" i="23"/>
  <c r="W80" i="23" s="1"/>
  <c r="G74" i="33" s="1"/>
  <c r="V68" i="23"/>
  <c r="W68" i="23" s="1"/>
  <c r="G62" i="33" s="1"/>
  <c r="V56" i="23"/>
  <c r="W56" i="23" s="1"/>
  <c r="G50" i="33" s="1"/>
  <c r="V157" i="23"/>
  <c r="W157" i="23" s="1"/>
  <c r="G151" i="33" s="1"/>
  <c r="V139" i="23"/>
  <c r="W139" i="23" s="1"/>
  <c r="G133" i="33" s="1"/>
  <c r="V127" i="23"/>
  <c r="W127" i="23" s="1"/>
  <c r="G121" i="33" s="1"/>
  <c r="V115" i="23"/>
  <c r="W115" i="23" s="1"/>
  <c r="G109" i="33" s="1"/>
  <c r="V97" i="23"/>
  <c r="W97" i="23" s="1"/>
  <c r="G91" i="33" s="1"/>
  <c r="V85" i="23"/>
  <c r="W85" i="23" s="1"/>
  <c r="G79" i="33" s="1"/>
  <c r="V73" i="23"/>
  <c r="W73" i="23" s="1"/>
  <c r="G67" i="33" s="1"/>
  <c r="V61" i="23"/>
  <c r="W61" i="23" s="1"/>
  <c r="G55" i="33" s="1"/>
  <c r="V43" i="23"/>
  <c r="W43" i="23" s="1"/>
  <c r="G37" i="33" s="1"/>
  <c r="V37" i="23"/>
  <c r="W37" i="23" s="1"/>
  <c r="G31" i="33" s="1"/>
  <c r="V25" i="23"/>
  <c r="W25" i="23" s="1"/>
  <c r="G19" i="33" s="1"/>
  <c r="V164" i="23"/>
  <c r="W164" i="23" s="1"/>
  <c r="G158" i="33" s="1"/>
  <c r="V140" i="23"/>
  <c r="W140" i="23" s="1"/>
  <c r="G134" i="33" s="1"/>
  <c r="V116" i="23"/>
  <c r="W116" i="23" s="1"/>
  <c r="G110" i="33" s="1"/>
  <c r="V92" i="23"/>
  <c r="W92" i="23" s="1"/>
  <c r="G86" i="33" s="1"/>
  <c r="V163" i="23"/>
  <c r="W163" i="23" s="1"/>
  <c r="G157" i="33" s="1"/>
  <c r="V151" i="23"/>
  <c r="W151" i="23" s="1"/>
  <c r="G145" i="33" s="1"/>
  <c r="V133" i="23"/>
  <c r="W133" i="23" s="1"/>
  <c r="G127" i="33" s="1"/>
  <c r="V121" i="23"/>
  <c r="W121" i="23" s="1"/>
  <c r="G115" i="33" s="1"/>
  <c r="V103" i="23"/>
  <c r="W103" i="23" s="1"/>
  <c r="G97" i="33" s="1"/>
  <c r="V91" i="23"/>
  <c r="W91" i="23" s="1"/>
  <c r="G85" i="33" s="1"/>
  <c r="V67" i="23"/>
  <c r="W67" i="23" s="1"/>
  <c r="G61" i="33" s="1"/>
  <c r="V55" i="23"/>
  <c r="W55" i="23" s="1"/>
  <c r="G49" i="33" s="1"/>
  <c r="V31" i="23"/>
  <c r="W31" i="23" s="1"/>
  <c r="G25" i="33" s="1"/>
  <c r="V161" i="23"/>
  <c r="W161" i="23" s="1"/>
  <c r="G155" i="33" s="1"/>
  <c r="V149" i="23"/>
  <c r="W149" i="23" s="1"/>
  <c r="G143" i="33" s="1"/>
  <c r="V137" i="23"/>
  <c r="W137" i="23" s="1"/>
  <c r="G131" i="33" s="1"/>
  <c r="V125" i="23"/>
  <c r="W125" i="23" s="1"/>
  <c r="G119" i="33" s="1"/>
  <c r="V113" i="23"/>
  <c r="W113" i="23" s="1"/>
  <c r="G107" i="33" s="1"/>
  <c r="V101" i="23"/>
  <c r="W101" i="23" s="1"/>
  <c r="G95" i="33" s="1"/>
  <c r="V89" i="23"/>
  <c r="W89" i="23" s="1"/>
  <c r="G83" i="33" s="1"/>
  <c r="V77" i="23"/>
  <c r="W77" i="23" s="1"/>
  <c r="G71" i="33" s="1"/>
  <c r="V65" i="23"/>
  <c r="W65" i="23" s="1"/>
  <c r="G59" i="33" s="1"/>
  <c r="V53" i="23"/>
  <c r="W53" i="23" s="1"/>
  <c r="G47" i="33" s="1"/>
  <c r="V41" i="23"/>
  <c r="W41" i="23" s="1"/>
  <c r="G35" i="33" s="1"/>
  <c r="V29" i="23"/>
  <c r="W29" i="23" s="1"/>
  <c r="G23" i="33" s="1"/>
  <c r="V17" i="23"/>
  <c r="W17" i="23" s="1"/>
  <c r="G11" i="33" s="1"/>
  <c r="V15" i="23"/>
  <c r="W15" i="23" s="1"/>
  <c r="V154" i="23"/>
  <c r="W154" i="23" s="1"/>
  <c r="G148" i="33" s="1"/>
  <c r="W51" i="23"/>
  <c r="G45" i="33" s="1"/>
  <c r="W72" i="23"/>
  <c r="G66" i="33" s="1"/>
  <c r="W159" i="23"/>
  <c r="G153" i="33" s="1"/>
  <c r="V148" i="23"/>
  <c r="W148" i="23" s="1"/>
  <c r="G142" i="33" s="1"/>
  <c r="G9" i="33" l="1"/>
  <c r="E61" i="16"/>
  <c r="H10" i="28" l="1"/>
  <c r="H11" i="28"/>
  <c r="H12" i="28"/>
  <c r="H13" i="28"/>
  <c r="H14" i="28"/>
  <c r="H15" i="28"/>
  <c r="H16" i="28"/>
  <c r="H17" i="28"/>
  <c r="H18" i="28"/>
  <c r="H19" i="28"/>
  <c r="H20" i="28"/>
  <c r="H21" i="28"/>
  <c r="H22" i="28"/>
  <c r="H23" i="28"/>
  <c r="H24" i="28"/>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103" i="28"/>
  <c r="H104" i="28"/>
  <c r="H105" i="28"/>
  <c r="H106" i="28"/>
  <c r="H107" i="28"/>
  <c r="H108" i="28"/>
  <c r="H109" i="28"/>
  <c r="H110" i="28"/>
  <c r="H111" i="28"/>
  <c r="H112" i="28"/>
  <c r="H113" i="28"/>
  <c r="H114" i="28"/>
  <c r="H115" i="28"/>
  <c r="H116" i="28"/>
  <c r="H117" i="28"/>
  <c r="H118" i="28"/>
  <c r="H119" i="28"/>
  <c r="H120" i="28"/>
  <c r="H121" i="28"/>
  <c r="H122" i="28"/>
  <c r="H123" i="28"/>
  <c r="H124" i="28"/>
  <c r="H125" i="28"/>
  <c r="H126" i="28"/>
  <c r="H127" i="28"/>
  <c r="H128" i="28"/>
  <c r="H129" i="28"/>
  <c r="H130" i="28"/>
  <c r="H131" i="28"/>
  <c r="H132" i="28"/>
  <c r="H133" i="28"/>
  <c r="H134" i="28"/>
  <c r="H135" i="28"/>
  <c r="H136" i="28"/>
  <c r="H137" i="28"/>
  <c r="H138" i="28"/>
  <c r="H139" i="28"/>
  <c r="H140" i="28"/>
  <c r="H141" i="28"/>
  <c r="H142" i="28"/>
  <c r="H143" i="28"/>
  <c r="H144" i="28"/>
  <c r="H145" i="28"/>
  <c r="H146" i="28"/>
  <c r="H147" i="28"/>
  <c r="H148" i="28"/>
  <c r="H149" i="28"/>
  <c r="H150" i="28"/>
  <c r="H151" i="28"/>
  <c r="H152" i="28"/>
  <c r="H153" i="28"/>
  <c r="H154" i="28"/>
  <c r="H155" i="28"/>
  <c r="H156" i="28"/>
  <c r="H157" i="28"/>
  <c r="H158" i="28"/>
  <c r="H15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I52" i="28"/>
  <c r="I53" i="28"/>
  <c r="I54" i="28"/>
  <c r="I55" i="28"/>
  <c r="I56" i="28"/>
  <c r="I5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I86" i="28"/>
  <c r="I87" i="28"/>
  <c r="I88" i="28"/>
  <c r="I89" i="28"/>
  <c r="I90" i="28"/>
  <c r="I91" i="28"/>
  <c r="I92" i="28"/>
  <c r="I93" i="28"/>
  <c r="I94" i="28"/>
  <c r="I95" i="28"/>
  <c r="I96" i="28"/>
  <c r="I97" i="28"/>
  <c r="I98" i="28"/>
  <c r="I99" i="28"/>
  <c r="I100" i="28"/>
  <c r="I101" i="28"/>
  <c r="I102" i="28"/>
  <c r="I103" i="28"/>
  <c r="I104" i="28"/>
  <c r="I105" i="28"/>
  <c r="I106" i="28"/>
  <c r="I107" i="28"/>
  <c r="I108" i="28"/>
  <c r="I109" i="28"/>
  <c r="I110" i="28"/>
  <c r="I111" i="28"/>
  <c r="I112" i="28"/>
  <c r="I113" i="28"/>
  <c r="I114" i="28"/>
  <c r="I115" i="28"/>
  <c r="I116" i="28"/>
  <c r="I117" i="28"/>
  <c r="I118" i="28"/>
  <c r="I119" i="28"/>
  <c r="I120" i="28"/>
  <c r="I121" i="28"/>
  <c r="I122" i="28"/>
  <c r="I123" i="28"/>
  <c r="I124" i="28"/>
  <c r="I125" i="28"/>
  <c r="I126" i="28"/>
  <c r="I127" i="28"/>
  <c r="I128" i="28"/>
  <c r="I129" i="28"/>
  <c r="I130" i="28"/>
  <c r="I131" i="28"/>
  <c r="I132" i="28"/>
  <c r="I133" i="28"/>
  <c r="I134" i="28"/>
  <c r="I135" i="28"/>
  <c r="I136" i="28"/>
  <c r="I137" i="28"/>
  <c r="I138" i="28"/>
  <c r="I139" i="28"/>
  <c r="I140" i="28"/>
  <c r="I141" i="28"/>
  <c r="I142" i="28"/>
  <c r="I143" i="28"/>
  <c r="I144" i="28"/>
  <c r="I145" i="28"/>
  <c r="I146" i="28"/>
  <c r="I147" i="28"/>
  <c r="I148" i="28"/>
  <c r="I149" i="28"/>
  <c r="I150" i="28"/>
  <c r="I151" i="28"/>
  <c r="I152" i="28"/>
  <c r="I153" i="28"/>
  <c r="I154" i="28"/>
  <c r="I155" i="28"/>
  <c r="I156" i="28"/>
  <c r="I157" i="28"/>
  <c r="I158" i="28"/>
  <c r="I159" i="28"/>
  <c r="I9" i="28"/>
  <c r="H9" i="28"/>
  <c r="H8" i="28" l="1"/>
  <c r="I8" i="28"/>
  <c r="AO13" i="14" l="1"/>
  <c r="O10" i="33" s="1"/>
  <c r="AL43" i="14"/>
  <c r="L40" i="33" s="1"/>
  <c r="AN52" i="14"/>
  <c r="N49" i="33" s="1"/>
  <c r="AN61" i="14"/>
  <c r="N58" i="33" s="1"/>
  <c r="AL66" i="14"/>
  <c r="L63" i="33" s="1"/>
  <c r="AK74" i="14"/>
  <c r="K71" i="33" s="1"/>
  <c r="AK75" i="14"/>
  <c r="K72" i="33" s="1"/>
  <c r="AO78" i="14"/>
  <c r="O75" i="33" s="1"/>
  <c r="AO79" i="14"/>
  <c r="O76" i="33" s="1"/>
  <c r="AJ82" i="14"/>
  <c r="J79" i="33" s="1"/>
  <c r="AK83" i="14"/>
  <c r="K80" i="33" s="1"/>
  <c r="AL84" i="14"/>
  <c r="L81" i="33" s="1"/>
  <c r="AK90" i="14"/>
  <c r="K87" i="33" s="1"/>
  <c r="AK91" i="14"/>
  <c r="K88" i="33" s="1"/>
  <c r="AL92" i="14"/>
  <c r="L89" i="33" s="1"/>
  <c r="AM93" i="14"/>
  <c r="M90" i="33" s="1"/>
  <c r="AJ98" i="14"/>
  <c r="J95" i="33" s="1"/>
  <c r="AM100" i="14"/>
  <c r="M97" i="33" s="1"/>
  <c r="AM101" i="14"/>
  <c r="M98" i="33" s="1"/>
  <c r="AN102" i="14"/>
  <c r="N99" i="33" s="1"/>
  <c r="AJ106" i="14"/>
  <c r="J103" i="33" s="1"/>
  <c r="AK107" i="14"/>
  <c r="K104" i="33" s="1"/>
  <c r="AO110" i="14"/>
  <c r="O107" i="33" s="1"/>
  <c r="AO111" i="14"/>
  <c r="O108" i="33" s="1"/>
  <c r="AJ114" i="14"/>
  <c r="J111" i="33" s="1"/>
  <c r="AK115" i="14"/>
  <c r="K112" i="33" s="1"/>
  <c r="AL116" i="14"/>
  <c r="L113" i="33" s="1"/>
  <c r="AK122" i="14"/>
  <c r="K119" i="33" s="1"/>
  <c r="AK123" i="14"/>
  <c r="K120" i="33" s="1"/>
  <c r="AL124" i="14"/>
  <c r="L121" i="33" s="1"/>
  <c r="AK125" i="14"/>
  <c r="K122" i="33" s="1"/>
  <c r="AO126" i="14"/>
  <c r="O123" i="33" s="1"/>
  <c r="AM127" i="14"/>
  <c r="M124" i="33" s="1"/>
  <c r="AK130" i="14"/>
  <c r="K127" i="33" s="1"/>
  <c r="AJ131" i="14"/>
  <c r="J128" i="33" s="1"/>
  <c r="AJ132" i="14"/>
  <c r="J129" i="33" s="1"/>
  <c r="AM133" i="14"/>
  <c r="M130" i="33" s="1"/>
  <c r="AL134" i="14"/>
  <c r="L131" i="33" s="1"/>
  <c r="AO136" i="14"/>
  <c r="O133" i="33" s="1"/>
  <c r="AJ138" i="14"/>
  <c r="J135" i="33" s="1"/>
  <c r="AJ139" i="14"/>
  <c r="J136" i="33" s="1"/>
  <c r="AK140" i="14"/>
  <c r="K137" i="33" s="1"/>
  <c r="AK141" i="14"/>
  <c r="K138" i="33" s="1"/>
  <c r="AM142" i="14"/>
  <c r="M139" i="33" s="1"/>
  <c r="AO144" i="14"/>
  <c r="O141" i="33" s="1"/>
  <c r="AJ146" i="14"/>
  <c r="J143" i="33" s="1"/>
  <c r="AK147" i="14"/>
  <c r="K144" i="33" s="1"/>
  <c r="AJ148" i="14"/>
  <c r="J145" i="33" s="1"/>
  <c r="AM149" i="14"/>
  <c r="M146" i="33" s="1"/>
  <c r="AJ150" i="14"/>
  <c r="J147" i="33" s="1"/>
  <c r="AO151" i="14"/>
  <c r="O148" i="33" s="1"/>
  <c r="AK154" i="14"/>
  <c r="K151" i="33" s="1"/>
  <c r="H153" i="33"/>
  <c r="H154" i="33"/>
  <c r="H155" i="33"/>
  <c r="H156" i="33"/>
  <c r="H157" i="33"/>
  <c r="H158" i="33"/>
  <c r="H159" i="33"/>
  <c r="H9" i="33"/>
  <c r="AP162" i="14"/>
  <c r="P159" i="33" s="1"/>
  <c r="AP161" i="14"/>
  <c r="P158" i="33" s="1"/>
  <c r="AP160" i="14"/>
  <c r="P157" i="33" s="1"/>
  <c r="AP158" i="14"/>
  <c r="P155" i="33" s="1"/>
  <c r="AP157" i="14"/>
  <c r="P154" i="33" s="1"/>
  <c r="AP154" i="14"/>
  <c r="P151" i="33" s="1"/>
  <c r="AP152" i="14"/>
  <c r="P149" i="33" s="1"/>
  <c r="AP150" i="14"/>
  <c r="P147" i="33" s="1"/>
  <c r="AP149" i="14"/>
  <c r="P146" i="33" s="1"/>
  <c r="AP146" i="14"/>
  <c r="P143" i="33" s="1"/>
  <c r="AP144" i="14"/>
  <c r="P141" i="33" s="1"/>
  <c r="AP142" i="14"/>
  <c r="P139" i="33" s="1"/>
  <c r="AP141" i="14"/>
  <c r="P138" i="33" s="1"/>
  <c r="AP139" i="14"/>
  <c r="P136" i="33" s="1"/>
  <c r="AP138" i="14"/>
  <c r="P135" i="33" s="1"/>
  <c r="AP137" i="14"/>
  <c r="P134" i="33" s="1"/>
  <c r="AP136" i="14"/>
  <c r="P133" i="33" s="1"/>
  <c r="AP134" i="14"/>
  <c r="P131" i="33" s="1"/>
  <c r="AP133" i="14"/>
  <c r="P130" i="33" s="1"/>
  <c r="AP130" i="14"/>
  <c r="P127" i="33" s="1"/>
  <c r="AP129" i="14"/>
  <c r="P126" i="33" s="1"/>
  <c r="AP128" i="14"/>
  <c r="P125" i="33" s="1"/>
  <c r="AP126" i="14"/>
  <c r="P123" i="33" s="1"/>
  <c r="AP125" i="14"/>
  <c r="P122" i="33" s="1"/>
  <c r="AP124" i="14"/>
  <c r="P121" i="33" s="1"/>
  <c r="AP122" i="14"/>
  <c r="P119" i="33" s="1"/>
  <c r="AP120" i="14"/>
  <c r="P117" i="33" s="1"/>
  <c r="AP118" i="14"/>
  <c r="P115" i="33" s="1"/>
  <c r="AP117" i="14"/>
  <c r="P114" i="33" s="1"/>
  <c r="AP114" i="14"/>
  <c r="P111" i="33" s="1"/>
  <c r="AP113" i="14"/>
  <c r="P110" i="33" s="1"/>
  <c r="AP112" i="14"/>
  <c r="P109" i="33" s="1"/>
  <c r="AP110" i="14"/>
  <c r="P107" i="33" s="1"/>
  <c r="AP109" i="14"/>
  <c r="P106" i="33" s="1"/>
  <c r="AP106" i="14"/>
  <c r="P103" i="33" s="1"/>
  <c r="AP105" i="14"/>
  <c r="P102" i="33" s="1"/>
  <c r="AP104" i="14"/>
  <c r="P101" i="33" s="1"/>
  <c r="AP102" i="14"/>
  <c r="P99" i="33" s="1"/>
  <c r="AP101" i="14"/>
  <c r="P98" i="33" s="1"/>
  <c r="AP98" i="14"/>
  <c r="P95" i="33" s="1"/>
  <c r="AP97" i="14"/>
  <c r="P94" i="33" s="1"/>
  <c r="AP96" i="14"/>
  <c r="P93" i="33" s="1"/>
  <c r="AP94" i="14"/>
  <c r="P91" i="33" s="1"/>
  <c r="AP93" i="14"/>
  <c r="P90" i="33" s="1"/>
  <c r="AP92" i="14"/>
  <c r="P89" i="33" s="1"/>
  <c r="AP91" i="14"/>
  <c r="P88" i="33" s="1"/>
  <c r="AP90" i="14"/>
  <c r="P87" i="33" s="1"/>
  <c r="AP89" i="14"/>
  <c r="P86" i="33" s="1"/>
  <c r="AP88" i="14"/>
  <c r="P85" i="33" s="1"/>
  <c r="AP86" i="14"/>
  <c r="P83" i="33" s="1"/>
  <c r="AP85" i="14"/>
  <c r="P82" i="33" s="1"/>
  <c r="AP82" i="14"/>
  <c r="P79" i="33" s="1"/>
  <c r="AP81" i="14"/>
  <c r="P78" i="33" s="1"/>
  <c r="AP80" i="14"/>
  <c r="P77" i="33" s="1"/>
  <c r="AP78" i="14"/>
  <c r="P75" i="33" s="1"/>
  <c r="AP77" i="14"/>
  <c r="P74" i="33" s="1"/>
  <c r="AP76" i="14"/>
  <c r="P73" i="33" s="1"/>
  <c r="AP74" i="14"/>
  <c r="P71" i="33" s="1"/>
  <c r="AP73" i="14"/>
  <c r="P70" i="33" s="1"/>
  <c r="AP72" i="14"/>
  <c r="P69" i="33" s="1"/>
  <c r="AP70" i="14"/>
  <c r="P67" i="33" s="1"/>
  <c r="AP69" i="14"/>
  <c r="P66" i="33" s="1"/>
  <c r="AP66" i="14"/>
  <c r="P63" i="33" s="1"/>
  <c r="AP65" i="14"/>
  <c r="P62" i="33" s="1"/>
  <c r="AP64" i="14"/>
  <c r="P61" i="33" s="1"/>
  <c r="AP62" i="14"/>
  <c r="P59" i="33" s="1"/>
  <c r="AP61" i="14"/>
  <c r="P58" i="33" s="1"/>
  <c r="AP60" i="14"/>
  <c r="P57" i="33" s="1"/>
  <c r="AP58" i="14"/>
  <c r="P55" i="33" s="1"/>
  <c r="AP57" i="14"/>
  <c r="P54" i="33" s="1"/>
  <c r="AP56" i="14"/>
  <c r="P53" i="33" s="1"/>
  <c r="AP54" i="14"/>
  <c r="P51" i="33" s="1"/>
  <c r="AP53" i="14"/>
  <c r="P50" i="33" s="1"/>
  <c r="AP50" i="14"/>
  <c r="P47" i="33" s="1"/>
  <c r="AP49" i="14"/>
  <c r="P46" i="33" s="1"/>
  <c r="AP48" i="14"/>
  <c r="P45" i="33" s="1"/>
  <c r="AP46" i="14"/>
  <c r="P43" i="33" s="1"/>
  <c r="AP45" i="14"/>
  <c r="P42" i="33" s="1"/>
  <c r="AP43" i="14"/>
  <c r="P40" i="33" s="1"/>
  <c r="AP42" i="14"/>
  <c r="P39" i="33" s="1"/>
  <c r="AP41" i="14"/>
  <c r="P38" i="33" s="1"/>
  <c r="AP40" i="14"/>
  <c r="P37" i="33" s="1"/>
  <c r="AP38" i="14"/>
  <c r="P35" i="33" s="1"/>
  <c r="AP37" i="14"/>
  <c r="P34" i="33" s="1"/>
  <c r="AP34" i="14"/>
  <c r="P31" i="33" s="1"/>
  <c r="AP33" i="14"/>
  <c r="P30" i="33" s="1"/>
  <c r="AP32" i="14"/>
  <c r="P29" i="33" s="1"/>
  <c r="AP30" i="14"/>
  <c r="P27" i="33" s="1"/>
  <c r="AP29" i="14"/>
  <c r="P26" i="33" s="1"/>
  <c r="AP27" i="14"/>
  <c r="P24" i="33" s="1"/>
  <c r="AP26" i="14"/>
  <c r="P23" i="33" s="1"/>
  <c r="AP24" i="14"/>
  <c r="P21" i="33" s="1"/>
  <c r="AP22" i="14"/>
  <c r="P19" i="33" s="1"/>
  <c r="AP21" i="14"/>
  <c r="P18" i="33" s="1"/>
  <c r="AP18" i="14"/>
  <c r="P15" i="33" s="1"/>
  <c r="AP16" i="14"/>
  <c r="P13" i="33" s="1"/>
  <c r="AP14" i="14"/>
  <c r="P11" i="33" s="1"/>
  <c r="AP13" i="14"/>
  <c r="P10" i="33" s="1"/>
  <c r="AI162" i="14"/>
  <c r="I159" i="33" s="1"/>
  <c r="AI160" i="14"/>
  <c r="I157" i="33" s="1"/>
  <c r="AI159" i="14"/>
  <c r="I156" i="33" s="1"/>
  <c r="AI158" i="14"/>
  <c r="I155" i="33" s="1"/>
  <c r="AI157" i="14"/>
  <c r="I154" i="33" s="1"/>
  <c r="AI156" i="14"/>
  <c r="I153" i="33" s="1"/>
  <c r="AI151" i="14"/>
  <c r="I148" i="33" s="1"/>
  <c r="AI150" i="14"/>
  <c r="I147" i="33" s="1"/>
  <c r="AI149" i="14"/>
  <c r="I146" i="33" s="1"/>
  <c r="AI148" i="14"/>
  <c r="I145" i="33" s="1"/>
  <c r="AI144" i="14"/>
  <c r="I141" i="33" s="1"/>
  <c r="AI143" i="14"/>
  <c r="I140" i="33" s="1"/>
  <c r="AI141" i="14"/>
  <c r="I138" i="33" s="1"/>
  <c r="AI140" i="14"/>
  <c r="I137" i="33" s="1"/>
  <c r="AI136" i="14"/>
  <c r="I133" i="33" s="1"/>
  <c r="AI135" i="14"/>
  <c r="I132" i="33" s="1"/>
  <c r="AI134" i="14"/>
  <c r="I131" i="33" s="1"/>
  <c r="AI133" i="14"/>
  <c r="I130" i="33" s="1"/>
  <c r="AI132" i="14"/>
  <c r="I129" i="33" s="1"/>
  <c r="AI130" i="14"/>
  <c r="I127" i="33" s="1"/>
  <c r="AI129" i="14"/>
  <c r="I126" i="33" s="1"/>
  <c r="AI128" i="14"/>
  <c r="I125" i="33" s="1"/>
  <c r="AI127" i="14"/>
  <c r="I124" i="33" s="1"/>
  <c r="AI126" i="14"/>
  <c r="I123" i="33" s="1"/>
  <c r="AI125" i="14"/>
  <c r="I122" i="33" s="1"/>
  <c r="AI124" i="14"/>
  <c r="I121" i="33" s="1"/>
  <c r="AI116" i="14"/>
  <c r="I113" i="33" s="1"/>
  <c r="AI115" i="14"/>
  <c r="I112" i="33" s="1"/>
  <c r="AI112" i="14"/>
  <c r="I109" i="33" s="1"/>
  <c r="AI110" i="14"/>
  <c r="I107" i="33" s="1"/>
  <c r="AI109" i="14"/>
  <c r="I106" i="33" s="1"/>
  <c r="AI108" i="14"/>
  <c r="I105" i="33" s="1"/>
  <c r="AI107" i="14"/>
  <c r="I104" i="33" s="1"/>
  <c r="AI106" i="14"/>
  <c r="I103" i="33" s="1"/>
  <c r="AI105" i="14"/>
  <c r="I102" i="33" s="1"/>
  <c r="AI104" i="14"/>
  <c r="I101" i="33" s="1"/>
  <c r="AI103" i="14"/>
  <c r="I100" i="33" s="1"/>
  <c r="AI102" i="14"/>
  <c r="I99" i="33" s="1"/>
  <c r="AI101" i="14"/>
  <c r="I98" i="33" s="1"/>
  <c r="AI100" i="14"/>
  <c r="I97" i="33" s="1"/>
  <c r="AI99" i="14"/>
  <c r="I96" i="33" s="1"/>
  <c r="AI97" i="14"/>
  <c r="I94" i="33" s="1"/>
  <c r="AI96" i="14"/>
  <c r="I93" i="33" s="1"/>
  <c r="AI95" i="14"/>
  <c r="I92" i="33" s="1"/>
  <c r="AI94" i="14"/>
  <c r="I91" i="33" s="1"/>
  <c r="AI93" i="14"/>
  <c r="I90" i="33" s="1"/>
  <c r="AI92" i="14"/>
  <c r="I89" i="33" s="1"/>
  <c r="AI90" i="14"/>
  <c r="I87" i="33" s="1"/>
  <c r="AI89" i="14"/>
  <c r="I86" i="33" s="1"/>
  <c r="AI88" i="14"/>
  <c r="I85" i="33" s="1"/>
  <c r="AI87" i="14"/>
  <c r="I84" i="33" s="1"/>
  <c r="AI86" i="14"/>
  <c r="I83" i="33" s="1"/>
  <c r="AI85" i="14"/>
  <c r="I82" i="33" s="1"/>
  <c r="AI84" i="14"/>
  <c r="I81" i="33" s="1"/>
  <c r="AI83" i="14"/>
  <c r="I80" i="33" s="1"/>
  <c r="AI82" i="14"/>
  <c r="I79" i="33" s="1"/>
  <c r="AI81" i="14"/>
  <c r="I78" i="33" s="1"/>
  <c r="AI80" i="14"/>
  <c r="I77" i="33" s="1"/>
  <c r="AI79" i="14"/>
  <c r="I76" i="33" s="1"/>
  <c r="AI78" i="14"/>
  <c r="I75" i="33" s="1"/>
  <c r="AI77" i="14"/>
  <c r="I74" i="33" s="1"/>
  <c r="AI76" i="14"/>
  <c r="I73" i="33" s="1"/>
  <c r="AI75" i="14"/>
  <c r="I72" i="33" s="1"/>
  <c r="AI74" i="14"/>
  <c r="I71" i="33" s="1"/>
  <c r="AI73" i="14"/>
  <c r="I70" i="33" s="1"/>
  <c r="AI72" i="14"/>
  <c r="I69" i="33" s="1"/>
  <c r="AI71" i="14"/>
  <c r="I68" i="33" s="1"/>
  <c r="AI70" i="14"/>
  <c r="I67" i="33" s="1"/>
  <c r="AI69" i="14"/>
  <c r="I66" i="33" s="1"/>
  <c r="AI68" i="14"/>
  <c r="I65" i="33" s="1"/>
  <c r="AI67" i="14"/>
  <c r="I64" i="33" s="1"/>
  <c r="AI66" i="14"/>
  <c r="I63" i="33" s="1"/>
  <c r="AI65" i="14"/>
  <c r="I62" i="33" s="1"/>
  <c r="AI64" i="14"/>
  <c r="I61" i="33" s="1"/>
  <c r="AI63" i="14"/>
  <c r="I60" i="33" s="1"/>
  <c r="AI62" i="14"/>
  <c r="I59" i="33" s="1"/>
  <c r="AI61" i="14"/>
  <c r="I58" i="33" s="1"/>
  <c r="AI60" i="14"/>
  <c r="I57" i="33" s="1"/>
  <c r="AI59" i="14"/>
  <c r="I56" i="33" s="1"/>
  <c r="AI58" i="14"/>
  <c r="I55" i="33" s="1"/>
  <c r="AI57" i="14"/>
  <c r="I54" i="33" s="1"/>
  <c r="AI56" i="14"/>
  <c r="I53" i="33" s="1"/>
  <c r="AI55" i="14"/>
  <c r="I52" i="33" s="1"/>
  <c r="AI54" i="14"/>
  <c r="I51" i="33" s="1"/>
  <c r="AI53" i="14"/>
  <c r="I50" i="33" s="1"/>
  <c r="AI52" i="14"/>
  <c r="I49" i="33" s="1"/>
  <c r="AI51" i="14"/>
  <c r="I48" i="33" s="1"/>
  <c r="AI50" i="14"/>
  <c r="I47" i="33" s="1"/>
  <c r="AI49" i="14"/>
  <c r="I46" i="33" s="1"/>
  <c r="AI48" i="14"/>
  <c r="I45" i="33" s="1"/>
  <c r="AI47" i="14"/>
  <c r="I44" i="33" s="1"/>
  <c r="AI46" i="14"/>
  <c r="I43" i="33" s="1"/>
  <c r="AI45" i="14"/>
  <c r="I42" i="33" s="1"/>
  <c r="AI44" i="14"/>
  <c r="I41" i="33" s="1"/>
  <c r="AI43" i="14"/>
  <c r="I40" i="33" s="1"/>
  <c r="AI42" i="14"/>
  <c r="I39" i="33" s="1"/>
  <c r="AI41" i="14"/>
  <c r="I38" i="33" s="1"/>
  <c r="AI40" i="14"/>
  <c r="I37" i="33" s="1"/>
  <c r="AI39" i="14"/>
  <c r="I36" i="33" s="1"/>
  <c r="AI38" i="14"/>
  <c r="I35" i="33" s="1"/>
  <c r="AI37" i="14"/>
  <c r="I34" i="33" s="1"/>
  <c r="AI36" i="14"/>
  <c r="I33" i="33" s="1"/>
  <c r="AI35" i="14"/>
  <c r="I32" i="33" s="1"/>
  <c r="AI34" i="14"/>
  <c r="I31" i="33" s="1"/>
  <c r="AI33" i="14"/>
  <c r="I30" i="33" s="1"/>
  <c r="AI32" i="14"/>
  <c r="I29" i="33" s="1"/>
  <c r="AI31" i="14"/>
  <c r="I28" i="33" s="1"/>
  <c r="AI30" i="14"/>
  <c r="I27" i="33" s="1"/>
  <c r="AI29" i="14"/>
  <c r="I26" i="33" s="1"/>
  <c r="AI28" i="14"/>
  <c r="I25" i="33" s="1"/>
  <c r="AI27" i="14"/>
  <c r="I24" i="33" s="1"/>
  <c r="AI26" i="14"/>
  <c r="I23" i="33" s="1"/>
  <c r="AI25" i="14"/>
  <c r="I22" i="33" s="1"/>
  <c r="AI24" i="14"/>
  <c r="I21" i="33" s="1"/>
  <c r="AI23" i="14"/>
  <c r="I20" i="33" s="1"/>
  <c r="AI22" i="14"/>
  <c r="I19" i="33" s="1"/>
  <c r="AI21" i="14"/>
  <c r="I18" i="33" s="1"/>
  <c r="AI20" i="14"/>
  <c r="I17" i="33" s="1"/>
  <c r="AI19" i="14"/>
  <c r="I16" i="33" s="1"/>
  <c r="AI18" i="14"/>
  <c r="I15" i="33" s="1"/>
  <c r="AI17" i="14"/>
  <c r="I14" i="33" s="1"/>
  <c r="AI16" i="14"/>
  <c r="I13" i="33" s="1"/>
  <c r="AI15" i="14"/>
  <c r="I12" i="33" s="1"/>
  <c r="AI14" i="14"/>
  <c r="I11" i="33" s="1"/>
  <c r="AI13" i="14"/>
  <c r="I10" i="33" s="1"/>
  <c r="N13" i="14"/>
  <c r="N18" i="14"/>
  <c r="N19" i="14"/>
  <c r="AB19" i="14" s="1"/>
  <c r="O16" i="28" s="1"/>
  <c r="N20" i="14"/>
  <c r="N23" i="14"/>
  <c r="N25" i="14"/>
  <c r="N26" i="14"/>
  <c r="N27" i="14"/>
  <c r="Z27" i="14" s="1"/>
  <c r="M24" i="28" s="1"/>
  <c r="N28" i="14"/>
  <c r="N33" i="14"/>
  <c r="N34" i="14"/>
  <c r="N35" i="14"/>
  <c r="N36" i="14"/>
  <c r="N37" i="14"/>
  <c r="N42" i="14"/>
  <c r="N43" i="14"/>
  <c r="N44" i="14"/>
  <c r="N45" i="14"/>
  <c r="N50" i="14"/>
  <c r="N52" i="14"/>
  <c r="N55" i="14"/>
  <c r="N57" i="14"/>
  <c r="N58" i="14"/>
  <c r="N59" i="14"/>
  <c r="AD59" i="14" s="1"/>
  <c r="Q56" i="28" s="1"/>
  <c r="N60" i="14"/>
  <c r="N66" i="14"/>
  <c r="N67" i="14"/>
  <c r="N68" i="14"/>
  <c r="N69" i="14"/>
  <c r="N73" i="14"/>
  <c r="N75" i="14"/>
  <c r="N76" i="14"/>
  <c r="N79" i="14"/>
  <c r="N81" i="14"/>
  <c r="N82" i="14"/>
  <c r="N83" i="14"/>
  <c r="N84" i="14"/>
  <c r="N89" i="14"/>
  <c r="N90" i="14"/>
  <c r="N92" i="14"/>
  <c r="N93" i="14"/>
  <c r="N97" i="14"/>
  <c r="N99" i="14"/>
  <c r="N100" i="14"/>
  <c r="N103" i="14"/>
  <c r="N105" i="14"/>
  <c r="N106" i="14"/>
  <c r="N107" i="14"/>
  <c r="N108" i="14"/>
  <c r="N114" i="14"/>
  <c r="N115" i="14"/>
  <c r="AA115" i="14" s="1"/>
  <c r="N112" i="28" s="1"/>
  <c r="N116" i="14"/>
  <c r="N117" i="14"/>
  <c r="N122" i="14"/>
  <c r="N123" i="14"/>
  <c r="N124" i="14"/>
  <c r="N129" i="14"/>
  <c r="N130" i="14"/>
  <c r="N132" i="14"/>
  <c r="N138" i="14"/>
  <c r="N139" i="14"/>
  <c r="Y139" i="14" s="1"/>
  <c r="L136" i="28" s="1"/>
  <c r="N140" i="14"/>
  <c r="N141" i="14"/>
  <c r="N143" i="14"/>
  <c r="N145" i="14"/>
  <c r="N146" i="14"/>
  <c r="N148" i="14"/>
  <c r="N149" i="14"/>
  <c r="N153" i="14"/>
  <c r="AB153" i="14" s="1"/>
  <c r="O150" i="28" s="1"/>
  <c r="N154" i="14"/>
  <c r="N155" i="14"/>
  <c r="Z155" i="14" s="1"/>
  <c r="M152" i="28" s="1"/>
  <c r="N157" i="14"/>
  <c r="N159" i="14"/>
  <c r="N162" i="14"/>
  <c r="N161" i="14"/>
  <c r="N160" i="14"/>
  <c r="X160" i="14" s="1"/>
  <c r="K157" i="28" s="1"/>
  <c r="N152" i="14"/>
  <c r="Y152" i="14" s="1"/>
  <c r="L149" i="28" s="1"/>
  <c r="N151" i="14"/>
  <c r="N144" i="14"/>
  <c r="X144" i="14" s="1"/>
  <c r="K141" i="28" s="1"/>
  <c r="N137" i="14"/>
  <c r="AA137" i="14" s="1"/>
  <c r="N134" i="28" s="1"/>
  <c r="N136" i="14"/>
  <c r="Y136" i="14" s="1"/>
  <c r="L133" i="28" s="1"/>
  <c r="N135" i="14"/>
  <c r="N134" i="14"/>
  <c r="N133" i="14"/>
  <c r="AE133" i="14" s="1"/>
  <c r="R130" i="28" s="1"/>
  <c r="N128" i="14"/>
  <c r="AA128" i="14" s="1"/>
  <c r="N125" i="28" s="1"/>
  <c r="N127" i="14"/>
  <c r="Y127" i="14" s="1"/>
  <c r="L124" i="28" s="1"/>
  <c r="N125" i="14"/>
  <c r="AE125" i="14" s="1"/>
  <c r="R122" i="28" s="1"/>
  <c r="N121" i="14"/>
  <c r="N120" i="14"/>
  <c r="AA120" i="14" s="1"/>
  <c r="N117" i="28" s="1"/>
  <c r="N119" i="14"/>
  <c r="Z119" i="14" s="1"/>
  <c r="M116" i="28" s="1"/>
  <c r="N113" i="14"/>
  <c r="AB113" i="14" s="1"/>
  <c r="O110" i="28" s="1"/>
  <c r="N112" i="14"/>
  <c r="Z112" i="14" s="1"/>
  <c r="M109" i="28" s="1"/>
  <c r="N111" i="14"/>
  <c r="N109" i="14"/>
  <c r="N104" i="14"/>
  <c r="AC104" i="14" s="1"/>
  <c r="P101" i="28" s="1"/>
  <c r="N101" i="14"/>
  <c r="N98" i="14"/>
  <c r="Y98" i="14" s="1"/>
  <c r="L95" i="28" s="1"/>
  <c r="N96" i="14"/>
  <c r="N95" i="14"/>
  <c r="Y95" i="14" s="1"/>
  <c r="L92" i="28" s="1"/>
  <c r="N88" i="14"/>
  <c r="Z88" i="14" s="1"/>
  <c r="M85" i="28" s="1"/>
  <c r="N87" i="14"/>
  <c r="N86" i="14"/>
  <c r="AB86" i="14" s="1"/>
  <c r="O83" i="28" s="1"/>
  <c r="N85" i="14"/>
  <c r="N80" i="14"/>
  <c r="Y80" i="14" s="1"/>
  <c r="L77" i="28" s="1"/>
  <c r="N77" i="14"/>
  <c r="AE77" i="14" s="1"/>
  <c r="R74" i="28" s="1"/>
  <c r="N74" i="14"/>
  <c r="N72" i="14"/>
  <c r="N71" i="14"/>
  <c r="Y71" i="14" s="1"/>
  <c r="L68" i="28" s="1"/>
  <c r="N70" i="14"/>
  <c r="AD70" i="14" s="1"/>
  <c r="Q67" i="28" s="1"/>
  <c r="N65" i="14"/>
  <c r="AB65" i="14" s="1"/>
  <c r="O62" i="28" s="1"/>
  <c r="N64" i="14"/>
  <c r="N63" i="14"/>
  <c r="AF63" i="14" s="1"/>
  <c r="S60" i="28" s="1"/>
  <c r="N61" i="14"/>
  <c r="N56" i="14"/>
  <c r="Z56" i="14" s="1"/>
  <c r="M53" i="28" s="1"/>
  <c r="N54" i="14"/>
  <c r="AC54" i="14" s="1"/>
  <c r="P51" i="28" s="1"/>
  <c r="N53" i="14"/>
  <c r="N49" i="14"/>
  <c r="N48" i="14"/>
  <c r="Y48" i="14" s="1"/>
  <c r="L45" i="28" s="1"/>
  <c r="N47" i="14"/>
  <c r="Z47" i="14" s="1"/>
  <c r="M44" i="28" s="1"/>
  <c r="N46" i="14"/>
  <c r="Y46" i="14" s="1"/>
  <c r="L43" i="28" s="1"/>
  <c r="N41" i="14"/>
  <c r="N40" i="14"/>
  <c r="Y40" i="14" s="1"/>
  <c r="L37" i="28" s="1"/>
  <c r="N39" i="14"/>
  <c r="N38" i="14"/>
  <c r="AA38" i="14" s="1"/>
  <c r="N35" i="28" s="1"/>
  <c r="N32" i="14"/>
  <c r="AA32" i="14" s="1"/>
  <c r="N29" i="28" s="1"/>
  <c r="N31" i="14"/>
  <c r="AF31" i="14" s="1"/>
  <c r="S28" i="28" s="1"/>
  <c r="N30" i="14"/>
  <c r="N29" i="14"/>
  <c r="N24" i="14"/>
  <c r="AA24" i="14" s="1"/>
  <c r="N21" i="28" s="1"/>
  <c r="N22" i="14"/>
  <c r="AA22" i="14" s="1"/>
  <c r="N19" i="28" s="1"/>
  <c r="N21" i="14"/>
  <c r="AF21" i="14" s="1"/>
  <c r="S18" i="28" s="1"/>
  <c r="N17" i="14"/>
  <c r="N16" i="14"/>
  <c r="AA16" i="14" s="1"/>
  <c r="N13" i="28" s="1"/>
  <c r="N15" i="14"/>
  <c r="Z15" i="14" s="1"/>
  <c r="M12" i="28" s="1"/>
  <c r="N14" i="14"/>
  <c r="Z14" i="14" s="1"/>
  <c r="M11" i="28" s="1"/>
  <c r="M16" i="23"/>
  <c r="M17" i="23"/>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45" i="23"/>
  <c r="M46" i="23"/>
  <c r="M47" i="23"/>
  <c r="M48" i="23"/>
  <c r="M49" i="23"/>
  <c r="M50" i="23"/>
  <c r="M51" i="23"/>
  <c r="M52" i="23"/>
  <c r="M53" i="23"/>
  <c r="M54" i="23"/>
  <c r="M55" i="23"/>
  <c r="M56" i="23"/>
  <c r="M57" i="23"/>
  <c r="M58" i="23"/>
  <c r="M59" i="23"/>
  <c r="M60" i="23"/>
  <c r="M61" i="23"/>
  <c r="M62" i="23"/>
  <c r="M63" i="23"/>
  <c r="M64" i="23"/>
  <c r="M65" i="23"/>
  <c r="M66" i="23"/>
  <c r="M67" i="23"/>
  <c r="M68" i="23"/>
  <c r="M69" i="23"/>
  <c r="M70" i="23"/>
  <c r="M71" i="23"/>
  <c r="M72" i="23"/>
  <c r="M73" i="23"/>
  <c r="M74" i="23"/>
  <c r="M75" i="23"/>
  <c r="M76" i="23"/>
  <c r="M77" i="23"/>
  <c r="M78" i="23"/>
  <c r="M79" i="23"/>
  <c r="M80" i="23"/>
  <c r="M81" i="23"/>
  <c r="M82" i="23"/>
  <c r="M83" i="23"/>
  <c r="M84" i="23"/>
  <c r="M85" i="23"/>
  <c r="M86" i="23"/>
  <c r="M87" i="23"/>
  <c r="M88" i="23"/>
  <c r="M89" i="23"/>
  <c r="M90" i="23"/>
  <c r="M91" i="23"/>
  <c r="M92" i="23"/>
  <c r="M93" i="23"/>
  <c r="M94" i="23"/>
  <c r="M95" i="23"/>
  <c r="M96" i="23"/>
  <c r="M97" i="23"/>
  <c r="M98" i="23"/>
  <c r="M99" i="23"/>
  <c r="M100" i="23"/>
  <c r="M101" i="23"/>
  <c r="M102" i="23"/>
  <c r="M103" i="23"/>
  <c r="M104" i="23"/>
  <c r="M105" i="23"/>
  <c r="M106" i="23"/>
  <c r="M107" i="23"/>
  <c r="M108" i="23"/>
  <c r="M109" i="23"/>
  <c r="M110" i="23"/>
  <c r="M111" i="23"/>
  <c r="M112" i="23"/>
  <c r="M113" i="23"/>
  <c r="M114" i="23"/>
  <c r="M115" i="23"/>
  <c r="M116" i="23"/>
  <c r="M117" i="23"/>
  <c r="M118" i="23"/>
  <c r="M119" i="23"/>
  <c r="M120" i="23"/>
  <c r="M121" i="23"/>
  <c r="M122" i="23"/>
  <c r="M123" i="23"/>
  <c r="M124" i="23"/>
  <c r="M125" i="23"/>
  <c r="M126" i="23"/>
  <c r="M127" i="23"/>
  <c r="M128" i="23"/>
  <c r="M129" i="23"/>
  <c r="M130" i="23"/>
  <c r="M131" i="23"/>
  <c r="M132" i="23"/>
  <c r="M133" i="23"/>
  <c r="M134" i="23"/>
  <c r="M135" i="23"/>
  <c r="M136" i="23"/>
  <c r="M137" i="23"/>
  <c r="M138" i="23"/>
  <c r="M139" i="23"/>
  <c r="M140" i="23"/>
  <c r="M141" i="23"/>
  <c r="M142" i="23"/>
  <c r="M143" i="23"/>
  <c r="M144" i="23"/>
  <c r="M145" i="23"/>
  <c r="M146" i="23"/>
  <c r="M147" i="23"/>
  <c r="M148" i="23"/>
  <c r="M149" i="23"/>
  <c r="M150" i="23"/>
  <c r="M151" i="23"/>
  <c r="M152" i="23"/>
  <c r="M153" i="23"/>
  <c r="M154" i="23"/>
  <c r="M155" i="23"/>
  <c r="M156" i="23"/>
  <c r="M157" i="23"/>
  <c r="M158" i="23"/>
  <c r="M159" i="23"/>
  <c r="M160" i="23"/>
  <c r="M161" i="23"/>
  <c r="M162" i="23"/>
  <c r="M163" i="23"/>
  <c r="M164" i="23"/>
  <c r="M165" i="23"/>
  <c r="M15" i="23"/>
  <c r="L15" i="23"/>
  <c r="L16" i="23"/>
  <c r="L17" i="23"/>
  <c r="L18" i="23"/>
  <c r="L19" i="23"/>
  <c r="L20" i="23"/>
  <c r="L21" i="23"/>
  <c r="L22" i="23"/>
  <c r="L23" i="23"/>
  <c r="L24" i="23"/>
  <c r="L25" i="23"/>
  <c r="L26" i="23"/>
  <c r="L27" i="23"/>
  <c r="L28" i="23"/>
  <c r="L29" i="23"/>
  <c r="L30" i="23"/>
  <c r="L31" i="23"/>
  <c r="L32" i="23"/>
  <c r="L33" i="23"/>
  <c r="L34" i="23"/>
  <c r="L35" i="23"/>
  <c r="L36" i="23"/>
  <c r="L37" i="23"/>
  <c r="L38" i="23"/>
  <c r="L39" i="23"/>
  <c r="L40" i="23"/>
  <c r="L41" i="23"/>
  <c r="L42" i="23"/>
  <c r="L43" i="23"/>
  <c r="L44" i="23"/>
  <c r="L45" i="23"/>
  <c r="L46" i="23"/>
  <c r="L47" i="23"/>
  <c r="L48" i="23"/>
  <c r="L49" i="23"/>
  <c r="L50" i="23"/>
  <c r="L51" i="23"/>
  <c r="L52" i="23"/>
  <c r="L53" i="23"/>
  <c r="L54" i="23"/>
  <c r="L55" i="23"/>
  <c r="L56" i="23"/>
  <c r="L57" i="23"/>
  <c r="L58" i="23"/>
  <c r="L59" i="23"/>
  <c r="L60" i="23"/>
  <c r="L61" i="23"/>
  <c r="L62" i="23"/>
  <c r="L63" i="23"/>
  <c r="L64" i="23"/>
  <c r="L65" i="23"/>
  <c r="L66" i="23"/>
  <c r="L67" i="23"/>
  <c r="L68" i="23"/>
  <c r="L69" i="23"/>
  <c r="L70" i="23"/>
  <c r="L71" i="23"/>
  <c r="L72" i="23"/>
  <c r="L73" i="23"/>
  <c r="L74" i="23"/>
  <c r="L75" i="23"/>
  <c r="L76" i="23"/>
  <c r="L77" i="23"/>
  <c r="L78" i="23"/>
  <c r="L79" i="23"/>
  <c r="L80" i="23"/>
  <c r="L81" i="23"/>
  <c r="L82" i="23"/>
  <c r="L83" i="23"/>
  <c r="L84" i="23"/>
  <c r="L85" i="23"/>
  <c r="L86" i="23"/>
  <c r="L87" i="23"/>
  <c r="L88" i="23"/>
  <c r="L89" i="23"/>
  <c r="L90" i="23"/>
  <c r="L91" i="23"/>
  <c r="L92" i="23"/>
  <c r="L93" i="23"/>
  <c r="L94" i="23"/>
  <c r="L95" i="23"/>
  <c r="L96" i="23"/>
  <c r="L97" i="23"/>
  <c r="L98" i="23"/>
  <c r="L99" i="23"/>
  <c r="L100" i="23"/>
  <c r="L101" i="23"/>
  <c r="L102" i="23"/>
  <c r="L103" i="23"/>
  <c r="L104" i="23"/>
  <c r="L105" i="23"/>
  <c r="L106" i="23"/>
  <c r="L107" i="23"/>
  <c r="L108" i="23"/>
  <c r="L109" i="23"/>
  <c r="L110" i="23"/>
  <c r="L111" i="23"/>
  <c r="L112" i="23"/>
  <c r="L113" i="23"/>
  <c r="L114" i="23"/>
  <c r="L115" i="23"/>
  <c r="L116" i="23"/>
  <c r="L117" i="23"/>
  <c r="L118" i="23"/>
  <c r="L119" i="23"/>
  <c r="L120" i="23"/>
  <c r="L121" i="23"/>
  <c r="L122" i="23"/>
  <c r="L123" i="23"/>
  <c r="L124" i="23"/>
  <c r="L125" i="23"/>
  <c r="L126" i="23"/>
  <c r="L127" i="23"/>
  <c r="L128" i="23"/>
  <c r="L129" i="23"/>
  <c r="L130" i="23"/>
  <c r="L131" i="23"/>
  <c r="L132" i="23"/>
  <c r="L133" i="23"/>
  <c r="L134" i="23"/>
  <c r="L135" i="23"/>
  <c r="L136" i="23"/>
  <c r="L137" i="23"/>
  <c r="L138" i="23"/>
  <c r="L139" i="23"/>
  <c r="L140" i="23"/>
  <c r="L141" i="23"/>
  <c r="L142" i="23"/>
  <c r="L143" i="23"/>
  <c r="L144" i="23"/>
  <c r="L145" i="23"/>
  <c r="L146" i="23"/>
  <c r="L147" i="23"/>
  <c r="L148" i="23"/>
  <c r="L149" i="23"/>
  <c r="L150" i="23"/>
  <c r="L151" i="23"/>
  <c r="L152" i="23"/>
  <c r="L153" i="23"/>
  <c r="L154" i="23"/>
  <c r="L155" i="23"/>
  <c r="L156" i="23"/>
  <c r="L157" i="23"/>
  <c r="L158" i="23"/>
  <c r="L159" i="23"/>
  <c r="L160" i="23"/>
  <c r="L161" i="23"/>
  <c r="L162" i="23"/>
  <c r="L163" i="23"/>
  <c r="L164" i="23"/>
  <c r="L165" i="23"/>
  <c r="O15" i="23" l="1"/>
  <c r="AV159" i="33"/>
  <c r="AW159" i="33"/>
  <c r="AV158" i="33"/>
  <c r="AW158" i="33"/>
  <c r="AW156" i="33"/>
  <c r="AV156" i="33"/>
  <c r="AV154" i="33"/>
  <c r="AW154" i="33"/>
  <c r="AV153" i="33"/>
  <c r="AW153" i="33"/>
  <c r="AW9" i="33"/>
  <c r="AV9" i="33"/>
  <c r="AV157" i="33"/>
  <c r="AW157" i="33"/>
  <c r="AV155" i="33"/>
  <c r="AW155" i="33"/>
  <c r="AE128" i="14"/>
  <c r="R125" i="28" s="1"/>
  <c r="AC128" i="14"/>
  <c r="P125" i="28" s="1"/>
  <c r="J156" i="28"/>
  <c r="Y159" i="14"/>
  <c r="L156" i="28" s="1"/>
  <c r="AD159" i="14"/>
  <c r="Q156" i="28" s="1"/>
  <c r="AC159" i="14"/>
  <c r="P156" i="28" s="1"/>
  <c r="AF159" i="14"/>
  <c r="S156" i="28" s="1"/>
  <c r="X159" i="14"/>
  <c r="K156" i="28" s="1"/>
  <c r="Z159" i="14"/>
  <c r="M156" i="28" s="1"/>
  <c r="AA159" i="14"/>
  <c r="N156" i="28" s="1"/>
  <c r="AB159" i="14"/>
  <c r="O156" i="28" s="1"/>
  <c r="J140" i="28"/>
  <c r="AF143" i="14"/>
  <c r="S140" i="28" s="1"/>
  <c r="AB143" i="14"/>
  <c r="O140" i="28" s="1"/>
  <c r="AD143" i="14"/>
  <c r="Q140" i="28" s="1"/>
  <c r="Y143" i="14"/>
  <c r="L140" i="28" s="1"/>
  <c r="Z143" i="14"/>
  <c r="M140" i="28" s="1"/>
  <c r="AA143" i="14"/>
  <c r="N140" i="28" s="1"/>
  <c r="AC143" i="14"/>
  <c r="P140" i="28" s="1"/>
  <c r="J100" i="28"/>
  <c r="Y103" i="14"/>
  <c r="L100" i="28" s="1"/>
  <c r="AD103" i="14"/>
  <c r="Q100" i="28" s="1"/>
  <c r="Z103" i="14"/>
  <c r="M100" i="28" s="1"/>
  <c r="AA103" i="14"/>
  <c r="N100" i="28" s="1"/>
  <c r="AB103" i="14"/>
  <c r="O100" i="28" s="1"/>
  <c r="AC103" i="14"/>
  <c r="P100" i="28" s="1"/>
  <c r="AF103" i="14"/>
  <c r="S100" i="28" s="1"/>
  <c r="J76" i="28"/>
  <c r="AD79" i="14"/>
  <c r="Q76" i="28" s="1"/>
  <c r="Y79" i="14"/>
  <c r="L76" i="28" s="1"/>
  <c r="AA79" i="14"/>
  <c r="N76" i="28" s="1"/>
  <c r="AF79" i="14"/>
  <c r="S76" i="28" s="1"/>
  <c r="Z79" i="14"/>
  <c r="M76" i="28" s="1"/>
  <c r="AB79" i="14"/>
  <c r="O76" i="28" s="1"/>
  <c r="AC79" i="14"/>
  <c r="P76" i="28" s="1"/>
  <c r="J52" i="28"/>
  <c r="Z55" i="14"/>
  <c r="M52" i="28" s="1"/>
  <c r="Y55" i="14"/>
  <c r="L52" i="28" s="1"/>
  <c r="AB55" i="14"/>
  <c r="O52" i="28" s="1"/>
  <c r="AC55" i="14"/>
  <c r="P52" i="28" s="1"/>
  <c r="AA55" i="14"/>
  <c r="N52" i="28" s="1"/>
  <c r="AD55" i="14"/>
  <c r="Q52" i="28" s="1"/>
  <c r="AF55" i="14"/>
  <c r="S52" i="28" s="1"/>
  <c r="J20" i="28"/>
  <c r="AA23" i="14"/>
  <c r="N20" i="28" s="1"/>
  <c r="AB23" i="14"/>
  <c r="O20" i="28" s="1"/>
  <c r="AD23" i="14"/>
  <c r="Q20" i="28" s="1"/>
  <c r="Y23" i="14"/>
  <c r="L20" i="28" s="1"/>
  <c r="Z23" i="14"/>
  <c r="M20" i="28" s="1"/>
  <c r="AC23" i="14"/>
  <c r="P20" i="28" s="1"/>
  <c r="AF23" i="14"/>
  <c r="S20" i="28" s="1"/>
  <c r="J154" i="28"/>
  <c r="Z157" i="14"/>
  <c r="M154" i="28" s="1"/>
  <c r="AE157" i="14"/>
  <c r="R154" i="28" s="1"/>
  <c r="Y157" i="14"/>
  <c r="L154" i="28" s="1"/>
  <c r="AA157" i="14"/>
  <c r="N154" i="28" s="1"/>
  <c r="AB157" i="14"/>
  <c r="O154" i="28" s="1"/>
  <c r="AC157" i="14"/>
  <c r="P154" i="28" s="1"/>
  <c r="AD157" i="14"/>
  <c r="Q154" i="28" s="1"/>
  <c r="AF157" i="14"/>
  <c r="S154" i="28" s="1"/>
  <c r="J146" i="28"/>
  <c r="AC149" i="14"/>
  <c r="P146" i="28" s="1"/>
  <c r="Z149" i="14"/>
  <c r="M146" i="28" s="1"/>
  <c r="AE149" i="14"/>
  <c r="R146" i="28" s="1"/>
  <c r="AF149" i="14"/>
  <c r="S146" i="28" s="1"/>
  <c r="Y149" i="14"/>
  <c r="L146" i="28" s="1"/>
  <c r="AA149" i="14"/>
  <c r="N146" i="28" s="1"/>
  <c r="AB149" i="14"/>
  <c r="O146" i="28" s="1"/>
  <c r="AD149" i="14"/>
  <c r="Q146" i="28" s="1"/>
  <c r="J138" i="28"/>
  <c r="AE141" i="14"/>
  <c r="R138" i="28" s="1"/>
  <c r="AB141" i="14"/>
  <c r="O138" i="28" s="1"/>
  <c r="Y141" i="14"/>
  <c r="L138" i="28" s="1"/>
  <c r="Z141" i="14"/>
  <c r="M138" i="28" s="1"/>
  <c r="AA141" i="14"/>
  <c r="N138" i="28" s="1"/>
  <c r="AC141" i="14"/>
  <c r="P138" i="28" s="1"/>
  <c r="AD141" i="14"/>
  <c r="Q138" i="28" s="1"/>
  <c r="AF141" i="14"/>
  <c r="S138" i="28" s="1"/>
  <c r="J114" i="28"/>
  <c r="AB117" i="14"/>
  <c r="O114" i="28" s="1"/>
  <c r="Y117" i="14"/>
  <c r="L114" i="28" s="1"/>
  <c r="AA117" i="14"/>
  <c r="N114" i="28" s="1"/>
  <c r="AC117" i="14"/>
  <c r="P114" i="28" s="1"/>
  <c r="AD117" i="14"/>
  <c r="Q114" i="28" s="1"/>
  <c r="AE117" i="14"/>
  <c r="R114" i="28" s="1"/>
  <c r="AF117" i="14"/>
  <c r="S114" i="28" s="1"/>
  <c r="Z117" i="14"/>
  <c r="M114" i="28" s="1"/>
  <c r="Z93" i="14"/>
  <c r="M90" i="28" s="1"/>
  <c r="J90" i="28"/>
  <c r="Y93" i="14"/>
  <c r="L90" i="28" s="1"/>
  <c r="AB93" i="14"/>
  <c r="O90" i="28" s="1"/>
  <c r="AE93" i="14"/>
  <c r="R90" i="28" s="1"/>
  <c r="AA93" i="14"/>
  <c r="N90" i="28" s="1"/>
  <c r="AC93" i="14"/>
  <c r="P90" i="28" s="1"/>
  <c r="AD93" i="14"/>
  <c r="Q90" i="28" s="1"/>
  <c r="AF93" i="14"/>
  <c r="S90" i="28" s="1"/>
  <c r="AE69" i="14"/>
  <c r="R66" i="28" s="1"/>
  <c r="J66" i="28"/>
  <c r="Y69" i="14"/>
  <c r="L66" i="28" s="1"/>
  <c r="AA69" i="14"/>
  <c r="N66" i="28" s="1"/>
  <c r="AD69" i="14"/>
  <c r="Q66" i="28" s="1"/>
  <c r="Z69" i="14"/>
  <c r="M66" i="28" s="1"/>
  <c r="AB69" i="14"/>
  <c r="O66" i="28" s="1"/>
  <c r="AC69" i="14"/>
  <c r="P66" i="28" s="1"/>
  <c r="AF69" i="14"/>
  <c r="S66" i="28" s="1"/>
  <c r="AA45" i="14"/>
  <c r="N42" i="28" s="1"/>
  <c r="J42" i="28"/>
  <c r="AF45" i="14"/>
  <c r="S42" i="28" s="1"/>
  <c r="Y45" i="14"/>
  <c r="L42" i="28" s="1"/>
  <c r="AB45" i="14"/>
  <c r="O42" i="28" s="1"/>
  <c r="AC45" i="14"/>
  <c r="P42" i="28" s="1"/>
  <c r="Z45" i="14"/>
  <c r="M42" i="28" s="1"/>
  <c r="AD45" i="14"/>
  <c r="Q42" i="28" s="1"/>
  <c r="AE45" i="14"/>
  <c r="R42" i="28" s="1"/>
  <c r="AE37" i="14"/>
  <c r="R34" i="28" s="1"/>
  <c r="J34" i="28"/>
  <c r="AB37" i="14"/>
  <c r="O34" i="28" s="1"/>
  <c r="AD37" i="14"/>
  <c r="Q34" i="28" s="1"/>
  <c r="Y37" i="14"/>
  <c r="L34" i="28" s="1"/>
  <c r="AF37" i="14"/>
  <c r="S34" i="28" s="1"/>
  <c r="Z37" i="14"/>
  <c r="M34" i="28" s="1"/>
  <c r="AA37" i="14"/>
  <c r="N34" i="28" s="1"/>
  <c r="AC37" i="14"/>
  <c r="P34" i="28" s="1"/>
  <c r="AF13" i="14"/>
  <c r="S10" i="28" s="1"/>
  <c r="J10" i="28"/>
  <c r="Z13" i="14"/>
  <c r="M10" i="28" s="1"/>
  <c r="AB13" i="14"/>
  <c r="O10" i="28" s="1"/>
  <c r="AC13" i="14"/>
  <c r="P10" i="28" s="1"/>
  <c r="Y13" i="14"/>
  <c r="L10" i="28" s="1"/>
  <c r="AA13" i="14"/>
  <c r="N10" i="28" s="1"/>
  <c r="AD13" i="14"/>
  <c r="Q10" i="28" s="1"/>
  <c r="AE13" i="14"/>
  <c r="R10" i="28" s="1"/>
  <c r="J159" i="28"/>
  <c r="X162" i="14"/>
  <c r="K159" i="28" s="1"/>
  <c r="AC162" i="14"/>
  <c r="P159" i="28" s="1"/>
  <c r="Z162" i="14"/>
  <c r="M159" i="28" s="1"/>
  <c r="AA162" i="14"/>
  <c r="N159" i="28" s="1"/>
  <c r="AB162" i="14"/>
  <c r="O159" i="28" s="1"/>
  <c r="AD162" i="14"/>
  <c r="Q159" i="28" s="1"/>
  <c r="AE162" i="14"/>
  <c r="R159" i="28" s="1"/>
  <c r="Y162" i="14"/>
  <c r="L159" i="28" s="1"/>
  <c r="J151" i="28"/>
  <c r="AE154" i="14"/>
  <c r="R151" i="28" s="1"/>
  <c r="AB154" i="14"/>
  <c r="O151" i="28" s="1"/>
  <c r="Y154" i="14"/>
  <c r="L151" i="28" s="1"/>
  <c r="Z154" i="14"/>
  <c r="M151" i="28" s="1"/>
  <c r="AA154" i="14"/>
  <c r="N151" i="28" s="1"/>
  <c r="AC154" i="14"/>
  <c r="P151" i="28" s="1"/>
  <c r="AD154" i="14"/>
  <c r="Q151" i="28" s="1"/>
  <c r="AF154" i="14"/>
  <c r="S151" i="28" s="1"/>
  <c r="J143" i="28"/>
  <c r="AC146" i="14"/>
  <c r="P143" i="28" s="1"/>
  <c r="AB146" i="14"/>
  <c r="O143" i="28" s="1"/>
  <c r="AD146" i="14"/>
  <c r="Q143" i="28" s="1"/>
  <c r="AE146" i="14"/>
  <c r="R143" i="28" s="1"/>
  <c r="Y146" i="14"/>
  <c r="L143" i="28" s="1"/>
  <c r="Z146" i="14"/>
  <c r="M143" i="28" s="1"/>
  <c r="AA146" i="14"/>
  <c r="N143" i="28" s="1"/>
  <c r="J135" i="28"/>
  <c r="Z138" i="14"/>
  <c r="M135" i="28" s="1"/>
  <c r="AE138" i="14"/>
  <c r="R135" i="28" s="1"/>
  <c r="Y138" i="14"/>
  <c r="L135" i="28" s="1"/>
  <c r="AA138" i="14"/>
  <c r="N135" i="28" s="1"/>
  <c r="AB138" i="14"/>
  <c r="O135" i="28" s="1"/>
  <c r="AC138" i="14"/>
  <c r="P135" i="28" s="1"/>
  <c r="AD138" i="14"/>
  <c r="Q135" i="28" s="1"/>
  <c r="J127" i="28"/>
  <c r="AC130" i="14"/>
  <c r="P127" i="28" s="1"/>
  <c r="Z130" i="14"/>
  <c r="M127" i="28" s="1"/>
  <c r="AB130" i="14"/>
  <c r="O127" i="28" s="1"/>
  <c r="AD130" i="14"/>
  <c r="Q127" i="28" s="1"/>
  <c r="AE130" i="14"/>
  <c r="R127" i="28" s="1"/>
  <c r="Y130" i="14"/>
  <c r="L127" i="28" s="1"/>
  <c r="AA130" i="14"/>
  <c r="N127" i="28" s="1"/>
  <c r="J119" i="28"/>
  <c r="AD122" i="14"/>
  <c r="Q119" i="28" s="1"/>
  <c r="AA122" i="14"/>
  <c r="N119" i="28" s="1"/>
  <c r="Y122" i="14"/>
  <c r="L119" i="28" s="1"/>
  <c r="Z122" i="14"/>
  <c r="M119" i="28" s="1"/>
  <c r="AB122" i="14"/>
  <c r="O119" i="28" s="1"/>
  <c r="AC122" i="14"/>
  <c r="P119" i="28" s="1"/>
  <c r="AE122" i="14"/>
  <c r="R119" i="28" s="1"/>
  <c r="J111" i="28"/>
  <c r="AE114" i="14"/>
  <c r="R111" i="28" s="1"/>
  <c r="AB114" i="14"/>
  <c r="O111" i="28" s="1"/>
  <c r="Y114" i="14"/>
  <c r="L111" i="28" s="1"/>
  <c r="Z114" i="14"/>
  <c r="M111" i="28" s="1"/>
  <c r="AA114" i="14"/>
  <c r="N111" i="28" s="1"/>
  <c r="AC114" i="14"/>
  <c r="P111" i="28" s="1"/>
  <c r="AD114" i="14"/>
  <c r="Q111" i="28" s="1"/>
  <c r="J103" i="28"/>
  <c r="AA106" i="14"/>
  <c r="N103" i="28" s="1"/>
  <c r="AF106" i="14"/>
  <c r="S103" i="28" s="1"/>
  <c r="AE106" i="14"/>
  <c r="R103" i="28" s="1"/>
  <c r="Y106" i="14"/>
  <c r="L103" i="28" s="1"/>
  <c r="Z106" i="14"/>
  <c r="M103" i="28" s="1"/>
  <c r="AB106" i="14"/>
  <c r="O103" i="28" s="1"/>
  <c r="AC106" i="14"/>
  <c r="P103" i="28" s="1"/>
  <c r="AD106" i="14"/>
  <c r="Q103" i="28" s="1"/>
  <c r="AE90" i="14"/>
  <c r="R87" i="28" s="1"/>
  <c r="J87" i="28"/>
  <c r="AB90" i="14"/>
  <c r="O87" i="28" s="1"/>
  <c r="AD90" i="14"/>
  <c r="Q87" i="28" s="1"/>
  <c r="Y90" i="14"/>
  <c r="L87" i="28" s="1"/>
  <c r="AC90" i="14"/>
  <c r="P87" i="28" s="1"/>
  <c r="AF90" i="14"/>
  <c r="S87" i="28" s="1"/>
  <c r="Z90" i="14"/>
  <c r="M87" i="28" s="1"/>
  <c r="AA90" i="14"/>
  <c r="N87" i="28" s="1"/>
  <c r="J79" i="28"/>
  <c r="AD82" i="14"/>
  <c r="Q79" i="28" s="1"/>
  <c r="AA82" i="14"/>
  <c r="N79" i="28" s="1"/>
  <c r="AB82" i="14"/>
  <c r="O79" i="28" s="1"/>
  <c r="AC82" i="14"/>
  <c r="P79" i="28" s="1"/>
  <c r="AE82" i="14"/>
  <c r="R79" i="28" s="1"/>
  <c r="Y82" i="14"/>
  <c r="L79" i="28" s="1"/>
  <c r="Z82" i="14"/>
  <c r="M79" i="28" s="1"/>
  <c r="AA66" i="14"/>
  <c r="N63" i="28" s="1"/>
  <c r="J63" i="28"/>
  <c r="Z66" i="14"/>
  <c r="M63" i="28" s="1"/>
  <c r="AC66" i="14"/>
  <c r="P63" i="28" s="1"/>
  <c r="Y66" i="14"/>
  <c r="L63" i="28" s="1"/>
  <c r="AB66" i="14"/>
  <c r="O63" i="28" s="1"/>
  <c r="AD66" i="14"/>
  <c r="Q63" i="28" s="1"/>
  <c r="AE66" i="14"/>
  <c r="R63" i="28" s="1"/>
  <c r="AB58" i="14"/>
  <c r="O55" i="28" s="1"/>
  <c r="J55" i="28"/>
  <c r="AC58" i="14"/>
  <c r="P55" i="28" s="1"/>
  <c r="AE58" i="14"/>
  <c r="R55" i="28" s="1"/>
  <c r="Y58" i="14"/>
  <c r="L55" i="28" s="1"/>
  <c r="Z58" i="14"/>
  <c r="M55" i="28" s="1"/>
  <c r="AA58" i="14"/>
  <c r="N55" i="28" s="1"/>
  <c r="AD58" i="14"/>
  <c r="Q55" i="28" s="1"/>
  <c r="AC50" i="14"/>
  <c r="P47" i="28" s="1"/>
  <c r="J47" i="28"/>
  <c r="AE50" i="14"/>
  <c r="R47" i="28" s="1"/>
  <c r="Z50" i="14"/>
  <c r="M47" i="28" s="1"/>
  <c r="AA50" i="14"/>
  <c r="N47" i="28" s="1"/>
  <c r="Y50" i="14"/>
  <c r="L47" i="28" s="1"/>
  <c r="AB50" i="14"/>
  <c r="O47" i="28" s="1"/>
  <c r="AD50" i="14"/>
  <c r="Q47" i="28" s="1"/>
  <c r="Y42" i="14"/>
  <c r="L39" i="28" s="1"/>
  <c r="J39" i="28"/>
  <c r="AA42" i="14"/>
  <c r="N39" i="28" s="1"/>
  <c r="AC42" i="14"/>
  <c r="P39" i="28" s="1"/>
  <c r="AE42" i="14"/>
  <c r="R39" i="28" s="1"/>
  <c r="AF42" i="14"/>
  <c r="S39" i="28" s="1"/>
  <c r="AD42" i="14"/>
  <c r="Q39" i="28" s="1"/>
  <c r="Z42" i="14"/>
  <c r="M39" i="28" s="1"/>
  <c r="AB42" i="14"/>
  <c r="O39" i="28" s="1"/>
  <c r="Z34" i="14"/>
  <c r="M31" i="28" s="1"/>
  <c r="J31" i="28"/>
  <c r="AC34" i="14"/>
  <c r="P31" i="28" s="1"/>
  <c r="AE34" i="14"/>
  <c r="R31" i="28" s="1"/>
  <c r="Y34" i="14"/>
  <c r="L31" i="28" s="1"/>
  <c r="AA34" i="14"/>
  <c r="N31" i="28" s="1"/>
  <c r="AB34" i="14"/>
  <c r="O31" i="28" s="1"/>
  <c r="AD34" i="14"/>
  <c r="Q31" i="28" s="1"/>
  <c r="AC26" i="14"/>
  <c r="P23" i="28" s="1"/>
  <c r="J23" i="28"/>
  <c r="Z26" i="14"/>
  <c r="M23" i="28" s="1"/>
  <c r="AB26" i="14"/>
  <c r="O23" i="28" s="1"/>
  <c r="AD26" i="14"/>
  <c r="Q23" i="28" s="1"/>
  <c r="Y26" i="14"/>
  <c r="L23" i="28" s="1"/>
  <c r="AA26" i="14"/>
  <c r="N23" i="28" s="1"/>
  <c r="AE26" i="14"/>
  <c r="R23" i="28" s="1"/>
  <c r="AF26" i="14"/>
  <c r="S23" i="28" s="1"/>
  <c r="AB18" i="14"/>
  <c r="O15" i="28" s="1"/>
  <c r="J15" i="28"/>
  <c r="Z18" i="14"/>
  <c r="M15" i="28" s="1"/>
  <c r="AC18" i="14"/>
  <c r="P15" i="28" s="1"/>
  <c r="AD18" i="14"/>
  <c r="Q15" i="28" s="1"/>
  <c r="Y18" i="14"/>
  <c r="L15" i="28" s="1"/>
  <c r="AA18" i="14"/>
  <c r="N15" i="28" s="1"/>
  <c r="J126" i="28"/>
  <c r="AB129" i="14"/>
  <c r="O126" i="28" s="1"/>
  <c r="Y129" i="14"/>
  <c r="L126" i="28" s="1"/>
  <c r="Z129" i="14"/>
  <c r="M126" i="28" s="1"/>
  <c r="AA129" i="14"/>
  <c r="N126" i="28" s="1"/>
  <c r="AC129" i="14"/>
  <c r="P126" i="28" s="1"/>
  <c r="AD129" i="14"/>
  <c r="Q126" i="28" s="1"/>
  <c r="AF129" i="14"/>
  <c r="S126" i="28" s="1"/>
  <c r="J102" i="28"/>
  <c r="Z105" i="14"/>
  <c r="M102" i="28" s="1"/>
  <c r="AF105" i="14"/>
  <c r="S102" i="28" s="1"/>
  <c r="AB105" i="14"/>
  <c r="O102" i="28" s="1"/>
  <c r="AC105" i="14"/>
  <c r="P102" i="28" s="1"/>
  <c r="AD105" i="14"/>
  <c r="Q102" i="28" s="1"/>
  <c r="Y105" i="14"/>
  <c r="L102" i="28" s="1"/>
  <c r="AA105" i="14"/>
  <c r="N102" i="28" s="1"/>
  <c r="AA97" i="14"/>
  <c r="N94" i="28" s="1"/>
  <c r="J94" i="28"/>
  <c r="AF97" i="14"/>
  <c r="S94" i="28" s="1"/>
  <c r="AB97" i="14"/>
  <c r="O94" i="28" s="1"/>
  <c r="Y97" i="14"/>
  <c r="L94" i="28" s="1"/>
  <c r="Z97" i="14"/>
  <c r="M94" i="28" s="1"/>
  <c r="AC97" i="14"/>
  <c r="P94" i="28" s="1"/>
  <c r="AD97" i="14"/>
  <c r="Q94" i="28" s="1"/>
  <c r="AD89" i="14"/>
  <c r="Q86" i="28" s="1"/>
  <c r="J86" i="28"/>
  <c r="Z89" i="14"/>
  <c r="M86" i="28" s="1"/>
  <c r="AB89" i="14"/>
  <c r="O86" i="28" s="1"/>
  <c r="Y89" i="14"/>
  <c r="L86" i="28" s="1"/>
  <c r="AA89" i="14"/>
  <c r="N86" i="28" s="1"/>
  <c r="AC89" i="14"/>
  <c r="P86" i="28" s="1"/>
  <c r="AF89" i="14"/>
  <c r="S86" i="28" s="1"/>
  <c r="AF81" i="14"/>
  <c r="S78" i="28" s="1"/>
  <c r="J78" i="28"/>
  <c r="AB81" i="14"/>
  <c r="O78" i="28" s="1"/>
  <c r="AD81" i="14"/>
  <c r="Q78" i="28" s="1"/>
  <c r="Y81" i="14"/>
  <c r="L78" i="28" s="1"/>
  <c r="Z81" i="14"/>
  <c r="M78" i="28" s="1"/>
  <c r="AA81" i="14"/>
  <c r="N78" i="28" s="1"/>
  <c r="AC81" i="14"/>
  <c r="P78" i="28" s="1"/>
  <c r="J70" i="28"/>
  <c r="AD73" i="14"/>
  <c r="Q70" i="28" s="1"/>
  <c r="AA73" i="14"/>
  <c r="N70" i="28" s="1"/>
  <c r="Y73" i="14"/>
  <c r="L70" i="28" s="1"/>
  <c r="Z73" i="14"/>
  <c r="M70" i="28" s="1"/>
  <c r="AB73" i="14"/>
  <c r="O70" i="28" s="1"/>
  <c r="AC73" i="14"/>
  <c r="P70" i="28" s="1"/>
  <c r="AF73" i="14"/>
  <c r="S70" i="28" s="1"/>
  <c r="AA57" i="14"/>
  <c r="N54" i="28" s="1"/>
  <c r="J54" i="28"/>
  <c r="Z57" i="14"/>
  <c r="M54" i="28" s="1"/>
  <c r="AC57" i="14"/>
  <c r="P54" i="28" s="1"/>
  <c r="AF57" i="14"/>
  <c r="S54" i="28" s="1"/>
  <c r="AD57" i="14"/>
  <c r="Q54" i="28" s="1"/>
  <c r="Y57" i="14"/>
  <c r="L54" i="28" s="1"/>
  <c r="AB57" i="14"/>
  <c r="O54" i="28" s="1"/>
  <c r="Y33" i="14"/>
  <c r="L30" i="28" s="1"/>
  <c r="J30" i="28"/>
  <c r="AA33" i="14"/>
  <c r="N30" i="28" s="1"/>
  <c r="AC33" i="14"/>
  <c r="P30" i="28" s="1"/>
  <c r="AF33" i="14"/>
  <c r="S30" i="28" s="1"/>
  <c r="Z33" i="14"/>
  <c r="M30" i="28" s="1"/>
  <c r="AB33" i="14"/>
  <c r="O30" i="28" s="1"/>
  <c r="AD33" i="14"/>
  <c r="Q30" i="28" s="1"/>
  <c r="AB25" i="14"/>
  <c r="O22" i="28" s="1"/>
  <c r="J22" i="28"/>
  <c r="AF25" i="14"/>
  <c r="S22" i="28" s="1"/>
  <c r="Z25" i="14"/>
  <c r="M22" i="28" s="1"/>
  <c r="AA25" i="14"/>
  <c r="N22" i="28" s="1"/>
  <c r="Y25" i="14"/>
  <c r="L22" i="28" s="1"/>
  <c r="AC25" i="14"/>
  <c r="P22" i="28" s="1"/>
  <c r="AD25" i="14"/>
  <c r="Q22" i="28" s="1"/>
  <c r="AA17" i="14"/>
  <c r="N14" i="28" s="1"/>
  <c r="J14" i="28"/>
  <c r="AF17" i="14"/>
  <c r="S14" i="28" s="1"/>
  <c r="Z17" i="14"/>
  <c r="M14" i="28" s="1"/>
  <c r="AB17" i="14"/>
  <c r="O14" i="28" s="1"/>
  <c r="AF29" i="14"/>
  <c r="S26" i="28" s="1"/>
  <c r="J26" i="28"/>
  <c r="AD29" i="14"/>
  <c r="Q26" i="28" s="1"/>
  <c r="Z29" i="14"/>
  <c r="M26" i="28" s="1"/>
  <c r="AA29" i="14"/>
  <c r="N26" i="28" s="1"/>
  <c r="J36" i="28"/>
  <c r="AF39" i="14"/>
  <c r="S36" i="28" s="1"/>
  <c r="AD39" i="14"/>
  <c r="Q36" i="28" s="1"/>
  <c r="Z39" i="14"/>
  <c r="M36" i="28" s="1"/>
  <c r="AA39" i="14"/>
  <c r="N36" i="28" s="1"/>
  <c r="AB49" i="14"/>
  <c r="O46" i="28" s="1"/>
  <c r="J46" i="28"/>
  <c r="AC49" i="14"/>
  <c r="P46" i="28" s="1"/>
  <c r="AF49" i="14"/>
  <c r="S46" i="28" s="1"/>
  <c r="Y49" i="14"/>
  <c r="L46" i="28" s="1"/>
  <c r="Y61" i="14"/>
  <c r="L58" i="28" s="1"/>
  <c r="J58" i="28"/>
  <c r="AB61" i="14"/>
  <c r="O58" i="28" s="1"/>
  <c r="AD61" i="14"/>
  <c r="Q58" i="28" s="1"/>
  <c r="J69" i="28"/>
  <c r="AF72" i="14"/>
  <c r="S69" i="28" s="1"/>
  <c r="AC72" i="14"/>
  <c r="P69" i="28" s="1"/>
  <c r="AE72" i="14"/>
  <c r="R69" i="28" s="1"/>
  <c r="Z72" i="14"/>
  <c r="M69" i="28" s="1"/>
  <c r="AC85" i="14"/>
  <c r="P82" i="28" s="1"/>
  <c r="J82" i="28"/>
  <c r="AD85" i="14"/>
  <c r="Q82" i="28" s="1"/>
  <c r="AF85" i="14"/>
  <c r="S82" i="28" s="1"/>
  <c r="Z85" i="14"/>
  <c r="M82" i="28" s="1"/>
  <c r="J93" i="28"/>
  <c r="AA96" i="14"/>
  <c r="N93" i="28" s="1"/>
  <c r="AD96" i="14"/>
  <c r="Q93" i="28" s="1"/>
  <c r="AF96" i="14"/>
  <c r="S93" i="28" s="1"/>
  <c r="Z96" i="14"/>
  <c r="M93" i="28" s="1"/>
  <c r="J106" i="28"/>
  <c r="AC109" i="14"/>
  <c r="P106" i="28" s="1"/>
  <c r="Z109" i="14"/>
  <c r="M106" i="28" s="1"/>
  <c r="J118" i="28"/>
  <c r="AC121" i="14"/>
  <c r="P118" i="28" s="1"/>
  <c r="Z121" i="14"/>
  <c r="M118" i="28" s="1"/>
  <c r="J131" i="28"/>
  <c r="Y134" i="14"/>
  <c r="L131" i="28" s="1"/>
  <c r="AD134" i="14"/>
  <c r="Q131" i="28" s="1"/>
  <c r="J158" i="28"/>
  <c r="Y161" i="14"/>
  <c r="L158" i="28" s="1"/>
  <c r="AD161" i="14"/>
  <c r="Q158" i="28" s="1"/>
  <c r="J145" i="28"/>
  <c r="AA148" i="14"/>
  <c r="N145" i="28" s="1"/>
  <c r="J137" i="28"/>
  <c r="AC140" i="14"/>
  <c r="P137" i="28" s="1"/>
  <c r="Z140" i="14"/>
  <c r="M137" i="28" s="1"/>
  <c r="J129" i="28"/>
  <c r="AB132" i="14"/>
  <c r="O129" i="28" s="1"/>
  <c r="J121" i="28"/>
  <c r="Y124" i="14"/>
  <c r="L121" i="28" s="1"/>
  <c r="AD124" i="14"/>
  <c r="Q121" i="28" s="1"/>
  <c r="J113" i="28"/>
  <c r="Z116" i="14"/>
  <c r="M113" i="28" s="1"/>
  <c r="J105" i="28"/>
  <c r="AB108" i="14"/>
  <c r="O105" i="28" s="1"/>
  <c r="Y108" i="14"/>
  <c r="L105" i="28" s="1"/>
  <c r="J97" i="28"/>
  <c r="AC100" i="14"/>
  <c r="P97" i="28" s="1"/>
  <c r="Z100" i="14"/>
  <c r="M97" i="28" s="1"/>
  <c r="J89" i="28"/>
  <c r="Y92" i="14"/>
  <c r="L89" i="28" s="1"/>
  <c r="AB92" i="14"/>
  <c r="O89" i="28" s="1"/>
  <c r="AA84" i="14"/>
  <c r="N81" i="28" s="1"/>
  <c r="J81" i="28"/>
  <c r="Z84" i="14"/>
  <c r="M81" i="28" s="1"/>
  <c r="AC84" i="14"/>
  <c r="P81" i="28" s="1"/>
  <c r="AB76" i="14"/>
  <c r="O73" i="28" s="1"/>
  <c r="J73" i="28"/>
  <c r="AC76" i="14"/>
  <c r="P73" i="28" s="1"/>
  <c r="Y76" i="14"/>
  <c r="L73" i="28" s="1"/>
  <c r="AC68" i="14"/>
  <c r="P65" i="28" s="1"/>
  <c r="J65" i="28"/>
  <c r="AA68" i="14"/>
  <c r="N65" i="28" s="1"/>
  <c r="J57" i="28"/>
  <c r="Y60" i="14"/>
  <c r="L57" i="28" s="1"/>
  <c r="AA60" i="14"/>
  <c r="N57" i="28" s="1"/>
  <c r="AD60" i="14"/>
  <c r="Q57" i="28" s="1"/>
  <c r="J49" i="28"/>
  <c r="AA52" i="14"/>
  <c r="N49" i="28" s="1"/>
  <c r="AC52" i="14"/>
  <c r="P49" i="28" s="1"/>
  <c r="Z44" i="14"/>
  <c r="M41" i="28" s="1"/>
  <c r="J41" i="28"/>
  <c r="AD44" i="14"/>
  <c r="Q41" i="28" s="1"/>
  <c r="Y44" i="14"/>
  <c r="L41" i="28" s="1"/>
  <c r="AA44" i="14"/>
  <c r="N41" i="28" s="1"/>
  <c r="AC36" i="14"/>
  <c r="P33" i="28" s="1"/>
  <c r="J33" i="28"/>
  <c r="Y36" i="14"/>
  <c r="L33" i="28" s="1"/>
  <c r="AA36" i="14"/>
  <c r="N33" i="28" s="1"/>
  <c r="AD36" i="14"/>
  <c r="Q33" i="28" s="1"/>
  <c r="AD28" i="14"/>
  <c r="Q25" i="28" s="1"/>
  <c r="J25" i="28"/>
  <c r="AA28" i="14"/>
  <c r="N25" i="28" s="1"/>
  <c r="AC28" i="14"/>
  <c r="P25" i="28" s="1"/>
  <c r="J17" i="28"/>
  <c r="AD20" i="14"/>
  <c r="Q17" i="28" s="1"/>
  <c r="Z20" i="14"/>
  <c r="M17" i="28" s="1"/>
  <c r="AA20" i="14"/>
  <c r="N17" i="28" s="1"/>
  <c r="AE160" i="14"/>
  <c r="R157" i="28" s="1"/>
  <c r="AF153" i="14"/>
  <c r="S150" i="28" s="1"/>
  <c r="AB152" i="14"/>
  <c r="O149" i="28" s="1"/>
  <c r="Y148" i="14"/>
  <c r="L145" i="28" s="1"/>
  <c r="AF144" i="14"/>
  <c r="S141" i="28" s="1"/>
  <c r="AD140" i="14"/>
  <c r="Q137" i="28" s="1"/>
  <c r="AC137" i="14"/>
  <c r="P134" i="28" s="1"/>
  <c r="AA136" i="14"/>
  <c r="N133" i="28" s="1"/>
  <c r="AE134" i="14"/>
  <c r="R131" i="28" s="1"/>
  <c r="AB133" i="14"/>
  <c r="O130" i="28" s="1"/>
  <c r="AB127" i="14"/>
  <c r="O124" i="28" s="1"/>
  <c r="AB124" i="14"/>
  <c r="O121" i="28" s="1"/>
  <c r="AA121" i="14"/>
  <c r="N118" i="28" s="1"/>
  <c r="AF119" i="14"/>
  <c r="S116" i="28" s="1"/>
  <c r="AF113" i="14"/>
  <c r="S110" i="28" s="1"/>
  <c r="AB112" i="14"/>
  <c r="O109" i="28" s="1"/>
  <c r="AD109" i="14"/>
  <c r="Q106" i="28" s="1"/>
  <c r="Z108" i="14"/>
  <c r="M105" i="28" s="1"/>
  <c r="AB100" i="14"/>
  <c r="O97" i="28" s="1"/>
  <c r="AA98" i="14"/>
  <c r="N95" i="28" s="1"/>
  <c r="AB96" i="14"/>
  <c r="O93" i="28" s="1"/>
  <c r="AA92" i="14"/>
  <c r="N89" i="28" s="1"/>
  <c r="AB88" i="14"/>
  <c r="O85" i="28" s="1"/>
  <c r="AB84" i="14"/>
  <c r="O81" i="28" s="1"/>
  <c r="Z80" i="14"/>
  <c r="M77" i="28" s="1"/>
  <c r="Z76" i="14"/>
  <c r="M73" i="28" s="1"/>
  <c r="Y72" i="14"/>
  <c r="L69" i="28" s="1"/>
  <c r="Y70" i="14"/>
  <c r="L67" i="28" s="1"/>
  <c r="Y68" i="14"/>
  <c r="L65" i="28" s="1"/>
  <c r="AF65" i="14"/>
  <c r="S62" i="28" s="1"/>
  <c r="AF61" i="14"/>
  <c r="S58" i="28" s="1"/>
  <c r="AF54" i="14"/>
  <c r="S51" i="28" s="1"/>
  <c r="AB52" i="14"/>
  <c r="O49" i="28" s="1"/>
  <c r="AD49" i="14"/>
  <c r="Q46" i="28" s="1"/>
  <c r="AF44" i="14"/>
  <c r="S41" i="28" s="1"/>
  <c r="AE29" i="14"/>
  <c r="R26" i="28" s="1"/>
  <c r="AE24" i="14"/>
  <c r="R21" i="28" s="1"/>
  <c r="AD16" i="14"/>
  <c r="Q13" i="28" s="1"/>
  <c r="AF30" i="14"/>
  <c r="S27" i="28" s="1"/>
  <c r="J27" i="28"/>
  <c r="AE30" i="14"/>
  <c r="R27" i="28" s="1"/>
  <c r="Y30" i="14"/>
  <c r="L27" i="28" s="1"/>
  <c r="AA30" i="14"/>
  <c r="N27" i="28" s="1"/>
  <c r="AB30" i="14"/>
  <c r="O27" i="28" s="1"/>
  <c r="J37" i="28"/>
  <c r="AF40" i="14"/>
  <c r="S37" i="28" s="1"/>
  <c r="Z40" i="14"/>
  <c r="M37" i="28" s="1"/>
  <c r="AB40" i="14"/>
  <c r="O37" i="28" s="1"/>
  <c r="AC40" i="14"/>
  <c r="P37" i="28" s="1"/>
  <c r="J60" i="28"/>
  <c r="Y63" i="14"/>
  <c r="L60" i="28" s="1"/>
  <c r="AD63" i="14"/>
  <c r="Q60" i="28" s="1"/>
  <c r="AA63" i="14"/>
  <c r="N60" i="28" s="1"/>
  <c r="AC86" i="14"/>
  <c r="P83" i="28" s="1"/>
  <c r="J83" i="28"/>
  <c r="AE86" i="14"/>
  <c r="R83" i="28" s="1"/>
  <c r="AA86" i="14"/>
  <c r="N83" i="28" s="1"/>
  <c r="J108" i="28"/>
  <c r="AC111" i="14"/>
  <c r="P108" i="28" s="1"/>
  <c r="Z111" i="14"/>
  <c r="M108" i="28" s="1"/>
  <c r="J132" i="28"/>
  <c r="Y135" i="14"/>
  <c r="L132" i="28" s="1"/>
  <c r="AD135" i="14"/>
  <c r="Q132" i="28" s="1"/>
  <c r="J152" i="28"/>
  <c r="AF155" i="14"/>
  <c r="S152" i="28" s="1"/>
  <c r="AB155" i="14"/>
  <c r="O152" i="28" s="1"/>
  <c r="J136" i="28"/>
  <c r="AA139" i="14"/>
  <c r="N136" i="28" s="1"/>
  <c r="J120" i="28"/>
  <c r="AB123" i="14"/>
  <c r="O120" i="28" s="1"/>
  <c r="J112" i="28"/>
  <c r="AC115" i="14"/>
  <c r="P112" i="28" s="1"/>
  <c r="J104" i="28"/>
  <c r="AA107" i="14"/>
  <c r="N104" i="28" s="1"/>
  <c r="AC99" i="14"/>
  <c r="P96" i="28" s="1"/>
  <c r="J96" i="28"/>
  <c r="Z99" i="14"/>
  <c r="M96" i="28" s="1"/>
  <c r="AB99" i="14"/>
  <c r="O96" i="28" s="1"/>
  <c r="Y83" i="14"/>
  <c r="L80" i="28" s="1"/>
  <c r="J80" i="28"/>
  <c r="Z83" i="14"/>
  <c r="M80" i="28" s="1"/>
  <c r="AC83" i="14"/>
  <c r="P80" i="28" s="1"/>
  <c r="Z75" i="14"/>
  <c r="M72" i="28" s="1"/>
  <c r="J72" i="28"/>
  <c r="Y75" i="14"/>
  <c r="L72" i="28" s="1"/>
  <c r="AB75" i="14"/>
  <c r="O72" i="28" s="1"/>
  <c r="AB67" i="14"/>
  <c r="O64" i="28" s="1"/>
  <c r="J64" i="28"/>
  <c r="AC67" i="14"/>
  <c r="P64" i="28" s="1"/>
  <c r="AF67" i="14"/>
  <c r="S64" i="28" s="1"/>
  <c r="Y67" i="14"/>
  <c r="L64" i="28" s="1"/>
  <c r="AC59" i="14"/>
  <c r="P56" i="28" s="1"/>
  <c r="J56" i="28"/>
  <c r="AA59" i="14"/>
  <c r="N56" i="28" s="1"/>
  <c r="Y43" i="14"/>
  <c r="L40" i="28" s="1"/>
  <c r="J40" i="28"/>
  <c r="AB43" i="14"/>
  <c r="O40" i="28" s="1"/>
  <c r="AD43" i="14"/>
  <c r="Q40" i="28" s="1"/>
  <c r="AA35" i="14"/>
  <c r="N32" i="28" s="1"/>
  <c r="J32" i="28"/>
  <c r="Z35" i="14"/>
  <c r="M32" i="28" s="1"/>
  <c r="AB35" i="14"/>
  <c r="O32" i="28" s="1"/>
  <c r="AC27" i="14"/>
  <c r="P24" i="28" s="1"/>
  <c r="J24" i="28"/>
  <c r="Y27" i="14"/>
  <c r="L24" i="28" s="1"/>
  <c r="AA27" i="14"/>
  <c r="N24" i="28" s="1"/>
  <c r="AD27" i="14"/>
  <c r="Q24" i="28" s="1"/>
  <c r="AF27" i="14"/>
  <c r="S24" i="28" s="1"/>
  <c r="AD19" i="14"/>
  <c r="Q16" i="28" s="1"/>
  <c r="J16" i="28"/>
  <c r="AA19" i="14"/>
  <c r="N16" i="28" s="1"/>
  <c r="AC19" i="14"/>
  <c r="P16" i="28" s="1"/>
  <c r="N147" i="14"/>
  <c r="X147" i="14" s="1"/>
  <c r="K144" i="28" s="1"/>
  <c r="N131" i="14"/>
  <c r="X131" i="14" s="1"/>
  <c r="K128" i="28" s="1"/>
  <c r="N91" i="14"/>
  <c r="X91" i="14" s="1"/>
  <c r="K88" i="28" s="1"/>
  <c r="N51" i="14"/>
  <c r="X51" i="14" s="1"/>
  <c r="K48" i="28" s="1"/>
  <c r="X117" i="14"/>
  <c r="K114" i="28" s="1"/>
  <c r="AF161" i="14"/>
  <c r="S158" i="28" s="1"/>
  <c r="AC160" i="14"/>
  <c r="P157" i="28" s="1"/>
  <c r="Y155" i="14"/>
  <c r="L152" i="28" s="1"/>
  <c r="AC153" i="14"/>
  <c r="P150" i="28" s="1"/>
  <c r="Z152" i="14"/>
  <c r="M149" i="28" s="1"/>
  <c r="AD144" i="14"/>
  <c r="Q141" i="28" s="1"/>
  <c r="AB140" i="14"/>
  <c r="O137" i="28" s="1"/>
  <c r="AB137" i="14"/>
  <c r="O134" i="28" s="1"/>
  <c r="AC134" i="14"/>
  <c r="P131" i="28" s="1"/>
  <c r="AA133" i="14"/>
  <c r="N130" i="28" s="1"/>
  <c r="AD128" i="14"/>
  <c r="Q125" i="28" s="1"/>
  <c r="Z127" i="14"/>
  <c r="M124" i="28" s="1"/>
  <c r="AA124" i="14"/>
  <c r="N121" i="28" s="1"/>
  <c r="Y121" i="14"/>
  <c r="L118" i="28" s="1"/>
  <c r="AD119" i="14"/>
  <c r="Q116" i="28" s="1"/>
  <c r="AD116" i="14"/>
  <c r="Q113" i="28" s="1"/>
  <c r="Z115" i="14"/>
  <c r="M112" i="28" s="1"/>
  <c r="AC113" i="14"/>
  <c r="P110" i="28" s="1"/>
  <c r="AB109" i="14"/>
  <c r="O106" i="28" s="1"/>
  <c r="AF107" i="14"/>
  <c r="S104" i="28" s="1"/>
  <c r="AA100" i="14"/>
  <c r="N97" i="28" s="1"/>
  <c r="Y96" i="14"/>
  <c r="L93" i="28" s="1"/>
  <c r="Z92" i="14"/>
  <c r="M89" i="28" s="1"/>
  <c r="Z86" i="14"/>
  <c r="M83" i="28" s="1"/>
  <c r="Y84" i="14"/>
  <c r="L81" i="28" s="1"/>
  <c r="AD75" i="14"/>
  <c r="Q72" i="28" s="1"/>
  <c r="AD71" i="14"/>
  <c r="Q68" i="28" s="1"/>
  <c r="AD67" i="14"/>
  <c r="Q64" i="28" s="1"/>
  <c r="AC65" i="14"/>
  <c r="P62" i="28" s="1"/>
  <c r="AC63" i="14"/>
  <c r="P60" i="28" s="1"/>
  <c r="AE61" i="14"/>
  <c r="R58" i="28" s="1"/>
  <c r="AB59" i="14"/>
  <c r="O56" i="28" s="1"/>
  <c r="AD54" i="14"/>
  <c r="Q51" i="28" s="1"/>
  <c r="Z52" i="14"/>
  <c r="M49" i="28" s="1"/>
  <c r="AA49" i="14"/>
  <c r="N46" i="28" s="1"/>
  <c r="AF46" i="14"/>
  <c r="S43" i="28" s="1"/>
  <c r="AC44" i="14"/>
  <c r="P41" i="28" s="1"/>
  <c r="AC39" i="14"/>
  <c r="P36" i="28" s="1"/>
  <c r="AC29" i="14"/>
  <c r="P26" i="28" s="1"/>
  <c r="AC24" i="14"/>
  <c r="P21" i="28" s="1"/>
  <c r="Z19" i="14"/>
  <c r="M16" i="28" s="1"/>
  <c r="AB16" i="14"/>
  <c r="Z21" i="14"/>
  <c r="M18" i="28" s="1"/>
  <c r="J18" i="28"/>
  <c r="AA21" i="14"/>
  <c r="N18" i="28" s="1"/>
  <c r="AC21" i="14"/>
  <c r="P18" i="28" s="1"/>
  <c r="AD21" i="14"/>
  <c r="Q18" i="28" s="1"/>
  <c r="J28" i="28"/>
  <c r="Z31" i="14"/>
  <c r="M28" i="28" s="1"/>
  <c r="AB31" i="14"/>
  <c r="O28" i="28" s="1"/>
  <c r="AC31" i="14"/>
  <c r="P28" i="28" s="1"/>
  <c r="J38" i="28"/>
  <c r="Y41" i="14"/>
  <c r="L38" i="28" s="1"/>
  <c r="AA41" i="14"/>
  <c r="N38" i="28" s="1"/>
  <c r="AC41" i="14"/>
  <c r="P38" i="28" s="1"/>
  <c r="AD41" i="14"/>
  <c r="Q38" i="28" s="1"/>
  <c r="Z53" i="14"/>
  <c r="M50" i="28" s="1"/>
  <c r="J50" i="28"/>
  <c r="AD53" i="14"/>
  <c r="Q50" i="28" s="1"/>
  <c r="AF53" i="14"/>
  <c r="S50" i="28" s="1"/>
  <c r="Y53" i="14"/>
  <c r="L50" i="28" s="1"/>
  <c r="AA53" i="14"/>
  <c r="N50" i="28" s="1"/>
  <c r="J61" i="28"/>
  <c r="Z64" i="14"/>
  <c r="M61" i="28" s="1"/>
  <c r="AF64" i="14"/>
  <c r="S61" i="28" s="1"/>
  <c r="Y64" i="14"/>
  <c r="L61" i="28" s="1"/>
  <c r="AC64" i="14"/>
  <c r="P61" i="28" s="1"/>
  <c r="Y74" i="14"/>
  <c r="L71" i="28" s="1"/>
  <c r="J71" i="28"/>
  <c r="Z74" i="14"/>
  <c r="M71" i="28" s="1"/>
  <c r="AC74" i="14"/>
  <c r="P71" i="28" s="1"/>
  <c r="J84" i="28"/>
  <c r="AC87" i="14"/>
  <c r="P84" i="28" s="1"/>
  <c r="Y87" i="14"/>
  <c r="L84" i="28" s="1"/>
  <c r="AB87" i="14"/>
  <c r="O84" i="28" s="1"/>
  <c r="AB98" i="14"/>
  <c r="O95" i="28" s="1"/>
  <c r="J95" i="28"/>
  <c r="Z98" i="14"/>
  <c r="M95" i="28" s="1"/>
  <c r="AD98" i="14"/>
  <c r="Q95" i="28" s="1"/>
  <c r="J109" i="28"/>
  <c r="AD112" i="14"/>
  <c r="Q109" i="28" s="1"/>
  <c r="AA112" i="14"/>
  <c r="N109" i="28" s="1"/>
  <c r="J122" i="28"/>
  <c r="AA125" i="14"/>
  <c r="N122" i="28" s="1"/>
  <c r="AF125" i="14"/>
  <c r="S122" i="28" s="1"/>
  <c r="J133" i="28"/>
  <c r="Z136" i="14"/>
  <c r="M133" i="28" s="1"/>
  <c r="AE136" i="14"/>
  <c r="R133" i="28" s="1"/>
  <c r="J148" i="28"/>
  <c r="AC151" i="14"/>
  <c r="P148" i="28" s="1"/>
  <c r="Z151" i="14"/>
  <c r="M148" i="28" s="1"/>
  <c r="AE161" i="14"/>
  <c r="R158" i="28" s="1"/>
  <c r="AB160" i="14"/>
  <c r="O157" i="28" s="1"/>
  <c r="AC144" i="14"/>
  <c r="P141" i="28" s="1"/>
  <c r="AA140" i="14"/>
  <c r="N137" i="28" s="1"/>
  <c r="AF135" i="14"/>
  <c r="S132" i="28" s="1"/>
  <c r="AB134" i="14"/>
  <c r="O131" i="28" s="1"/>
  <c r="Z133" i="14"/>
  <c r="M130" i="28" s="1"/>
  <c r="AD125" i="14"/>
  <c r="Q122" i="28" s="1"/>
  <c r="Z124" i="14"/>
  <c r="M121" i="28" s="1"/>
  <c r="AF120" i="14"/>
  <c r="S117" i="28" s="1"/>
  <c r="AC119" i="14"/>
  <c r="P116" i="28" s="1"/>
  <c r="AC116" i="14"/>
  <c r="P113" i="28" s="1"/>
  <c r="Y115" i="14"/>
  <c r="L112" i="28" s="1"/>
  <c r="Y112" i="14"/>
  <c r="L109" i="28" s="1"/>
  <c r="AA109" i="14"/>
  <c r="N106" i="28" s="1"/>
  <c r="AD107" i="14"/>
  <c r="Q104" i="28" s="1"/>
  <c r="AF104" i="14"/>
  <c r="S101" i="28" s="1"/>
  <c r="Y100" i="14"/>
  <c r="L97" i="28" s="1"/>
  <c r="AF95" i="14"/>
  <c r="S92" i="28" s="1"/>
  <c r="AF87" i="14"/>
  <c r="S84" i="28" s="1"/>
  <c r="Y86" i="14"/>
  <c r="L83" i="28" s="1"/>
  <c r="AD83" i="14"/>
  <c r="Q80" i="28" s="1"/>
  <c r="AC75" i="14"/>
  <c r="P72" i="28" s="1"/>
  <c r="AB71" i="14"/>
  <c r="O68" i="28" s="1"/>
  <c r="AA67" i="14"/>
  <c r="N64" i="28" s="1"/>
  <c r="AB63" i="14"/>
  <c r="O60" i="28" s="1"/>
  <c r="AC61" i="14"/>
  <c r="P58" i="28" s="1"/>
  <c r="Z59" i="14"/>
  <c r="M56" i="28" s="1"/>
  <c r="AF56" i="14"/>
  <c r="S53" i="28" s="1"/>
  <c r="Y52" i="14"/>
  <c r="L49" i="28" s="1"/>
  <c r="Z49" i="14"/>
  <c r="M46" i="28" s="1"/>
  <c r="AE46" i="14"/>
  <c r="R43" i="28" s="1"/>
  <c r="AB44" i="14"/>
  <c r="O41" i="28" s="1"/>
  <c r="AF41" i="14"/>
  <c r="S38" i="28" s="1"/>
  <c r="AB39" i="14"/>
  <c r="O36" i="28" s="1"/>
  <c r="AD31" i="14"/>
  <c r="Q28" i="28" s="1"/>
  <c r="AB29" i="14"/>
  <c r="O26" i="28" s="1"/>
  <c r="AE21" i="14"/>
  <c r="R18" i="28" s="1"/>
  <c r="Y19" i="14"/>
  <c r="AE121" i="14"/>
  <c r="R118" i="28" s="1"/>
  <c r="AE145" i="14"/>
  <c r="R142" i="28" s="1"/>
  <c r="AE153" i="14"/>
  <c r="R150" i="28" s="1"/>
  <c r="Z22" i="14"/>
  <c r="M19" i="28" s="1"/>
  <c r="J19" i="28"/>
  <c r="Y22" i="14"/>
  <c r="L19" i="28" s="1"/>
  <c r="AB22" i="14"/>
  <c r="O19" i="28" s="1"/>
  <c r="AD22" i="14"/>
  <c r="Q19" i="28" s="1"/>
  <c r="AF22" i="14"/>
  <c r="S19" i="28" s="1"/>
  <c r="J29" i="28"/>
  <c r="Y32" i="14"/>
  <c r="L29" i="28" s="1"/>
  <c r="Z32" i="14"/>
  <c r="M29" i="28" s="1"/>
  <c r="AB32" i="14"/>
  <c r="O29" i="28" s="1"/>
  <c r="AD32" i="14"/>
  <c r="Q29" i="28" s="1"/>
  <c r="AE32" i="14"/>
  <c r="R29" i="28" s="1"/>
  <c r="Z54" i="14"/>
  <c r="M51" i="28" s="1"/>
  <c r="J51" i="28"/>
  <c r="AE54" i="14"/>
  <c r="R51" i="28" s="1"/>
  <c r="AA54" i="14"/>
  <c r="N51" i="28" s="1"/>
  <c r="AB54" i="14"/>
  <c r="O51" i="28" s="1"/>
  <c r="Z65" i="14"/>
  <c r="M62" i="28" s="1"/>
  <c r="J62" i="28"/>
  <c r="AA65" i="14"/>
  <c r="N62" i="28" s="1"/>
  <c r="AD65" i="14"/>
  <c r="Q62" i="28" s="1"/>
  <c r="AD77" i="14"/>
  <c r="Q74" i="28" s="1"/>
  <c r="J74" i="28"/>
  <c r="AF77" i="14"/>
  <c r="S74" i="28" s="1"/>
  <c r="Y77" i="14"/>
  <c r="L74" i="28" s="1"/>
  <c r="AB77" i="14"/>
  <c r="O74" i="28" s="1"/>
  <c r="J85" i="28"/>
  <c r="AD88" i="14"/>
  <c r="Q85" i="28" s="1"/>
  <c r="Y88" i="14"/>
  <c r="L85" i="28" s="1"/>
  <c r="AA88" i="14"/>
  <c r="N85" i="28" s="1"/>
  <c r="AE88" i="14"/>
  <c r="R85" i="28" s="1"/>
  <c r="Y101" i="14"/>
  <c r="L98" i="28" s="1"/>
  <c r="J98" i="28"/>
  <c r="AF101" i="14"/>
  <c r="S98" i="28" s="1"/>
  <c r="Z101" i="14"/>
  <c r="M98" i="28" s="1"/>
  <c r="AC101" i="14"/>
  <c r="P98" i="28" s="1"/>
  <c r="J110" i="28"/>
  <c r="AD113" i="14"/>
  <c r="Q110" i="28" s="1"/>
  <c r="AA113" i="14"/>
  <c r="N110" i="28" s="1"/>
  <c r="J124" i="28"/>
  <c r="AA127" i="14"/>
  <c r="N124" i="28" s="1"/>
  <c r="J134" i="28"/>
  <c r="Z137" i="14"/>
  <c r="M134" i="28" s="1"/>
  <c r="AE137" i="14"/>
  <c r="R134" i="28" s="1"/>
  <c r="J149" i="28"/>
  <c r="AD152" i="14"/>
  <c r="Q149" i="28" s="1"/>
  <c r="AA152" i="14"/>
  <c r="N149" i="28" s="1"/>
  <c r="J150" i="28"/>
  <c r="AD153" i="14"/>
  <c r="Q150" i="28" s="1"/>
  <c r="AA153" i="14"/>
  <c r="N150" i="28" s="1"/>
  <c r="J142" i="28"/>
  <c r="AF145" i="14"/>
  <c r="S142" i="28" s="1"/>
  <c r="AB145" i="14"/>
  <c r="O142" i="28" s="1"/>
  <c r="X111" i="14"/>
  <c r="K108" i="28" s="1"/>
  <c r="X119" i="14"/>
  <c r="K116" i="28" s="1"/>
  <c r="AC161" i="14"/>
  <c r="P158" i="28" s="1"/>
  <c r="AA160" i="14"/>
  <c r="N157" i="28" s="1"/>
  <c r="Z153" i="14"/>
  <c r="M150" i="28" s="1"/>
  <c r="AF151" i="14"/>
  <c r="S148" i="28" s="1"/>
  <c r="AD145" i="14"/>
  <c r="Q142" i="28" s="1"/>
  <c r="AA144" i="14"/>
  <c r="N141" i="28" s="1"/>
  <c r="Y140" i="14"/>
  <c r="L137" i="28" s="1"/>
  <c r="Y137" i="14"/>
  <c r="L134" i="28" s="1"/>
  <c r="AC135" i="14"/>
  <c r="P132" i="28" s="1"/>
  <c r="AA134" i="14"/>
  <c r="N131" i="28" s="1"/>
  <c r="AD132" i="14"/>
  <c r="Q129" i="28" s="1"/>
  <c r="AC125" i="14"/>
  <c r="P122" i="28" s="1"/>
  <c r="AD123" i="14"/>
  <c r="Q120" i="28" s="1"/>
  <c r="AE120" i="14"/>
  <c r="R117" i="28" s="1"/>
  <c r="AA119" i="14"/>
  <c r="N116" i="28" s="1"/>
  <c r="AB116" i="14"/>
  <c r="O113" i="28" s="1"/>
  <c r="Z113" i="14"/>
  <c r="M110" i="28" s="1"/>
  <c r="AF111" i="14"/>
  <c r="S108" i="28" s="1"/>
  <c r="Y109" i="14"/>
  <c r="L106" i="28" s="1"/>
  <c r="AC107" i="14"/>
  <c r="P104" i="28" s="1"/>
  <c r="AD104" i="14"/>
  <c r="Q101" i="28" s="1"/>
  <c r="AE101" i="14"/>
  <c r="R98" i="28" s="1"/>
  <c r="AD99" i="14"/>
  <c r="Q96" i="28" s="1"/>
  <c r="AC95" i="14"/>
  <c r="P92" i="28" s="1"/>
  <c r="AD87" i="14"/>
  <c r="Q84" i="28" s="1"/>
  <c r="AE85" i="14"/>
  <c r="R82" i="28" s="1"/>
  <c r="AB83" i="14"/>
  <c r="O80" i="28" s="1"/>
  <c r="AC77" i="14"/>
  <c r="P74" i="28" s="1"/>
  <c r="AA75" i="14"/>
  <c r="N72" i="28" s="1"/>
  <c r="Z71" i="14"/>
  <c r="M68" i="28" s="1"/>
  <c r="Z67" i="14"/>
  <c r="M64" i="28" s="1"/>
  <c r="Y65" i="14"/>
  <c r="L62" i="28" s="1"/>
  <c r="Z63" i="14"/>
  <c r="M60" i="28" s="1"/>
  <c r="AA61" i="14"/>
  <c r="N58" i="28" s="1"/>
  <c r="Y59" i="14"/>
  <c r="L56" i="28" s="1"/>
  <c r="AC56" i="14"/>
  <c r="P53" i="28" s="1"/>
  <c r="Y54" i="14"/>
  <c r="L51" i="28" s="1"/>
  <c r="AE48" i="14"/>
  <c r="R45" i="28" s="1"/>
  <c r="AB46" i="14"/>
  <c r="O43" i="28" s="1"/>
  <c r="AF43" i="14"/>
  <c r="S40" i="28" s="1"/>
  <c r="AB41" i="14"/>
  <c r="O38" i="28" s="1"/>
  <c r="Y39" i="14"/>
  <c r="L36" i="28" s="1"/>
  <c r="AB36" i="14"/>
  <c r="O33" i="28" s="1"/>
  <c r="AA31" i="14"/>
  <c r="N28" i="28" s="1"/>
  <c r="Y29" i="14"/>
  <c r="L26" i="28" s="1"/>
  <c r="AB21" i="14"/>
  <c r="O18" i="28" s="1"/>
  <c r="AD15" i="14"/>
  <c r="Q12" i="28" s="1"/>
  <c r="J125" i="28"/>
  <c r="AB128" i="14"/>
  <c r="O125" i="28" s="1"/>
  <c r="Y128" i="14"/>
  <c r="L125" i="28" s="1"/>
  <c r="AB161" i="14"/>
  <c r="O158" i="28" s="1"/>
  <c r="Z160" i="14"/>
  <c r="M157" i="28" s="1"/>
  <c r="Y153" i="14"/>
  <c r="L150" i="28" s="1"/>
  <c r="AD151" i="14"/>
  <c r="Q148" i="28" s="1"/>
  <c r="AD148" i="14"/>
  <c r="Q145" i="28" s="1"/>
  <c r="AC145" i="14"/>
  <c r="P142" i="28" s="1"/>
  <c r="Z144" i="14"/>
  <c r="M141" i="28" s="1"/>
  <c r="AD139" i="14"/>
  <c r="Q136" i="28" s="1"/>
  <c r="AF136" i="14"/>
  <c r="S133" i="28" s="1"/>
  <c r="AB135" i="14"/>
  <c r="O132" i="28" s="1"/>
  <c r="Z134" i="14"/>
  <c r="M131" i="28" s="1"/>
  <c r="AC132" i="14"/>
  <c r="P129" i="28" s="1"/>
  <c r="Z128" i="14"/>
  <c r="M125" i="28" s="1"/>
  <c r="AB125" i="14"/>
  <c r="O122" i="28" s="1"/>
  <c r="AC123" i="14"/>
  <c r="P120" i="28" s="1"/>
  <c r="AD120" i="14"/>
  <c r="Q117" i="28" s="1"/>
  <c r="AA116" i="14"/>
  <c r="N113" i="28" s="1"/>
  <c r="Y113" i="14"/>
  <c r="L110" i="28" s="1"/>
  <c r="AD111" i="14"/>
  <c r="Q108" i="28" s="1"/>
  <c r="AF108" i="14"/>
  <c r="S105" i="28" s="1"/>
  <c r="AB107" i="14"/>
  <c r="O104" i="28" s="1"/>
  <c r="AD101" i="14"/>
  <c r="Q98" i="28" s="1"/>
  <c r="AA99" i="14"/>
  <c r="N96" i="28" s="1"/>
  <c r="AA95" i="14"/>
  <c r="N92" i="28" s="1"/>
  <c r="AA87" i="14"/>
  <c r="N84" i="28" s="1"/>
  <c r="AB85" i="14"/>
  <c r="O82" i="28" s="1"/>
  <c r="AA83" i="14"/>
  <c r="N80" i="28" s="1"/>
  <c r="AA77" i="14"/>
  <c r="N74" i="28" s="1"/>
  <c r="AE74" i="14"/>
  <c r="R71" i="28" s="1"/>
  <c r="AE64" i="14"/>
  <c r="R61" i="28" s="1"/>
  <c r="Z61" i="14"/>
  <c r="M58" i="28" s="1"/>
  <c r="AE53" i="14"/>
  <c r="R50" i="28" s="1"/>
  <c r="AC48" i="14"/>
  <c r="P45" i="28" s="1"/>
  <c r="AC43" i="14"/>
  <c r="P40" i="28" s="1"/>
  <c r="Z41" i="14"/>
  <c r="M38" i="28" s="1"/>
  <c r="AD38" i="14"/>
  <c r="Q35" i="28" s="1"/>
  <c r="Z36" i="14"/>
  <c r="M33" i="28" s="1"/>
  <c r="Y31" i="14"/>
  <c r="L28" i="28" s="1"/>
  <c r="AB28" i="14"/>
  <c r="O25" i="28" s="1"/>
  <c r="Y21" i="14"/>
  <c r="L18" i="28" s="1"/>
  <c r="AB15" i="14"/>
  <c r="O12" i="28" s="1"/>
  <c r="J11" i="28"/>
  <c r="Y14" i="14"/>
  <c r="L11" i="28" s="1"/>
  <c r="AA14" i="14"/>
  <c r="N11" i="28" s="1"/>
  <c r="AC14" i="14"/>
  <c r="P11" i="28" s="1"/>
  <c r="AD14" i="14"/>
  <c r="J21" i="28"/>
  <c r="AB24" i="14"/>
  <c r="O21" i="28" s="1"/>
  <c r="AD24" i="14"/>
  <c r="Q21" i="28" s="1"/>
  <c r="AF24" i="14"/>
  <c r="S21" i="28" s="1"/>
  <c r="Y24" i="14"/>
  <c r="L21" i="28" s="1"/>
  <c r="Z24" i="14"/>
  <c r="M21" i="28" s="1"/>
  <c r="AA46" i="14"/>
  <c r="N43" i="28" s="1"/>
  <c r="J43" i="28"/>
  <c r="Z46" i="14"/>
  <c r="M43" i="28" s="1"/>
  <c r="AC46" i="14"/>
  <c r="P43" i="28" s="1"/>
  <c r="AD46" i="14"/>
  <c r="Q43" i="28" s="1"/>
  <c r="J53" i="28"/>
  <c r="AA56" i="14"/>
  <c r="N53" i="28" s="1"/>
  <c r="Y56" i="14"/>
  <c r="L53" i="28" s="1"/>
  <c r="AB56" i="14"/>
  <c r="O53" i="28" s="1"/>
  <c r="AD56" i="14"/>
  <c r="Q53" i="28" s="1"/>
  <c r="AE56" i="14"/>
  <c r="R53" i="28" s="1"/>
  <c r="J77" i="28"/>
  <c r="AE80" i="14"/>
  <c r="R77" i="28" s="1"/>
  <c r="AA80" i="14"/>
  <c r="N77" i="28" s="1"/>
  <c r="AC80" i="14"/>
  <c r="P77" i="28" s="1"/>
  <c r="J101" i="28"/>
  <c r="Z104" i="14"/>
  <c r="M101" i="28" s="1"/>
  <c r="AE104" i="14"/>
  <c r="R101" i="28" s="1"/>
  <c r="X113" i="14"/>
  <c r="K110" i="28" s="1"/>
  <c r="X121" i="14"/>
  <c r="K118" i="28" s="1"/>
  <c r="X137" i="14"/>
  <c r="K134" i="28" s="1"/>
  <c r="X145" i="14"/>
  <c r="K142" i="28" s="1"/>
  <c r="X153" i="14"/>
  <c r="K150" i="28" s="1"/>
  <c r="X161" i="14"/>
  <c r="K158" i="28" s="1"/>
  <c r="AA161" i="14"/>
  <c r="N158" i="28" s="1"/>
  <c r="AD155" i="14"/>
  <c r="Q152" i="28" s="1"/>
  <c r="AF152" i="14"/>
  <c r="S149" i="28" s="1"/>
  <c r="AB151" i="14"/>
  <c r="O148" i="28" s="1"/>
  <c r="AC148" i="14"/>
  <c r="P145" i="28" s="1"/>
  <c r="AA145" i="14"/>
  <c r="N142" i="28" s="1"/>
  <c r="Y144" i="14"/>
  <c r="L141" i="28" s="1"/>
  <c r="AC139" i="14"/>
  <c r="P136" i="28" s="1"/>
  <c r="AD136" i="14"/>
  <c r="Q133" i="28" s="1"/>
  <c r="AA135" i="14"/>
  <c r="N132" i="28" s="1"/>
  <c r="AF133" i="14"/>
  <c r="S130" i="28" s="1"/>
  <c r="AA132" i="14"/>
  <c r="N129" i="28" s="1"/>
  <c r="AF127" i="14"/>
  <c r="S124" i="28" s="1"/>
  <c r="Z125" i="14"/>
  <c r="M122" i="28" s="1"/>
  <c r="AA123" i="14"/>
  <c r="N120" i="28" s="1"/>
  <c r="AF121" i="14"/>
  <c r="S118" i="28" s="1"/>
  <c r="AB120" i="14"/>
  <c r="O117" i="28" s="1"/>
  <c r="Y116" i="14"/>
  <c r="L113" i="28" s="1"/>
  <c r="AF112" i="14"/>
  <c r="S109" i="28" s="1"/>
  <c r="AB111" i="14"/>
  <c r="O108" i="28" s="1"/>
  <c r="AD108" i="14"/>
  <c r="Q105" i="28" s="1"/>
  <c r="Z107" i="14"/>
  <c r="M104" i="28" s="1"/>
  <c r="AB104" i="14"/>
  <c r="O101" i="28" s="1"/>
  <c r="AB101" i="14"/>
  <c r="O98" i="28" s="1"/>
  <c r="Y99" i="14"/>
  <c r="L96" i="28" s="1"/>
  <c r="Z87" i="14"/>
  <c r="M84" i="28" s="1"/>
  <c r="AA85" i="14"/>
  <c r="N82" i="28" s="1"/>
  <c r="AF80" i="14"/>
  <c r="S77" i="28" s="1"/>
  <c r="Z77" i="14"/>
  <c r="M74" i="28" s="1"/>
  <c r="AD74" i="14"/>
  <c r="Q71" i="28" s="1"/>
  <c r="AD72" i="14"/>
  <c r="Q69" i="28" s="1"/>
  <c r="AD68" i="14"/>
  <c r="Q65" i="28" s="1"/>
  <c r="AD64" i="14"/>
  <c r="Q61" i="28" s="1"/>
  <c r="AC60" i="14"/>
  <c r="P57" i="28" s="1"/>
  <c r="AC53" i="14"/>
  <c r="P50" i="28" s="1"/>
  <c r="Z48" i="14"/>
  <c r="M45" i="28" s="1"/>
  <c r="AA43" i="14"/>
  <c r="N40" i="28" s="1"/>
  <c r="AE40" i="14"/>
  <c r="R37" i="28" s="1"/>
  <c r="AB38" i="14"/>
  <c r="O35" i="28" s="1"/>
  <c r="AD35" i="14"/>
  <c r="Q32" i="28" s="1"/>
  <c r="AD30" i="14"/>
  <c r="Q27" i="28" s="1"/>
  <c r="Z28" i="14"/>
  <c r="M25" i="28" s="1"/>
  <c r="AC20" i="14"/>
  <c r="P17" i="28" s="1"/>
  <c r="AD17" i="14"/>
  <c r="Q14" i="28" s="1"/>
  <c r="J12" i="28"/>
  <c r="Y15" i="14"/>
  <c r="L12" i="28" s="1"/>
  <c r="AA15" i="14"/>
  <c r="N12" i="28" s="1"/>
  <c r="AC15" i="14"/>
  <c r="AF15" i="14"/>
  <c r="S12" i="28" s="1"/>
  <c r="J44" i="28"/>
  <c r="AA47" i="14"/>
  <c r="N44" i="28" s="1"/>
  <c r="Y47" i="14"/>
  <c r="L44" i="28" s="1"/>
  <c r="AB47" i="14"/>
  <c r="O44" i="28" s="1"/>
  <c r="AD47" i="14"/>
  <c r="Q44" i="28" s="1"/>
  <c r="AF47" i="14"/>
  <c r="S44" i="28" s="1"/>
  <c r="AE70" i="14"/>
  <c r="R67" i="28" s="1"/>
  <c r="J67" i="28"/>
  <c r="Z70" i="14"/>
  <c r="M67" i="28" s="1"/>
  <c r="AB70" i="14"/>
  <c r="O67" i="28" s="1"/>
  <c r="AF70" i="14"/>
  <c r="S67" i="28" s="1"/>
  <c r="J116" i="28"/>
  <c r="AB119" i="14"/>
  <c r="O116" i="28" s="1"/>
  <c r="Y119" i="14"/>
  <c r="L116" i="28" s="1"/>
  <c r="N158" i="14"/>
  <c r="X158" i="14" s="1"/>
  <c r="K155" i="28" s="1"/>
  <c r="N150" i="14"/>
  <c r="X150" i="14" s="1"/>
  <c r="K147" i="28" s="1"/>
  <c r="N142" i="14"/>
  <c r="X142" i="14" s="1"/>
  <c r="K139" i="28" s="1"/>
  <c r="N126" i="14"/>
  <c r="X126" i="14" s="1"/>
  <c r="K123" i="28" s="1"/>
  <c r="N118" i="14"/>
  <c r="X118" i="14" s="1"/>
  <c r="K115" i="28" s="1"/>
  <c r="N110" i="14"/>
  <c r="N102" i="14"/>
  <c r="X102" i="14" s="1"/>
  <c r="K99" i="28" s="1"/>
  <c r="N94" i="14"/>
  <c r="X94" i="14" s="1"/>
  <c r="K91" i="28" s="1"/>
  <c r="N78" i="14"/>
  <c r="X78" i="14" s="1"/>
  <c r="K75" i="28" s="1"/>
  <c r="N62" i="14"/>
  <c r="X62" i="14" s="1"/>
  <c r="K59" i="28" s="1"/>
  <c r="X98" i="14"/>
  <c r="K95" i="28" s="1"/>
  <c r="X114" i="14"/>
  <c r="K111" i="28" s="1"/>
  <c r="X122" i="14"/>
  <c r="K119" i="28" s="1"/>
  <c r="X138" i="14"/>
  <c r="K135" i="28" s="1"/>
  <c r="X146" i="14"/>
  <c r="K143" i="28" s="1"/>
  <c r="X154" i="14"/>
  <c r="K151" i="28" s="1"/>
  <c r="Z161" i="14"/>
  <c r="M158" i="28" s="1"/>
  <c r="AC155" i="14"/>
  <c r="P152" i="28" s="1"/>
  <c r="AE152" i="14"/>
  <c r="R149" i="28" s="1"/>
  <c r="AA151" i="14"/>
  <c r="N148" i="28" s="1"/>
  <c r="AB148" i="14"/>
  <c r="O145" i="28" s="1"/>
  <c r="Z145" i="14"/>
  <c r="M142" i="28" s="1"/>
  <c r="AB139" i="14"/>
  <c r="O136" i="28" s="1"/>
  <c r="AF137" i="14"/>
  <c r="S134" i="28" s="1"/>
  <c r="AC136" i="14"/>
  <c r="P133" i="28" s="1"/>
  <c r="Z135" i="14"/>
  <c r="M132" i="28" s="1"/>
  <c r="Z132" i="14"/>
  <c r="M129" i="28" s="1"/>
  <c r="AD127" i="14"/>
  <c r="Q124" i="28" s="1"/>
  <c r="Y125" i="14"/>
  <c r="L122" i="28" s="1"/>
  <c r="Z123" i="14"/>
  <c r="M120" i="28" s="1"/>
  <c r="AD121" i="14"/>
  <c r="Q118" i="28" s="1"/>
  <c r="AD115" i="14"/>
  <c r="Q112" i="28" s="1"/>
  <c r="AE112" i="14"/>
  <c r="R109" i="28" s="1"/>
  <c r="AA111" i="14"/>
  <c r="N108" i="28" s="1"/>
  <c r="AF109" i="14"/>
  <c r="S106" i="28" s="1"/>
  <c r="AC108" i="14"/>
  <c r="P105" i="28" s="1"/>
  <c r="Y107" i="14"/>
  <c r="L104" i="28" s="1"/>
  <c r="AA104" i="14"/>
  <c r="N101" i="28" s="1"/>
  <c r="AA101" i="14"/>
  <c r="N98" i="28" s="1"/>
  <c r="AE98" i="14"/>
  <c r="R95" i="28" s="1"/>
  <c r="AE96" i="14"/>
  <c r="R93" i="28" s="1"/>
  <c r="AD92" i="14"/>
  <c r="Q89" i="28" s="1"/>
  <c r="AF88" i="14"/>
  <c r="S85" i="28" s="1"/>
  <c r="AF86" i="14"/>
  <c r="S83" i="28" s="1"/>
  <c r="Y85" i="14"/>
  <c r="L82" i="28" s="1"/>
  <c r="AD80" i="14"/>
  <c r="Q77" i="28" s="1"/>
  <c r="AD76" i="14"/>
  <c r="Q73" i="28" s="1"/>
  <c r="AB74" i="14"/>
  <c r="O71" i="28" s="1"/>
  <c r="AB72" i="14"/>
  <c r="O69" i="28" s="1"/>
  <c r="AC70" i="14"/>
  <c r="P67" i="28" s="1"/>
  <c r="AB68" i="14"/>
  <c r="O65" i="28" s="1"/>
  <c r="AB64" i="14"/>
  <c r="O61" i="28" s="1"/>
  <c r="AB60" i="14"/>
  <c r="O57" i="28" s="1"/>
  <c r="AB53" i="14"/>
  <c r="O50" i="28" s="1"/>
  <c r="Z43" i="14"/>
  <c r="M40" i="28" s="1"/>
  <c r="AD40" i="14"/>
  <c r="Q37" i="28" s="1"/>
  <c r="AC35" i="14"/>
  <c r="P32" i="28" s="1"/>
  <c r="AF32" i="14"/>
  <c r="S29" i="28" s="1"/>
  <c r="AC30" i="14"/>
  <c r="P27" i="28" s="1"/>
  <c r="Y28" i="14"/>
  <c r="L25" i="28" s="1"/>
  <c r="AB20" i="14"/>
  <c r="O17" i="28" s="1"/>
  <c r="AC17" i="14"/>
  <c r="P14" i="28" s="1"/>
  <c r="AF14" i="14"/>
  <c r="S11" i="28" s="1"/>
  <c r="J13" i="28"/>
  <c r="Z16" i="14"/>
  <c r="M13" i="28" s="1"/>
  <c r="AC16" i="14"/>
  <c r="P13" i="28" s="1"/>
  <c r="AF16" i="14"/>
  <c r="S13" i="28" s="1"/>
  <c r="Y16" i="14"/>
  <c r="L13" i="28" s="1"/>
  <c r="AE38" i="14"/>
  <c r="R35" i="28" s="1"/>
  <c r="J35" i="28"/>
  <c r="AC38" i="14"/>
  <c r="P35" i="28" s="1"/>
  <c r="AF38" i="14"/>
  <c r="S35" i="28" s="1"/>
  <c r="Y38" i="14"/>
  <c r="L35" i="28" s="1"/>
  <c r="Z38" i="14"/>
  <c r="M35" i="28" s="1"/>
  <c r="J45" i="28"/>
  <c r="AB48" i="14"/>
  <c r="O45" i="28" s="1"/>
  <c r="AA48" i="14"/>
  <c r="N45" i="28" s="1"/>
  <c r="AD48" i="14"/>
  <c r="Q45" i="28" s="1"/>
  <c r="AF48" i="14"/>
  <c r="S45" i="28" s="1"/>
  <c r="J68" i="28"/>
  <c r="AF71" i="14"/>
  <c r="S68" i="28" s="1"/>
  <c r="AA71" i="14"/>
  <c r="N68" i="28" s="1"/>
  <c r="AC71" i="14"/>
  <c r="P68" i="28" s="1"/>
  <c r="J92" i="28"/>
  <c r="Z95" i="14"/>
  <c r="M92" i="28" s="1"/>
  <c r="AB95" i="14"/>
  <c r="O92" i="28" s="1"/>
  <c r="AD95" i="14"/>
  <c r="Q92" i="28" s="1"/>
  <c r="J117" i="28"/>
  <c r="AC120" i="14"/>
  <c r="P117" i="28" s="1"/>
  <c r="Z120" i="14"/>
  <c r="M117" i="28" s="1"/>
  <c r="J130" i="28"/>
  <c r="Y133" i="14"/>
  <c r="L130" i="28" s="1"/>
  <c r="AD133" i="14"/>
  <c r="Q130" i="28" s="1"/>
  <c r="J141" i="28"/>
  <c r="AE144" i="14"/>
  <c r="R141" i="28" s="1"/>
  <c r="AB144" i="14"/>
  <c r="O141" i="28" s="1"/>
  <c r="J157" i="28"/>
  <c r="Y160" i="14"/>
  <c r="L157" i="28" s="1"/>
  <c r="AD160" i="14"/>
  <c r="Q157" i="28" s="1"/>
  <c r="AF160" i="14"/>
  <c r="S157" i="28" s="1"/>
  <c r="AA155" i="14"/>
  <c r="N152" i="28" s="1"/>
  <c r="AC152" i="14"/>
  <c r="P149" i="28" s="1"/>
  <c r="Y151" i="14"/>
  <c r="L148" i="28" s="1"/>
  <c r="Z148" i="14"/>
  <c r="M145" i="28" s="1"/>
  <c r="Y145" i="14"/>
  <c r="L142" i="28" s="1"/>
  <c r="Z139" i="14"/>
  <c r="M136" i="28" s="1"/>
  <c r="AD137" i="14"/>
  <c r="Q134" i="28" s="1"/>
  <c r="AB136" i="14"/>
  <c r="O133" i="28" s="1"/>
  <c r="AF134" i="14"/>
  <c r="S131" i="28" s="1"/>
  <c r="AC133" i="14"/>
  <c r="P130" i="28" s="1"/>
  <c r="Y132" i="14"/>
  <c r="L129" i="28" s="1"/>
  <c r="AF128" i="14"/>
  <c r="S125" i="28" s="1"/>
  <c r="AC127" i="14"/>
  <c r="P124" i="28" s="1"/>
  <c r="AC124" i="14"/>
  <c r="P121" i="28" s="1"/>
  <c r="Y123" i="14"/>
  <c r="L120" i="28" s="1"/>
  <c r="AB121" i="14"/>
  <c r="O118" i="28" s="1"/>
  <c r="Y120" i="14"/>
  <c r="L117" i="28" s="1"/>
  <c r="AB115" i="14"/>
  <c r="O112" i="28" s="1"/>
  <c r="AC112" i="14"/>
  <c r="P109" i="28" s="1"/>
  <c r="Y111" i="14"/>
  <c r="L108" i="28" s="1"/>
  <c r="AE109" i="14"/>
  <c r="R106" i="28" s="1"/>
  <c r="AA108" i="14"/>
  <c r="N105" i="28" s="1"/>
  <c r="Y104" i="14"/>
  <c r="L101" i="28" s="1"/>
  <c r="AD100" i="14"/>
  <c r="Q97" i="28" s="1"/>
  <c r="AC98" i="14"/>
  <c r="P95" i="28" s="1"/>
  <c r="AC96" i="14"/>
  <c r="P93" i="28" s="1"/>
  <c r="AC92" i="14"/>
  <c r="P89" i="28" s="1"/>
  <c r="AC88" i="14"/>
  <c r="P85" i="28" s="1"/>
  <c r="AD86" i="14"/>
  <c r="Q83" i="28" s="1"/>
  <c r="AD84" i="14"/>
  <c r="Q81" i="28" s="1"/>
  <c r="AB80" i="14"/>
  <c r="O77" i="28" s="1"/>
  <c r="AA76" i="14"/>
  <c r="N73" i="28" s="1"/>
  <c r="AA74" i="14"/>
  <c r="N71" i="28" s="1"/>
  <c r="AA72" i="14"/>
  <c r="N69" i="28" s="1"/>
  <c r="AA70" i="14"/>
  <c r="N67" i="28" s="1"/>
  <c r="Z68" i="14"/>
  <c r="M65" i="28" s="1"/>
  <c r="AA64" i="14"/>
  <c r="N61" i="28" s="1"/>
  <c r="Z60" i="14"/>
  <c r="M57" i="28" s="1"/>
  <c r="AD52" i="14"/>
  <c r="Q49" i="28" s="1"/>
  <c r="AC47" i="14"/>
  <c r="P44" i="28" s="1"/>
  <c r="AA40" i="14"/>
  <c r="N37" i="28" s="1"/>
  <c r="Y35" i="14"/>
  <c r="L32" i="28" s="1"/>
  <c r="AC32" i="14"/>
  <c r="P29" i="28" s="1"/>
  <c r="Z30" i="14"/>
  <c r="M27" i="28" s="1"/>
  <c r="AB27" i="14"/>
  <c r="O24" i="28" s="1"/>
  <c r="AC22" i="14"/>
  <c r="P19" i="28" s="1"/>
  <c r="Y20" i="14"/>
  <c r="L17" i="28" s="1"/>
  <c r="Y17" i="14"/>
  <c r="L14" i="28" s="1"/>
  <c r="AB14" i="14"/>
  <c r="O11" i="28" s="1"/>
  <c r="X123" i="14"/>
  <c r="K120" i="28" s="1"/>
  <c r="X139" i="14"/>
  <c r="K136" i="28" s="1"/>
  <c r="X155" i="14"/>
  <c r="K152" i="28" s="1"/>
  <c r="AE103" i="14"/>
  <c r="R100" i="28" s="1"/>
  <c r="AE111" i="14"/>
  <c r="R108" i="28" s="1"/>
  <c r="AE119" i="14"/>
  <c r="R116" i="28" s="1"/>
  <c r="AE127" i="14"/>
  <c r="R124" i="28" s="1"/>
  <c r="AE135" i="14"/>
  <c r="R132" i="28" s="1"/>
  <c r="AE143" i="14"/>
  <c r="R140" i="28" s="1"/>
  <c r="AE151" i="14"/>
  <c r="R148" i="28" s="1"/>
  <c r="AE159" i="14"/>
  <c r="R156" i="28" s="1"/>
  <c r="AF148" i="14"/>
  <c r="S145" i="28" s="1"/>
  <c r="AF140" i="14"/>
  <c r="S137" i="28" s="1"/>
  <c r="AF132" i="14"/>
  <c r="S129" i="28" s="1"/>
  <c r="AF124" i="14"/>
  <c r="S121" i="28" s="1"/>
  <c r="AF92" i="14"/>
  <c r="S89" i="28" s="1"/>
  <c r="AF84" i="14"/>
  <c r="S81" i="28" s="1"/>
  <c r="AF76" i="14"/>
  <c r="S73" i="28" s="1"/>
  <c r="AF68" i="14"/>
  <c r="S65" i="28" s="1"/>
  <c r="AF60" i="14"/>
  <c r="S57" i="28" s="1"/>
  <c r="AF52" i="14"/>
  <c r="S49" i="28" s="1"/>
  <c r="AF36" i="14"/>
  <c r="S33" i="28" s="1"/>
  <c r="AF28" i="14"/>
  <c r="S25" i="28" s="1"/>
  <c r="AF20" i="14"/>
  <c r="S17" i="28" s="1"/>
  <c r="AQ155" i="14"/>
  <c r="Q152" i="33" s="1"/>
  <c r="AE99" i="14"/>
  <c r="R96" i="28" s="1"/>
  <c r="AE107" i="14"/>
  <c r="R104" i="28" s="1"/>
  <c r="AE115" i="14"/>
  <c r="R112" i="28" s="1"/>
  <c r="AE123" i="14"/>
  <c r="R120" i="28" s="1"/>
  <c r="AE155" i="14"/>
  <c r="R152" i="28" s="1"/>
  <c r="AF123" i="14"/>
  <c r="S120" i="28" s="1"/>
  <c r="AF115" i="14"/>
  <c r="S112" i="28" s="1"/>
  <c r="AF99" i="14"/>
  <c r="S96" i="28" s="1"/>
  <c r="AF83" i="14"/>
  <c r="S80" i="28" s="1"/>
  <c r="AF75" i="14"/>
  <c r="S72" i="28" s="1"/>
  <c r="AF59" i="14"/>
  <c r="S56" i="28" s="1"/>
  <c r="AF35" i="14"/>
  <c r="S32" i="28" s="1"/>
  <c r="AF19" i="14"/>
  <c r="S16" i="28" s="1"/>
  <c r="X120" i="14"/>
  <c r="K117" i="28" s="1"/>
  <c r="X152" i="14"/>
  <c r="K149" i="28" s="1"/>
  <c r="AQ38" i="14"/>
  <c r="Q35" i="33" s="1"/>
  <c r="AE100" i="14"/>
  <c r="R97" i="28" s="1"/>
  <c r="AE108" i="14"/>
  <c r="R105" i="28" s="1"/>
  <c r="AE116" i="14"/>
  <c r="R113" i="28" s="1"/>
  <c r="AE132" i="14"/>
  <c r="R129" i="28" s="1"/>
  <c r="AE140" i="14"/>
  <c r="R137" i="28" s="1"/>
  <c r="AE148" i="14"/>
  <c r="R145" i="28" s="1"/>
  <c r="AP156" i="14"/>
  <c r="P153" i="33" s="1"/>
  <c r="AF162" i="14"/>
  <c r="S159" i="28" s="1"/>
  <c r="AF146" i="14"/>
  <c r="S143" i="28" s="1"/>
  <c r="AF138" i="14"/>
  <c r="S135" i="28" s="1"/>
  <c r="AF130" i="14"/>
  <c r="S127" i="28" s="1"/>
  <c r="AF122" i="14"/>
  <c r="S119" i="28" s="1"/>
  <c r="AF114" i="14"/>
  <c r="S111" i="28" s="1"/>
  <c r="AF98" i="14"/>
  <c r="S95" i="28" s="1"/>
  <c r="AF82" i="14"/>
  <c r="S79" i="28" s="1"/>
  <c r="AF74" i="14"/>
  <c r="S71" i="28" s="1"/>
  <c r="AF66" i="14"/>
  <c r="S63" i="28" s="1"/>
  <c r="AF58" i="14"/>
  <c r="S55" i="28" s="1"/>
  <c r="AF50" i="14"/>
  <c r="S47" i="28" s="1"/>
  <c r="AF34" i="14"/>
  <c r="S31" i="28" s="1"/>
  <c r="AF18" i="14"/>
  <c r="S15" i="28" s="1"/>
  <c r="AK153" i="14"/>
  <c r="K150" i="33" s="1"/>
  <c r="AL153" i="14"/>
  <c r="L150" i="33" s="1"/>
  <c r="AN153" i="14"/>
  <c r="N150" i="33" s="1"/>
  <c r="H150" i="33"/>
  <c r="AK145" i="14"/>
  <c r="K142" i="33" s="1"/>
  <c r="AL145" i="14"/>
  <c r="L142" i="33" s="1"/>
  <c r="AN145" i="14"/>
  <c r="N142" i="33" s="1"/>
  <c r="H142" i="33"/>
  <c r="AK137" i="14"/>
  <c r="K134" i="33" s="1"/>
  <c r="AL137" i="14"/>
  <c r="L134" i="33" s="1"/>
  <c r="AM137" i="14"/>
  <c r="M134" i="33" s="1"/>
  <c r="H134" i="33"/>
  <c r="AN137" i="14"/>
  <c r="N134" i="33" s="1"/>
  <c r="AK129" i="14"/>
  <c r="K126" i="33" s="1"/>
  <c r="AL129" i="14"/>
  <c r="L126" i="33" s="1"/>
  <c r="H126" i="33"/>
  <c r="AM129" i="14"/>
  <c r="M126" i="33" s="1"/>
  <c r="AN129" i="14"/>
  <c r="N126" i="33" s="1"/>
  <c r="AK121" i="14"/>
  <c r="K118" i="33" s="1"/>
  <c r="H118" i="33"/>
  <c r="AL121" i="14"/>
  <c r="L118" i="33" s="1"/>
  <c r="AM121" i="14"/>
  <c r="M118" i="33" s="1"/>
  <c r="AN121" i="14"/>
  <c r="N118" i="33" s="1"/>
  <c r="AO121" i="14"/>
  <c r="O118" i="33" s="1"/>
  <c r="AQ121" i="14"/>
  <c r="Q118" i="33" s="1"/>
  <c r="H110" i="33"/>
  <c r="AK113" i="14"/>
  <c r="K110" i="33" s="1"/>
  <c r="AL113" i="14"/>
  <c r="L110" i="33" s="1"/>
  <c r="AM113" i="14"/>
  <c r="M110" i="33" s="1"/>
  <c r="AN113" i="14"/>
  <c r="N110" i="33" s="1"/>
  <c r="AO113" i="14"/>
  <c r="O110" i="33" s="1"/>
  <c r="AQ113" i="14"/>
  <c r="Q110" i="33" s="1"/>
  <c r="AK105" i="14"/>
  <c r="K102" i="33" s="1"/>
  <c r="AL105" i="14"/>
  <c r="L102" i="33" s="1"/>
  <c r="AM105" i="14"/>
  <c r="M102" i="33" s="1"/>
  <c r="AN105" i="14"/>
  <c r="N102" i="33" s="1"/>
  <c r="AO105" i="14"/>
  <c r="O102" i="33" s="1"/>
  <c r="AQ105" i="14"/>
  <c r="Q102" i="33" s="1"/>
  <c r="H102" i="33"/>
  <c r="H94" i="33"/>
  <c r="AK97" i="14"/>
  <c r="K94" i="33" s="1"/>
  <c r="AL97" i="14"/>
  <c r="L94" i="33" s="1"/>
  <c r="AM97" i="14"/>
  <c r="M94" i="33" s="1"/>
  <c r="AN97" i="14"/>
  <c r="N94" i="33" s="1"/>
  <c r="AO97" i="14"/>
  <c r="O94" i="33" s="1"/>
  <c r="AQ97" i="14"/>
  <c r="Q94" i="33" s="1"/>
  <c r="H86" i="33"/>
  <c r="AK89" i="14"/>
  <c r="K86" i="33" s="1"/>
  <c r="AL89" i="14"/>
  <c r="L86" i="33" s="1"/>
  <c r="AM89" i="14"/>
  <c r="M86" i="33" s="1"/>
  <c r="AN89" i="14"/>
  <c r="N86" i="33" s="1"/>
  <c r="AO89" i="14"/>
  <c r="O86" i="33" s="1"/>
  <c r="AQ89" i="14"/>
  <c r="Q86" i="33" s="1"/>
  <c r="H78" i="33"/>
  <c r="AK81" i="14"/>
  <c r="K78" i="33" s="1"/>
  <c r="AL81" i="14"/>
  <c r="L78" i="33" s="1"/>
  <c r="AM81" i="14"/>
  <c r="M78" i="33" s="1"/>
  <c r="AN81" i="14"/>
  <c r="N78" i="33" s="1"/>
  <c r="AO81" i="14"/>
  <c r="O78" i="33" s="1"/>
  <c r="AQ81" i="14"/>
  <c r="Q78" i="33" s="1"/>
  <c r="AL73" i="14"/>
  <c r="L70" i="33" s="1"/>
  <c r="H70" i="33"/>
  <c r="AM73" i="14"/>
  <c r="M70" i="33" s="1"/>
  <c r="AJ73" i="14"/>
  <c r="J70" i="33" s="1"/>
  <c r="AK73" i="14"/>
  <c r="K70" i="33" s="1"/>
  <c r="AN73" i="14"/>
  <c r="N70" i="33" s="1"/>
  <c r="AO73" i="14"/>
  <c r="O70" i="33" s="1"/>
  <c r="H62" i="33"/>
  <c r="AL65" i="14"/>
  <c r="L62" i="33" s="1"/>
  <c r="AM65" i="14"/>
  <c r="M62" i="33" s="1"/>
  <c r="AN65" i="14"/>
  <c r="N62" i="33" s="1"/>
  <c r="AO65" i="14"/>
  <c r="O62" i="33" s="1"/>
  <c r="AQ65" i="14"/>
  <c r="Q62" i="33" s="1"/>
  <c r="AJ65" i="14"/>
  <c r="J62" i="33" s="1"/>
  <c r="AK65" i="14"/>
  <c r="K62" i="33" s="1"/>
  <c r="H54" i="33"/>
  <c r="AL57" i="14"/>
  <c r="L54" i="33" s="1"/>
  <c r="AM57" i="14"/>
  <c r="M54" i="33" s="1"/>
  <c r="AN57" i="14"/>
  <c r="N54" i="33" s="1"/>
  <c r="AO57" i="14"/>
  <c r="O54" i="33" s="1"/>
  <c r="AQ57" i="14"/>
  <c r="Q54" i="33" s="1"/>
  <c r="H46" i="33"/>
  <c r="AL49" i="14"/>
  <c r="L46" i="33" s="1"/>
  <c r="AM49" i="14"/>
  <c r="M46" i="33" s="1"/>
  <c r="AN49" i="14"/>
  <c r="N46" i="33" s="1"/>
  <c r="AO49" i="14"/>
  <c r="O46" i="33" s="1"/>
  <c r="AQ49" i="14"/>
  <c r="Q46" i="33" s="1"/>
  <c r="AJ49" i="14"/>
  <c r="J46" i="33" s="1"/>
  <c r="AK49" i="14"/>
  <c r="K46" i="33" s="1"/>
  <c r="H38" i="33"/>
  <c r="AL41" i="14"/>
  <c r="L38" i="33" s="1"/>
  <c r="AM41" i="14"/>
  <c r="M38" i="33" s="1"/>
  <c r="AN41" i="14"/>
  <c r="N38" i="33" s="1"/>
  <c r="AO41" i="14"/>
  <c r="O38" i="33" s="1"/>
  <c r="AQ41" i="14"/>
  <c r="Q38" i="33" s="1"/>
  <c r="AJ41" i="14"/>
  <c r="J38" i="33" s="1"/>
  <c r="AK41" i="14"/>
  <c r="K38" i="33" s="1"/>
  <c r="H30" i="33"/>
  <c r="AL33" i="14"/>
  <c r="L30" i="33" s="1"/>
  <c r="AM33" i="14"/>
  <c r="M30" i="33" s="1"/>
  <c r="AN33" i="14"/>
  <c r="N30" i="33" s="1"/>
  <c r="AO33" i="14"/>
  <c r="O30" i="33" s="1"/>
  <c r="AQ33" i="14"/>
  <c r="Q30" i="33" s="1"/>
  <c r="AJ33" i="14"/>
  <c r="J30" i="33" s="1"/>
  <c r="AK33" i="14"/>
  <c r="K30" i="33" s="1"/>
  <c r="H22" i="33"/>
  <c r="AL25" i="14"/>
  <c r="L22" i="33" s="1"/>
  <c r="AM25" i="14"/>
  <c r="M22" i="33" s="1"/>
  <c r="AN25" i="14"/>
  <c r="N22" i="33" s="1"/>
  <c r="AO25" i="14"/>
  <c r="O22" i="33" s="1"/>
  <c r="AQ25" i="14"/>
  <c r="Q22" i="33" s="1"/>
  <c r="AJ25" i="14"/>
  <c r="J22" i="33" s="1"/>
  <c r="AK25" i="14"/>
  <c r="K22" i="33" s="1"/>
  <c r="H14" i="33"/>
  <c r="AL17" i="14"/>
  <c r="L14" i="33" s="1"/>
  <c r="AM17" i="14"/>
  <c r="M14" i="33" s="1"/>
  <c r="AN17" i="14"/>
  <c r="N14" i="33" s="1"/>
  <c r="AO17" i="14"/>
  <c r="O14" i="33" s="1"/>
  <c r="AQ17" i="14"/>
  <c r="Q14" i="33" s="1"/>
  <c r="AJ17" i="14"/>
  <c r="J14" i="33" s="1"/>
  <c r="AK17" i="14"/>
  <c r="K14" i="33" s="1"/>
  <c r="AM12" i="14"/>
  <c r="AL162" i="14"/>
  <c r="L159" i="33" s="1"/>
  <c r="AK161" i="14"/>
  <c r="K158" i="33" s="1"/>
  <c r="AJ160" i="14"/>
  <c r="J157" i="33" s="1"/>
  <c r="AQ158" i="14"/>
  <c r="Q155" i="33" s="1"/>
  <c r="AO157" i="14"/>
  <c r="O154" i="33" s="1"/>
  <c r="AN156" i="14"/>
  <c r="N153" i="33" s="1"/>
  <c r="AL155" i="14"/>
  <c r="L152" i="33" s="1"/>
  <c r="AQ153" i="14"/>
  <c r="Q150" i="33" s="1"/>
  <c r="AQ151" i="14"/>
  <c r="Q148" i="33" s="1"/>
  <c r="AL150" i="14"/>
  <c r="L147" i="33" s="1"/>
  <c r="AL148" i="14"/>
  <c r="L145" i="33" s="1"/>
  <c r="AN146" i="14"/>
  <c r="N143" i="33" s="1"/>
  <c r="AO142" i="14"/>
  <c r="O139" i="33" s="1"/>
  <c r="AM134" i="14"/>
  <c r="M131" i="33" s="1"/>
  <c r="AK132" i="14"/>
  <c r="K129" i="33" s="1"/>
  <c r="AQ129" i="14"/>
  <c r="Q126" i="33" s="1"/>
  <c r="AN127" i="14"/>
  <c r="N124" i="33" s="1"/>
  <c r="AL125" i="14"/>
  <c r="L122" i="33" s="1"/>
  <c r="AJ121" i="14"/>
  <c r="J118" i="33" s="1"/>
  <c r="AM116" i="14"/>
  <c r="M113" i="33" s="1"/>
  <c r="AQ111" i="14"/>
  <c r="Q108" i="33" s="1"/>
  <c r="AL107" i="14"/>
  <c r="L104" i="33" s="1"/>
  <c r="AO102" i="14"/>
  <c r="O99" i="33" s="1"/>
  <c r="AK98" i="14"/>
  <c r="K95" i="33" s="1"/>
  <c r="AN93" i="14"/>
  <c r="N90" i="33" s="1"/>
  <c r="AJ89" i="14"/>
  <c r="J86" i="33" s="1"/>
  <c r="AM84" i="14"/>
  <c r="M81" i="33" s="1"/>
  <c r="AQ79" i="14"/>
  <c r="Q76" i="33" s="1"/>
  <c r="AL75" i="14"/>
  <c r="L72" i="33" s="1"/>
  <c r="AO61" i="14"/>
  <c r="O58" i="33" s="1"/>
  <c r="AM43" i="14"/>
  <c r="M40" i="33" s="1"/>
  <c r="H149" i="33"/>
  <c r="AJ152" i="14"/>
  <c r="J149" i="33" s="1"/>
  <c r="AK152" i="14"/>
  <c r="K149" i="33" s="1"/>
  <c r="AM152" i="14"/>
  <c r="M149" i="33" s="1"/>
  <c r="H141" i="33"/>
  <c r="AJ144" i="14"/>
  <c r="J141" i="33" s="1"/>
  <c r="AK144" i="14"/>
  <c r="K141" i="33" s="1"/>
  <c r="AM144" i="14"/>
  <c r="M141" i="33" s="1"/>
  <c r="H133" i="33"/>
  <c r="AJ136" i="14"/>
  <c r="J133" i="33" s="1"/>
  <c r="AK136" i="14"/>
  <c r="K133" i="33" s="1"/>
  <c r="AL136" i="14"/>
  <c r="L133" i="33" s="1"/>
  <c r="AM136" i="14"/>
  <c r="M133" i="33" s="1"/>
  <c r="H125" i="33"/>
  <c r="AJ128" i="14"/>
  <c r="J125" i="33" s="1"/>
  <c r="AK128" i="14"/>
  <c r="K125" i="33" s="1"/>
  <c r="AL128" i="14"/>
  <c r="L125" i="33" s="1"/>
  <c r="AM128" i="14"/>
  <c r="M125" i="33" s="1"/>
  <c r="H117" i="33"/>
  <c r="AJ120" i="14"/>
  <c r="J117" i="33" s="1"/>
  <c r="AK120" i="14"/>
  <c r="K117" i="33" s="1"/>
  <c r="AL120" i="14"/>
  <c r="L117" i="33" s="1"/>
  <c r="AM120" i="14"/>
  <c r="M117" i="33" s="1"/>
  <c r="AN120" i="14"/>
  <c r="N117" i="33" s="1"/>
  <c r="AO120" i="14"/>
  <c r="O117" i="33" s="1"/>
  <c r="H109" i="33"/>
  <c r="AJ112" i="14"/>
  <c r="J109" i="33" s="1"/>
  <c r="AK112" i="14"/>
  <c r="K109" i="33" s="1"/>
  <c r="AL112" i="14"/>
  <c r="L109" i="33" s="1"/>
  <c r="AM112" i="14"/>
  <c r="M109" i="33" s="1"/>
  <c r="AN112" i="14"/>
  <c r="N109" i="33" s="1"/>
  <c r="AO112" i="14"/>
  <c r="O109" i="33" s="1"/>
  <c r="H101" i="33"/>
  <c r="AJ104" i="14"/>
  <c r="J101" i="33" s="1"/>
  <c r="AK104" i="14"/>
  <c r="K101" i="33" s="1"/>
  <c r="AL104" i="14"/>
  <c r="L101" i="33" s="1"/>
  <c r="AM104" i="14"/>
  <c r="M101" i="33" s="1"/>
  <c r="AN104" i="14"/>
  <c r="N101" i="33" s="1"/>
  <c r="AO104" i="14"/>
  <c r="O101" i="33" s="1"/>
  <c r="AJ96" i="14"/>
  <c r="J93" i="33" s="1"/>
  <c r="AK96" i="14"/>
  <c r="K93" i="33" s="1"/>
  <c r="AL96" i="14"/>
  <c r="L93" i="33" s="1"/>
  <c r="AM96" i="14"/>
  <c r="M93" i="33" s="1"/>
  <c r="AN96" i="14"/>
  <c r="N93" i="33" s="1"/>
  <c r="AO96" i="14"/>
  <c r="O93" i="33" s="1"/>
  <c r="H93" i="33"/>
  <c r="H85" i="33"/>
  <c r="AJ88" i="14"/>
  <c r="J85" i="33" s="1"/>
  <c r="AK88" i="14"/>
  <c r="K85" i="33" s="1"/>
  <c r="AL88" i="14"/>
  <c r="L85" i="33" s="1"/>
  <c r="AM88" i="14"/>
  <c r="M85" i="33" s="1"/>
  <c r="AN88" i="14"/>
  <c r="N85" i="33" s="1"/>
  <c r="AO88" i="14"/>
  <c r="O85" i="33" s="1"/>
  <c r="H77" i="33"/>
  <c r="AJ80" i="14"/>
  <c r="J77" i="33" s="1"/>
  <c r="AK80" i="14"/>
  <c r="K77" i="33" s="1"/>
  <c r="AL80" i="14"/>
  <c r="L77" i="33" s="1"/>
  <c r="AM80" i="14"/>
  <c r="M77" i="33" s="1"/>
  <c r="AN80" i="14"/>
  <c r="N77" i="33" s="1"/>
  <c r="AO80" i="14"/>
  <c r="O77" i="33" s="1"/>
  <c r="H69" i="33"/>
  <c r="AK72" i="14"/>
  <c r="K69" i="33" s="1"/>
  <c r="AL72" i="14"/>
  <c r="L69" i="33" s="1"/>
  <c r="AM72" i="14"/>
  <c r="M69" i="33" s="1"/>
  <c r="AN72" i="14"/>
  <c r="N69" i="33" s="1"/>
  <c r="AO72" i="14"/>
  <c r="O69" i="33" s="1"/>
  <c r="AQ72" i="14"/>
  <c r="Q69" i="33" s="1"/>
  <c r="AJ72" i="14"/>
  <c r="J69" i="33" s="1"/>
  <c r="AK64" i="14"/>
  <c r="K61" i="33" s="1"/>
  <c r="AL64" i="14"/>
  <c r="L61" i="33" s="1"/>
  <c r="AM64" i="14"/>
  <c r="M61" i="33" s="1"/>
  <c r="AN64" i="14"/>
  <c r="N61" i="33" s="1"/>
  <c r="H61" i="33"/>
  <c r="AO64" i="14"/>
  <c r="O61" i="33" s="1"/>
  <c r="AQ64" i="14"/>
  <c r="Q61" i="33" s="1"/>
  <c r="AJ64" i="14"/>
  <c r="J61" i="33" s="1"/>
  <c r="H53" i="33"/>
  <c r="AK56" i="14"/>
  <c r="K53" i="33" s="1"/>
  <c r="AL56" i="14"/>
  <c r="L53" i="33" s="1"/>
  <c r="AM56" i="14"/>
  <c r="M53" i="33" s="1"/>
  <c r="AN56" i="14"/>
  <c r="N53" i="33" s="1"/>
  <c r="AO56" i="14"/>
  <c r="O53" i="33" s="1"/>
  <c r="AQ56" i="14"/>
  <c r="Q53" i="33" s="1"/>
  <c r="AJ56" i="14"/>
  <c r="J53" i="33" s="1"/>
  <c r="H45" i="33"/>
  <c r="AK48" i="14"/>
  <c r="K45" i="33" s="1"/>
  <c r="AL48" i="14"/>
  <c r="L45" i="33" s="1"/>
  <c r="AM48" i="14"/>
  <c r="M45" i="33" s="1"/>
  <c r="AN48" i="14"/>
  <c r="N45" i="33" s="1"/>
  <c r="AO48" i="14"/>
  <c r="O45" i="33" s="1"/>
  <c r="AQ48" i="14"/>
  <c r="Q45" i="33" s="1"/>
  <c r="H37" i="33"/>
  <c r="AK40" i="14"/>
  <c r="K37" i="33" s="1"/>
  <c r="AL40" i="14"/>
  <c r="L37" i="33" s="1"/>
  <c r="AM40" i="14"/>
  <c r="M37" i="33" s="1"/>
  <c r="AN40" i="14"/>
  <c r="N37" i="33" s="1"/>
  <c r="AO40" i="14"/>
  <c r="O37" i="33" s="1"/>
  <c r="AQ40" i="14"/>
  <c r="Q37" i="33" s="1"/>
  <c r="AJ40" i="14"/>
  <c r="J37" i="33" s="1"/>
  <c r="H29" i="33"/>
  <c r="AK32" i="14"/>
  <c r="K29" i="33" s="1"/>
  <c r="AL32" i="14"/>
  <c r="L29" i="33" s="1"/>
  <c r="AM32" i="14"/>
  <c r="M29" i="33" s="1"/>
  <c r="AN32" i="14"/>
  <c r="N29" i="33" s="1"/>
  <c r="AO32" i="14"/>
  <c r="O29" i="33" s="1"/>
  <c r="AQ32" i="14"/>
  <c r="Q29" i="33" s="1"/>
  <c r="H21" i="33"/>
  <c r="AK24" i="14"/>
  <c r="K21" i="33" s="1"/>
  <c r="AL24" i="14"/>
  <c r="L21" i="33" s="1"/>
  <c r="AM24" i="14"/>
  <c r="M21" i="33" s="1"/>
  <c r="AN24" i="14"/>
  <c r="N21" i="33" s="1"/>
  <c r="AO24" i="14"/>
  <c r="O21" i="33" s="1"/>
  <c r="AQ24" i="14"/>
  <c r="Q21" i="33" s="1"/>
  <c r="AJ24" i="14"/>
  <c r="J21" i="33" s="1"/>
  <c r="H13" i="33"/>
  <c r="AK16" i="14"/>
  <c r="K13" i="33" s="1"/>
  <c r="AL16" i="14"/>
  <c r="L13" i="33" s="1"/>
  <c r="AM16" i="14"/>
  <c r="M13" i="33" s="1"/>
  <c r="AN16" i="14"/>
  <c r="N13" i="33" s="1"/>
  <c r="AO16" i="14"/>
  <c r="O13" i="33" s="1"/>
  <c r="AQ16" i="14"/>
  <c r="Q13" i="33" s="1"/>
  <c r="AJ16" i="14"/>
  <c r="J13" i="33" s="1"/>
  <c r="AL12" i="14"/>
  <c r="AK162" i="14"/>
  <c r="K159" i="33" s="1"/>
  <c r="AJ161" i="14"/>
  <c r="J158" i="33" s="1"/>
  <c r="AQ159" i="14"/>
  <c r="Q156" i="33" s="1"/>
  <c r="AO158" i="14"/>
  <c r="O155" i="33" s="1"/>
  <c r="AN157" i="14"/>
  <c r="N154" i="33" s="1"/>
  <c r="AM156" i="14"/>
  <c r="M153" i="33" s="1"/>
  <c r="AK155" i="14"/>
  <c r="K152" i="33" s="1"/>
  <c r="AO153" i="14"/>
  <c r="O150" i="33" s="1"/>
  <c r="AK148" i="14"/>
  <c r="K145" i="33" s="1"/>
  <c r="AK146" i="14"/>
  <c r="K143" i="33" s="1"/>
  <c r="AN144" i="14"/>
  <c r="N141" i="33" s="1"/>
  <c r="AN142" i="14"/>
  <c r="N139" i="33" s="1"/>
  <c r="AQ140" i="14"/>
  <c r="Q137" i="33" s="1"/>
  <c r="AQ138" i="14"/>
  <c r="Q135" i="33" s="1"/>
  <c r="AN136" i="14"/>
  <c r="N133" i="33" s="1"/>
  <c r="AO129" i="14"/>
  <c r="O126" i="33" s="1"/>
  <c r="AQ120" i="14"/>
  <c r="Q117" i="33" s="1"/>
  <c r="AQ88" i="14"/>
  <c r="Q85" i="33" s="1"/>
  <c r="H148" i="33"/>
  <c r="AJ151" i="14"/>
  <c r="J148" i="33" s="1"/>
  <c r="AL151" i="14"/>
  <c r="L148" i="33" s="1"/>
  <c r="H140" i="33"/>
  <c r="AJ143" i="14"/>
  <c r="J140" i="33" s="1"/>
  <c r="AL143" i="14"/>
  <c r="L140" i="33" s="1"/>
  <c r="H132" i="33"/>
  <c r="AJ135" i="14"/>
  <c r="J132" i="33" s="1"/>
  <c r="AK135" i="14"/>
  <c r="K132" i="33" s="1"/>
  <c r="AL135" i="14"/>
  <c r="L132" i="33" s="1"/>
  <c r="H124" i="33"/>
  <c r="AJ127" i="14"/>
  <c r="J124" i="33" s="1"/>
  <c r="AK127" i="14"/>
  <c r="K124" i="33" s="1"/>
  <c r="AL127" i="14"/>
  <c r="L124" i="33" s="1"/>
  <c r="H116" i="33"/>
  <c r="AJ119" i="14"/>
  <c r="J116" i="33" s="1"/>
  <c r="AK119" i="14"/>
  <c r="K116" i="33" s="1"/>
  <c r="AL119" i="14"/>
  <c r="L116" i="33" s="1"/>
  <c r="AM119" i="14"/>
  <c r="M116" i="33" s="1"/>
  <c r="AN119" i="14"/>
  <c r="N116" i="33" s="1"/>
  <c r="H108" i="33"/>
  <c r="AJ111" i="14"/>
  <c r="J108" i="33" s="1"/>
  <c r="AK111" i="14"/>
  <c r="K108" i="33" s="1"/>
  <c r="AL111" i="14"/>
  <c r="L108" i="33" s="1"/>
  <c r="AM111" i="14"/>
  <c r="M108" i="33" s="1"/>
  <c r="AN111" i="14"/>
  <c r="N108" i="33" s="1"/>
  <c r="H100" i="33"/>
  <c r="AJ103" i="14"/>
  <c r="J100" i="33" s="1"/>
  <c r="AK103" i="14"/>
  <c r="K100" i="33" s="1"/>
  <c r="AL103" i="14"/>
  <c r="L100" i="33" s="1"/>
  <c r="AM103" i="14"/>
  <c r="M100" i="33" s="1"/>
  <c r="AN103" i="14"/>
  <c r="N100" i="33" s="1"/>
  <c r="H92" i="33"/>
  <c r="AJ95" i="14"/>
  <c r="J92" i="33" s="1"/>
  <c r="AK95" i="14"/>
  <c r="K92" i="33" s="1"/>
  <c r="AL95" i="14"/>
  <c r="L92" i="33" s="1"/>
  <c r="AM95" i="14"/>
  <c r="M92" i="33" s="1"/>
  <c r="AN95" i="14"/>
  <c r="N92" i="33" s="1"/>
  <c r="H84" i="33"/>
  <c r="AJ87" i="14"/>
  <c r="J84" i="33" s="1"/>
  <c r="AK87" i="14"/>
  <c r="K84" i="33" s="1"/>
  <c r="AL87" i="14"/>
  <c r="L84" i="33" s="1"/>
  <c r="AM87" i="14"/>
  <c r="M84" i="33" s="1"/>
  <c r="AN87" i="14"/>
  <c r="N84" i="33" s="1"/>
  <c r="H76" i="33"/>
  <c r="AJ79" i="14"/>
  <c r="J76" i="33" s="1"/>
  <c r="AK79" i="14"/>
  <c r="K76" i="33" s="1"/>
  <c r="AL79" i="14"/>
  <c r="L76" i="33" s="1"/>
  <c r="AM79" i="14"/>
  <c r="M76" i="33" s="1"/>
  <c r="AN79" i="14"/>
  <c r="N76" i="33" s="1"/>
  <c r="H68" i="33"/>
  <c r="AJ71" i="14"/>
  <c r="J68" i="33" s="1"/>
  <c r="AK71" i="14"/>
  <c r="K68" i="33" s="1"/>
  <c r="AL71" i="14"/>
  <c r="L68" i="33" s="1"/>
  <c r="AM71" i="14"/>
  <c r="M68" i="33" s="1"/>
  <c r="AN71" i="14"/>
  <c r="N68" i="33" s="1"/>
  <c r="AO71" i="14"/>
  <c r="O68" i="33" s="1"/>
  <c r="AQ71" i="14"/>
  <c r="Q68" i="33" s="1"/>
  <c r="H60" i="33"/>
  <c r="AJ63" i="14"/>
  <c r="J60" i="33" s="1"/>
  <c r="AK63" i="14"/>
  <c r="K60" i="33" s="1"/>
  <c r="AL63" i="14"/>
  <c r="L60" i="33" s="1"/>
  <c r="AM63" i="14"/>
  <c r="M60" i="33" s="1"/>
  <c r="AN63" i="14"/>
  <c r="N60" i="33" s="1"/>
  <c r="AO63" i="14"/>
  <c r="O60" i="33" s="1"/>
  <c r="AQ63" i="14"/>
  <c r="Q60" i="33" s="1"/>
  <c r="H52" i="33"/>
  <c r="AJ55" i="14"/>
  <c r="J52" i="33" s="1"/>
  <c r="AK55" i="14"/>
  <c r="K52" i="33" s="1"/>
  <c r="AL55" i="14"/>
  <c r="L52" i="33" s="1"/>
  <c r="AM55" i="14"/>
  <c r="M52" i="33" s="1"/>
  <c r="AN55" i="14"/>
  <c r="N52" i="33" s="1"/>
  <c r="AO55" i="14"/>
  <c r="O52" i="33" s="1"/>
  <c r="AQ55" i="14"/>
  <c r="Q52" i="33" s="1"/>
  <c r="H44" i="33"/>
  <c r="AJ47" i="14"/>
  <c r="J44" i="33" s="1"/>
  <c r="AK47" i="14"/>
  <c r="K44" i="33" s="1"/>
  <c r="AL47" i="14"/>
  <c r="L44" i="33" s="1"/>
  <c r="AM47" i="14"/>
  <c r="M44" i="33" s="1"/>
  <c r="AN47" i="14"/>
  <c r="N44" i="33" s="1"/>
  <c r="AO47" i="14"/>
  <c r="O44" i="33" s="1"/>
  <c r="H36" i="33"/>
  <c r="AJ39" i="14"/>
  <c r="J36" i="33" s="1"/>
  <c r="AK39" i="14"/>
  <c r="K36" i="33" s="1"/>
  <c r="AL39" i="14"/>
  <c r="L36" i="33" s="1"/>
  <c r="AM39" i="14"/>
  <c r="M36" i="33" s="1"/>
  <c r="AN39" i="14"/>
  <c r="N36" i="33" s="1"/>
  <c r="AO39" i="14"/>
  <c r="O36" i="33" s="1"/>
  <c r="AQ39" i="14"/>
  <c r="Q36" i="33" s="1"/>
  <c r="H28" i="33"/>
  <c r="AJ31" i="14"/>
  <c r="J28" i="33" s="1"/>
  <c r="AK31" i="14"/>
  <c r="K28" i="33" s="1"/>
  <c r="AL31" i="14"/>
  <c r="L28" i="33" s="1"/>
  <c r="AM31" i="14"/>
  <c r="M28" i="33" s="1"/>
  <c r="AN31" i="14"/>
  <c r="N28" i="33" s="1"/>
  <c r="AO31" i="14"/>
  <c r="O28" i="33" s="1"/>
  <c r="AQ31" i="14"/>
  <c r="Q28" i="33" s="1"/>
  <c r="H20" i="33"/>
  <c r="AJ23" i="14"/>
  <c r="J20" i="33" s="1"/>
  <c r="AK23" i="14"/>
  <c r="K20" i="33" s="1"/>
  <c r="AL23" i="14"/>
  <c r="L20" i="33" s="1"/>
  <c r="AM23" i="14"/>
  <c r="M20" i="33" s="1"/>
  <c r="AN23" i="14"/>
  <c r="N20" i="33" s="1"/>
  <c r="AO23" i="14"/>
  <c r="O20" i="33" s="1"/>
  <c r="AQ23" i="14"/>
  <c r="Q20" i="33" s="1"/>
  <c r="H12" i="33"/>
  <c r="AJ15" i="14"/>
  <c r="J12" i="33" s="1"/>
  <c r="AK15" i="14"/>
  <c r="K12" i="33" s="1"/>
  <c r="AL15" i="14"/>
  <c r="L12" i="33" s="1"/>
  <c r="AM15" i="14"/>
  <c r="M12" i="33" s="1"/>
  <c r="AN15" i="14"/>
  <c r="N12" i="33" s="1"/>
  <c r="AO15" i="14"/>
  <c r="O12" i="33" s="1"/>
  <c r="AQ15" i="14"/>
  <c r="Q12" i="33" s="1"/>
  <c r="AK12" i="14"/>
  <c r="AJ162" i="14"/>
  <c r="J159" i="33" s="1"/>
  <c r="AQ160" i="14"/>
  <c r="Q157" i="33" s="1"/>
  <c r="AO159" i="14"/>
  <c r="O156" i="33" s="1"/>
  <c r="AN158" i="14"/>
  <c r="N155" i="33" s="1"/>
  <c r="AM157" i="14"/>
  <c r="M154" i="33" s="1"/>
  <c r="AL156" i="14"/>
  <c r="L153" i="33" s="1"/>
  <c r="AJ155" i="14"/>
  <c r="J152" i="33" s="1"/>
  <c r="AM153" i="14"/>
  <c r="M150" i="33" s="1"/>
  <c r="AN151" i="14"/>
  <c r="N148" i="33" s="1"/>
  <c r="AN149" i="14"/>
  <c r="N146" i="33" s="1"/>
  <c r="AL144" i="14"/>
  <c r="L141" i="33" s="1"/>
  <c r="AM140" i="14"/>
  <c r="M137" i="33" s="1"/>
  <c r="AK138" i="14"/>
  <c r="K135" i="33" s="1"/>
  <c r="AQ135" i="14"/>
  <c r="Q132" i="33" s="1"/>
  <c r="AN133" i="14"/>
  <c r="N130" i="33" s="1"/>
  <c r="AL131" i="14"/>
  <c r="L128" i="33" s="1"/>
  <c r="AJ129" i="14"/>
  <c r="J126" i="33" s="1"/>
  <c r="AM124" i="14"/>
  <c r="M121" i="33" s="1"/>
  <c r="AQ119" i="14"/>
  <c r="Q116" i="33" s="1"/>
  <c r="AL115" i="14"/>
  <c r="L112" i="33" s="1"/>
  <c r="AK106" i="14"/>
  <c r="K103" i="33" s="1"/>
  <c r="AN101" i="14"/>
  <c r="N98" i="33" s="1"/>
  <c r="AJ97" i="14"/>
  <c r="J94" i="33" s="1"/>
  <c r="AM92" i="14"/>
  <c r="M89" i="33" s="1"/>
  <c r="AQ87" i="14"/>
  <c r="Q84" i="33" s="1"/>
  <c r="AL83" i="14"/>
  <c r="L80" i="33" s="1"/>
  <c r="AK57" i="14"/>
  <c r="K54" i="33" s="1"/>
  <c r="H147" i="33"/>
  <c r="AQ150" i="14"/>
  <c r="Q147" i="33" s="1"/>
  <c r="AK150" i="14"/>
  <c r="K147" i="33" s="1"/>
  <c r="H139" i="33"/>
  <c r="AQ142" i="14"/>
  <c r="Q139" i="33" s="1"/>
  <c r="AK142" i="14"/>
  <c r="K139" i="33" s="1"/>
  <c r="H131" i="33"/>
  <c r="AQ134" i="14"/>
  <c r="Q131" i="33" s="1"/>
  <c r="AJ134" i="14"/>
  <c r="J131" i="33" s="1"/>
  <c r="AK134" i="14"/>
  <c r="K131" i="33" s="1"/>
  <c r="H123" i="33"/>
  <c r="AQ126" i="14"/>
  <c r="Q123" i="33" s="1"/>
  <c r="AJ126" i="14"/>
  <c r="J123" i="33" s="1"/>
  <c r="AK126" i="14"/>
  <c r="K123" i="33" s="1"/>
  <c r="H115" i="33"/>
  <c r="AQ118" i="14"/>
  <c r="Q115" i="33" s="1"/>
  <c r="AJ118" i="14"/>
  <c r="J115" i="33" s="1"/>
  <c r="AK118" i="14"/>
  <c r="K115" i="33" s="1"/>
  <c r="AL118" i="14"/>
  <c r="L115" i="33" s="1"/>
  <c r="AM118" i="14"/>
  <c r="M115" i="33" s="1"/>
  <c r="H107" i="33"/>
  <c r="AQ110" i="14"/>
  <c r="Q107" i="33" s="1"/>
  <c r="AJ110" i="14"/>
  <c r="J107" i="33" s="1"/>
  <c r="AK110" i="14"/>
  <c r="K107" i="33" s="1"/>
  <c r="AL110" i="14"/>
  <c r="L107" i="33" s="1"/>
  <c r="AM110" i="14"/>
  <c r="M107" i="33" s="1"/>
  <c r="H99" i="33"/>
  <c r="AQ102" i="14"/>
  <c r="Q99" i="33" s="1"/>
  <c r="AJ102" i="14"/>
  <c r="J99" i="33" s="1"/>
  <c r="AK102" i="14"/>
  <c r="K99" i="33" s="1"/>
  <c r="AL102" i="14"/>
  <c r="L99" i="33" s="1"/>
  <c r="AM102" i="14"/>
  <c r="M99" i="33" s="1"/>
  <c r="H91" i="33"/>
  <c r="AQ94" i="14"/>
  <c r="Q91" i="33" s="1"/>
  <c r="AJ94" i="14"/>
  <c r="J91" i="33" s="1"/>
  <c r="AK94" i="14"/>
  <c r="K91" i="33" s="1"/>
  <c r="AL94" i="14"/>
  <c r="L91" i="33" s="1"/>
  <c r="AM94" i="14"/>
  <c r="M91" i="33" s="1"/>
  <c r="H83" i="33"/>
  <c r="AQ86" i="14"/>
  <c r="Q83" i="33" s="1"/>
  <c r="AJ86" i="14"/>
  <c r="J83" i="33" s="1"/>
  <c r="AK86" i="14"/>
  <c r="K83" i="33" s="1"/>
  <c r="AL86" i="14"/>
  <c r="L83" i="33" s="1"/>
  <c r="AM86" i="14"/>
  <c r="M83" i="33" s="1"/>
  <c r="H75" i="33"/>
  <c r="AQ78" i="14"/>
  <c r="Q75" i="33" s="1"/>
  <c r="AJ78" i="14"/>
  <c r="J75" i="33" s="1"/>
  <c r="AK78" i="14"/>
  <c r="K75" i="33" s="1"/>
  <c r="AL78" i="14"/>
  <c r="L75" i="33" s="1"/>
  <c r="AM78" i="14"/>
  <c r="M75" i="33" s="1"/>
  <c r="H67" i="33"/>
  <c r="AJ70" i="14"/>
  <c r="J67" i="33" s="1"/>
  <c r="AK70" i="14"/>
  <c r="K67" i="33" s="1"/>
  <c r="AL70" i="14"/>
  <c r="L67" i="33" s="1"/>
  <c r="AM70" i="14"/>
  <c r="M67" i="33" s="1"/>
  <c r="AN70" i="14"/>
  <c r="N67" i="33" s="1"/>
  <c r="H59" i="33"/>
  <c r="AJ62" i="14"/>
  <c r="J59" i="33" s="1"/>
  <c r="AK62" i="14"/>
  <c r="K59" i="33" s="1"/>
  <c r="AL62" i="14"/>
  <c r="L59" i="33" s="1"/>
  <c r="AM62" i="14"/>
  <c r="M59" i="33" s="1"/>
  <c r="AN62" i="14"/>
  <c r="N59" i="33" s="1"/>
  <c r="AO62" i="14"/>
  <c r="O59" i="33" s="1"/>
  <c r="AQ62" i="14"/>
  <c r="Q59" i="33" s="1"/>
  <c r="H51" i="33"/>
  <c r="AJ54" i="14"/>
  <c r="J51" i="33" s="1"/>
  <c r="AK54" i="14"/>
  <c r="K51" i="33" s="1"/>
  <c r="AL54" i="14"/>
  <c r="L51" i="33" s="1"/>
  <c r="AM54" i="14"/>
  <c r="M51" i="33" s="1"/>
  <c r="AN54" i="14"/>
  <c r="N51" i="33" s="1"/>
  <c r="AO54" i="14"/>
  <c r="O51" i="33" s="1"/>
  <c r="AQ54" i="14"/>
  <c r="Q51" i="33" s="1"/>
  <c r="H43" i="33"/>
  <c r="AJ46" i="14"/>
  <c r="J43" i="33" s="1"/>
  <c r="AK46" i="14"/>
  <c r="K43" i="33" s="1"/>
  <c r="AL46" i="14"/>
  <c r="L43" i="33" s="1"/>
  <c r="AM46" i="14"/>
  <c r="M43" i="33" s="1"/>
  <c r="AN46" i="14"/>
  <c r="N43" i="33" s="1"/>
  <c r="AO46" i="14"/>
  <c r="O43" i="33" s="1"/>
  <c r="AQ46" i="14"/>
  <c r="Q43" i="33" s="1"/>
  <c r="H35" i="33"/>
  <c r="AJ38" i="14"/>
  <c r="J35" i="33" s="1"/>
  <c r="AK38" i="14"/>
  <c r="K35" i="33" s="1"/>
  <c r="AL38" i="14"/>
  <c r="L35" i="33" s="1"/>
  <c r="AM38" i="14"/>
  <c r="M35" i="33" s="1"/>
  <c r="AN38" i="14"/>
  <c r="N35" i="33" s="1"/>
  <c r="H27" i="33"/>
  <c r="AJ30" i="14"/>
  <c r="J27" i="33" s="1"/>
  <c r="AK30" i="14"/>
  <c r="K27" i="33" s="1"/>
  <c r="AL30" i="14"/>
  <c r="L27" i="33" s="1"/>
  <c r="AM30" i="14"/>
  <c r="M27" i="33" s="1"/>
  <c r="AN30" i="14"/>
  <c r="N27" i="33" s="1"/>
  <c r="AO30" i="14"/>
  <c r="O27" i="33" s="1"/>
  <c r="H19" i="33"/>
  <c r="AJ22" i="14"/>
  <c r="J19" i="33" s="1"/>
  <c r="AK22" i="14"/>
  <c r="K19" i="33" s="1"/>
  <c r="AL22" i="14"/>
  <c r="L19" i="33" s="1"/>
  <c r="AM22" i="14"/>
  <c r="M19" i="33" s="1"/>
  <c r="AN22" i="14"/>
  <c r="N19" i="33" s="1"/>
  <c r="AO22" i="14"/>
  <c r="O19" i="33" s="1"/>
  <c r="H11" i="33"/>
  <c r="AJ14" i="14"/>
  <c r="J11" i="33" s="1"/>
  <c r="AK14" i="14"/>
  <c r="K11" i="33" s="1"/>
  <c r="AL14" i="14"/>
  <c r="L11" i="33" s="1"/>
  <c r="AM14" i="14"/>
  <c r="M11" i="33" s="1"/>
  <c r="AN14" i="14"/>
  <c r="N11" i="33" s="1"/>
  <c r="AO14" i="14"/>
  <c r="O11" i="33" s="1"/>
  <c r="AQ14" i="14"/>
  <c r="Q11" i="33" s="1"/>
  <c r="AJ12" i="14"/>
  <c r="AQ161" i="14"/>
  <c r="Q158" i="33" s="1"/>
  <c r="AO160" i="14"/>
  <c r="O157" i="33" s="1"/>
  <c r="AN159" i="14"/>
  <c r="N156" i="33" s="1"/>
  <c r="AM158" i="14"/>
  <c r="M155" i="33" s="1"/>
  <c r="AL157" i="14"/>
  <c r="L154" i="33" s="1"/>
  <c r="AK156" i="14"/>
  <c r="K153" i="33" s="1"/>
  <c r="AQ154" i="14"/>
  <c r="Q151" i="33" s="1"/>
  <c r="AJ153" i="14"/>
  <c r="J150" i="33" s="1"/>
  <c r="AM151" i="14"/>
  <c r="M148" i="33" s="1"/>
  <c r="AO147" i="14"/>
  <c r="O144" i="33" s="1"/>
  <c r="AQ145" i="14"/>
  <c r="Q142" i="33" s="1"/>
  <c r="AQ143" i="14"/>
  <c r="Q140" i="33" s="1"/>
  <c r="AL142" i="14"/>
  <c r="L139" i="33" s="1"/>
  <c r="AL140" i="14"/>
  <c r="L137" i="33" s="1"/>
  <c r="AO135" i="14"/>
  <c r="O132" i="33" s="1"/>
  <c r="AK131" i="14"/>
  <c r="K128" i="33" s="1"/>
  <c r="AQ128" i="14"/>
  <c r="Q125" i="33" s="1"/>
  <c r="AN126" i="14"/>
  <c r="N123" i="33" s="1"/>
  <c r="AO119" i="14"/>
  <c r="O116" i="33" s="1"/>
  <c r="AN110" i="14"/>
  <c r="N107" i="33" s="1"/>
  <c r="AQ96" i="14"/>
  <c r="Q93" i="33" s="1"/>
  <c r="AO87" i="14"/>
  <c r="O84" i="33" s="1"/>
  <c r="AN78" i="14"/>
  <c r="N75" i="33" s="1"/>
  <c r="AQ73" i="14"/>
  <c r="Q70" i="33" s="1"/>
  <c r="AJ57" i="14"/>
  <c r="J54" i="33" s="1"/>
  <c r="AO38" i="14"/>
  <c r="O35" i="33" s="1"/>
  <c r="H146" i="33"/>
  <c r="AO149" i="14"/>
  <c r="O146" i="33" s="1"/>
  <c r="AQ149" i="14"/>
  <c r="Q146" i="33" s="1"/>
  <c r="AJ149" i="14"/>
  <c r="J146" i="33" s="1"/>
  <c r="H138" i="33"/>
  <c r="AO141" i="14"/>
  <c r="O138" i="33" s="1"/>
  <c r="AQ141" i="14"/>
  <c r="Q138" i="33" s="1"/>
  <c r="AJ141" i="14"/>
  <c r="J138" i="33" s="1"/>
  <c r="H130" i="33"/>
  <c r="AO133" i="14"/>
  <c r="O130" i="33" s="1"/>
  <c r="AQ133" i="14"/>
  <c r="Q130" i="33" s="1"/>
  <c r="AJ133" i="14"/>
  <c r="J130" i="33" s="1"/>
  <c r="H122" i="33"/>
  <c r="AO125" i="14"/>
  <c r="O122" i="33" s="1"/>
  <c r="AQ125" i="14"/>
  <c r="Q122" i="33" s="1"/>
  <c r="AJ125" i="14"/>
  <c r="J122" i="33" s="1"/>
  <c r="H114" i="33"/>
  <c r="AO117" i="14"/>
  <c r="O114" i="33" s="1"/>
  <c r="AQ117" i="14"/>
  <c r="Q114" i="33" s="1"/>
  <c r="AJ117" i="14"/>
  <c r="J114" i="33" s="1"/>
  <c r="AK117" i="14"/>
  <c r="K114" i="33" s="1"/>
  <c r="AL117" i="14"/>
  <c r="L114" i="33" s="1"/>
  <c r="H106" i="33"/>
  <c r="AO109" i="14"/>
  <c r="O106" i="33" s="1"/>
  <c r="AQ109" i="14"/>
  <c r="Q106" i="33" s="1"/>
  <c r="AJ109" i="14"/>
  <c r="J106" i="33" s="1"/>
  <c r="AK109" i="14"/>
  <c r="K106" i="33" s="1"/>
  <c r="AL109" i="14"/>
  <c r="L106" i="33" s="1"/>
  <c r="H98" i="33"/>
  <c r="AO101" i="14"/>
  <c r="O98" i="33" s="1"/>
  <c r="AQ101" i="14"/>
  <c r="Q98" i="33" s="1"/>
  <c r="AJ101" i="14"/>
  <c r="J98" i="33" s="1"/>
  <c r="AK101" i="14"/>
  <c r="K98" i="33" s="1"/>
  <c r="AL101" i="14"/>
  <c r="L98" i="33" s="1"/>
  <c r="H90" i="33"/>
  <c r="AO93" i="14"/>
  <c r="O90" i="33" s="1"/>
  <c r="AQ93" i="14"/>
  <c r="Q90" i="33" s="1"/>
  <c r="AJ93" i="14"/>
  <c r="J90" i="33" s="1"/>
  <c r="AK93" i="14"/>
  <c r="K90" i="33" s="1"/>
  <c r="AL93" i="14"/>
  <c r="L90" i="33" s="1"/>
  <c r="H82" i="33"/>
  <c r="AO85" i="14"/>
  <c r="O82" i="33" s="1"/>
  <c r="AQ85" i="14"/>
  <c r="Q82" i="33" s="1"/>
  <c r="AJ85" i="14"/>
  <c r="J82" i="33" s="1"/>
  <c r="AK85" i="14"/>
  <c r="K82" i="33" s="1"/>
  <c r="AL85" i="14"/>
  <c r="L82" i="33" s="1"/>
  <c r="H74" i="33"/>
  <c r="AO77" i="14"/>
  <c r="O74" i="33" s="1"/>
  <c r="AQ77" i="14"/>
  <c r="Q74" i="33" s="1"/>
  <c r="AJ77" i="14"/>
  <c r="J74" i="33" s="1"/>
  <c r="AK77" i="14"/>
  <c r="K74" i="33" s="1"/>
  <c r="AL77" i="14"/>
  <c r="L74" i="33" s="1"/>
  <c r="AQ69" i="14"/>
  <c r="Q66" i="33" s="1"/>
  <c r="AJ69" i="14"/>
  <c r="J66" i="33" s="1"/>
  <c r="AK69" i="14"/>
  <c r="K66" i="33" s="1"/>
  <c r="AL69" i="14"/>
  <c r="L66" i="33" s="1"/>
  <c r="AM69" i="14"/>
  <c r="M66" i="33" s="1"/>
  <c r="H66" i="33"/>
  <c r="AN69" i="14"/>
  <c r="N66" i="33" s="1"/>
  <c r="AO69" i="14"/>
  <c r="O66" i="33" s="1"/>
  <c r="AQ61" i="14"/>
  <c r="Q58" i="33" s="1"/>
  <c r="AJ61" i="14"/>
  <c r="J58" i="33" s="1"/>
  <c r="H58" i="33"/>
  <c r="AK61" i="14"/>
  <c r="K58" i="33" s="1"/>
  <c r="AL61" i="14"/>
  <c r="L58" i="33" s="1"/>
  <c r="AM61" i="14"/>
  <c r="M58" i="33" s="1"/>
  <c r="H50" i="33"/>
  <c r="AQ53" i="14"/>
  <c r="Q50" i="33" s="1"/>
  <c r="AJ53" i="14"/>
  <c r="J50" i="33" s="1"/>
  <c r="AK53" i="14"/>
  <c r="K50" i="33" s="1"/>
  <c r="AL53" i="14"/>
  <c r="L50" i="33" s="1"/>
  <c r="AM53" i="14"/>
  <c r="M50" i="33" s="1"/>
  <c r="AN53" i="14"/>
  <c r="N50" i="33" s="1"/>
  <c r="AO53" i="14"/>
  <c r="O50" i="33" s="1"/>
  <c r="AQ45" i="14"/>
  <c r="Q42" i="33" s="1"/>
  <c r="AJ45" i="14"/>
  <c r="J42" i="33" s="1"/>
  <c r="AK45" i="14"/>
  <c r="K42" i="33" s="1"/>
  <c r="AL45" i="14"/>
  <c r="L42" i="33" s="1"/>
  <c r="H42" i="33"/>
  <c r="AM45" i="14"/>
  <c r="M42" i="33" s="1"/>
  <c r="AN45" i="14"/>
  <c r="N42" i="33" s="1"/>
  <c r="AO45" i="14"/>
  <c r="O42" i="33" s="1"/>
  <c r="AQ37" i="14"/>
  <c r="Q34" i="33" s="1"/>
  <c r="H34" i="33"/>
  <c r="AJ37" i="14"/>
  <c r="J34" i="33" s="1"/>
  <c r="AK37" i="14"/>
  <c r="K34" i="33" s="1"/>
  <c r="AL37" i="14"/>
  <c r="L34" i="33" s="1"/>
  <c r="AM37" i="14"/>
  <c r="M34" i="33" s="1"/>
  <c r="AN37" i="14"/>
  <c r="N34" i="33" s="1"/>
  <c r="AO37" i="14"/>
  <c r="O34" i="33" s="1"/>
  <c r="H26" i="33"/>
  <c r="AQ29" i="14"/>
  <c r="Q26" i="33" s="1"/>
  <c r="AJ29" i="14"/>
  <c r="J26" i="33" s="1"/>
  <c r="AK29" i="14"/>
  <c r="K26" i="33" s="1"/>
  <c r="AL29" i="14"/>
  <c r="L26" i="33" s="1"/>
  <c r="AM29" i="14"/>
  <c r="M26" i="33" s="1"/>
  <c r="AN29" i="14"/>
  <c r="N26" i="33" s="1"/>
  <c r="AO29" i="14"/>
  <c r="O26" i="33" s="1"/>
  <c r="H18" i="33"/>
  <c r="AQ21" i="14"/>
  <c r="Q18" i="33" s="1"/>
  <c r="AJ21" i="14"/>
  <c r="J18" i="33" s="1"/>
  <c r="AK21" i="14"/>
  <c r="K18" i="33" s="1"/>
  <c r="AL21" i="14"/>
  <c r="L18" i="33" s="1"/>
  <c r="AM21" i="14"/>
  <c r="M18" i="33" s="1"/>
  <c r="AN21" i="14"/>
  <c r="N18" i="33" s="1"/>
  <c r="H10" i="33"/>
  <c r="AQ13" i="14"/>
  <c r="Q10" i="33" s="1"/>
  <c r="AJ13" i="14"/>
  <c r="J10" i="33" s="1"/>
  <c r="AK13" i="14"/>
  <c r="K10" i="33" s="1"/>
  <c r="AL13" i="14"/>
  <c r="L10" i="33" s="1"/>
  <c r="AM13" i="14"/>
  <c r="M10" i="33" s="1"/>
  <c r="AN13" i="14"/>
  <c r="N10" i="33" s="1"/>
  <c r="AQ162" i="14"/>
  <c r="Q159" i="33" s="1"/>
  <c r="AO161" i="14"/>
  <c r="O158" i="33" s="1"/>
  <c r="AN160" i="14"/>
  <c r="N157" i="33" s="1"/>
  <c r="AM159" i="14"/>
  <c r="M156" i="33" s="1"/>
  <c r="AL158" i="14"/>
  <c r="L155" i="33" s="1"/>
  <c r="AK157" i="14"/>
  <c r="K154" i="33" s="1"/>
  <c r="AJ156" i="14"/>
  <c r="J153" i="33" s="1"/>
  <c r="AO154" i="14"/>
  <c r="O151" i="33" s="1"/>
  <c r="AQ152" i="14"/>
  <c r="Q149" i="33" s="1"/>
  <c r="AK151" i="14"/>
  <c r="K148" i="33" s="1"/>
  <c r="AL149" i="14"/>
  <c r="L146" i="33" s="1"/>
  <c r="AL147" i="14"/>
  <c r="L144" i="33" s="1"/>
  <c r="AO145" i="14"/>
  <c r="O142" i="33" s="1"/>
  <c r="AO143" i="14"/>
  <c r="O140" i="33" s="1"/>
  <c r="AJ142" i="14"/>
  <c r="J139" i="33" s="1"/>
  <c r="AQ137" i="14"/>
  <c r="Q134" i="33" s="1"/>
  <c r="AN135" i="14"/>
  <c r="N132" i="33" s="1"/>
  <c r="AL133" i="14"/>
  <c r="L130" i="33" s="1"/>
  <c r="AO128" i="14"/>
  <c r="O125" i="33" s="1"/>
  <c r="AM126" i="14"/>
  <c r="M123" i="33" s="1"/>
  <c r="AL123" i="14"/>
  <c r="L120" i="33" s="1"/>
  <c r="AO118" i="14"/>
  <c r="O115" i="33" s="1"/>
  <c r="AK114" i="14"/>
  <c r="K111" i="33" s="1"/>
  <c r="AN109" i="14"/>
  <c r="N106" i="33" s="1"/>
  <c r="AJ105" i="14"/>
  <c r="J102" i="33" s="1"/>
  <c r="AQ95" i="14"/>
  <c r="Q92" i="33" s="1"/>
  <c r="AL91" i="14"/>
  <c r="L88" i="33" s="1"/>
  <c r="AO86" i="14"/>
  <c r="O83" i="33" s="1"/>
  <c r="AK82" i="14"/>
  <c r="K79" i="33" s="1"/>
  <c r="AN77" i="14"/>
  <c r="N74" i="33" s="1"/>
  <c r="AQ70" i="14"/>
  <c r="Q67" i="33" s="1"/>
  <c r="AJ32" i="14"/>
  <c r="J29" i="33" s="1"/>
  <c r="H145" i="33"/>
  <c r="AN148" i="14"/>
  <c r="N145" i="33" s="1"/>
  <c r="AO148" i="14"/>
  <c r="O145" i="33" s="1"/>
  <c r="H137" i="33"/>
  <c r="AN140" i="14"/>
  <c r="N137" i="33" s="1"/>
  <c r="AO140" i="14"/>
  <c r="O137" i="33" s="1"/>
  <c r="H129" i="33"/>
  <c r="AN132" i="14"/>
  <c r="N129" i="33" s="1"/>
  <c r="AO132" i="14"/>
  <c r="O129" i="33" s="1"/>
  <c r="AQ132" i="14"/>
  <c r="Q129" i="33" s="1"/>
  <c r="H121" i="33"/>
  <c r="AN124" i="14"/>
  <c r="N121" i="33" s="1"/>
  <c r="AO124" i="14"/>
  <c r="O121" i="33" s="1"/>
  <c r="AQ124" i="14"/>
  <c r="Q121" i="33" s="1"/>
  <c r="AJ124" i="14"/>
  <c r="J121" i="33" s="1"/>
  <c r="AK124" i="14"/>
  <c r="K121" i="33" s="1"/>
  <c r="H113" i="33"/>
  <c r="AN116" i="14"/>
  <c r="N113" i="33" s="1"/>
  <c r="AO116" i="14"/>
  <c r="O113" i="33" s="1"/>
  <c r="AQ116" i="14"/>
  <c r="Q113" i="33" s="1"/>
  <c r="AJ116" i="14"/>
  <c r="J113" i="33" s="1"/>
  <c r="AK116" i="14"/>
  <c r="K113" i="33" s="1"/>
  <c r="H105" i="33"/>
  <c r="AN108" i="14"/>
  <c r="N105" i="33" s="1"/>
  <c r="AO108" i="14"/>
  <c r="O105" i="33" s="1"/>
  <c r="AQ108" i="14"/>
  <c r="Q105" i="33" s="1"/>
  <c r="AJ108" i="14"/>
  <c r="J105" i="33" s="1"/>
  <c r="AK108" i="14"/>
  <c r="K105" i="33" s="1"/>
  <c r="H97" i="33"/>
  <c r="AN100" i="14"/>
  <c r="N97" i="33" s="1"/>
  <c r="AO100" i="14"/>
  <c r="O97" i="33" s="1"/>
  <c r="AQ100" i="14"/>
  <c r="Q97" i="33" s="1"/>
  <c r="AJ100" i="14"/>
  <c r="J97" i="33" s="1"/>
  <c r="AK100" i="14"/>
  <c r="K97" i="33" s="1"/>
  <c r="H89" i="33"/>
  <c r="AN92" i="14"/>
  <c r="N89" i="33" s="1"/>
  <c r="AO92" i="14"/>
  <c r="O89" i="33" s="1"/>
  <c r="AQ92" i="14"/>
  <c r="Q89" i="33" s="1"/>
  <c r="AJ92" i="14"/>
  <c r="J89" i="33" s="1"/>
  <c r="AK92" i="14"/>
  <c r="K89" i="33" s="1"/>
  <c r="H81" i="33"/>
  <c r="AN84" i="14"/>
  <c r="N81" i="33" s="1"/>
  <c r="AO84" i="14"/>
  <c r="O81" i="33" s="1"/>
  <c r="AQ84" i="14"/>
  <c r="Q81" i="33" s="1"/>
  <c r="AJ84" i="14"/>
  <c r="J81" i="33" s="1"/>
  <c r="AK84" i="14"/>
  <c r="K81" i="33" s="1"/>
  <c r="H73" i="33"/>
  <c r="AN76" i="14"/>
  <c r="N73" i="33" s="1"/>
  <c r="AO76" i="14"/>
  <c r="O73" i="33" s="1"/>
  <c r="AQ76" i="14"/>
  <c r="Q73" i="33" s="1"/>
  <c r="AJ76" i="14"/>
  <c r="J73" i="33" s="1"/>
  <c r="AK76" i="14"/>
  <c r="K73" i="33" s="1"/>
  <c r="AO68" i="14"/>
  <c r="O65" i="33" s="1"/>
  <c r="AQ68" i="14"/>
  <c r="Q65" i="33" s="1"/>
  <c r="AJ68" i="14"/>
  <c r="J65" i="33" s="1"/>
  <c r="AK68" i="14"/>
  <c r="K65" i="33" s="1"/>
  <c r="AL68" i="14"/>
  <c r="L65" i="33" s="1"/>
  <c r="H65" i="33"/>
  <c r="AM68" i="14"/>
  <c r="M65" i="33" s="1"/>
  <c r="AN68" i="14"/>
  <c r="N65" i="33" s="1"/>
  <c r="AO60" i="14"/>
  <c r="O57" i="33" s="1"/>
  <c r="AQ60" i="14"/>
  <c r="Q57" i="33" s="1"/>
  <c r="H57" i="33"/>
  <c r="AJ60" i="14"/>
  <c r="J57" i="33" s="1"/>
  <c r="AK60" i="14"/>
  <c r="K57" i="33" s="1"/>
  <c r="AL60" i="14"/>
  <c r="L57" i="33" s="1"/>
  <c r="AM60" i="14"/>
  <c r="M57" i="33" s="1"/>
  <c r="AN60" i="14"/>
  <c r="N57" i="33" s="1"/>
  <c r="AO52" i="14"/>
  <c r="O49" i="33" s="1"/>
  <c r="AQ52" i="14"/>
  <c r="Q49" i="33" s="1"/>
  <c r="AJ52" i="14"/>
  <c r="J49" i="33" s="1"/>
  <c r="AK52" i="14"/>
  <c r="K49" i="33" s="1"/>
  <c r="AL52" i="14"/>
  <c r="L49" i="33" s="1"/>
  <c r="H49" i="33"/>
  <c r="AO44" i="14"/>
  <c r="O41" i="33" s="1"/>
  <c r="AQ44" i="14"/>
  <c r="Q41" i="33" s="1"/>
  <c r="AJ44" i="14"/>
  <c r="J41" i="33" s="1"/>
  <c r="H41" i="33"/>
  <c r="AK44" i="14"/>
  <c r="K41" i="33" s="1"/>
  <c r="AL44" i="14"/>
  <c r="L41" i="33" s="1"/>
  <c r="AM44" i="14"/>
  <c r="M41" i="33" s="1"/>
  <c r="AN44" i="14"/>
  <c r="N41" i="33" s="1"/>
  <c r="AO36" i="14"/>
  <c r="O33" i="33" s="1"/>
  <c r="H33" i="33"/>
  <c r="AQ36" i="14"/>
  <c r="Q33" i="33" s="1"/>
  <c r="AJ36" i="14"/>
  <c r="J33" i="33" s="1"/>
  <c r="AK36" i="14"/>
  <c r="K33" i="33" s="1"/>
  <c r="AL36" i="14"/>
  <c r="L33" i="33" s="1"/>
  <c r="AM36" i="14"/>
  <c r="M33" i="33" s="1"/>
  <c r="AN36" i="14"/>
  <c r="N33" i="33" s="1"/>
  <c r="AO28" i="14"/>
  <c r="O25" i="33" s="1"/>
  <c r="AQ28" i="14"/>
  <c r="Q25" i="33" s="1"/>
  <c r="AJ28" i="14"/>
  <c r="J25" i="33" s="1"/>
  <c r="AK28" i="14"/>
  <c r="K25" i="33" s="1"/>
  <c r="AL28" i="14"/>
  <c r="L25" i="33" s="1"/>
  <c r="AM28" i="14"/>
  <c r="M25" i="33" s="1"/>
  <c r="H25" i="33"/>
  <c r="AN28" i="14"/>
  <c r="N25" i="33" s="1"/>
  <c r="AO20" i="14"/>
  <c r="O17" i="33" s="1"/>
  <c r="AQ20" i="14"/>
  <c r="Q17" i="33" s="1"/>
  <c r="AJ20" i="14"/>
  <c r="J17" i="33" s="1"/>
  <c r="AK20" i="14"/>
  <c r="K17" i="33" s="1"/>
  <c r="H17" i="33"/>
  <c r="AL20" i="14"/>
  <c r="L17" i="33" s="1"/>
  <c r="AM20" i="14"/>
  <c r="M17" i="33" s="1"/>
  <c r="AN20" i="14"/>
  <c r="N17" i="33" s="1"/>
  <c r="AQ12" i="14"/>
  <c r="AO162" i="14"/>
  <c r="O159" i="33" s="1"/>
  <c r="AN161" i="14"/>
  <c r="N158" i="33" s="1"/>
  <c r="AM160" i="14"/>
  <c r="M157" i="33" s="1"/>
  <c r="AL159" i="14"/>
  <c r="L156" i="33" s="1"/>
  <c r="AK158" i="14"/>
  <c r="K155" i="33" s="1"/>
  <c r="AJ157" i="14"/>
  <c r="J154" i="33" s="1"/>
  <c r="AN154" i="14"/>
  <c r="N151" i="33" s="1"/>
  <c r="AO152" i="14"/>
  <c r="O149" i="33" s="1"/>
  <c r="AO150" i="14"/>
  <c r="O147" i="33" s="1"/>
  <c r="AK149" i="14"/>
  <c r="K146" i="33" s="1"/>
  <c r="AM145" i="14"/>
  <c r="M142" i="33" s="1"/>
  <c r="AN143" i="14"/>
  <c r="N140" i="33" s="1"/>
  <c r="AN141" i="14"/>
  <c r="N138" i="33" s="1"/>
  <c r="AJ140" i="14"/>
  <c r="J137" i="33" s="1"/>
  <c r="AO137" i="14"/>
  <c r="O134" i="33" s="1"/>
  <c r="AM135" i="14"/>
  <c r="M132" i="33" s="1"/>
  <c r="AK133" i="14"/>
  <c r="K130" i="33" s="1"/>
  <c r="AQ130" i="14"/>
  <c r="Q127" i="33" s="1"/>
  <c r="AN128" i="14"/>
  <c r="N125" i="33" s="1"/>
  <c r="AL126" i="14"/>
  <c r="L123" i="33" s="1"/>
  <c r="AN118" i="14"/>
  <c r="N115" i="33" s="1"/>
  <c r="AM109" i="14"/>
  <c r="M106" i="33" s="1"/>
  <c r="AQ104" i="14"/>
  <c r="Q101" i="33" s="1"/>
  <c r="AL100" i="14"/>
  <c r="L97" i="33" s="1"/>
  <c r="AO95" i="14"/>
  <c r="O92" i="33" s="1"/>
  <c r="AN86" i="14"/>
  <c r="N83" i="33" s="1"/>
  <c r="AM77" i="14"/>
  <c r="M74" i="33" s="1"/>
  <c r="AO70" i="14"/>
  <c r="O67" i="33" s="1"/>
  <c r="AM52" i="14"/>
  <c r="M49" i="33" s="1"/>
  <c r="AQ30" i="14"/>
  <c r="Q27" i="33" s="1"/>
  <c r="H152" i="33"/>
  <c r="AM155" i="14"/>
  <c r="M152" i="33" s="1"/>
  <c r="H144" i="33"/>
  <c r="AM147" i="14"/>
  <c r="M144" i="33" s="1"/>
  <c r="AN147" i="14"/>
  <c r="N144" i="33" s="1"/>
  <c r="AQ147" i="14"/>
  <c r="Q144" i="33" s="1"/>
  <c r="H136" i="33"/>
  <c r="AM139" i="14"/>
  <c r="M136" i="33" s="1"/>
  <c r="AN139" i="14"/>
  <c r="N136" i="33" s="1"/>
  <c r="AO139" i="14"/>
  <c r="O136" i="33" s="1"/>
  <c r="AQ139" i="14"/>
  <c r="Q136" i="33" s="1"/>
  <c r="H128" i="33"/>
  <c r="AM131" i="14"/>
  <c r="M128" i="33" s="1"/>
  <c r="AN131" i="14"/>
  <c r="N128" i="33" s="1"/>
  <c r="AO131" i="14"/>
  <c r="O128" i="33" s="1"/>
  <c r="AQ131" i="14"/>
  <c r="Q128" i="33" s="1"/>
  <c r="H120" i="33"/>
  <c r="AM123" i="14"/>
  <c r="M120" i="33" s="1"/>
  <c r="AN123" i="14"/>
  <c r="N120" i="33" s="1"/>
  <c r="AO123" i="14"/>
  <c r="O120" i="33" s="1"/>
  <c r="AQ123" i="14"/>
  <c r="Q120" i="33" s="1"/>
  <c r="AJ123" i="14"/>
  <c r="J120" i="33" s="1"/>
  <c r="H112" i="33"/>
  <c r="AM115" i="14"/>
  <c r="M112" i="33" s="1"/>
  <c r="AN115" i="14"/>
  <c r="N112" i="33" s="1"/>
  <c r="AO115" i="14"/>
  <c r="O112" i="33" s="1"/>
  <c r="AQ115" i="14"/>
  <c r="Q112" i="33" s="1"/>
  <c r="AJ115" i="14"/>
  <c r="J112" i="33" s="1"/>
  <c r="H104" i="33"/>
  <c r="AM107" i="14"/>
  <c r="M104" i="33" s="1"/>
  <c r="AN107" i="14"/>
  <c r="N104" i="33" s="1"/>
  <c r="AO107" i="14"/>
  <c r="O104" i="33" s="1"/>
  <c r="AQ107" i="14"/>
  <c r="Q104" i="33" s="1"/>
  <c r="AJ107" i="14"/>
  <c r="J104" i="33" s="1"/>
  <c r="H96" i="33"/>
  <c r="AM99" i="14"/>
  <c r="M96" i="33" s="1"/>
  <c r="AN99" i="14"/>
  <c r="N96" i="33" s="1"/>
  <c r="AO99" i="14"/>
  <c r="O96" i="33" s="1"/>
  <c r="AQ99" i="14"/>
  <c r="Q96" i="33" s="1"/>
  <c r="AJ99" i="14"/>
  <c r="J96" i="33" s="1"/>
  <c r="H88" i="33"/>
  <c r="AM91" i="14"/>
  <c r="M88" i="33" s="1"/>
  <c r="AN91" i="14"/>
  <c r="N88" i="33" s="1"/>
  <c r="AO91" i="14"/>
  <c r="O88" i="33" s="1"/>
  <c r="AQ91" i="14"/>
  <c r="Q88" i="33" s="1"/>
  <c r="AJ91" i="14"/>
  <c r="J88" i="33" s="1"/>
  <c r="AM83" i="14"/>
  <c r="M80" i="33" s="1"/>
  <c r="AN83" i="14"/>
  <c r="N80" i="33" s="1"/>
  <c r="AO83" i="14"/>
  <c r="O80" i="33" s="1"/>
  <c r="AQ83" i="14"/>
  <c r="Q80" i="33" s="1"/>
  <c r="H80" i="33"/>
  <c r="AJ83" i="14"/>
  <c r="J80" i="33" s="1"/>
  <c r="H72" i="33"/>
  <c r="AM75" i="14"/>
  <c r="M72" i="33" s="1"/>
  <c r="AN75" i="14"/>
  <c r="N72" i="33" s="1"/>
  <c r="AO75" i="14"/>
  <c r="O72" i="33" s="1"/>
  <c r="AQ75" i="14"/>
  <c r="Q72" i="33" s="1"/>
  <c r="AJ75" i="14"/>
  <c r="J72" i="33" s="1"/>
  <c r="AN67" i="14"/>
  <c r="N64" i="33" s="1"/>
  <c r="AO67" i="14"/>
  <c r="O64" i="33" s="1"/>
  <c r="AQ67" i="14"/>
  <c r="Q64" i="33" s="1"/>
  <c r="AJ67" i="14"/>
  <c r="J64" i="33" s="1"/>
  <c r="H64" i="33"/>
  <c r="AK67" i="14"/>
  <c r="K64" i="33" s="1"/>
  <c r="AL67" i="14"/>
  <c r="L64" i="33" s="1"/>
  <c r="AM67" i="14"/>
  <c r="M64" i="33" s="1"/>
  <c r="AN59" i="14"/>
  <c r="N56" i="33" s="1"/>
  <c r="H56" i="33"/>
  <c r="AO59" i="14"/>
  <c r="O56" i="33" s="1"/>
  <c r="AQ59" i="14"/>
  <c r="Q56" i="33" s="1"/>
  <c r="AJ59" i="14"/>
  <c r="J56" i="33" s="1"/>
  <c r="AK59" i="14"/>
  <c r="K56" i="33" s="1"/>
  <c r="AL59" i="14"/>
  <c r="L56" i="33" s="1"/>
  <c r="AM59" i="14"/>
  <c r="M56" i="33" s="1"/>
  <c r="AN51" i="14"/>
  <c r="N48" i="33" s="1"/>
  <c r="AO51" i="14"/>
  <c r="O48" i="33" s="1"/>
  <c r="AQ51" i="14"/>
  <c r="Q48" i="33" s="1"/>
  <c r="AJ51" i="14"/>
  <c r="J48" i="33" s="1"/>
  <c r="AK51" i="14"/>
  <c r="K48" i="33" s="1"/>
  <c r="H48" i="33"/>
  <c r="AL51" i="14"/>
  <c r="L48" i="33" s="1"/>
  <c r="AM51" i="14"/>
  <c r="M48" i="33" s="1"/>
  <c r="AN43" i="14"/>
  <c r="N40" i="33" s="1"/>
  <c r="AO43" i="14"/>
  <c r="O40" i="33" s="1"/>
  <c r="AQ43" i="14"/>
  <c r="Q40" i="33" s="1"/>
  <c r="H40" i="33"/>
  <c r="AJ43" i="14"/>
  <c r="J40" i="33" s="1"/>
  <c r="AK43" i="14"/>
  <c r="K40" i="33" s="1"/>
  <c r="H32" i="33"/>
  <c r="AN35" i="14"/>
  <c r="N32" i="33" s="1"/>
  <c r="AO35" i="14"/>
  <c r="O32" i="33" s="1"/>
  <c r="AQ35" i="14"/>
  <c r="Q32" i="33" s="1"/>
  <c r="AJ35" i="14"/>
  <c r="J32" i="33" s="1"/>
  <c r="AK35" i="14"/>
  <c r="K32" i="33" s="1"/>
  <c r="AL35" i="14"/>
  <c r="L32" i="33" s="1"/>
  <c r="AM35" i="14"/>
  <c r="M32" i="33" s="1"/>
  <c r="AN27" i="14"/>
  <c r="N24" i="33" s="1"/>
  <c r="AO27" i="14"/>
  <c r="O24" i="33" s="1"/>
  <c r="AQ27" i="14"/>
  <c r="Q24" i="33" s="1"/>
  <c r="AJ27" i="14"/>
  <c r="J24" i="33" s="1"/>
  <c r="AK27" i="14"/>
  <c r="K24" i="33" s="1"/>
  <c r="H24" i="33"/>
  <c r="AL27" i="14"/>
  <c r="L24" i="33" s="1"/>
  <c r="AM27" i="14"/>
  <c r="M24" i="33" s="1"/>
  <c r="AN19" i="14"/>
  <c r="N16" i="33" s="1"/>
  <c r="AO19" i="14"/>
  <c r="O16" i="33" s="1"/>
  <c r="AQ19" i="14"/>
  <c r="Q16" i="33" s="1"/>
  <c r="H16" i="33"/>
  <c r="AJ19" i="14"/>
  <c r="J16" i="33" s="1"/>
  <c r="AK19" i="14"/>
  <c r="K16" i="33" s="1"/>
  <c r="AL19" i="14"/>
  <c r="L16" i="33" s="1"/>
  <c r="AM19" i="14"/>
  <c r="M16" i="33" s="1"/>
  <c r="AO12" i="14"/>
  <c r="AN162" i="14"/>
  <c r="N159" i="33" s="1"/>
  <c r="AM161" i="14"/>
  <c r="M158" i="33" s="1"/>
  <c r="AL160" i="14"/>
  <c r="L157" i="33" s="1"/>
  <c r="AK159" i="14"/>
  <c r="K156" i="33" s="1"/>
  <c r="AJ158" i="14"/>
  <c r="J155" i="33" s="1"/>
  <c r="AQ156" i="14"/>
  <c r="Q153" i="33" s="1"/>
  <c r="AO155" i="14"/>
  <c r="O152" i="33" s="1"/>
  <c r="AN152" i="14"/>
  <c r="N149" i="33" s="1"/>
  <c r="AN150" i="14"/>
  <c r="N147" i="33" s="1"/>
  <c r="AQ148" i="14"/>
  <c r="Q145" i="33" s="1"/>
  <c r="AJ147" i="14"/>
  <c r="J144" i="33" s="1"/>
  <c r="AJ145" i="14"/>
  <c r="J142" i="33" s="1"/>
  <c r="AM143" i="14"/>
  <c r="M140" i="33" s="1"/>
  <c r="AM141" i="14"/>
  <c r="M138" i="33" s="1"/>
  <c r="AL139" i="14"/>
  <c r="L136" i="33" s="1"/>
  <c r="AJ137" i="14"/>
  <c r="J134" i="33" s="1"/>
  <c r="AO134" i="14"/>
  <c r="O131" i="33" s="1"/>
  <c r="AM132" i="14"/>
  <c r="M129" i="33" s="1"/>
  <c r="AQ127" i="14"/>
  <c r="Q124" i="33" s="1"/>
  <c r="AN125" i="14"/>
  <c r="N122" i="33" s="1"/>
  <c r="AN117" i="14"/>
  <c r="N114" i="33" s="1"/>
  <c r="AJ113" i="14"/>
  <c r="J110" i="33" s="1"/>
  <c r="AM108" i="14"/>
  <c r="M105" i="33" s="1"/>
  <c r="AQ103" i="14"/>
  <c r="Q100" i="33" s="1"/>
  <c r="AL99" i="14"/>
  <c r="L96" i="33" s="1"/>
  <c r="AO94" i="14"/>
  <c r="O91" i="33" s="1"/>
  <c r="AN85" i="14"/>
  <c r="N82" i="33" s="1"/>
  <c r="AJ81" i="14"/>
  <c r="J78" i="33" s="1"/>
  <c r="AM76" i="14"/>
  <c r="M73" i="33" s="1"/>
  <c r="AJ48" i="14"/>
  <c r="J45" i="33" s="1"/>
  <c r="AQ22" i="14"/>
  <c r="Q19" i="33" s="1"/>
  <c r="H151" i="33"/>
  <c r="AL154" i="14"/>
  <c r="L151" i="33" s="1"/>
  <c r="AM154" i="14"/>
  <c r="M151" i="33" s="1"/>
  <c r="H143" i="33"/>
  <c r="AL146" i="14"/>
  <c r="L143" i="33" s="1"/>
  <c r="AM146" i="14"/>
  <c r="M143" i="33" s="1"/>
  <c r="AO146" i="14"/>
  <c r="O143" i="33" s="1"/>
  <c r="H135" i="33"/>
  <c r="AL138" i="14"/>
  <c r="L135" i="33" s="1"/>
  <c r="AM138" i="14"/>
  <c r="M135" i="33" s="1"/>
  <c r="AN138" i="14"/>
  <c r="N135" i="33" s="1"/>
  <c r="AO138" i="14"/>
  <c r="O135" i="33" s="1"/>
  <c r="H127" i="33"/>
  <c r="AL130" i="14"/>
  <c r="L127" i="33" s="1"/>
  <c r="AM130" i="14"/>
  <c r="M127" i="33" s="1"/>
  <c r="AN130" i="14"/>
  <c r="N127" i="33" s="1"/>
  <c r="AO130" i="14"/>
  <c r="O127" i="33" s="1"/>
  <c r="H119" i="33"/>
  <c r="AL122" i="14"/>
  <c r="L119" i="33" s="1"/>
  <c r="AM122" i="14"/>
  <c r="M119" i="33" s="1"/>
  <c r="AN122" i="14"/>
  <c r="N119" i="33" s="1"/>
  <c r="AO122" i="14"/>
  <c r="O119" i="33" s="1"/>
  <c r="AQ122" i="14"/>
  <c r="Q119" i="33" s="1"/>
  <c r="H111" i="33"/>
  <c r="AL114" i="14"/>
  <c r="L111" i="33" s="1"/>
  <c r="AM114" i="14"/>
  <c r="M111" i="33" s="1"/>
  <c r="AN114" i="14"/>
  <c r="N111" i="33" s="1"/>
  <c r="AO114" i="14"/>
  <c r="O111" i="33" s="1"/>
  <c r="AQ114" i="14"/>
  <c r="Q111" i="33" s="1"/>
  <c r="H103" i="33"/>
  <c r="AL106" i="14"/>
  <c r="L103" i="33" s="1"/>
  <c r="AM106" i="14"/>
  <c r="M103" i="33" s="1"/>
  <c r="AN106" i="14"/>
  <c r="N103" i="33" s="1"/>
  <c r="AO106" i="14"/>
  <c r="O103" i="33" s="1"/>
  <c r="AQ106" i="14"/>
  <c r="Q103" i="33" s="1"/>
  <c r="H95" i="33"/>
  <c r="AL98" i="14"/>
  <c r="L95" i="33" s="1"/>
  <c r="AM98" i="14"/>
  <c r="M95" i="33" s="1"/>
  <c r="AN98" i="14"/>
  <c r="N95" i="33" s="1"/>
  <c r="AO98" i="14"/>
  <c r="O95" i="33" s="1"/>
  <c r="AQ98" i="14"/>
  <c r="Q95" i="33" s="1"/>
  <c r="H87" i="33"/>
  <c r="AL90" i="14"/>
  <c r="L87" i="33" s="1"/>
  <c r="AM90" i="14"/>
  <c r="M87" i="33" s="1"/>
  <c r="AN90" i="14"/>
  <c r="N87" i="33" s="1"/>
  <c r="AO90" i="14"/>
  <c r="O87" i="33" s="1"/>
  <c r="AQ90" i="14"/>
  <c r="Q87" i="33" s="1"/>
  <c r="H79" i="33"/>
  <c r="AL82" i="14"/>
  <c r="L79" i="33" s="1"/>
  <c r="AM82" i="14"/>
  <c r="M79" i="33" s="1"/>
  <c r="AN82" i="14"/>
  <c r="N79" i="33" s="1"/>
  <c r="AO82" i="14"/>
  <c r="O79" i="33" s="1"/>
  <c r="AQ82" i="14"/>
  <c r="Q79" i="33" s="1"/>
  <c r="H71" i="33"/>
  <c r="AJ74" i="14"/>
  <c r="J71" i="33" s="1"/>
  <c r="AL74" i="14"/>
  <c r="L71" i="33" s="1"/>
  <c r="AM74" i="14"/>
  <c r="M71" i="33" s="1"/>
  <c r="AN74" i="14"/>
  <c r="N71" i="33" s="1"/>
  <c r="AO74" i="14"/>
  <c r="O71" i="33" s="1"/>
  <c r="AQ74" i="14"/>
  <c r="Q71" i="33" s="1"/>
  <c r="H63" i="33"/>
  <c r="AM66" i="14"/>
  <c r="M63" i="33" s="1"/>
  <c r="AN66" i="14"/>
  <c r="N63" i="33" s="1"/>
  <c r="AO66" i="14"/>
  <c r="O63" i="33" s="1"/>
  <c r="AQ66" i="14"/>
  <c r="Q63" i="33" s="1"/>
  <c r="AJ66" i="14"/>
  <c r="J63" i="33" s="1"/>
  <c r="H55" i="33"/>
  <c r="AM58" i="14"/>
  <c r="M55" i="33" s="1"/>
  <c r="AN58" i="14"/>
  <c r="N55" i="33" s="1"/>
  <c r="AO58" i="14"/>
  <c r="O55" i="33" s="1"/>
  <c r="AQ58" i="14"/>
  <c r="Q55" i="33" s="1"/>
  <c r="AJ58" i="14"/>
  <c r="J55" i="33" s="1"/>
  <c r="AK58" i="14"/>
  <c r="K55" i="33" s="1"/>
  <c r="AL58" i="14"/>
  <c r="L55" i="33" s="1"/>
  <c r="H47" i="33"/>
  <c r="AM50" i="14"/>
  <c r="M47" i="33" s="1"/>
  <c r="AN50" i="14"/>
  <c r="N47" i="33" s="1"/>
  <c r="AO50" i="14"/>
  <c r="O47" i="33" s="1"/>
  <c r="AQ50" i="14"/>
  <c r="Q47" i="33" s="1"/>
  <c r="AJ50" i="14"/>
  <c r="J47" i="33" s="1"/>
  <c r="AK50" i="14"/>
  <c r="K47" i="33" s="1"/>
  <c r="AL50" i="14"/>
  <c r="L47" i="33" s="1"/>
  <c r="H39" i="33"/>
  <c r="AM42" i="14"/>
  <c r="M39" i="33" s="1"/>
  <c r="AN42" i="14"/>
  <c r="N39" i="33" s="1"/>
  <c r="AO42" i="14"/>
  <c r="O39" i="33" s="1"/>
  <c r="AQ42" i="14"/>
  <c r="Q39" i="33" s="1"/>
  <c r="AJ42" i="14"/>
  <c r="J39" i="33" s="1"/>
  <c r="AK42" i="14"/>
  <c r="K39" i="33" s="1"/>
  <c r="AL42" i="14"/>
  <c r="L39" i="33" s="1"/>
  <c r="H31" i="33"/>
  <c r="AM34" i="14"/>
  <c r="M31" i="33" s="1"/>
  <c r="AN34" i="14"/>
  <c r="N31" i="33" s="1"/>
  <c r="AO34" i="14"/>
  <c r="O31" i="33" s="1"/>
  <c r="AQ34" i="14"/>
  <c r="Q31" i="33" s="1"/>
  <c r="AJ34" i="14"/>
  <c r="J31" i="33" s="1"/>
  <c r="AK34" i="14"/>
  <c r="K31" i="33" s="1"/>
  <c r="AL34" i="14"/>
  <c r="L31" i="33" s="1"/>
  <c r="H23" i="33"/>
  <c r="AM26" i="14"/>
  <c r="M23" i="33" s="1"/>
  <c r="AN26" i="14"/>
  <c r="N23" i="33" s="1"/>
  <c r="AO26" i="14"/>
  <c r="O23" i="33" s="1"/>
  <c r="AQ26" i="14"/>
  <c r="Q23" i="33" s="1"/>
  <c r="AJ26" i="14"/>
  <c r="J23" i="33" s="1"/>
  <c r="AK26" i="14"/>
  <c r="K23" i="33" s="1"/>
  <c r="AL26" i="14"/>
  <c r="L23" i="33" s="1"/>
  <c r="AH11" i="14"/>
  <c r="H15" i="33"/>
  <c r="AM18" i="14"/>
  <c r="M15" i="33" s="1"/>
  <c r="AN18" i="14"/>
  <c r="N15" i="33" s="1"/>
  <c r="AO18" i="14"/>
  <c r="O15" i="33" s="1"/>
  <c r="AQ18" i="14"/>
  <c r="Q15" i="33" s="1"/>
  <c r="AJ18" i="14"/>
  <c r="J15" i="33" s="1"/>
  <c r="AK18" i="14"/>
  <c r="K15" i="33" s="1"/>
  <c r="AL18" i="14"/>
  <c r="L15" i="33" s="1"/>
  <c r="AN12" i="14"/>
  <c r="AM162" i="14"/>
  <c r="M159" i="33" s="1"/>
  <c r="AL161" i="14"/>
  <c r="L158" i="33" s="1"/>
  <c r="AK160" i="14"/>
  <c r="K157" i="33" s="1"/>
  <c r="AJ159" i="14"/>
  <c r="J156" i="33" s="1"/>
  <c r="AQ157" i="14"/>
  <c r="Q154" i="33" s="1"/>
  <c r="AO156" i="14"/>
  <c r="O153" i="33" s="1"/>
  <c r="AN155" i="14"/>
  <c r="N152" i="33" s="1"/>
  <c r="AJ154" i="14"/>
  <c r="J151" i="33" s="1"/>
  <c r="AL152" i="14"/>
  <c r="L149" i="33" s="1"/>
  <c r="AM150" i="14"/>
  <c r="M147" i="33" s="1"/>
  <c r="AM148" i="14"/>
  <c r="M145" i="33" s="1"/>
  <c r="AQ146" i="14"/>
  <c r="Q143" i="33" s="1"/>
  <c r="AQ144" i="14"/>
  <c r="Q141" i="33" s="1"/>
  <c r="AK143" i="14"/>
  <c r="K140" i="33" s="1"/>
  <c r="AL141" i="14"/>
  <c r="L138" i="33" s="1"/>
  <c r="AK139" i="14"/>
  <c r="K136" i="33" s="1"/>
  <c r="AQ136" i="14"/>
  <c r="Q133" i="33" s="1"/>
  <c r="AN134" i="14"/>
  <c r="N131" i="33" s="1"/>
  <c r="AL132" i="14"/>
  <c r="L129" i="33" s="1"/>
  <c r="AJ130" i="14"/>
  <c r="J127" i="33" s="1"/>
  <c r="AO127" i="14"/>
  <c r="O124" i="33" s="1"/>
  <c r="AM125" i="14"/>
  <c r="M122" i="33" s="1"/>
  <c r="AJ122" i="14"/>
  <c r="J119" i="33" s="1"/>
  <c r="AM117" i="14"/>
  <c r="M114" i="33" s="1"/>
  <c r="AQ112" i="14"/>
  <c r="Q109" i="33" s="1"/>
  <c r="AL108" i="14"/>
  <c r="L105" i="33" s="1"/>
  <c r="AO103" i="14"/>
  <c r="O100" i="33" s="1"/>
  <c r="AK99" i="14"/>
  <c r="K96" i="33" s="1"/>
  <c r="AN94" i="14"/>
  <c r="N91" i="33" s="1"/>
  <c r="AJ90" i="14"/>
  <c r="J87" i="33" s="1"/>
  <c r="AM85" i="14"/>
  <c r="M82" i="33" s="1"/>
  <c r="AQ80" i="14"/>
  <c r="Q77" i="33" s="1"/>
  <c r="AL76" i="14"/>
  <c r="L73" i="33" s="1"/>
  <c r="AK66" i="14"/>
  <c r="K63" i="33" s="1"/>
  <c r="AQ47" i="14"/>
  <c r="Q44" i="33" s="1"/>
  <c r="AO21" i="14"/>
  <c r="O18" i="33" s="1"/>
  <c r="X149" i="14"/>
  <c r="K146" i="28" s="1"/>
  <c r="X65" i="14"/>
  <c r="K62" i="28" s="1"/>
  <c r="X42" i="14"/>
  <c r="K39" i="28" s="1"/>
  <c r="AE18" i="14"/>
  <c r="R15" i="28" s="1"/>
  <c r="AP132" i="14"/>
  <c r="P129" i="33" s="1"/>
  <c r="AI114" i="14"/>
  <c r="I111" i="33" s="1"/>
  <c r="AI113" i="14"/>
  <c r="I110" i="33" s="1"/>
  <c r="X20" i="14"/>
  <c r="K17" i="28" s="1"/>
  <c r="X136" i="14"/>
  <c r="K133" i="28" s="1"/>
  <c r="X135" i="14"/>
  <c r="K132" i="28" s="1"/>
  <c r="X22" i="14"/>
  <c r="K19" i="28" s="1"/>
  <c r="AI12" i="14"/>
  <c r="AP116" i="14"/>
  <c r="P113" i="33" s="1"/>
  <c r="AP115" i="14"/>
  <c r="P112" i="33" s="1"/>
  <c r="X90" i="14"/>
  <c r="K87" i="28" s="1"/>
  <c r="X143" i="14"/>
  <c r="K140" i="28" s="1"/>
  <c r="X140" i="14"/>
  <c r="K137" i="28" s="1"/>
  <c r="X69" i="14"/>
  <c r="K66" i="28" s="1"/>
  <c r="AI98" i="14"/>
  <c r="I95" i="33" s="1"/>
  <c r="X141" i="14"/>
  <c r="K138" i="28" s="1"/>
  <c r="X93" i="14"/>
  <c r="K90" i="28" s="1"/>
  <c r="X16" i="14"/>
  <c r="K13" i="28" s="1"/>
  <c r="X15" i="14"/>
  <c r="K12" i="28" s="1"/>
  <c r="AP148" i="14"/>
  <c r="P145" i="33" s="1"/>
  <c r="AP100" i="14"/>
  <c r="P97" i="33" s="1"/>
  <c r="AP99" i="14"/>
  <c r="P96" i="33" s="1"/>
  <c r="X148" i="14"/>
  <c r="K145" i="28" s="1"/>
  <c r="X110" i="14"/>
  <c r="K107" i="28" s="1"/>
  <c r="AP140" i="14"/>
  <c r="P137" i="33" s="1"/>
  <c r="AE17" i="14"/>
  <c r="R14" i="28" s="1"/>
  <c r="AP17" i="14"/>
  <c r="P14" i="33" s="1"/>
  <c r="AE25" i="14"/>
  <c r="R22" i="28" s="1"/>
  <c r="AP25" i="14"/>
  <c r="P22" i="33" s="1"/>
  <c r="AI155" i="14"/>
  <c r="I152" i="33" s="1"/>
  <c r="AI147" i="14"/>
  <c r="I144" i="33" s="1"/>
  <c r="AI139" i="14"/>
  <c r="I136" i="33" s="1"/>
  <c r="AI131" i="14"/>
  <c r="I128" i="33" s="1"/>
  <c r="AI123" i="14"/>
  <c r="I120" i="33" s="1"/>
  <c r="X134" i="14"/>
  <c r="K131" i="28" s="1"/>
  <c r="X132" i="14"/>
  <c r="K129" i="28" s="1"/>
  <c r="X130" i="14"/>
  <c r="K127" i="28" s="1"/>
  <c r="X109" i="14"/>
  <c r="K106" i="28" s="1"/>
  <c r="X108" i="14"/>
  <c r="K105" i="28" s="1"/>
  <c r="X107" i="14"/>
  <c r="K104" i="28" s="1"/>
  <c r="X89" i="14"/>
  <c r="K86" i="28" s="1"/>
  <c r="AE65" i="14"/>
  <c r="R62" i="28" s="1"/>
  <c r="X64" i="14"/>
  <c r="K61" i="28" s="1"/>
  <c r="X63" i="14"/>
  <c r="K60" i="28" s="1"/>
  <c r="X59" i="14"/>
  <c r="K56" i="28" s="1"/>
  <c r="X58" i="14"/>
  <c r="K55" i="28" s="1"/>
  <c r="X41" i="14"/>
  <c r="K38" i="28" s="1"/>
  <c r="AE22" i="14"/>
  <c r="R19" i="28" s="1"/>
  <c r="X21" i="14"/>
  <c r="K18" i="28" s="1"/>
  <c r="AE16" i="14"/>
  <c r="R13" i="28" s="1"/>
  <c r="X14" i="14"/>
  <c r="K11" i="28" s="1"/>
  <c r="AP155" i="14"/>
  <c r="P152" i="33" s="1"/>
  <c r="AI154" i="14"/>
  <c r="I151" i="33" s="1"/>
  <c r="AP147" i="14"/>
  <c r="P144" i="33" s="1"/>
  <c r="AI146" i="14"/>
  <c r="I143" i="33" s="1"/>
  <c r="AI138" i="14"/>
  <c r="I135" i="33" s="1"/>
  <c r="AP131" i="14"/>
  <c r="P128" i="33" s="1"/>
  <c r="AP123" i="14"/>
  <c r="P120" i="33" s="1"/>
  <c r="AI122" i="14"/>
  <c r="I119" i="33" s="1"/>
  <c r="AI111" i="14"/>
  <c r="I108" i="33" s="1"/>
  <c r="X157" i="14"/>
  <c r="K154" i="28" s="1"/>
  <c r="X133" i="14"/>
  <c r="K130" i="28" s="1"/>
  <c r="X129" i="14"/>
  <c r="K126" i="28" s="1"/>
  <c r="X106" i="14"/>
  <c r="K103" i="28" s="1"/>
  <c r="AE89" i="14"/>
  <c r="R86" i="28" s="1"/>
  <c r="X88" i="14"/>
  <c r="K85" i="28" s="1"/>
  <c r="X87" i="14"/>
  <c r="K84" i="28" s="1"/>
  <c r="X83" i="14"/>
  <c r="K80" i="28" s="1"/>
  <c r="X82" i="14"/>
  <c r="K79" i="28" s="1"/>
  <c r="X60" i="14"/>
  <c r="K57" i="28" s="1"/>
  <c r="X57" i="14"/>
  <c r="K54" i="28" s="1"/>
  <c r="AE41" i="14"/>
  <c r="R38" i="28" s="1"/>
  <c r="X40" i="14"/>
  <c r="K37" i="28" s="1"/>
  <c r="X39" i="14"/>
  <c r="K36" i="28" s="1"/>
  <c r="X35" i="14"/>
  <c r="K32" i="28" s="1"/>
  <c r="X34" i="14"/>
  <c r="K31" i="28" s="1"/>
  <c r="AE14" i="14"/>
  <c r="R11" i="28" s="1"/>
  <c r="X13" i="14"/>
  <c r="K10" i="28" s="1"/>
  <c r="AE19" i="14"/>
  <c r="R16" i="28" s="1"/>
  <c r="AP19" i="14"/>
  <c r="P16" i="33" s="1"/>
  <c r="AE35" i="14"/>
  <c r="R32" i="28" s="1"/>
  <c r="AP35" i="14"/>
  <c r="P32" i="33" s="1"/>
  <c r="AP51" i="14"/>
  <c r="P48" i="33" s="1"/>
  <c r="AE59" i="14"/>
  <c r="R56" i="28" s="1"/>
  <c r="AP59" i="14"/>
  <c r="P56" i="33" s="1"/>
  <c r="AE67" i="14"/>
  <c r="R64" i="28" s="1"/>
  <c r="AP67" i="14"/>
  <c r="P64" i="33" s="1"/>
  <c r="AE75" i="14"/>
  <c r="R72" i="28" s="1"/>
  <c r="AP75" i="14"/>
  <c r="P72" i="33" s="1"/>
  <c r="AE83" i="14"/>
  <c r="R80" i="28" s="1"/>
  <c r="AP83" i="14"/>
  <c r="P80" i="33" s="1"/>
  <c r="AP12" i="14"/>
  <c r="AI161" i="14"/>
  <c r="I158" i="33" s="1"/>
  <c r="AI153" i="14"/>
  <c r="I150" i="33" s="1"/>
  <c r="AI145" i="14"/>
  <c r="I142" i="33" s="1"/>
  <c r="AI137" i="14"/>
  <c r="I134" i="33" s="1"/>
  <c r="AI121" i="14"/>
  <c r="I118" i="33" s="1"/>
  <c r="AP111" i="14"/>
  <c r="P108" i="33" s="1"/>
  <c r="AE129" i="14"/>
  <c r="R126" i="28" s="1"/>
  <c r="X128" i="14"/>
  <c r="K125" i="28" s="1"/>
  <c r="X127" i="14"/>
  <c r="K124" i="28" s="1"/>
  <c r="X105" i="14"/>
  <c r="K102" i="28" s="1"/>
  <c r="X86" i="14"/>
  <c r="K83" i="28" s="1"/>
  <c r="X84" i="14"/>
  <c r="K81" i="28" s="1"/>
  <c r="X81" i="14"/>
  <c r="K78" i="28" s="1"/>
  <c r="X61" i="14"/>
  <c r="K58" i="28" s="1"/>
  <c r="AE57" i="14"/>
  <c r="R54" i="28" s="1"/>
  <c r="X56" i="14"/>
  <c r="K53" i="28" s="1"/>
  <c r="X55" i="14"/>
  <c r="K52" i="28" s="1"/>
  <c r="X50" i="14"/>
  <c r="K47" i="28" s="1"/>
  <c r="X38" i="14"/>
  <c r="K35" i="28" s="1"/>
  <c r="X36" i="14"/>
  <c r="K33" i="28" s="1"/>
  <c r="X33" i="14"/>
  <c r="K30" i="28" s="1"/>
  <c r="AE20" i="14"/>
  <c r="R17" i="28" s="1"/>
  <c r="AP20" i="14"/>
  <c r="P17" i="33" s="1"/>
  <c r="AE28" i="14"/>
  <c r="R25" i="28" s="1"/>
  <c r="AP28" i="14"/>
  <c r="P25" i="33" s="1"/>
  <c r="AE36" i="14"/>
  <c r="R33" i="28" s="1"/>
  <c r="AP36" i="14"/>
  <c r="P33" i="33" s="1"/>
  <c r="AE44" i="14"/>
  <c r="R41" i="28" s="1"/>
  <c r="AP44" i="14"/>
  <c r="P41" i="33" s="1"/>
  <c r="AE52" i="14"/>
  <c r="R49" i="28" s="1"/>
  <c r="AP52" i="14"/>
  <c r="P49" i="33" s="1"/>
  <c r="AE68" i="14"/>
  <c r="R65" i="28" s="1"/>
  <c r="AP68" i="14"/>
  <c r="P65" i="33" s="1"/>
  <c r="AE84" i="14"/>
  <c r="R81" i="28" s="1"/>
  <c r="AP84" i="14"/>
  <c r="P81" i="33" s="1"/>
  <c r="AP153" i="14"/>
  <c r="P150" i="33" s="1"/>
  <c r="AI152" i="14"/>
  <c r="I149" i="33" s="1"/>
  <c r="AP145" i="14"/>
  <c r="P142" i="33" s="1"/>
  <c r="AP121" i="14"/>
  <c r="P118" i="33" s="1"/>
  <c r="AI120" i="14"/>
  <c r="I117" i="33" s="1"/>
  <c r="X151" i="14"/>
  <c r="K148" i="28" s="1"/>
  <c r="X124" i="14"/>
  <c r="K121" i="28" s="1"/>
  <c r="AE105" i="14"/>
  <c r="R102" i="28" s="1"/>
  <c r="X104" i="14"/>
  <c r="K101" i="28" s="1"/>
  <c r="X103" i="14"/>
  <c r="K100" i="28" s="1"/>
  <c r="X99" i="14"/>
  <c r="K96" i="28" s="1"/>
  <c r="X85" i="14"/>
  <c r="K82" i="28" s="1"/>
  <c r="AE81" i="14"/>
  <c r="R78" i="28" s="1"/>
  <c r="X80" i="14"/>
  <c r="K77" i="28" s="1"/>
  <c r="X79" i="14"/>
  <c r="K76" i="28" s="1"/>
  <c r="X75" i="14"/>
  <c r="K72" i="28" s="1"/>
  <c r="X74" i="14"/>
  <c r="K71" i="28" s="1"/>
  <c r="X54" i="14"/>
  <c r="K51" i="28" s="1"/>
  <c r="X52" i="14"/>
  <c r="K49" i="28" s="1"/>
  <c r="X49" i="14"/>
  <c r="K46" i="28" s="1"/>
  <c r="X37" i="14"/>
  <c r="K34" i="28" s="1"/>
  <c r="AE33" i="14"/>
  <c r="R30" i="28" s="1"/>
  <c r="X32" i="14"/>
  <c r="K29" i="28" s="1"/>
  <c r="X31" i="14"/>
  <c r="K28" i="28" s="1"/>
  <c r="AI119" i="14"/>
  <c r="I116" i="33" s="1"/>
  <c r="AP108" i="14"/>
  <c r="P105" i="33" s="1"/>
  <c r="AP107" i="14"/>
  <c r="P104" i="33" s="1"/>
  <c r="AI91" i="14"/>
  <c r="I88" i="33" s="1"/>
  <c r="X125" i="14"/>
  <c r="K122" i="28" s="1"/>
  <c r="X115" i="14"/>
  <c r="K112" i="28" s="1"/>
  <c r="X100" i="14"/>
  <c r="K97" i="28" s="1"/>
  <c r="X97" i="14"/>
  <c r="K94" i="28" s="1"/>
  <c r="X76" i="14"/>
  <c r="K73" i="28" s="1"/>
  <c r="X73" i="14"/>
  <c r="K70" i="28" s="1"/>
  <c r="X53" i="14"/>
  <c r="K50" i="28" s="1"/>
  <c r="AE49" i="14"/>
  <c r="R46" i="28" s="1"/>
  <c r="X48" i="14"/>
  <c r="K45" i="28" s="1"/>
  <c r="X47" i="14"/>
  <c r="K44" i="28" s="1"/>
  <c r="X30" i="14"/>
  <c r="K27" i="28" s="1"/>
  <c r="X28" i="14"/>
  <c r="K25" i="28" s="1"/>
  <c r="X27" i="14"/>
  <c r="K24" i="28" s="1"/>
  <c r="AP159" i="14"/>
  <c r="P156" i="33" s="1"/>
  <c r="AP151" i="14"/>
  <c r="P148" i="33" s="1"/>
  <c r="AP143" i="14"/>
  <c r="P140" i="33" s="1"/>
  <c r="AI142" i="14"/>
  <c r="I139" i="33" s="1"/>
  <c r="AP135" i="14"/>
  <c r="P132" i="33" s="1"/>
  <c r="AP127" i="14"/>
  <c r="P124" i="33" s="1"/>
  <c r="AP119" i="14"/>
  <c r="P116" i="33" s="1"/>
  <c r="AI118" i="14"/>
  <c r="I115" i="33" s="1"/>
  <c r="X116" i="14"/>
  <c r="K113" i="28" s="1"/>
  <c r="X101" i="14"/>
  <c r="K98" i="28" s="1"/>
  <c r="AE97" i="14"/>
  <c r="R94" i="28" s="1"/>
  <c r="X96" i="14"/>
  <c r="K93" i="28" s="1"/>
  <c r="X95" i="14"/>
  <c r="K92" i="28" s="1"/>
  <c r="X77" i="14"/>
  <c r="K74" i="28" s="1"/>
  <c r="AE73" i="14"/>
  <c r="R70" i="28" s="1"/>
  <c r="X72" i="14"/>
  <c r="K69" i="28" s="1"/>
  <c r="X71" i="14"/>
  <c r="K68" i="28" s="1"/>
  <c r="X46" i="14"/>
  <c r="K43" i="28" s="1"/>
  <c r="X29" i="14"/>
  <c r="K26" i="28" s="1"/>
  <c r="X26" i="14"/>
  <c r="K23" i="28" s="1"/>
  <c r="X25" i="14"/>
  <c r="K22" i="28" s="1"/>
  <c r="AE15" i="14"/>
  <c r="R12" i="28" s="1"/>
  <c r="AP15" i="14"/>
  <c r="P12" i="33" s="1"/>
  <c r="AE23" i="14"/>
  <c r="R20" i="28" s="1"/>
  <c r="AP23" i="14"/>
  <c r="P20" i="33" s="1"/>
  <c r="AE31" i="14"/>
  <c r="R28" i="28" s="1"/>
  <c r="AP31" i="14"/>
  <c r="P28" i="33" s="1"/>
  <c r="AE39" i="14"/>
  <c r="R36" i="28" s="1"/>
  <c r="AP39" i="14"/>
  <c r="P36" i="33" s="1"/>
  <c r="AE47" i="14"/>
  <c r="R44" i="28" s="1"/>
  <c r="AP47" i="14"/>
  <c r="P44" i="33" s="1"/>
  <c r="AE55" i="14"/>
  <c r="R52" i="28" s="1"/>
  <c r="AP55" i="14"/>
  <c r="P52" i="33" s="1"/>
  <c r="AE63" i="14"/>
  <c r="R60" i="28" s="1"/>
  <c r="AP63" i="14"/>
  <c r="P60" i="33" s="1"/>
  <c r="AE71" i="14"/>
  <c r="R68" i="28" s="1"/>
  <c r="AP71" i="14"/>
  <c r="P68" i="33" s="1"/>
  <c r="AE79" i="14"/>
  <c r="R76" i="28" s="1"/>
  <c r="AP79" i="14"/>
  <c r="P76" i="33" s="1"/>
  <c r="AE87" i="14"/>
  <c r="R84" i="28" s="1"/>
  <c r="AP87" i="14"/>
  <c r="P84" i="33" s="1"/>
  <c r="AE95" i="14"/>
  <c r="R92" i="28" s="1"/>
  <c r="AP95" i="14"/>
  <c r="P92" i="33" s="1"/>
  <c r="AI117" i="14"/>
  <c r="I114" i="33" s="1"/>
  <c r="AP103" i="14"/>
  <c r="P100" i="33" s="1"/>
  <c r="AE113" i="14"/>
  <c r="R110" i="28" s="1"/>
  <c r="X112" i="14"/>
  <c r="K109" i="28" s="1"/>
  <c r="X92" i="14"/>
  <c r="K89" i="28" s="1"/>
  <c r="X70" i="14"/>
  <c r="K67" i="28" s="1"/>
  <c r="X68" i="14"/>
  <c r="K65" i="28" s="1"/>
  <c r="X67" i="14"/>
  <c r="K64" i="28" s="1"/>
  <c r="X66" i="14"/>
  <c r="K63" i="28" s="1"/>
  <c r="X45" i="14"/>
  <c r="K42" i="28" s="1"/>
  <c r="X44" i="14"/>
  <c r="K41" i="28" s="1"/>
  <c r="X43" i="14"/>
  <c r="K40" i="28" s="1"/>
  <c r="X24" i="14"/>
  <c r="K21" i="28" s="1"/>
  <c r="X23" i="14"/>
  <c r="K20" i="28" s="1"/>
  <c r="X19" i="14"/>
  <c r="K16" i="28" s="1"/>
  <c r="X18" i="14"/>
  <c r="K15" i="28" s="1"/>
  <c r="X17" i="14"/>
  <c r="K14" i="28" s="1"/>
  <c r="AF116" i="14"/>
  <c r="S113" i="28" s="1"/>
  <c r="AF139" i="14"/>
  <c r="AF100" i="14"/>
  <c r="S97" i="28" s="1"/>
  <c r="AE124" i="14"/>
  <c r="R121" i="28" s="1"/>
  <c r="AE92" i="14"/>
  <c r="R89" i="28" s="1"/>
  <c r="AE76" i="14"/>
  <c r="R73" i="28" s="1"/>
  <c r="AE60" i="14"/>
  <c r="R57" i="28" s="1"/>
  <c r="AE139" i="14"/>
  <c r="R136" i="28" s="1"/>
  <c r="AE43" i="14"/>
  <c r="R40" i="28" s="1"/>
  <c r="AE27" i="14"/>
  <c r="M11" i="14"/>
  <c r="N156" i="14"/>
  <c r="AF156" i="14" s="1"/>
  <c r="S153" i="28" s="1"/>
  <c r="N12" i="14"/>
  <c r="AE12" i="14" s="1"/>
  <c r="R9" i="28" s="1"/>
  <c r="L11" i="14"/>
  <c r="AE51" i="14" l="1"/>
  <c r="R48" i="28" s="1"/>
  <c r="P9" i="33"/>
  <c r="E64" i="16"/>
  <c r="K9" i="33"/>
  <c r="E71" i="16"/>
  <c r="L9" i="33"/>
  <c r="E72" i="16"/>
  <c r="I9" i="33"/>
  <c r="E62" i="16"/>
  <c r="Q9" i="33"/>
  <c r="E65" i="16"/>
  <c r="N9" i="33"/>
  <c r="E74" i="16"/>
  <c r="O9" i="33"/>
  <c r="E75" i="16"/>
  <c r="J9" i="33"/>
  <c r="E70" i="16"/>
  <c r="AE131" i="14"/>
  <c r="R128" i="28" s="1"/>
  <c r="M9" i="33"/>
  <c r="E73" i="16"/>
  <c r="AV20" i="33"/>
  <c r="AW20" i="33"/>
  <c r="AV21" i="33"/>
  <c r="AW21" i="33"/>
  <c r="AV85" i="33"/>
  <c r="AW85" i="33"/>
  <c r="AV62" i="33"/>
  <c r="AW62" i="33"/>
  <c r="AW118" i="33"/>
  <c r="AV118" i="33"/>
  <c r="AV142" i="33"/>
  <c r="AW142" i="33"/>
  <c r="AV93" i="33"/>
  <c r="AW93" i="33"/>
  <c r="AV17" i="33"/>
  <c r="AW17" i="33"/>
  <c r="AV26" i="33"/>
  <c r="AW26" i="33"/>
  <c r="AV50" i="33"/>
  <c r="AW50" i="33"/>
  <c r="AW132" i="33"/>
  <c r="AV132" i="33"/>
  <c r="AV29" i="33"/>
  <c r="AW29" i="33"/>
  <c r="AV127" i="33"/>
  <c r="AW127" i="33"/>
  <c r="AV152" i="33"/>
  <c r="AW152" i="33"/>
  <c r="AV59" i="33"/>
  <c r="AW59" i="33"/>
  <c r="AW107" i="33"/>
  <c r="AV107" i="33"/>
  <c r="AV79" i="33"/>
  <c r="AW79" i="33"/>
  <c r="AV111" i="33"/>
  <c r="AW111" i="33"/>
  <c r="AV16" i="33"/>
  <c r="AW16" i="33"/>
  <c r="AV128" i="33"/>
  <c r="AW128" i="33"/>
  <c r="AV97" i="33"/>
  <c r="AW97" i="33"/>
  <c r="AV113" i="33"/>
  <c r="AW113" i="33"/>
  <c r="AV98" i="33"/>
  <c r="AW98" i="33"/>
  <c r="AW138" i="33"/>
  <c r="AV138" i="33"/>
  <c r="AV112" i="33"/>
  <c r="AW112" i="33"/>
  <c r="AV137" i="33"/>
  <c r="AW137" i="33"/>
  <c r="AV140" i="33"/>
  <c r="AW140" i="33"/>
  <c r="AV45" i="33"/>
  <c r="AW45" i="33"/>
  <c r="AV61" i="33"/>
  <c r="AW61" i="33"/>
  <c r="AV69" i="33"/>
  <c r="AW69" i="33"/>
  <c r="AV149" i="33"/>
  <c r="AW149" i="33"/>
  <c r="AV22" i="33"/>
  <c r="AW22" i="33"/>
  <c r="AV46" i="33"/>
  <c r="AW46" i="33"/>
  <c r="AW57" i="33"/>
  <c r="AV57" i="33"/>
  <c r="AW18" i="33"/>
  <c r="AV18" i="33"/>
  <c r="AV58" i="33"/>
  <c r="AW58" i="33"/>
  <c r="AV44" i="33"/>
  <c r="AW44" i="33"/>
  <c r="AV68" i="33"/>
  <c r="AW68" i="33"/>
  <c r="AW84" i="33"/>
  <c r="AV84" i="33"/>
  <c r="AV100" i="33"/>
  <c r="AW100" i="33"/>
  <c r="AV116" i="33"/>
  <c r="AW116" i="33"/>
  <c r="AV49" i="33"/>
  <c r="AW49" i="33"/>
  <c r="AV11" i="33"/>
  <c r="AW11" i="33"/>
  <c r="AV51" i="33"/>
  <c r="AW51" i="33"/>
  <c r="AV135" i="33"/>
  <c r="AW135" i="33"/>
  <c r="AW48" i="33"/>
  <c r="AV48" i="33"/>
  <c r="AV56" i="33"/>
  <c r="AW56" i="33"/>
  <c r="AV25" i="33"/>
  <c r="AW25" i="33"/>
  <c r="AV145" i="33"/>
  <c r="AW145" i="33"/>
  <c r="AV122" i="33"/>
  <c r="AW122" i="33"/>
  <c r="AV146" i="33"/>
  <c r="AW146" i="33"/>
  <c r="AV139" i="33"/>
  <c r="AW139" i="33"/>
  <c r="AW148" i="33"/>
  <c r="AV148" i="33"/>
  <c r="AV31" i="33"/>
  <c r="AW31" i="33"/>
  <c r="AV55" i="33"/>
  <c r="AW55" i="33"/>
  <c r="AW136" i="33"/>
  <c r="AV136" i="33"/>
  <c r="AV33" i="33"/>
  <c r="AW33" i="33"/>
  <c r="AV34" i="33"/>
  <c r="AW34" i="33"/>
  <c r="AV27" i="33"/>
  <c r="AW27" i="33"/>
  <c r="AV67" i="33"/>
  <c r="AW67" i="33"/>
  <c r="AV83" i="33"/>
  <c r="AW83" i="33"/>
  <c r="AV99" i="33"/>
  <c r="AW99" i="33"/>
  <c r="AV115" i="33"/>
  <c r="AW115" i="33"/>
  <c r="AV101" i="33"/>
  <c r="AW101" i="33"/>
  <c r="AV133" i="33"/>
  <c r="AW133" i="33"/>
  <c r="AV14" i="33"/>
  <c r="AW14" i="33"/>
  <c r="AV38" i="33"/>
  <c r="AW38" i="33"/>
  <c r="AW78" i="33"/>
  <c r="AV78" i="33"/>
  <c r="AV109" i="33"/>
  <c r="AW109" i="33"/>
  <c r="AV147" i="33"/>
  <c r="AW147" i="33"/>
  <c r="AW76" i="33"/>
  <c r="AV76" i="33"/>
  <c r="AV92" i="33"/>
  <c r="AW92" i="33"/>
  <c r="AW108" i="33"/>
  <c r="AV108" i="33"/>
  <c r="AW77" i="33"/>
  <c r="AV77" i="33"/>
  <c r="AW102" i="33"/>
  <c r="AV102" i="33"/>
  <c r="AW40" i="33"/>
  <c r="AV40" i="33"/>
  <c r="AW129" i="33"/>
  <c r="AV129" i="33"/>
  <c r="AW42" i="33"/>
  <c r="AV42" i="33"/>
  <c r="AV19" i="33"/>
  <c r="AW19" i="33"/>
  <c r="AW52" i="33"/>
  <c r="AV52" i="33"/>
  <c r="AV63" i="33"/>
  <c r="AW63" i="33"/>
  <c r="AV151" i="33"/>
  <c r="AW151" i="33"/>
  <c r="AV41" i="33"/>
  <c r="AW41" i="33"/>
  <c r="AV35" i="33"/>
  <c r="AW35" i="33"/>
  <c r="AV75" i="33"/>
  <c r="AW75" i="33"/>
  <c r="AV91" i="33"/>
  <c r="AW91" i="33"/>
  <c r="AV28" i="33"/>
  <c r="AW28" i="33"/>
  <c r="AV134" i="33"/>
  <c r="AW134" i="33"/>
  <c r="AV15" i="33"/>
  <c r="AW15" i="33"/>
  <c r="AV95" i="33"/>
  <c r="AW95" i="33"/>
  <c r="AV81" i="33"/>
  <c r="AW81" i="33"/>
  <c r="AV82" i="33"/>
  <c r="AW82" i="33"/>
  <c r="AW114" i="33"/>
  <c r="AV114" i="33"/>
  <c r="AV125" i="33"/>
  <c r="AW125" i="33"/>
  <c r="AV86" i="33"/>
  <c r="AW86" i="33"/>
  <c r="AV39" i="33"/>
  <c r="AW39" i="33"/>
  <c r="AW96" i="33"/>
  <c r="AV96" i="33"/>
  <c r="AV131" i="33"/>
  <c r="AW131" i="33"/>
  <c r="AV71" i="33"/>
  <c r="AW71" i="33"/>
  <c r="AV87" i="33"/>
  <c r="AW87" i="33"/>
  <c r="AV103" i="33"/>
  <c r="AW103" i="33"/>
  <c r="AV119" i="33"/>
  <c r="AW119" i="33"/>
  <c r="AW24" i="33"/>
  <c r="AV24" i="33"/>
  <c r="AV73" i="33"/>
  <c r="AW73" i="33"/>
  <c r="AV89" i="33"/>
  <c r="AW89" i="33"/>
  <c r="AV105" i="33"/>
  <c r="AW105" i="33"/>
  <c r="AV121" i="33"/>
  <c r="AW121" i="33"/>
  <c r="AV74" i="33"/>
  <c r="AW74" i="33"/>
  <c r="AW90" i="33"/>
  <c r="AV90" i="33"/>
  <c r="AW106" i="33"/>
  <c r="AV106" i="33"/>
  <c r="AW60" i="33"/>
  <c r="AV60" i="33"/>
  <c r="AV124" i="33"/>
  <c r="AW124" i="33"/>
  <c r="AV37" i="33"/>
  <c r="AW37" i="33"/>
  <c r="AV32" i="33"/>
  <c r="AW32" i="33"/>
  <c r="AW72" i="33"/>
  <c r="AV72" i="33"/>
  <c r="AW88" i="33"/>
  <c r="AV88" i="33"/>
  <c r="AV104" i="33"/>
  <c r="AW104" i="33"/>
  <c r="AW120" i="33"/>
  <c r="AV120" i="33"/>
  <c r="AV65" i="33"/>
  <c r="AW65" i="33"/>
  <c r="AW10" i="33"/>
  <c r="AV10" i="33"/>
  <c r="AW66" i="33"/>
  <c r="AV66" i="33"/>
  <c r="AV43" i="33"/>
  <c r="AW43" i="33"/>
  <c r="AW12" i="33"/>
  <c r="AV12" i="33"/>
  <c r="AW36" i="33"/>
  <c r="AV36" i="33"/>
  <c r="AV13" i="33"/>
  <c r="AW13" i="33"/>
  <c r="AV117" i="33"/>
  <c r="AW117" i="33"/>
  <c r="AW54" i="33"/>
  <c r="AV54" i="33"/>
  <c r="AV94" i="33"/>
  <c r="AW94" i="33"/>
  <c r="AW126" i="33"/>
  <c r="AV126" i="33"/>
  <c r="AW150" i="33"/>
  <c r="AV150" i="33"/>
  <c r="AW143" i="33"/>
  <c r="AV143" i="33"/>
  <c r="AV130" i="33"/>
  <c r="AW130" i="33"/>
  <c r="AV23" i="33"/>
  <c r="AW23" i="33"/>
  <c r="AW47" i="33"/>
  <c r="AV47" i="33"/>
  <c r="AV64" i="33"/>
  <c r="AW64" i="33"/>
  <c r="AV80" i="33"/>
  <c r="AW80" i="33"/>
  <c r="AW144" i="33"/>
  <c r="AV144" i="33"/>
  <c r="AV123" i="33"/>
  <c r="AW123" i="33"/>
  <c r="AW53" i="33"/>
  <c r="AV53" i="33"/>
  <c r="AV141" i="33"/>
  <c r="AW141" i="33"/>
  <c r="AW30" i="33"/>
  <c r="AV30" i="33"/>
  <c r="AV70" i="33"/>
  <c r="AW70" i="33"/>
  <c r="AV110" i="33"/>
  <c r="AW110" i="33"/>
  <c r="AY108" i="28"/>
  <c r="AX108" i="28"/>
  <c r="AY65" i="28"/>
  <c r="AX65" i="28"/>
  <c r="AY89" i="28"/>
  <c r="AX89" i="28"/>
  <c r="AX131" i="28"/>
  <c r="AY131" i="28"/>
  <c r="AX58" i="28"/>
  <c r="AY58" i="28"/>
  <c r="AY30" i="28"/>
  <c r="AX30" i="28"/>
  <c r="AY78" i="28"/>
  <c r="AX78" i="28"/>
  <c r="AX23" i="28"/>
  <c r="AY23" i="28"/>
  <c r="AX119" i="28"/>
  <c r="AY119" i="28"/>
  <c r="AX143" i="28"/>
  <c r="AY143" i="28"/>
  <c r="AY114" i="28"/>
  <c r="AX114" i="28"/>
  <c r="AX130" i="28"/>
  <c r="AY130" i="28"/>
  <c r="AY74" i="28"/>
  <c r="AX74" i="28"/>
  <c r="AX84" i="28"/>
  <c r="AY84" i="28"/>
  <c r="AY28" i="28"/>
  <c r="AX28" i="28"/>
  <c r="AX56" i="28"/>
  <c r="AY56" i="28"/>
  <c r="AX120" i="28"/>
  <c r="AY120" i="28"/>
  <c r="AY37" i="28"/>
  <c r="AX37" i="28"/>
  <c r="AY17" i="28"/>
  <c r="AX17" i="28"/>
  <c r="AX129" i="28"/>
  <c r="AY129" i="28"/>
  <c r="AY102" i="28"/>
  <c r="AX102" i="28"/>
  <c r="AX47" i="28"/>
  <c r="AY47" i="28"/>
  <c r="AX157" i="28"/>
  <c r="AY157" i="28"/>
  <c r="AY101" i="28"/>
  <c r="AX101" i="28"/>
  <c r="AY52" i="28"/>
  <c r="AX52" i="28"/>
  <c r="AX140" i="28"/>
  <c r="AY140" i="28"/>
  <c r="AY124" i="28"/>
  <c r="AX124" i="28"/>
  <c r="AX95" i="28"/>
  <c r="AY95" i="28"/>
  <c r="AY60" i="28"/>
  <c r="AX60" i="28"/>
  <c r="AX81" i="28"/>
  <c r="AY81" i="28"/>
  <c r="AY54" i="28"/>
  <c r="AX54" i="28"/>
  <c r="AX103" i="28"/>
  <c r="AY103" i="28"/>
  <c r="AY42" i="28"/>
  <c r="AX42" i="28"/>
  <c r="AX11" i="28"/>
  <c r="AY11" i="28"/>
  <c r="AY132" i="28"/>
  <c r="AX132" i="28"/>
  <c r="AX33" i="28"/>
  <c r="AY33" i="28"/>
  <c r="AX151" i="28"/>
  <c r="AY151" i="28"/>
  <c r="AX141" i="28"/>
  <c r="AY141" i="28"/>
  <c r="AY19" i="28"/>
  <c r="AX19" i="28"/>
  <c r="AY40" i="28"/>
  <c r="AX40" i="28"/>
  <c r="AX57" i="28"/>
  <c r="AY57" i="28"/>
  <c r="AY87" i="28"/>
  <c r="AX87" i="28"/>
  <c r="AY112" i="28"/>
  <c r="AX112" i="28"/>
  <c r="AX34" i="28"/>
  <c r="AY34" i="28"/>
  <c r="AX20" i="28"/>
  <c r="AY20" i="28"/>
  <c r="AX68" i="28"/>
  <c r="AY68" i="28"/>
  <c r="AY150" i="28"/>
  <c r="AX150" i="28"/>
  <c r="AX67" i="28"/>
  <c r="AY67" i="28"/>
  <c r="AY122" i="28"/>
  <c r="AX122" i="28"/>
  <c r="AX10" i="28"/>
  <c r="AY10" i="28"/>
  <c r="AY90" i="28"/>
  <c r="AX90" i="28"/>
  <c r="AY149" i="28"/>
  <c r="AX149" i="28"/>
  <c r="AX83" i="28"/>
  <c r="AY83" i="28"/>
  <c r="AY97" i="28"/>
  <c r="AX97" i="28"/>
  <c r="AX118" i="28"/>
  <c r="AY118" i="28"/>
  <c r="AY76" i="28"/>
  <c r="AX76" i="28"/>
  <c r="AX13" i="28"/>
  <c r="AY13" i="28"/>
  <c r="AX21" i="28"/>
  <c r="AY21" i="28"/>
  <c r="AX71" i="28"/>
  <c r="AY71" i="28"/>
  <c r="AX22" i="28"/>
  <c r="AY22" i="28"/>
  <c r="AX94" i="28"/>
  <c r="AY94" i="28"/>
  <c r="AY111" i="28"/>
  <c r="AX111" i="28"/>
  <c r="AY135" i="28"/>
  <c r="AX135" i="28"/>
  <c r="AX156" i="28"/>
  <c r="AY156" i="28"/>
  <c r="AX45" i="28"/>
  <c r="AY45" i="28"/>
  <c r="AY53" i="28"/>
  <c r="AX53" i="28"/>
  <c r="AY125" i="28"/>
  <c r="AX125" i="28"/>
  <c r="AY62" i="28"/>
  <c r="AX62" i="28"/>
  <c r="AY29" i="28"/>
  <c r="AX29" i="28"/>
  <c r="AY109" i="28"/>
  <c r="AX109" i="28"/>
  <c r="AY18" i="28"/>
  <c r="AX18" i="28"/>
  <c r="AX46" i="28"/>
  <c r="AY46" i="28"/>
  <c r="AX70" i="28"/>
  <c r="AY70" i="28"/>
  <c r="AY39" i="28"/>
  <c r="AX39" i="28"/>
  <c r="AY63" i="28"/>
  <c r="AX63" i="28"/>
  <c r="AY66" i="28"/>
  <c r="AX66" i="28"/>
  <c r="AX92" i="28"/>
  <c r="AY92" i="28"/>
  <c r="AY148" i="28"/>
  <c r="AX148" i="28"/>
  <c r="AY16" i="28"/>
  <c r="AX16" i="28"/>
  <c r="AY113" i="28"/>
  <c r="AX113" i="28"/>
  <c r="AY14" i="28"/>
  <c r="AX14" i="28"/>
  <c r="AY86" i="28"/>
  <c r="AX86" i="28"/>
  <c r="AX31" i="28"/>
  <c r="AY31" i="28"/>
  <c r="AY127" i="28"/>
  <c r="AX127" i="28"/>
  <c r="AX44" i="28"/>
  <c r="AY44" i="28"/>
  <c r="AX43" i="28"/>
  <c r="AY43" i="28"/>
  <c r="AX142" i="28"/>
  <c r="AY142" i="28"/>
  <c r="AX85" i="28"/>
  <c r="AY85" i="28"/>
  <c r="AY38" i="28"/>
  <c r="AX38" i="28"/>
  <c r="AX104" i="28"/>
  <c r="AY104" i="28"/>
  <c r="AY158" i="28"/>
  <c r="AX158" i="28"/>
  <c r="AX69" i="28"/>
  <c r="AY69" i="28"/>
  <c r="AY126" i="28"/>
  <c r="AX126" i="28"/>
  <c r="AY55" i="28"/>
  <c r="AX55" i="28"/>
  <c r="AY138" i="28"/>
  <c r="AX138" i="28"/>
  <c r="AX35" i="28"/>
  <c r="AY35" i="28"/>
  <c r="AX116" i="28"/>
  <c r="AY116" i="28"/>
  <c r="AY51" i="28"/>
  <c r="AX51" i="28"/>
  <c r="AY61" i="28"/>
  <c r="AX61" i="28"/>
  <c r="AY72" i="28"/>
  <c r="AX72" i="28"/>
  <c r="AY77" i="28"/>
  <c r="AX77" i="28"/>
  <c r="AY110" i="28"/>
  <c r="AX110" i="28"/>
  <c r="AX133" i="28"/>
  <c r="AY133" i="28"/>
  <c r="AX121" i="28"/>
  <c r="AY121" i="28"/>
  <c r="AX93" i="28"/>
  <c r="AY93" i="28"/>
  <c r="AY36" i="28"/>
  <c r="AX36" i="28"/>
  <c r="AY100" i="28"/>
  <c r="AX100" i="28"/>
  <c r="AX12" i="28"/>
  <c r="AY12" i="28"/>
  <c r="AY24" i="28"/>
  <c r="AX24" i="28"/>
  <c r="AX80" i="28"/>
  <c r="AY80" i="28"/>
  <c r="AY41" i="28"/>
  <c r="AX41" i="28"/>
  <c r="AX79" i="28"/>
  <c r="AY79" i="28"/>
  <c r="AY98" i="28"/>
  <c r="AX98" i="28"/>
  <c r="AY50" i="28"/>
  <c r="AX50" i="28"/>
  <c r="AY136" i="28"/>
  <c r="AX136" i="28"/>
  <c r="AX82" i="28"/>
  <c r="AY82" i="28"/>
  <c r="AX26" i="28"/>
  <c r="AY26" i="28"/>
  <c r="AY15" i="28"/>
  <c r="AX15" i="28"/>
  <c r="AX154" i="28"/>
  <c r="AY154" i="28"/>
  <c r="AX117" i="28"/>
  <c r="AY117" i="28"/>
  <c r="AY25" i="28"/>
  <c r="AX25" i="28"/>
  <c r="AY73" i="28"/>
  <c r="AX73" i="28"/>
  <c r="AY137" i="28"/>
  <c r="AX137" i="28"/>
  <c r="AX134" i="28"/>
  <c r="AY134" i="28"/>
  <c r="AX32" i="28"/>
  <c r="AY32" i="28"/>
  <c r="AY64" i="28"/>
  <c r="AX64" i="28"/>
  <c r="AY96" i="28"/>
  <c r="AX96" i="28"/>
  <c r="AX152" i="28"/>
  <c r="AY152" i="28"/>
  <c r="AY27" i="28"/>
  <c r="AX27" i="28"/>
  <c r="AX49" i="28"/>
  <c r="AY49" i="28"/>
  <c r="AX105" i="28"/>
  <c r="AY105" i="28"/>
  <c r="AY145" i="28"/>
  <c r="AX145" i="28"/>
  <c r="AX106" i="28"/>
  <c r="AY106" i="28"/>
  <c r="AY159" i="28"/>
  <c r="AX159" i="28"/>
  <c r="AY146" i="28"/>
  <c r="AX146" i="28"/>
  <c r="AF51" i="14"/>
  <c r="S48" i="28" s="1"/>
  <c r="AF147" i="14"/>
  <c r="S144" i="28" s="1"/>
  <c r="AE91" i="14"/>
  <c r="R88" i="28" s="1"/>
  <c r="AE147" i="14"/>
  <c r="R144" i="28" s="1"/>
  <c r="J123" i="28"/>
  <c r="AA126" i="14"/>
  <c r="N123" i="28" s="1"/>
  <c r="AF126" i="14"/>
  <c r="S123" i="28" s="1"/>
  <c r="Z126" i="14"/>
  <c r="M123" i="28" s="1"/>
  <c r="AB126" i="14"/>
  <c r="O123" i="28" s="1"/>
  <c r="AC126" i="14"/>
  <c r="P123" i="28" s="1"/>
  <c r="AD126" i="14"/>
  <c r="Q123" i="28" s="1"/>
  <c r="AE126" i="14"/>
  <c r="R123" i="28" s="1"/>
  <c r="Y126" i="14"/>
  <c r="L123" i="28" s="1"/>
  <c r="AD51" i="14"/>
  <c r="Q48" i="28" s="1"/>
  <c r="J48" i="28"/>
  <c r="Z51" i="14"/>
  <c r="M48" i="28" s="1"/>
  <c r="AB51" i="14"/>
  <c r="O48" i="28" s="1"/>
  <c r="AC51" i="14"/>
  <c r="P48" i="28" s="1"/>
  <c r="Y51" i="14"/>
  <c r="L48" i="28" s="1"/>
  <c r="AA51" i="14"/>
  <c r="N48" i="28" s="1"/>
  <c r="AE156" i="14"/>
  <c r="R153" i="28" s="1"/>
  <c r="S136" i="28"/>
  <c r="X156" i="14"/>
  <c r="K153" i="28" s="1"/>
  <c r="J139" i="28"/>
  <c r="AE142" i="14"/>
  <c r="R139" i="28" s="1"/>
  <c r="AB142" i="14"/>
  <c r="O139" i="28" s="1"/>
  <c r="AA142" i="14"/>
  <c r="N139" i="28" s="1"/>
  <c r="AC142" i="14"/>
  <c r="P139" i="28" s="1"/>
  <c r="AD142" i="14"/>
  <c r="Q139" i="28" s="1"/>
  <c r="AF142" i="14"/>
  <c r="S139" i="28" s="1"/>
  <c r="Y142" i="14"/>
  <c r="L139" i="28" s="1"/>
  <c r="Z142" i="14"/>
  <c r="M139" i="28" s="1"/>
  <c r="Q11" i="28"/>
  <c r="AF91" i="14"/>
  <c r="S88" i="28" s="1"/>
  <c r="J88" i="28"/>
  <c r="AC91" i="14"/>
  <c r="P88" i="28" s="1"/>
  <c r="Z91" i="14"/>
  <c r="M88" i="28" s="1"/>
  <c r="Y91" i="14"/>
  <c r="L88" i="28" s="1"/>
  <c r="AA91" i="14"/>
  <c r="N88" i="28" s="1"/>
  <c r="AB91" i="14"/>
  <c r="O88" i="28" s="1"/>
  <c r="AD91" i="14"/>
  <c r="Q88" i="28" s="1"/>
  <c r="Y62" i="14"/>
  <c r="L59" i="28" s="1"/>
  <c r="J59" i="28"/>
  <c r="AC62" i="14"/>
  <c r="P59" i="28" s="1"/>
  <c r="AE62" i="14"/>
  <c r="R59" i="28" s="1"/>
  <c r="Z62" i="14"/>
  <c r="M59" i="28" s="1"/>
  <c r="AA62" i="14"/>
  <c r="N59" i="28" s="1"/>
  <c r="AB62" i="14"/>
  <c r="O59" i="28" s="1"/>
  <c r="AD62" i="14"/>
  <c r="Q59" i="28" s="1"/>
  <c r="AF62" i="14"/>
  <c r="S59" i="28" s="1"/>
  <c r="J147" i="28"/>
  <c r="AC150" i="14"/>
  <c r="P147" i="28" s="1"/>
  <c r="Z150" i="14"/>
  <c r="M147" i="28" s="1"/>
  <c r="Y150" i="14"/>
  <c r="L147" i="28" s="1"/>
  <c r="AA150" i="14"/>
  <c r="N147" i="28" s="1"/>
  <c r="AB150" i="14"/>
  <c r="O147" i="28" s="1"/>
  <c r="AD150" i="14"/>
  <c r="Q147" i="28" s="1"/>
  <c r="AE150" i="14"/>
  <c r="R147" i="28" s="1"/>
  <c r="AF150" i="14"/>
  <c r="S147" i="28" s="1"/>
  <c r="J128" i="28"/>
  <c r="AD131" i="14"/>
  <c r="Q128" i="28" s="1"/>
  <c r="AA131" i="14"/>
  <c r="N128" i="28" s="1"/>
  <c r="Y131" i="14"/>
  <c r="L128" i="28" s="1"/>
  <c r="Z131" i="14"/>
  <c r="M128" i="28" s="1"/>
  <c r="AB131" i="14"/>
  <c r="O128" i="28" s="1"/>
  <c r="AC131" i="14"/>
  <c r="P128" i="28" s="1"/>
  <c r="AF131" i="14"/>
  <c r="S128" i="28" s="1"/>
  <c r="N11" i="14"/>
  <c r="J9" i="28"/>
  <c r="Y12" i="14"/>
  <c r="L9" i="28" s="1"/>
  <c r="AD12" i="14"/>
  <c r="Q9" i="28" s="1"/>
  <c r="AC12" i="14"/>
  <c r="P9" i="28" s="1"/>
  <c r="Z12" i="14"/>
  <c r="AA12" i="14"/>
  <c r="AB12" i="14"/>
  <c r="O9" i="28" s="1"/>
  <c r="AD78" i="14"/>
  <c r="Q75" i="28" s="1"/>
  <c r="J75" i="28"/>
  <c r="Z78" i="14"/>
  <c r="M75" i="28" s="1"/>
  <c r="AC78" i="14"/>
  <c r="P75" i="28" s="1"/>
  <c r="AB78" i="14"/>
  <c r="O75" i="28" s="1"/>
  <c r="AE78" i="14"/>
  <c r="R75" i="28" s="1"/>
  <c r="AF78" i="14"/>
  <c r="S75" i="28" s="1"/>
  <c r="Y78" i="14"/>
  <c r="L75" i="28" s="1"/>
  <c r="AA78" i="14"/>
  <c r="N75" i="28" s="1"/>
  <c r="J155" i="28"/>
  <c r="Z158" i="14"/>
  <c r="M155" i="28" s="1"/>
  <c r="AE158" i="14"/>
  <c r="R155" i="28" s="1"/>
  <c r="AB158" i="14"/>
  <c r="O155" i="28" s="1"/>
  <c r="AC158" i="14"/>
  <c r="P155" i="28" s="1"/>
  <c r="AD158" i="14"/>
  <c r="Q155" i="28" s="1"/>
  <c r="AF158" i="14"/>
  <c r="S155" i="28" s="1"/>
  <c r="Y158" i="14"/>
  <c r="L155" i="28" s="1"/>
  <c r="AA158" i="14"/>
  <c r="N155" i="28" s="1"/>
  <c r="P12" i="28"/>
  <c r="L16" i="28"/>
  <c r="J144" i="28"/>
  <c r="Y147" i="14"/>
  <c r="L144" i="28" s="1"/>
  <c r="AD147" i="14"/>
  <c r="Q144" i="28" s="1"/>
  <c r="Z147" i="14"/>
  <c r="M144" i="28" s="1"/>
  <c r="AA147" i="14"/>
  <c r="N144" i="28" s="1"/>
  <c r="AB147" i="14"/>
  <c r="O144" i="28" s="1"/>
  <c r="AC147" i="14"/>
  <c r="P144" i="28" s="1"/>
  <c r="X12" i="14"/>
  <c r="K9" i="28" s="1"/>
  <c r="Y102" i="14"/>
  <c r="L99" i="28" s="1"/>
  <c r="J99" i="28"/>
  <c r="AD102" i="14"/>
  <c r="Q99" i="28" s="1"/>
  <c r="AC102" i="14"/>
  <c r="P99" i="28" s="1"/>
  <c r="AE102" i="14"/>
  <c r="R99" i="28" s="1"/>
  <c r="AF102" i="14"/>
  <c r="S99" i="28" s="1"/>
  <c r="Z102" i="14"/>
  <c r="M99" i="28" s="1"/>
  <c r="AA102" i="14"/>
  <c r="N99" i="28" s="1"/>
  <c r="AB102" i="14"/>
  <c r="O99" i="28" s="1"/>
  <c r="O13" i="28"/>
  <c r="J153" i="28"/>
  <c r="AC156" i="14"/>
  <c r="P153" i="28" s="1"/>
  <c r="Y156" i="14"/>
  <c r="L153" i="28" s="1"/>
  <c r="Z156" i="14"/>
  <c r="M153" i="28" s="1"/>
  <c r="AA156" i="14"/>
  <c r="N153" i="28" s="1"/>
  <c r="AB156" i="14"/>
  <c r="O153" i="28" s="1"/>
  <c r="AD156" i="14"/>
  <c r="Q153" i="28" s="1"/>
  <c r="Z94" i="14"/>
  <c r="M91" i="28" s="1"/>
  <c r="J91" i="28"/>
  <c r="AA94" i="14"/>
  <c r="N91" i="28" s="1"/>
  <c r="AC94" i="14"/>
  <c r="P91" i="28" s="1"/>
  <c r="AF94" i="14"/>
  <c r="S91" i="28" s="1"/>
  <c r="AD94" i="14"/>
  <c r="Q91" i="28" s="1"/>
  <c r="AE94" i="14"/>
  <c r="R91" i="28" s="1"/>
  <c r="Y94" i="14"/>
  <c r="L91" i="28" s="1"/>
  <c r="AB94" i="14"/>
  <c r="O91" i="28" s="1"/>
  <c r="J107" i="28"/>
  <c r="AC110" i="14"/>
  <c r="P107" i="28" s="1"/>
  <c r="Z110" i="14"/>
  <c r="M107" i="28" s="1"/>
  <c r="Y110" i="14"/>
  <c r="L107" i="28" s="1"/>
  <c r="AA110" i="14"/>
  <c r="N107" i="28" s="1"/>
  <c r="AB110" i="14"/>
  <c r="O107" i="28" s="1"/>
  <c r="AD110" i="14"/>
  <c r="Q107" i="28" s="1"/>
  <c r="AE110" i="14"/>
  <c r="R107" i="28" s="1"/>
  <c r="AF110" i="14"/>
  <c r="S107" i="28" s="1"/>
  <c r="AF12" i="14"/>
  <c r="S9" i="28" s="1"/>
  <c r="J115" i="28"/>
  <c r="AB118" i="14"/>
  <c r="O115" i="28" s="1"/>
  <c r="Y118" i="14"/>
  <c r="L115" i="28" s="1"/>
  <c r="AD118" i="14"/>
  <c r="Q115" i="28" s="1"/>
  <c r="AE118" i="14"/>
  <c r="R115" i="28" s="1"/>
  <c r="AF118" i="14"/>
  <c r="S115" i="28" s="1"/>
  <c r="Z118" i="14"/>
  <c r="M115" i="28" s="1"/>
  <c r="AA118" i="14"/>
  <c r="N115" i="28" s="1"/>
  <c r="AC118" i="14"/>
  <c r="P115" i="28" s="1"/>
  <c r="R24" i="28"/>
  <c r="AM11" i="14"/>
  <c r="AO11" i="14"/>
  <c r="AN11" i="14"/>
  <c r="AK11" i="14"/>
  <c r="AP11" i="14"/>
  <c r="AJ11" i="14"/>
  <c r="AQ11" i="14"/>
  <c r="AI11" i="14"/>
  <c r="AL11" i="14"/>
  <c r="AV8" i="33" l="1"/>
  <c r="AW8" i="33"/>
  <c r="AX139" i="28"/>
  <c r="AY139" i="28"/>
  <c r="AX155" i="28"/>
  <c r="AY155" i="28"/>
  <c r="AY99" i="28"/>
  <c r="AX99" i="28"/>
  <c r="AY9" i="28"/>
  <c r="AX9" i="28"/>
  <c r="AX153" i="28"/>
  <c r="AY153" i="28"/>
  <c r="AY75" i="28"/>
  <c r="AX75" i="28"/>
  <c r="AY123" i="28"/>
  <c r="AX123" i="28"/>
  <c r="AY147" i="28"/>
  <c r="AX147" i="28"/>
  <c r="AX48" i="28"/>
  <c r="AY48" i="28"/>
  <c r="AY91" i="28"/>
  <c r="AX91" i="28"/>
  <c r="AY144" i="28"/>
  <c r="AX144" i="28"/>
  <c r="AX128" i="28"/>
  <c r="AY128" i="28"/>
  <c r="AY88" i="28"/>
  <c r="AX88" i="28"/>
  <c r="AX107" i="28"/>
  <c r="AY107" i="28"/>
  <c r="AX115" i="28"/>
  <c r="AY115" i="28"/>
  <c r="AX59" i="28"/>
  <c r="AY59" i="28"/>
  <c r="K8" i="28"/>
  <c r="AE11" i="14"/>
  <c r="P8" i="28"/>
  <c r="Q8" i="28"/>
  <c r="AD11" i="14"/>
  <c r="L8" i="28"/>
  <c r="O8" i="28"/>
  <c r="Y11" i="14"/>
  <c r="J8" i="28"/>
  <c r="AV8" i="28" s="1"/>
  <c r="AF11" i="14"/>
  <c r="S8" i="28"/>
  <c r="AB11" i="14"/>
  <c r="X11" i="14"/>
  <c r="N9" i="28"/>
  <c r="N8" i="28" s="1"/>
  <c r="AA11" i="14"/>
  <c r="AC11" i="14"/>
  <c r="R8" i="28"/>
  <c r="M9" i="28"/>
  <c r="M8" i="28" s="1"/>
  <c r="Z11" i="14"/>
  <c r="AW8" i="28" l="1"/>
  <c r="AX8" i="28"/>
  <c r="AY8" i="28"/>
  <c r="P62" i="26"/>
  <c r="P65" i="26"/>
  <c r="P69" i="26"/>
  <c r="P71" i="26"/>
  <c r="P75" i="26"/>
  <c r="P76" i="26"/>
  <c r="P81" i="26"/>
  <c r="P83" i="26"/>
  <c r="P85" i="26"/>
  <c r="P88" i="26"/>
  <c r="P91" i="26"/>
  <c r="P93" i="26"/>
  <c r="P95" i="26"/>
  <c r="P96" i="26"/>
  <c r="P100" i="26"/>
  <c r="P103" i="26"/>
  <c r="P105" i="26"/>
  <c r="P107" i="26"/>
  <c r="P110" i="26"/>
  <c r="P119" i="26"/>
  <c r="P120" i="26"/>
  <c r="P124" i="26"/>
  <c r="P125" i="26"/>
  <c r="P126" i="26"/>
  <c r="P128" i="26"/>
  <c r="P129" i="26"/>
  <c r="P130" i="26"/>
  <c r="P131" i="26"/>
  <c r="P132" i="26"/>
  <c r="P136" i="26"/>
  <c r="P137" i="26"/>
  <c r="P138" i="26"/>
  <c r="P139" i="26"/>
  <c r="P147" i="26"/>
  <c r="P149" i="26"/>
  <c r="P150" i="26"/>
  <c r="P154" i="26"/>
  <c r="P156" i="26"/>
  <c r="P13" i="26"/>
  <c r="P18" i="26"/>
  <c r="P19" i="26"/>
  <c r="P29" i="26"/>
  <c r="P31" i="26"/>
  <c r="P48" i="26"/>
  <c r="P49" i="26"/>
  <c r="P52" i="26"/>
  <c r="P53" i="26"/>
  <c r="P55" i="26"/>
  <c r="P58" i="26"/>
  <c r="Q139" i="26" l="1"/>
  <c r="Q58" i="26"/>
  <c r="Q55" i="26"/>
  <c r="Q31" i="26"/>
  <c r="Q149" i="26"/>
  <c r="Q125" i="26"/>
  <c r="Q93" i="26"/>
  <c r="Q85" i="26"/>
  <c r="Q69" i="26"/>
  <c r="Q53" i="26"/>
  <c r="Q136" i="26"/>
  <c r="Q156" i="26"/>
  <c r="Q132" i="26"/>
  <c r="Q124" i="26"/>
  <c r="Q100" i="26"/>
  <c r="Q76" i="26"/>
  <c r="Q29" i="26"/>
  <c r="Q131" i="26"/>
  <c r="Q83" i="26"/>
  <c r="Q52" i="26"/>
  <c r="Q154" i="26"/>
  <c r="Q138" i="26"/>
  <c r="Q130" i="26"/>
  <c r="Q13" i="26"/>
  <c r="Q107" i="26"/>
  <c r="Q75" i="26"/>
  <c r="Q19" i="26"/>
  <c r="Q137" i="26"/>
  <c r="Q129" i="26"/>
  <c r="Q105" i="26"/>
  <c r="Q81" i="26"/>
  <c r="Q65" i="26"/>
  <c r="Q147" i="26"/>
  <c r="Q91" i="26"/>
  <c r="Q120" i="26"/>
  <c r="Q96" i="26"/>
  <c r="Q49" i="26"/>
  <c r="Q119" i="26"/>
  <c r="Q103" i="26"/>
  <c r="Q95" i="26"/>
  <c r="Q71" i="26"/>
  <c r="Q18" i="26"/>
  <c r="Q128" i="26"/>
  <c r="Q88" i="26"/>
  <c r="Q48" i="26"/>
  <c r="Q150" i="26"/>
  <c r="Q126" i="26"/>
  <c r="Q110" i="26"/>
  <c r="Q62" i="26"/>
  <c r="N8" i="33" l="1"/>
  <c r="O8" i="33"/>
  <c r="L8" i="33" l="1"/>
  <c r="M8" i="33"/>
  <c r="I8" i="33"/>
  <c r="Q8" i="33"/>
  <c r="K8" i="33"/>
  <c r="P8" i="33"/>
  <c r="J8" i="33"/>
  <c r="H8" i="33"/>
  <c r="AT8" i="33" l="1"/>
  <c r="AU8" i="33"/>
  <c r="D11" i="14"/>
  <c r="J34" i="14" l="1"/>
  <c r="I34" i="14"/>
  <c r="H34" i="14"/>
  <c r="AJ6" i="13" l="1"/>
  <c r="J79" i="14"/>
  <c r="I79" i="14"/>
  <c r="H79" i="14"/>
  <c r="O82" i="23" l="1"/>
  <c r="P82" i="23" s="1"/>
  <c r="H82" i="23"/>
  <c r="I82" i="23" s="1"/>
  <c r="G76" i="28" l="1"/>
  <c r="H89" i="26"/>
  <c r="H33" i="26"/>
  <c r="H34" i="26"/>
  <c r="H36" i="26"/>
  <c r="H37" i="26"/>
  <c r="H38" i="26"/>
  <c r="H39" i="26"/>
  <c r="H41" i="26"/>
  <c r="H42" i="26"/>
  <c r="H43" i="26"/>
  <c r="H44" i="26"/>
  <c r="H81" i="26"/>
  <c r="H82" i="26"/>
  <c r="H83" i="26"/>
  <c r="H84" i="26"/>
  <c r="H85" i="26"/>
  <c r="H86" i="26"/>
  <c r="H87" i="26"/>
  <c r="H88" i="26"/>
  <c r="H35" i="26"/>
  <c r="H90" i="26"/>
  <c r="H91" i="26"/>
  <c r="H92" i="26"/>
  <c r="H93" i="26"/>
  <c r="H94" i="26"/>
  <c r="H95" i="26"/>
  <c r="H40" i="26"/>
  <c r="H96" i="26"/>
  <c r="H97" i="26"/>
  <c r="H98" i="26"/>
  <c r="H99" i="26"/>
  <c r="H133" i="26"/>
  <c r="H134" i="26"/>
  <c r="H135" i="26"/>
  <c r="H137" i="26"/>
  <c r="H139" i="26"/>
  <c r="H143" i="26"/>
  <c r="H145" i="26"/>
  <c r="H65" i="26"/>
  <c r="H67" i="26"/>
  <c r="H73" i="26"/>
  <c r="H72" i="26"/>
  <c r="H80" i="26"/>
  <c r="H59" i="26"/>
  <c r="H60" i="26"/>
  <c r="H68" i="26"/>
  <c r="H69" i="26"/>
  <c r="H70" i="26"/>
  <c r="H71" i="26"/>
  <c r="H74" i="26"/>
  <c r="H75" i="26"/>
  <c r="H76" i="26"/>
  <c r="H79" i="26"/>
  <c r="H147" i="26"/>
  <c r="H150" i="26"/>
  <c r="H158" i="26"/>
  <c r="H159" i="26"/>
  <c r="H148" i="26"/>
  <c r="H149" i="26"/>
  <c r="H153" i="26"/>
  <c r="H154" i="26"/>
  <c r="H160" i="26"/>
  <c r="H47" i="26"/>
  <c r="H50" i="26"/>
  <c r="H51" i="26"/>
  <c r="H54" i="26"/>
  <c r="H56" i="26"/>
  <c r="H119" i="26"/>
  <c r="H121" i="26"/>
  <c r="H126" i="26"/>
  <c r="H129" i="26"/>
  <c r="H48" i="26"/>
  <c r="H49" i="26"/>
  <c r="H53" i="26"/>
  <c r="H55" i="26"/>
  <c r="H152" i="26"/>
  <c r="H151" i="26"/>
  <c r="H155" i="26"/>
  <c r="H156" i="26"/>
  <c r="H157" i="26"/>
  <c r="H161" i="26"/>
  <c r="H26" i="26"/>
  <c r="H21" i="26"/>
  <c r="H23" i="26"/>
  <c r="H102" i="26"/>
  <c r="H108" i="26"/>
  <c r="H12" i="26"/>
  <c r="H11" i="26"/>
  <c r="H124" i="26"/>
  <c r="H120" i="26"/>
  <c r="H46" i="26"/>
  <c r="H45" i="26"/>
  <c r="H103" i="26"/>
  <c r="H101" i="26"/>
  <c r="H104" i="26"/>
  <c r="H110" i="26"/>
  <c r="H113" i="26"/>
  <c r="H14" i="26"/>
  <c r="H13" i="26"/>
  <c r="H19" i="26"/>
  <c r="H140" i="26"/>
  <c r="H141" i="26"/>
  <c r="H132" i="26"/>
  <c r="H130" i="26"/>
  <c r="H100" i="26"/>
  <c r="H117" i="26"/>
  <c r="H115" i="26"/>
  <c r="H111" i="26"/>
  <c r="H112" i="26"/>
  <c r="H118" i="26"/>
  <c r="H22" i="26"/>
  <c r="H28" i="26"/>
  <c r="H64" i="26"/>
  <c r="H77" i="26"/>
  <c r="H123" i="26"/>
  <c r="H127" i="26"/>
  <c r="H131" i="26"/>
  <c r="H24" i="26"/>
  <c r="H29" i="26"/>
  <c r="H31" i="26"/>
  <c r="H136" i="26"/>
  <c r="H146" i="26"/>
  <c r="H106" i="26"/>
  <c r="H107" i="26"/>
  <c r="H66" i="26"/>
  <c r="H57" i="26"/>
  <c r="H58" i="26"/>
  <c r="H18" i="26"/>
  <c r="H17" i="26"/>
  <c r="H138" i="26"/>
  <c r="H142" i="26"/>
  <c r="H61" i="26"/>
  <c r="H62" i="26"/>
  <c r="H122" i="26"/>
  <c r="H125" i="26"/>
  <c r="H25" i="26"/>
  <c r="H105" i="26"/>
  <c r="H15" i="26"/>
  <c r="H27" i="26"/>
  <c r="H52" i="26"/>
  <c r="H109" i="26"/>
  <c r="H128" i="26"/>
  <c r="H30" i="26"/>
  <c r="H114" i="26"/>
  <c r="H144" i="26"/>
  <c r="H116" i="26"/>
  <c r="H16" i="26"/>
  <c r="H20" i="26"/>
  <c r="H63" i="26"/>
  <c r="H78" i="26"/>
  <c r="H32" i="26"/>
  <c r="F10" i="26"/>
  <c r="D10" i="26"/>
  <c r="E17" i="26" l="1"/>
  <c r="I17" i="26" s="1"/>
  <c r="E25" i="26"/>
  <c r="I25" i="26" s="1"/>
  <c r="E33" i="26"/>
  <c r="I33" i="26" s="1"/>
  <c r="E41" i="26"/>
  <c r="I41" i="26" s="1"/>
  <c r="E49" i="26"/>
  <c r="I49" i="26" s="1"/>
  <c r="E57" i="26"/>
  <c r="I57" i="26" s="1"/>
  <c r="E65" i="26"/>
  <c r="I65" i="26" s="1"/>
  <c r="E73" i="26"/>
  <c r="I73" i="26" s="1"/>
  <c r="E81" i="26"/>
  <c r="I81" i="26" s="1"/>
  <c r="E89" i="26"/>
  <c r="I89" i="26" s="1"/>
  <c r="E97" i="26"/>
  <c r="I97" i="26" s="1"/>
  <c r="E105" i="26"/>
  <c r="I105" i="26" s="1"/>
  <c r="E113" i="26"/>
  <c r="I113" i="26" s="1"/>
  <c r="E121" i="26"/>
  <c r="I121" i="26" s="1"/>
  <c r="E129" i="26"/>
  <c r="I129" i="26" s="1"/>
  <c r="E137" i="26"/>
  <c r="I137" i="26" s="1"/>
  <c r="E145" i="26"/>
  <c r="I145" i="26" s="1"/>
  <c r="E153" i="26"/>
  <c r="I153" i="26" s="1"/>
  <c r="E161" i="26"/>
  <c r="I161" i="26" s="1"/>
  <c r="E84" i="26"/>
  <c r="I84" i="26" s="1"/>
  <c r="E116" i="26"/>
  <c r="I116" i="26" s="1"/>
  <c r="E18" i="26"/>
  <c r="I18" i="26" s="1"/>
  <c r="E26" i="26"/>
  <c r="I26" i="26" s="1"/>
  <c r="E34" i="26"/>
  <c r="I34" i="26" s="1"/>
  <c r="E42" i="26"/>
  <c r="I42" i="26" s="1"/>
  <c r="E50" i="26"/>
  <c r="I50" i="26" s="1"/>
  <c r="E58" i="26"/>
  <c r="I58" i="26" s="1"/>
  <c r="E66" i="26"/>
  <c r="I66" i="26" s="1"/>
  <c r="E74" i="26"/>
  <c r="I74" i="26" s="1"/>
  <c r="E82" i="26"/>
  <c r="I82" i="26" s="1"/>
  <c r="E90" i="26"/>
  <c r="I90" i="26" s="1"/>
  <c r="E98" i="26"/>
  <c r="I98" i="26" s="1"/>
  <c r="E106" i="26"/>
  <c r="I106" i="26" s="1"/>
  <c r="E114" i="26"/>
  <c r="I114" i="26" s="1"/>
  <c r="E122" i="26"/>
  <c r="I122" i="26" s="1"/>
  <c r="E130" i="26"/>
  <c r="I130" i="26" s="1"/>
  <c r="E138" i="26"/>
  <c r="I138" i="26" s="1"/>
  <c r="E146" i="26"/>
  <c r="I146" i="26" s="1"/>
  <c r="E154" i="26"/>
  <c r="I154" i="26" s="1"/>
  <c r="E11" i="26"/>
  <c r="I11" i="26" s="1"/>
  <c r="E100" i="26"/>
  <c r="I100" i="26" s="1"/>
  <c r="E19" i="26"/>
  <c r="I19" i="26" s="1"/>
  <c r="E27" i="26"/>
  <c r="I27" i="26" s="1"/>
  <c r="E35" i="26"/>
  <c r="I35" i="26" s="1"/>
  <c r="E43" i="26"/>
  <c r="I43" i="26" s="1"/>
  <c r="E51" i="26"/>
  <c r="I51" i="26" s="1"/>
  <c r="E59" i="26"/>
  <c r="I59" i="26" s="1"/>
  <c r="E67" i="26"/>
  <c r="I67" i="26" s="1"/>
  <c r="E75" i="26"/>
  <c r="I75" i="26" s="1"/>
  <c r="E83" i="26"/>
  <c r="I83" i="26" s="1"/>
  <c r="E91" i="26"/>
  <c r="I91" i="26" s="1"/>
  <c r="E99" i="26"/>
  <c r="I99" i="26" s="1"/>
  <c r="E107" i="26"/>
  <c r="I107" i="26" s="1"/>
  <c r="E115" i="26"/>
  <c r="I115" i="26" s="1"/>
  <c r="E123" i="26"/>
  <c r="I123" i="26" s="1"/>
  <c r="E131" i="26"/>
  <c r="I131" i="26" s="1"/>
  <c r="E139" i="26"/>
  <c r="I139" i="26" s="1"/>
  <c r="E147" i="26"/>
  <c r="I147" i="26" s="1"/>
  <c r="E155" i="26"/>
  <c r="I155" i="26" s="1"/>
  <c r="E14" i="26"/>
  <c r="I14" i="26" s="1"/>
  <c r="E22" i="26"/>
  <c r="I22" i="26" s="1"/>
  <c r="E30" i="26"/>
  <c r="I30" i="26" s="1"/>
  <c r="E38" i="26"/>
  <c r="I38" i="26" s="1"/>
  <c r="E46" i="26"/>
  <c r="I46" i="26" s="1"/>
  <c r="E54" i="26"/>
  <c r="I54" i="26" s="1"/>
  <c r="E62" i="26"/>
  <c r="I62" i="26" s="1"/>
  <c r="E70" i="26"/>
  <c r="I70" i="26" s="1"/>
  <c r="E78" i="26"/>
  <c r="I78" i="26" s="1"/>
  <c r="E86" i="26"/>
  <c r="I86" i="26" s="1"/>
  <c r="E94" i="26"/>
  <c r="I94" i="26" s="1"/>
  <c r="E102" i="26"/>
  <c r="I102" i="26" s="1"/>
  <c r="E110" i="26"/>
  <c r="I110" i="26" s="1"/>
  <c r="E118" i="26"/>
  <c r="I118" i="26" s="1"/>
  <c r="E126" i="26"/>
  <c r="I126" i="26" s="1"/>
  <c r="E134" i="26"/>
  <c r="I134" i="26" s="1"/>
  <c r="E142" i="26"/>
  <c r="I142" i="26" s="1"/>
  <c r="E150" i="26"/>
  <c r="I150" i="26" s="1"/>
  <c r="E158" i="26"/>
  <c r="I158" i="26" s="1"/>
  <c r="E16" i="26"/>
  <c r="I16" i="26" s="1"/>
  <c r="E24" i="26"/>
  <c r="I24" i="26" s="1"/>
  <c r="E32" i="26"/>
  <c r="I32" i="26" s="1"/>
  <c r="E40" i="26"/>
  <c r="I40" i="26" s="1"/>
  <c r="E48" i="26"/>
  <c r="I48" i="26" s="1"/>
  <c r="E56" i="26"/>
  <c r="I56" i="26" s="1"/>
  <c r="E64" i="26"/>
  <c r="I64" i="26" s="1"/>
  <c r="E72" i="26"/>
  <c r="I72" i="26" s="1"/>
  <c r="E80" i="26"/>
  <c r="I80" i="26" s="1"/>
  <c r="E88" i="26"/>
  <c r="I88" i="26" s="1"/>
  <c r="E96" i="26"/>
  <c r="I96" i="26" s="1"/>
  <c r="E104" i="26"/>
  <c r="I104" i="26" s="1"/>
  <c r="E112" i="26"/>
  <c r="I112" i="26" s="1"/>
  <c r="E120" i="26"/>
  <c r="I120" i="26" s="1"/>
  <c r="E128" i="26"/>
  <c r="I128" i="26" s="1"/>
  <c r="E136" i="26"/>
  <c r="I136" i="26" s="1"/>
  <c r="E144" i="26"/>
  <c r="I144" i="26" s="1"/>
  <c r="E152" i="26"/>
  <c r="I152" i="26" s="1"/>
  <c r="E160" i="26"/>
  <c r="I160" i="26" s="1"/>
  <c r="E12" i="26"/>
  <c r="I12" i="26" s="1"/>
  <c r="E20" i="26"/>
  <c r="I20" i="26" s="1"/>
  <c r="E28" i="26"/>
  <c r="I28" i="26" s="1"/>
  <c r="E36" i="26"/>
  <c r="I36" i="26" s="1"/>
  <c r="E44" i="26"/>
  <c r="I44" i="26" s="1"/>
  <c r="E52" i="26"/>
  <c r="I52" i="26" s="1"/>
  <c r="E60" i="26"/>
  <c r="I60" i="26" s="1"/>
  <c r="E68" i="26"/>
  <c r="I68" i="26" s="1"/>
  <c r="E76" i="26"/>
  <c r="I76" i="26" s="1"/>
  <c r="E92" i="26"/>
  <c r="I92" i="26" s="1"/>
  <c r="E21" i="26"/>
  <c r="I21" i="26" s="1"/>
  <c r="E53" i="26"/>
  <c r="I53" i="26" s="1"/>
  <c r="E85" i="26"/>
  <c r="I85" i="26" s="1"/>
  <c r="E111" i="26"/>
  <c r="I111" i="26" s="1"/>
  <c r="E135" i="26"/>
  <c r="I135" i="26" s="1"/>
  <c r="E157" i="26"/>
  <c r="I157" i="26" s="1"/>
  <c r="E55" i="26"/>
  <c r="I55" i="26" s="1"/>
  <c r="E117" i="26"/>
  <c r="I117" i="26" s="1"/>
  <c r="E159" i="26"/>
  <c r="I159" i="26" s="1"/>
  <c r="E29" i="26"/>
  <c r="I29" i="26" s="1"/>
  <c r="E61" i="26"/>
  <c r="I61" i="26" s="1"/>
  <c r="E93" i="26"/>
  <c r="I93" i="26" s="1"/>
  <c r="E119" i="26"/>
  <c r="I119" i="26" s="1"/>
  <c r="E141" i="26"/>
  <c r="I141" i="26" s="1"/>
  <c r="E71" i="26"/>
  <c r="I71" i="26" s="1"/>
  <c r="E149" i="26"/>
  <c r="I149" i="26" s="1"/>
  <c r="E15" i="26"/>
  <c r="I15" i="26" s="1"/>
  <c r="E79" i="26"/>
  <c r="I79" i="26" s="1"/>
  <c r="E156" i="26"/>
  <c r="I156" i="26" s="1"/>
  <c r="E23" i="26"/>
  <c r="I23" i="26" s="1"/>
  <c r="E87" i="26"/>
  <c r="I87" i="26" s="1"/>
  <c r="E140" i="26"/>
  <c r="I140" i="26" s="1"/>
  <c r="E31" i="26"/>
  <c r="I31" i="26" s="1"/>
  <c r="E63" i="26"/>
  <c r="I63" i="26" s="1"/>
  <c r="E95" i="26"/>
  <c r="I95" i="26" s="1"/>
  <c r="E124" i="26"/>
  <c r="I124" i="26" s="1"/>
  <c r="E143" i="26"/>
  <c r="I143" i="26" s="1"/>
  <c r="E103" i="26"/>
  <c r="I103" i="26" s="1"/>
  <c r="E109" i="26"/>
  <c r="I109" i="26" s="1"/>
  <c r="E37" i="26"/>
  <c r="I37" i="26" s="1"/>
  <c r="E69" i="26"/>
  <c r="I69" i="26" s="1"/>
  <c r="E101" i="26"/>
  <c r="I101" i="26" s="1"/>
  <c r="E125" i="26"/>
  <c r="I125" i="26" s="1"/>
  <c r="E148" i="26"/>
  <c r="I148" i="26" s="1"/>
  <c r="E39" i="26"/>
  <c r="I39" i="26" s="1"/>
  <c r="E127" i="26"/>
  <c r="I127" i="26" s="1"/>
  <c r="E47" i="26"/>
  <c r="I47" i="26" s="1"/>
  <c r="E133" i="26"/>
  <c r="I133" i="26" s="1"/>
  <c r="E13" i="26"/>
  <c r="I13" i="26" s="1"/>
  <c r="E45" i="26"/>
  <c r="I45" i="26" s="1"/>
  <c r="E77" i="26"/>
  <c r="I77" i="26" s="1"/>
  <c r="E108" i="26"/>
  <c r="I108" i="26" s="1"/>
  <c r="E132" i="26"/>
  <c r="I132" i="26" s="1"/>
  <c r="E151" i="26"/>
  <c r="I151" i="26" s="1"/>
  <c r="H10" i="26"/>
  <c r="J109" i="26" l="1"/>
  <c r="K109" i="26"/>
  <c r="J60" i="26"/>
  <c r="K60" i="26"/>
  <c r="J24" i="26"/>
  <c r="K24" i="26"/>
  <c r="J67" i="26"/>
  <c r="K67" i="26"/>
  <c r="K137" i="26"/>
  <c r="J137" i="26"/>
  <c r="J93" i="26"/>
  <c r="K93" i="26"/>
  <c r="K80" i="26"/>
  <c r="J80" i="26"/>
  <c r="K123" i="26"/>
  <c r="J123" i="26"/>
  <c r="J26" i="26"/>
  <c r="K26" i="26"/>
  <c r="J132" i="26"/>
  <c r="K132" i="26"/>
  <c r="K61" i="26"/>
  <c r="J61" i="26"/>
  <c r="J94" i="26"/>
  <c r="K94" i="26"/>
  <c r="J18" i="26"/>
  <c r="K18" i="26"/>
  <c r="J148" i="26"/>
  <c r="K148" i="26"/>
  <c r="K124" i="26"/>
  <c r="J124" i="26"/>
  <c r="J79" i="26"/>
  <c r="K79" i="26"/>
  <c r="J29" i="26"/>
  <c r="K29" i="26"/>
  <c r="K53" i="26"/>
  <c r="J53" i="26"/>
  <c r="K36" i="26"/>
  <c r="J36" i="26"/>
  <c r="K128" i="26"/>
  <c r="J128" i="26"/>
  <c r="J64" i="26"/>
  <c r="K64" i="26"/>
  <c r="J150" i="26"/>
  <c r="K150" i="26"/>
  <c r="J86" i="26"/>
  <c r="K86" i="26"/>
  <c r="J22" i="26"/>
  <c r="K22" i="26"/>
  <c r="J107" i="26"/>
  <c r="K107" i="26"/>
  <c r="J43" i="26"/>
  <c r="K43" i="26"/>
  <c r="K138" i="26"/>
  <c r="J138" i="26"/>
  <c r="K74" i="26"/>
  <c r="J74" i="26"/>
  <c r="K116" i="26"/>
  <c r="J116" i="26"/>
  <c r="J113" i="26"/>
  <c r="K113" i="26"/>
  <c r="K49" i="26"/>
  <c r="J49" i="26"/>
  <c r="J87" i="26"/>
  <c r="K87" i="26"/>
  <c r="K152" i="26"/>
  <c r="J152" i="26"/>
  <c r="J11" i="26"/>
  <c r="K11" i="26"/>
  <c r="J73" i="26"/>
  <c r="K73" i="26"/>
  <c r="K103" i="26"/>
  <c r="J103" i="26"/>
  <c r="K144" i="26"/>
  <c r="J144" i="26"/>
  <c r="J38" i="26"/>
  <c r="K38" i="26"/>
  <c r="J90" i="26"/>
  <c r="K90" i="26"/>
  <c r="J39" i="26"/>
  <c r="K39" i="26"/>
  <c r="J85" i="26"/>
  <c r="K85" i="26"/>
  <c r="J158" i="26"/>
  <c r="K158" i="26"/>
  <c r="J146" i="26"/>
  <c r="K146" i="26"/>
  <c r="K108" i="26"/>
  <c r="J108" i="26"/>
  <c r="J15" i="26"/>
  <c r="K15" i="26"/>
  <c r="J159" i="26"/>
  <c r="K159" i="26"/>
  <c r="J21" i="26"/>
  <c r="K21" i="26"/>
  <c r="J28" i="26"/>
  <c r="K28" i="26"/>
  <c r="J120" i="26"/>
  <c r="K120" i="26"/>
  <c r="J56" i="26"/>
  <c r="K56" i="26"/>
  <c r="J142" i="26"/>
  <c r="K142" i="26"/>
  <c r="K78" i="26"/>
  <c r="J78" i="26"/>
  <c r="J14" i="26"/>
  <c r="K14" i="26"/>
  <c r="K99" i="26"/>
  <c r="J99" i="26"/>
  <c r="J35" i="26"/>
  <c r="K35" i="26"/>
  <c r="K130" i="26"/>
  <c r="J130" i="26"/>
  <c r="K66" i="26"/>
  <c r="J66" i="26"/>
  <c r="J84" i="26"/>
  <c r="K84" i="26"/>
  <c r="J105" i="26"/>
  <c r="K105" i="26"/>
  <c r="J41" i="26"/>
  <c r="K41" i="26"/>
  <c r="K119" i="26"/>
  <c r="J119" i="26"/>
  <c r="J88" i="26"/>
  <c r="K88" i="26"/>
  <c r="J46" i="26"/>
  <c r="K46" i="26"/>
  <c r="J98" i="26"/>
  <c r="K98" i="26"/>
  <c r="J151" i="26"/>
  <c r="K151" i="26"/>
  <c r="J23" i="26"/>
  <c r="K23" i="26"/>
  <c r="K52" i="26"/>
  <c r="J52" i="26"/>
  <c r="J102" i="26"/>
  <c r="K102" i="26"/>
  <c r="J154" i="26"/>
  <c r="K154" i="26"/>
  <c r="K65" i="26"/>
  <c r="J65" i="26"/>
  <c r="J156" i="26"/>
  <c r="K156" i="26"/>
  <c r="K72" i="26"/>
  <c r="J72" i="26"/>
  <c r="J51" i="26"/>
  <c r="K51" i="26"/>
  <c r="J82" i="26"/>
  <c r="K82" i="26"/>
  <c r="K77" i="26"/>
  <c r="J77" i="26"/>
  <c r="K45" i="26"/>
  <c r="J45" i="26"/>
  <c r="J101" i="26"/>
  <c r="K101" i="26"/>
  <c r="J63" i="26"/>
  <c r="K63" i="26"/>
  <c r="J149" i="26"/>
  <c r="K149" i="26"/>
  <c r="J117" i="26"/>
  <c r="K117" i="26"/>
  <c r="J92" i="26"/>
  <c r="K92" i="26"/>
  <c r="J20" i="26"/>
  <c r="K20" i="26"/>
  <c r="J112" i="26"/>
  <c r="K112" i="26"/>
  <c r="J48" i="26"/>
  <c r="K48" i="26"/>
  <c r="K134" i="26"/>
  <c r="J134" i="26"/>
  <c r="K70" i="26"/>
  <c r="J70" i="26"/>
  <c r="J155" i="26"/>
  <c r="K155" i="26"/>
  <c r="J91" i="26"/>
  <c r="K91" i="26"/>
  <c r="J27" i="26"/>
  <c r="K27" i="26"/>
  <c r="K122" i="26"/>
  <c r="J122" i="26"/>
  <c r="K58" i="26"/>
  <c r="J58" i="26"/>
  <c r="K161" i="26"/>
  <c r="J161" i="26"/>
  <c r="J97" i="26"/>
  <c r="K97" i="26"/>
  <c r="K33" i="26"/>
  <c r="J33" i="26"/>
  <c r="K44" i="26"/>
  <c r="J44" i="26"/>
  <c r="J30" i="26"/>
  <c r="K30" i="26"/>
  <c r="K121" i="26"/>
  <c r="J121" i="26"/>
  <c r="J95" i="26"/>
  <c r="K95" i="26"/>
  <c r="K13" i="26"/>
  <c r="J13" i="26"/>
  <c r="K69" i="26"/>
  <c r="J69" i="26"/>
  <c r="J31" i="26"/>
  <c r="K31" i="26"/>
  <c r="J71" i="26"/>
  <c r="K71" i="26"/>
  <c r="K55" i="26"/>
  <c r="J55" i="26"/>
  <c r="J76" i="26"/>
  <c r="K76" i="26"/>
  <c r="J12" i="26"/>
  <c r="K12" i="26"/>
  <c r="J104" i="26"/>
  <c r="K104" i="26"/>
  <c r="J40" i="26"/>
  <c r="K40" i="26"/>
  <c r="K126" i="26"/>
  <c r="J126" i="26"/>
  <c r="K62" i="26"/>
  <c r="J62" i="26"/>
  <c r="J147" i="26"/>
  <c r="K147" i="26"/>
  <c r="J83" i="26"/>
  <c r="K83" i="26"/>
  <c r="J19" i="26"/>
  <c r="K19" i="26"/>
  <c r="J114" i="26"/>
  <c r="K114" i="26"/>
  <c r="J50" i="26"/>
  <c r="K50" i="26"/>
  <c r="K153" i="26"/>
  <c r="J153" i="26"/>
  <c r="K89" i="26"/>
  <c r="J89" i="26"/>
  <c r="J25" i="26"/>
  <c r="K25" i="26"/>
  <c r="K47" i="26"/>
  <c r="J47" i="26"/>
  <c r="J135" i="26"/>
  <c r="K135" i="26"/>
  <c r="J110" i="26"/>
  <c r="K110" i="26"/>
  <c r="K131" i="26"/>
  <c r="J131" i="26"/>
  <c r="J34" i="26"/>
  <c r="K34" i="26"/>
  <c r="K127" i="26"/>
  <c r="J127" i="26"/>
  <c r="K111" i="26"/>
  <c r="J111" i="26"/>
  <c r="K16" i="26"/>
  <c r="J16" i="26"/>
  <c r="J59" i="26"/>
  <c r="K59" i="26"/>
  <c r="K129" i="26"/>
  <c r="J129" i="26"/>
  <c r="J143" i="26"/>
  <c r="K143" i="26"/>
  <c r="K136" i="26"/>
  <c r="J136" i="26"/>
  <c r="K115" i="26"/>
  <c r="J115" i="26"/>
  <c r="K57" i="26"/>
  <c r="J57" i="26"/>
  <c r="J125" i="26"/>
  <c r="K125" i="26"/>
  <c r="J133" i="26"/>
  <c r="K133" i="26"/>
  <c r="K37" i="26"/>
  <c r="J37" i="26"/>
  <c r="J140" i="26"/>
  <c r="K140" i="26"/>
  <c r="J141" i="26"/>
  <c r="K141" i="26"/>
  <c r="J157" i="26"/>
  <c r="K157" i="26"/>
  <c r="J68" i="26"/>
  <c r="K68" i="26"/>
  <c r="J160" i="26"/>
  <c r="K160" i="26"/>
  <c r="J96" i="26"/>
  <c r="K96" i="26"/>
  <c r="J32" i="26"/>
  <c r="K32" i="26"/>
  <c r="J118" i="26"/>
  <c r="K118" i="26"/>
  <c r="K54" i="26"/>
  <c r="J54" i="26"/>
  <c r="J139" i="26"/>
  <c r="K139" i="26"/>
  <c r="J75" i="26"/>
  <c r="K75" i="26"/>
  <c r="K100" i="26"/>
  <c r="J100" i="26"/>
  <c r="J106" i="26"/>
  <c r="K106" i="26"/>
  <c r="J42" i="26"/>
  <c r="K42" i="26"/>
  <c r="K145" i="26"/>
  <c r="J145" i="26"/>
  <c r="J81" i="26"/>
  <c r="K81" i="26"/>
  <c r="J17" i="26"/>
  <c r="K17" i="26"/>
  <c r="I33" i="14"/>
  <c r="H33" i="14"/>
  <c r="K10" i="26" l="1"/>
  <c r="J10" i="26"/>
  <c r="O10" i="26"/>
  <c r="M10" i="26"/>
  <c r="F7" i="30"/>
  <c r="I10" i="26" l="1"/>
  <c r="N61" i="26"/>
  <c r="P61" i="26" s="1"/>
  <c r="N80" i="26"/>
  <c r="P80" i="26" s="1"/>
  <c r="N114" i="26"/>
  <c r="P114" i="26" s="1"/>
  <c r="N135" i="26"/>
  <c r="P135" i="26" s="1"/>
  <c r="N153" i="26"/>
  <c r="P153" i="26" s="1"/>
  <c r="N148" i="26"/>
  <c r="P148" i="26" s="1"/>
  <c r="N104" i="26"/>
  <c r="P104" i="26" s="1"/>
  <c r="N84" i="26"/>
  <c r="P84" i="26" s="1"/>
  <c r="N57" i="26"/>
  <c r="P57" i="26" s="1"/>
  <c r="N36" i="26"/>
  <c r="P36" i="26" s="1"/>
  <c r="N44" i="26"/>
  <c r="P44" i="26" s="1"/>
  <c r="N26" i="26"/>
  <c r="P26" i="26" s="1"/>
  <c r="N15" i="26"/>
  <c r="P15" i="26" s="1"/>
  <c r="N160" i="26"/>
  <c r="P160" i="26" s="1"/>
  <c r="N94" i="26"/>
  <c r="P94" i="26" s="1"/>
  <c r="N51" i="26"/>
  <c r="P51" i="26" s="1"/>
  <c r="N39" i="26"/>
  <c r="P39" i="26" s="1"/>
  <c r="N23" i="26"/>
  <c r="P23" i="26" s="1"/>
  <c r="N73" i="26"/>
  <c r="P73" i="26" s="1"/>
  <c r="N102" i="26"/>
  <c r="P102" i="26" s="1"/>
  <c r="N118" i="26"/>
  <c r="P118" i="26" s="1"/>
  <c r="N144" i="26"/>
  <c r="P144" i="26" s="1"/>
  <c r="N161" i="26"/>
  <c r="P161" i="26" s="1"/>
  <c r="N121" i="26"/>
  <c r="P121" i="26" s="1"/>
  <c r="N92" i="26"/>
  <c r="P92" i="26" s="1"/>
  <c r="N70" i="26"/>
  <c r="P70" i="26" s="1"/>
  <c r="N50" i="26"/>
  <c r="P50" i="26" s="1"/>
  <c r="N40" i="26"/>
  <c r="P40" i="26" s="1"/>
  <c r="N32" i="26"/>
  <c r="P32" i="26" s="1"/>
  <c r="N11" i="26"/>
  <c r="P11" i="26" s="1"/>
  <c r="N122" i="26"/>
  <c r="P122" i="26" s="1"/>
  <c r="N145" i="26"/>
  <c r="P145" i="26" s="1"/>
  <c r="N111" i="26"/>
  <c r="P111" i="26" s="1"/>
  <c r="N89" i="26"/>
  <c r="P89" i="26" s="1"/>
  <c r="N33" i="26"/>
  <c r="P33" i="26" s="1"/>
  <c r="N30" i="26"/>
  <c r="P30" i="26" s="1"/>
  <c r="N60" i="26"/>
  <c r="P60" i="26" s="1"/>
  <c r="N79" i="26"/>
  <c r="P79" i="26" s="1"/>
  <c r="N113" i="26"/>
  <c r="P113" i="26" s="1"/>
  <c r="N134" i="26"/>
  <c r="P134" i="26" s="1"/>
  <c r="N152" i="26"/>
  <c r="P152" i="26" s="1"/>
  <c r="N151" i="26"/>
  <c r="P151" i="26" s="1"/>
  <c r="N106" i="26"/>
  <c r="P106" i="26" s="1"/>
  <c r="N86" i="26"/>
  <c r="P86" i="26" s="1"/>
  <c r="N59" i="26"/>
  <c r="P59" i="26" s="1"/>
  <c r="N35" i="26"/>
  <c r="P35" i="26" s="1"/>
  <c r="N43" i="26"/>
  <c r="P43" i="26" s="1"/>
  <c r="N25" i="26"/>
  <c r="P25" i="26" s="1"/>
  <c r="N17" i="26"/>
  <c r="P17" i="26" s="1"/>
  <c r="N64" i="26"/>
  <c r="P64" i="26" s="1"/>
  <c r="N90" i="26"/>
  <c r="P90" i="26" s="1"/>
  <c r="N115" i="26"/>
  <c r="P115" i="26" s="1"/>
  <c r="N141" i="26"/>
  <c r="P141" i="26" s="1"/>
  <c r="N158" i="26"/>
  <c r="P158" i="26" s="1"/>
  <c r="N140" i="26"/>
  <c r="P140" i="26" s="1"/>
  <c r="N101" i="26"/>
  <c r="P101" i="26" s="1"/>
  <c r="N82" i="26"/>
  <c r="P82" i="26" s="1"/>
  <c r="N56" i="26"/>
  <c r="P56" i="26" s="1"/>
  <c r="N37" i="26"/>
  <c r="P37" i="26" s="1"/>
  <c r="N45" i="26"/>
  <c r="P45" i="26" s="1"/>
  <c r="N27" i="26"/>
  <c r="P27" i="26" s="1"/>
  <c r="N16" i="26"/>
  <c r="P16" i="26" s="1"/>
  <c r="N68" i="26"/>
  <c r="P68" i="26" s="1"/>
  <c r="N99" i="26"/>
  <c r="P99" i="26" s="1"/>
  <c r="N117" i="26"/>
  <c r="P117" i="26" s="1"/>
  <c r="N143" i="26"/>
  <c r="P143" i="26" s="1"/>
  <c r="N127" i="26"/>
  <c r="P127" i="26" s="1"/>
  <c r="N72" i="26"/>
  <c r="P72" i="26" s="1"/>
  <c r="N47" i="26"/>
  <c r="P47" i="26" s="1"/>
  <c r="N22" i="26"/>
  <c r="P22" i="26" s="1"/>
  <c r="N74" i="26"/>
  <c r="P74" i="26" s="1"/>
  <c r="N109" i="26"/>
  <c r="P109" i="26" s="1"/>
  <c r="N157" i="26"/>
  <c r="P157" i="26" s="1"/>
  <c r="N66" i="26"/>
  <c r="P66" i="26" s="1"/>
  <c r="N41" i="26"/>
  <c r="P41" i="26" s="1"/>
  <c r="N21" i="26"/>
  <c r="P21" i="26" s="1"/>
  <c r="N78" i="26"/>
  <c r="P78" i="26" s="1"/>
  <c r="N112" i="26"/>
  <c r="P112" i="26" s="1"/>
  <c r="N123" i="26"/>
  <c r="P123" i="26" s="1"/>
  <c r="N146" i="26"/>
  <c r="P146" i="26" s="1"/>
  <c r="N155" i="26"/>
  <c r="P155" i="26" s="1"/>
  <c r="N108" i="26"/>
  <c r="P108" i="26" s="1"/>
  <c r="N87" i="26"/>
  <c r="P87" i="26" s="1"/>
  <c r="N63" i="26"/>
  <c r="P63" i="26" s="1"/>
  <c r="N34" i="26"/>
  <c r="P34" i="26" s="1"/>
  <c r="N42" i="26"/>
  <c r="P42" i="26" s="1"/>
  <c r="N24" i="26"/>
  <c r="P24" i="26" s="1"/>
  <c r="N20" i="26"/>
  <c r="P20" i="26" s="1"/>
  <c r="N67" i="26"/>
  <c r="P67" i="26" s="1"/>
  <c r="N98" i="26"/>
  <c r="P98" i="26" s="1"/>
  <c r="N116" i="26"/>
  <c r="P116" i="26" s="1"/>
  <c r="N142" i="26"/>
  <c r="P142" i="26" s="1"/>
  <c r="N159" i="26"/>
  <c r="P159" i="26" s="1"/>
  <c r="N133" i="26"/>
  <c r="P133" i="26" s="1"/>
  <c r="N97" i="26"/>
  <c r="P97" i="26" s="1"/>
  <c r="N77" i="26"/>
  <c r="P77" i="26" s="1"/>
  <c r="N54" i="26"/>
  <c r="P54" i="26" s="1"/>
  <c r="N38" i="26"/>
  <c r="P38" i="26" s="1"/>
  <c r="N46" i="26"/>
  <c r="P46" i="26" s="1"/>
  <c r="N28" i="26"/>
  <c r="P28" i="26" s="1"/>
  <c r="N14" i="26"/>
  <c r="P14" i="26" s="1"/>
  <c r="N12" i="26"/>
  <c r="P12" i="26" s="1"/>
  <c r="H93" i="23"/>
  <c r="H37" i="23"/>
  <c r="H38" i="23"/>
  <c r="H40" i="23"/>
  <c r="H41" i="23"/>
  <c r="H42" i="23"/>
  <c r="H43" i="23"/>
  <c r="H45" i="23"/>
  <c r="H46" i="23"/>
  <c r="H47" i="23"/>
  <c r="H48" i="23"/>
  <c r="H85" i="23"/>
  <c r="H86" i="23"/>
  <c r="H87" i="23"/>
  <c r="H88" i="23"/>
  <c r="H89" i="23"/>
  <c r="H90" i="23"/>
  <c r="H91" i="23"/>
  <c r="H92" i="23"/>
  <c r="H39" i="23"/>
  <c r="H94" i="23"/>
  <c r="H95" i="23"/>
  <c r="H96" i="23"/>
  <c r="H97" i="23"/>
  <c r="H98" i="23"/>
  <c r="H99" i="23"/>
  <c r="H44" i="23"/>
  <c r="H100" i="23"/>
  <c r="H101" i="23"/>
  <c r="H102" i="23"/>
  <c r="H103" i="23"/>
  <c r="H137" i="23"/>
  <c r="H138" i="23"/>
  <c r="H139" i="23"/>
  <c r="H141" i="23"/>
  <c r="H143" i="23"/>
  <c r="H147" i="23"/>
  <c r="H149" i="23"/>
  <c r="H69" i="23"/>
  <c r="H71" i="23"/>
  <c r="H77" i="23"/>
  <c r="H76" i="23"/>
  <c r="H84" i="23"/>
  <c r="H63" i="23"/>
  <c r="H64" i="23"/>
  <c r="H72" i="23"/>
  <c r="H73" i="23"/>
  <c r="H74" i="23"/>
  <c r="H75" i="23"/>
  <c r="H78" i="23"/>
  <c r="H79" i="23"/>
  <c r="H80" i="23"/>
  <c r="H83" i="23"/>
  <c r="H151" i="23"/>
  <c r="H154" i="23"/>
  <c r="H162" i="23"/>
  <c r="H163" i="23"/>
  <c r="H152" i="23"/>
  <c r="H153" i="23"/>
  <c r="H157" i="23"/>
  <c r="H158" i="23"/>
  <c r="H164" i="23"/>
  <c r="H51" i="23"/>
  <c r="H54" i="23"/>
  <c r="H55" i="23"/>
  <c r="H58" i="23"/>
  <c r="H60" i="23"/>
  <c r="H123" i="23"/>
  <c r="H125" i="23"/>
  <c r="H130" i="23"/>
  <c r="H133" i="23"/>
  <c r="H52" i="23"/>
  <c r="H53" i="23"/>
  <c r="H57" i="23"/>
  <c r="H59" i="23"/>
  <c r="H156" i="23"/>
  <c r="H155" i="23"/>
  <c r="H159" i="23"/>
  <c r="H160" i="23"/>
  <c r="H161" i="23"/>
  <c r="H165" i="23"/>
  <c r="H30" i="23"/>
  <c r="H25" i="23"/>
  <c r="H27" i="23"/>
  <c r="H106" i="23"/>
  <c r="H112" i="23"/>
  <c r="H16" i="23"/>
  <c r="H15" i="23"/>
  <c r="H128" i="23"/>
  <c r="H124" i="23"/>
  <c r="H50" i="23"/>
  <c r="H49" i="23"/>
  <c r="H107" i="23"/>
  <c r="H105" i="23"/>
  <c r="H108" i="23"/>
  <c r="H114" i="23"/>
  <c r="H117" i="23"/>
  <c r="H18" i="23"/>
  <c r="H17" i="23"/>
  <c r="H23" i="23"/>
  <c r="H144" i="23"/>
  <c r="H145" i="23"/>
  <c r="H136" i="23"/>
  <c r="H134" i="23"/>
  <c r="H104" i="23"/>
  <c r="H121" i="23"/>
  <c r="H119" i="23"/>
  <c r="H115" i="23"/>
  <c r="H116" i="23"/>
  <c r="H122" i="23"/>
  <c r="H26" i="23"/>
  <c r="H32" i="23"/>
  <c r="H68" i="23"/>
  <c r="H81" i="23"/>
  <c r="H127" i="23"/>
  <c r="H131" i="23"/>
  <c r="H135" i="23"/>
  <c r="H28" i="23"/>
  <c r="H33" i="23"/>
  <c r="H35" i="23"/>
  <c r="H140" i="23"/>
  <c r="H150" i="23"/>
  <c r="H110" i="23"/>
  <c r="H111" i="23"/>
  <c r="H70" i="23"/>
  <c r="H61" i="23"/>
  <c r="H62" i="23"/>
  <c r="H22" i="23"/>
  <c r="H21" i="23"/>
  <c r="H142" i="23"/>
  <c r="H146" i="23"/>
  <c r="H65" i="23"/>
  <c r="H66" i="23"/>
  <c r="H126" i="23"/>
  <c r="H129" i="23"/>
  <c r="H29" i="23"/>
  <c r="H109" i="23"/>
  <c r="H19" i="23"/>
  <c r="H31" i="23"/>
  <c r="H56" i="23"/>
  <c r="H113" i="23"/>
  <c r="H132" i="23"/>
  <c r="H34" i="23"/>
  <c r="H118" i="23"/>
  <c r="H148" i="23"/>
  <c r="H120" i="23"/>
  <c r="H20" i="23"/>
  <c r="H24" i="23"/>
  <c r="H67" i="23"/>
  <c r="H36" i="23"/>
  <c r="Q123" i="26" l="1"/>
  <c r="H120" i="30"/>
  <c r="Q140" i="26"/>
  <c r="H137" i="30"/>
  <c r="Q113" i="26"/>
  <c r="H110" i="30"/>
  <c r="Q94" i="26"/>
  <c r="H91" i="30"/>
  <c r="Q133" i="26"/>
  <c r="H130" i="30"/>
  <c r="Q112" i="26"/>
  <c r="H109" i="30"/>
  <c r="Q158" i="26"/>
  <c r="H155" i="30"/>
  <c r="H8" i="30"/>
  <c r="Q11" i="26"/>
  <c r="H145" i="30"/>
  <c r="Q148" i="26"/>
  <c r="Q159" i="26"/>
  <c r="H156" i="30"/>
  <c r="Q78" i="26"/>
  <c r="H75" i="30"/>
  <c r="Q27" i="26"/>
  <c r="H24" i="30"/>
  <c r="Q60" i="26"/>
  <c r="H57" i="30"/>
  <c r="H115" i="30"/>
  <c r="Q118" i="26"/>
  <c r="Q153" i="26"/>
  <c r="H150" i="30"/>
  <c r="Q142" i="26"/>
  <c r="H139" i="30"/>
  <c r="H18" i="30"/>
  <c r="Q21" i="26"/>
  <c r="Q45" i="26"/>
  <c r="H42" i="30"/>
  <c r="H83" i="30"/>
  <c r="Q86" i="26"/>
  <c r="Q40" i="26"/>
  <c r="H37" i="30"/>
  <c r="H132" i="30"/>
  <c r="Q135" i="26"/>
  <c r="H113" i="30"/>
  <c r="Q116" i="26"/>
  <c r="Q41" i="26"/>
  <c r="H38" i="30"/>
  <c r="Q37" i="26"/>
  <c r="H34" i="30"/>
  <c r="Q106" i="26"/>
  <c r="H103" i="30"/>
  <c r="H47" i="30"/>
  <c r="Q50" i="26"/>
  <c r="H111" i="30"/>
  <c r="Q114" i="26"/>
  <c r="Q38" i="26"/>
  <c r="H35" i="30"/>
  <c r="H95" i="30"/>
  <c r="Q98" i="26"/>
  <c r="H105" i="30"/>
  <c r="Q108" i="26"/>
  <c r="H63" i="30"/>
  <c r="Q66" i="26"/>
  <c r="Q143" i="26"/>
  <c r="H140" i="30"/>
  <c r="Q56" i="26"/>
  <c r="H53" i="30"/>
  <c r="Q64" i="26"/>
  <c r="H61" i="30"/>
  <c r="H148" i="30"/>
  <c r="Q151" i="26"/>
  <c r="Q89" i="26"/>
  <c r="H86" i="30"/>
  <c r="H67" i="30"/>
  <c r="I67" i="30" s="1"/>
  <c r="Q70" i="26"/>
  <c r="H20" i="30"/>
  <c r="Q23" i="26"/>
  <c r="H33" i="30"/>
  <c r="Q36" i="26"/>
  <c r="Q80" i="26"/>
  <c r="H77" i="30"/>
  <c r="Q97" i="26"/>
  <c r="H94" i="30"/>
  <c r="Q74" i="26"/>
  <c r="H71" i="30"/>
  <c r="Q43" i="26"/>
  <c r="H40" i="30"/>
  <c r="Q122" i="26"/>
  <c r="H119" i="30"/>
  <c r="Q104" i="26"/>
  <c r="H101" i="30"/>
  <c r="Q42" i="26"/>
  <c r="H39" i="30"/>
  <c r="Q16" i="26"/>
  <c r="H13" i="30"/>
  <c r="Q79" i="26"/>
  <c r="H76" i="30"/>
  <c r="H141" i="30"/>
  <c r="Q144" i="26"/>
  <c r="H11" i="30"/>
  <c r="Q14" i="26"/>
  <c r="Q34" i="26"/>
  <c r="H31" i="30"/>
  <c r="Q47" i="26"/>
  <c r="H44" i="30"/>
  <c r="Q141" i="26"/>
  <c r="H138" i="30"/>
  <c r="Q59" i="26"/>
  <c r="H56" i="30"/>
  <c r="Q32" i="26"/>
  <c r="H29" i="30"/>
  <c r="Q15" i="26"/>
  <c r="H12" i="30"/>
  <c r="Q28" i="26"/>
  <c r="H25" i="30"/>
  <c r="Q63" i="26"/>
  <c r="H60" i="30"/>
  <c r="H69" i="30"/>
  <c r="Q72" i="26"/>
  <c r="H112" i="30"/>
  <c r="Q115" i="26"/>
  <c r="H27" i="30"/>
  <c r="Q30" i="26"/>
  <c r="Q102" i="26"/>
  <c r="H99" i="30"/>
  <c r="Q26" i="26"/>
  <c r="H23" i="30"/>
  <c r="Q46" i="26"/>
  <c r="H43" i="30"/>
  <c r="Q87" i="26"/>
  <c r="H84" i="30"/>
  <c r="Q127" i="26"/>
  <c r="H124" i="30"/>
  <c r="Q90" i="26"/>
  <c r="H87" i="30"/>
  <c r="H30" i="30"/>
  <c r="Q33" i="26"/>
  <c r="Q73" i="26"/>
  <c r="H70" i="30"/>
  <c r="H41" i="30"/>
  <c r="Q44" i="26"/>
  <c r="Q54" i="26"/>
  <c r="H51" i="30"/>
  <c r="H64" i="30"/>
  <c r="Q67" i="26"/>
  <c r="H152" i="30"/>
  <c r="Q155" i="26"/>
  <c r="H154" i="30"/>
  <c r="Q157" i="26"/>
  <c r="Q117" i="26"/>
  <c r="H114" i="30"/>
  <c r="H79" i="30"/>
  <c r="Q82" i="26"/>
  <c r="H14" i="30"/>
  <c r="Q17" i="26"/>
  <c r="Q152" i="26"/>
  <c r="H149" i="30"/>
  <c r="Q111" i="26"/>
  <c r="H108" i="30"/>
  <c r="H89" i="30"/>
  <c r="I89" i="30" s="1"/>
  <c r="Q92" i="26"/>
  <c r="H36" i="30"/>
  <c r="Q39" i="26"/>
  <c r="H54" i="30"/>
  <c r="Q57" i="26"/>
  <c r="Q61" i="26"/>
  <c r="H58" i="30"/>
  <c r="H21" i="30"/>
  <c r="Q24" i="26"/>
  <c r="Q68" i="26"/>
  <c r="H65" i="30"/>
  <c r="H158" i="30"/>
  <c r="Q161" i="26"/>
  <c r="Q12" i="26"/>
  <c r="H9" i="30"/>
  <c r="Q22" i="26"/>
  <c r="H19" i="30"/>
  <c r="H32" i="30"/>
  <c r="Q35" i="26"/>
  <c r="Q160" i="26"/>
  <c r="H157" i="30"/>
  <c r="Q77" i="26"/>
  <c r="H74" i="30"/>
  <c r="Q20" i="26"/>
  <c r="H17" i="30"/>
  <c r="Q146" i="26"/>
  <c r="H143" i="30"/>
  <c r="Q109" i="26"/>
  <c r="H106" i="30"/>
  <c r="H96" i="30"/>
  <c r="Q99" i="26"/>
  <c r="H98" i="30"/>
  <c r="Q101" i="26"/>
  <c r="Q25" i="26"/>
  <c r="H22" i="30"/>
  <c r="Q134" i="26"/>
  <c r="H131" i="30"/>
  <c r="H142" i="30"/>
  <c r="Q145" i="26"/>
  <c r="Q121" i="26"/>
  <c r="H118" i="30"/>
  <c r="H48" i="30"/>
  <c r="Q51" i="26"/>
  <c r="H81" i="30"/>
  <c r="I81" i="30" s="1"/>
  <c r="Q84" i="26"/>
  <c r="I93" i="23"/>
  <c r="I37" i="23"/>
  <c r="I38" i="23"/>
  <c r="I40" i="23"/>
  <c r="I41" i="23"/>
  <c r="I42" i="23"/>
  <c r="I43" i="23"/>
  <c r="I45" i="23"/>
  <c r="I46" i="23"/>
  <c r="I47" i="23"/>
  <c r="I48" i="23"/>
  <c r="I85" i="23"/>
  <c r="I86" i="23"/>
  <c r="I87" i="23"/>
  <c r="I88" i="23"/>
  <c r="I89" i="23"/>
  <c r="I90" i="23"/>
  <c r="I91" i="23"/>
  <c r="I92" i="23"/>
  <c r="I39" i="23"/>
  <c r="I94" i="23"/>
  <c r="I95" i="23"/>
  <c r="I96" i="23"/>
  <c r="I97" i="23"/>
  <c r="I98" i="23"/>
  <c r="I99" i="23"/>
  <c r="I44" i="23"/>
  <c r="I100" i="23"/>
  <c r="I101" i="23"/>
  <c r="I102" i="23"/>
  <c r="I103" i="23"/>
  <c r="I137" i="23"/>
  <c r="I138" i="23"/>
  <c r="I139" i="23"/>
  <c r="I141" i="23"/>
  <c r="I143" i="23"/>
  <c r="I147" i="23"/>
  <c r="I149" i="23"/>
  <c r="I69" i="23"/>
  <c r="I71" i="23"/>
  <c r="I77" i="23"/>
  <c r="I76" i="23"/>
  <c r="I84" i="23"/>
  <c r="I63" i="23"/>
  <c r="I64" i="23"/>
  <c r="I72" i="23"/>
  <c r="I73" i="23"/>
  <c r="I74" i="23"/>
  <c r="I75" i="23"/>
  <c r="I78" i="23"/>
  <c r="I79" i="23"/>
  <c r="I80" i="23"/>
  <c r="I83" i="23"/>
  <c r="I151" i="23"/>
  <c r="I154" i="23"/>
  <c r="I162" i="23"/>
  <c r="I163" i="23"/>
  <c r="I152" i="23"/>
  <c r="I153" i="23"/>
  <c r="I157" i="23"/>
  <c r="I158" i="23"/>
  <c r="I164" i="23"/>
  <c r="I51" i="23"/>
  <c r="I54" i="23"/>
  <c r="I55" i="23"/>
  <c r="I58" i="23"/>
  <c r="I60" i="23"/>
  <c r="I123" i="23"/>
  <c r="I125" i="23"/>
  <c r="I130" i="23"/>
  <c r="I133" i="23"/>
  <c r="I52" i="23"/>
  <c r="I53" i="23"/>
  <c r="I57" i="23"/>
  <c r="I59" i="23"/>
  <c r="I156" i="23"/>
  <c r="I155" i="23"/>
  <c r="I159" i="23"/>
  <c r="I160" i="23"/>
  <c r="I161" i="23"/>
  <c r="I165" i="23"/>
  <c r="I30" i="23"/>
  <c r="I25" i="23"/>
  <c r="I27" i="23"/>
  <c r="I106" i="23"/>
  <c r="I112" i="23"/>
  <c r="I16" i="23"/>
  <c r="I15" i="23"/>
  <c r="I128" i="23"/>
  <c r="I124" i="23"/>
  <c r="I50" i="23"/>
  <c r="I49" i="23"/>
  <c r="I107" i="23"/>
  <c r="I105" i="23"/>
  <c r="I108" i="23"/>
  <c r="I114" i="23"/>
  <c r="I117" i="23"/>
  <c r="I18" i="23"/>
  <c r="I17" i="23"/>
  <c r="I23" i="23"/>
  <c r="I144" i="23"/>
  <c r="I145" i="23"/>
  <c r="I136" i="23"/>
  <c r="I134" i="23"/>
  <c r="I104" i="23"/>
  <c r="I121" i="23"/>
  <c r="I119" i="23"/>
  <c r="I115" i="23"/>
  <c r="I116" i="23"/>
  <c r="I122" i="23"/>
  <c r="I26" i="23"/>
  <c r="I32" i="23"/>
  <c r="I68" i="23"/>
  <c r="I81" i="23"/>
  <c r="I127" i="23"/>
  <c r="I131" i="23"/>
  <c r="I135" i="23"/>
  <c r="I28" i="23"/>
  <c r="I33" i="23"/>
  <c r="I35" i="23"/>
  <c r="I140" i="23"/>
  <c r="I150" i="23"/>
  <c r="I110" i="23"/>
  <c r="I111" i="23"/>
  <c r="I70" i="23"/>
  <c r="I61" i="23"/>
  <c r="I62" i="23"/>
  <c r="I22" i="23"/>
  <c r="I21" i="23"/>
  <c r="I142" i="23"/>
  <c r="I146" i="23"/>
  <c r="I65" i="23"/>
  <c r="I66" i="23"/>
  <c r="I126" i="23"/>
  <c r="I129" i="23"/>
  <c r="I29" i="23"/>
  <c r="I109" i="23"/>
  <c r="I19" i="23"/>
  <c r="I31" i="23"/>
  <c r="I56" i="23"/>
  <c r="I113" i="23"/>
  <c r="I132" i="23"/>
  <c r="I34" i="23"/>
  <c r="I118" i="23"/>
  <c r="I148" i="23"/>
  <c r="I120" i="23"/>
  <c r="I20" i="23"/>
  <c r="I24" i="23"/>
  <c r="I67" i="23"/>
  <c r="I36" i="23"/>
  <c r="J81" i="30" l="1"/>
  <c r="K81" i="30" s="1"/>
  <c r="L81" i="30" s="1"/>
  <c r="J89" i="30"/>
  <c r="K89" i="30" s="1"/>
  <c r="L89" i="30" s="1"/>
  <c r="J67" i="30"/>
  <c r="K67" i="30" s="1"/>
  <c r="L67" i="30" s="1"/>
  <c r="H7" i="30"/>
  <c r="Q10" i="26"/>
  <c r="P10" i="26" s="1"/>
  <c r="E37" i="16"/>
  <c r="E36" i="16"/>
  <c r="E35" i="16"/>
  <c r="E34" i="16"/>
  <c r="M67" i="30" l="1"/>
  <c r="N67" i="30"/>
  <c r="M89" i="30"/>
  <c r="N89" i="30"/>
  <c r="M81" i="30"/>
  <c r="N81" i="30"/>
  <c r="O93" i="23" l="1"/>
  <c r="P93" i="23" s="1"/>
  <c r="O37" i="23"/>
  <c r="P37" i="23" s="1"/>
  <c r="O38" i="23"/>
  <c r="P38" i="23" s="1"/>
  <c r="O40" i="23"/>
  <c r="P40" i="23" s="1"/>
  <c r="O41" i="23"/>
  <c r="P41" i="23" s="1"/>
  <c r="O42" i="23"/>
  <c r="P42" i="23" s="1"/>
  <c r="O43" i="23"/>
  <c r="P43" i="23" s="1"/>
  <c r="O45" i="23"/>
  <c r="P45" i="23" s="1"/>
  <c r="O46" i="23"/>
  <c r="P46" i="23" s="1"/>
  <c r="O47" i="23"/>
  <c r="P47" i="23" s="1"/>
  <c r="O48" i="23"/>
  <c r="P48" i="23" s="1"/>
  <c r="O85" i="23"/>
  <c r="P85" i="23" s="1"/>
  <c r="O86" i="23"/>
  <c r="P86" i="23" s="1"/>
  <c r="O87" i="23"/>
  <c r="P87" i="23" s="1"/>
  <c r="O88" i="23"/>
  <c r="P88" i="23" s="1"/>
  <c r="O89" i="23"/>
  <c r="P89" i="23" s="1"/>
  <c r="O90" i="23"/>
  <c r="P90" i="23" s="1"/>
  <c r="O91" i="23"/>
  <c r="P91" i="23" s="1"/>
  <c r="O92" i="23"/>
  <c r="P92" i="23" s="1"/>
  <c r="O39" i="23"/>
  <c r="P39" i="23" s="1"/>
  <c r="O94" i="23"/>
  <c r="P94" i="23" s="1"/>
  <c r="O95" i="23"/>
  <c r="P95" i="23" s="1"/>
  <c r="O96" i="23"/>
  <c r="P96" i="23" s="1"/>
  <c r="O97" i="23"/>
  <c r="P97" i="23" s="1"/>
  <c r="O98" i="23"/>
  <c r="P98" i="23" s="1"/>
  <c r="O99" i="23"/>
  <c r="P99" i="23" s="1"/>
  <c r="O44" i="23"/>
  <c r="P44" i="23" s="1"/>
  <c r="O100" i="23"/>
  <c r="P100" i="23" s="1"/>
  <c r="O101" i="23"/>
  <c r="P101" i="23" s="1"/>
  <c r="O102" i="23"/>
  <c r="P102" i="23" s="1"/>
  <c r="O103" i="23"/>
  <c r="P103" i="23" s="1"/>
  <c r="O137" i="23"/>
  <c r="P137" i="23" s="1"/>
  <c r="O138" i="23"/>
  <c r="P138" i="23" s="1"/>
  <c r="O139" i="23"/>
  <c r="P139" i="23" s="1"/>
  <c r="O141" i="23"/>
  <c r="P141" i="23" s="1"/>
  <c r="O143" i="23"/>
  <c r="P143" i="23" s="1"/>
  <c r="O147" i="23"/>
  <c r="P147" i="23" s="1"/>
  <c r="O149" i="23"/>
  <c r="P149" i="23" s="1"/>
  <c r="O69" i="23"/>
  <c r="P69" i="23" s="1"/>
  <c r="O71" i="23"/>
  <c r="P71" i="23" s="1"/>
  <c r="O77" i="23"/>
  <c r="P77" i="23" s="1"/>
  <c r="O76" i="23"/>
  <c r="P76" i="23" s="1"/>
  <c r="O84" i="23"/>
  <c r="P84" i="23" s="1"/>
  <c r="O63" i="23"/>
  <c r="P63" i="23" s="1"/>
  <c r="O64" i="23"/>
  <c r="P64" i="23" s="1"/>
  <c r="O72" i="23"/>
  <c r="P72" i="23" s="1"/>
  <c r="O73" i="23"/>
  <c r="P73" i="23" s="1"/>
  <c r="O74" i="23"/>
  <c r="P74" i="23" s="1"/>
  <c r="O75" i="23"/>
  <c r="P75" i="23" s="1"/>
  <c r="O78" i="23"/>
  <c r="P78" i="23" s="1"/>
  <c r="O79" i="23"/>
  <c r="P79" i="23" s="1"/>
  <c r="O80" i="23"/>
  <c r="P80" i="23" s="1"/>
  <c r="O83" i="23"/>
  <c r="P83" i="23" s="1"/>
  <c r="O151" i="23"/>
  <c r="P151" i="23" s="1"/>
  <c r="O154" i="23"/>
  <c r="P154" i="23" s="1"/>
  <c r="O162" i="23"/>
  <c r="P162" i="23" s="1"/>
  <c r="O163" i="23"/>
  <c r="P163" i="23" s="1"/>
  <c r="O152" i="23"/>
  <c r="P152" i="23" s="1"/>
  <c r="O153" i="23"/>
  <c r="P153" i="23" s="1"/>
  <c r="O157" i="23"/>
  <c r="P157" i="23" s="1"/>
  <c r="O158" i="23"/>
  <c r="P158" i="23" s="1"/>
  <c r="O164" i="23"/>
  <c r="P164" i="23" s="1"/>
  <c r="O51" i="23"/>
  <c r="P51" i="23" s="1"/>
  <c r="O54" i="23"/>
  <c r="P54" i="23" s="1"/>
  <c r="O55" i="23"/>
  <c r="P55" i="23" s="1"/>
  <c r="O58" i="23"/>
  <c r="P58" i="23" s="1"/>
  <c r="O60" i="23"/>
  <c r="P60" i="23" s="1"/>
  <c r="O123" i="23"/>
  <c r="P123" i="23" s="1"/>
  <c r="O125" i="23"/>
  <c r="P125" i="23" s="1"/>
  <c r="O130" i="23"/>
  <c r="P130" i="23" s="1"/>
  <c r="O133" i="23"/>
  <c r="P133" i="23" s="1"/>
  <c r="O52" i="23"/>
  <c r="P52" i="23" s="1"/>
  <c r="O53" i="23"/>
  <c r="P53" i="23" s="1"/>
  <c r="O57" i="23"/>
  <c r="P57" i="23" s="1"/>
  <c r="O59" i="23"/>
  <c r="P59" i="23" s="1"/>
  <c r="O156" i="23"/>
  <c r="P156" i="23" s="1"/>
  <c r="O155" i="23"/>
  <c r="P155" i="23" s="1"/>
  <c r="O159" i="23"/>
  <c r="P159" i="23" s="1"/>
  <c r="O160" i="23"/>
  <c r="P160" i="23" s="1"/>
  <c r="O161" i="23"/>
  <c r="P161" i="23" s="1"/>
  <c r="O165" i="23"/>
  <c r="P165" i="23" s="1"/>
  <c r="O30" i="23"/>
  <c r="P30" i="23" s="1"/>
  <c r="O25" i="23"/>
  <c r="P25" i="23" s="1"/>
  <c r="O27" i="23"/>
  <c r="P27" i="23" s="1"/>
  <c r="O106" i="23"/>
  <c r="P106" i="23" s="1"/>
  <c r="O112" i="23"/>
  <c r="P112" i="23" s="1"/>
  <c r="O16" i="23"/>
  <c r="P16" i="23" s="1"/>
  <c r="P15" i="23"/>
  <c r="O128" i="23"/>
  <c r="P128" i="23" s="1"/>
  <c r="O124" i="23"/>
  <c r="P124" i="23" s="1"/>
  <c r="O50" i="23"/>
  <c r="P50" i="23" s="1"/>
  <c r="O49" i="23"/>
  <c r="P49" i="23" s="1"/>
  <c r="O107" i="23"/>
  <c r="P107" i="23" s="1"/>
  <c r="O105" i="23"/>
  <c r="P105" i="23" s="1"/>
  <c r="O108" i="23"/>
  <c r="P108" i="23" s="1"/>
  <c r="O114" i="23"/>
  <c r="P114" i="23" s="1"/>
  <c r="O117" i="23"/>
  <c r="P117" i="23" s="1"/>
  <c r="O18" i="23"/>
  <c r="P18" i="23" s="1"/>
  <c r="O17" i="23"/>
  <c r="P17" i="23" s="1"/>
  <c r="O23" i="23"/>
  <c r="P23" i="23" s="1"/>
  <c r="O144" i="23"/>
  <c r="P144" i="23" s="1"/>
  <c r="O145" i="23"/>
  <c r="P145" i="23" s="1"/>
  <c r="O136" i="23"/>
  <c r="P136" i="23" s="1"/>
  <c r="O134" i="23"/>
  <c r="P134" i="23" s="1"/>
  <c r="O104" i="23"/>
  <c r="P104" i="23" s="1"/>
  <c r="O121" i="23"/>
  <c r="P121" i="23" s="1"/>
  <c r="O119" i="23"/>
  <c r="P119" i="23" s="1"/>
  <c r="O115" i="23"/>
  <c r="P115" i="23" s="1"/>
  <c r="O116" i="23"/>
  <c r="P116" i="23" s="1"/>
  <c r="O122" i="23"/>
  <c r="P122" i="23" s="1"/>
  <c r="O26" i="23"/>
  <c r="P26" i="23" s="1"/>
  <c r="O32" i="23"/>
  <c r="P32" i="23" s="1"/>
  <c r="O68" i="23"/>
  <c r="P68" i="23" s="1"/>
  <c r="O81" i="23"/>
  <c r="P81" i="23" s="1"/>
  <c r="O127" i="23"/>
  <c r="P127" i="23" s="1"/>
  <c r="O131" i="23"/>
  <c r="P131" i="23" s="1"/>
  <c r="O135" i="23"/>
  <c r="P135" i="23" s="1"/>
  <c r="O28" i="23"/>
  <c r="P28" i="23" s="1"/>
  <c r="O33" i="23"/>
  <c r="P33" i="23" s="1"/>
  <c r="O35" i="23"/>
  <c r="P35" i="23" s="1"/>
  <c r="O140" i="23"/>
  <c r="P140" i="23" s="1"/>
  <c r="O150" i="23"/>
  <c r="P150" i="23" s="1"/>
  <c r="O110" i="23"/>
  <c r="P110" i="23" s="1"/>
  <c r="O111" i="23"/>
  <c r="P111" i="23" s="1"/>
  <c r="O70" i="23"/>
  <c r="P70" i="23" s="1"/>
  <c r="O61" i="23"/>
  <c r="P61" i="23" s="1"/>
  <c r="O62" i="23"/>
  <c r="P62" i="23" s="1"/>
  <c r="O22" i="23"/>
  <c r="P22" i="23" s="1"/>
  <c r="O21" i="23"/>
  <c r="P21" i="23" s="1"/>
  <c r="O142" i="23"/>
  <c r="P142" i="23" s="1"/>
  <c r="O146" i="23"/>
  <c r="P146" i="23" s="1"/>
  <c r="O65" i="23"/>
  <c r="P65" i="23" s="1"/>
  <c r="O66" i="23"/>
  <c r="P66" i="23" s="1"/>
  <c r="O126" i="23"/>
  <c r="P126" i="23" s="1"/>
  <c r="O129" i="23"/>
  <c r="P129" i="23" s="1"/>
  <c r="O29" i="23"/>
  <c r="P29" i="23" s="1"/>
  <c r="O109" i="23"/>
  <c r="P109" i="23" s="1"/>
  <c r="O19" i="23"/>
  <c r="P19" i="23" s="1"/>
  <c r="O31" i="23"/>
  <c r="P31" i="23" s="1"/>
  <c r="O56" i="23"/>
  <c r="P56" i="23" s="1"/>
  <c r="O113" i="23"/>
  <c r="P113" i="23" s="1"/>
  <c r="O132" i="23"/>
  <c r="P132" i="23" s="1"/>
  <c r="O34" i="23"/>
  <c r="P34" i="23" s="1"/>
  <c r="O118" i="23"/>
  <c r="P118" i="23" s="1"/>
  <c r="O148" i="23"/>
  <c r="P148" i="23" s="1"/>
  <c r="O120" i="23"/>
  <c r="P120" i="23" s="1"/>
  <c r="O20" i="23"/>
  <c r="P20" i="23" s="1"/>
  <c r="O24" i="23"/>
  <c r="P24" i="23" s="1"/>
  <c r="O67" i="23"/>
  <c r="P67" i="23" s="1"/>
  <c r="O36" i="23"/>
  <c r="P36" i="23" s="1"/>
  <c r="G126" i="28" l="1"/>
  <c r="G99" i="28"/>
  <c r="G66" i="28"/>
  <c r="G61" i="28"/>
  <c r="G107" i="28"/>
  <c r="G60" i="28"/>
  <c r="G64" i="28"/>
  <c r="G129" i="28"/>
  <c r="G110" i="28"/>
  <c r="G138" i="28"/>
  <c r="G101" i="28"/>
  <c r="G100" i="28"/>
  <c r="G149" i="28"/>
  <c r="G119" i="28"/>
  <c r="G152" i="28"/>
  <c r="G77" i="28"/>
  <c r="G58" i="28"/>
  <c r="G141" i="28"/>
  <c r="G95" i="28"/>
  <c r="G88" i="28"/>
  <c r="G80" i="28"/>
  <c r="G35" i="28"/>
  <c r="G116" i="28"/>
  <c r="G145" i="28"/>
  <c r="G43" i="28"/>
  <c r="G151" i="28"/>
  <c r="G57" i="28"/>
  <c r="G137" i="28"/>
  <c r="G94" i="28"/>
  <c r="G33" i="28"/>
  <c r="G79" i="28"/>
  <c r="G34" i="28"/>
  <c r="G120" i="28"/>
  <c r="G124" i="28"/>
  <c r="G81" i="28"/>
  <c r="G59" i="28"/>
  <c r="G150" i="28"/>
  <c r="G74" i="28"/>
  <c r="G14" i="28"/>
  <c r="G25" i="28"/>
  <c r="G140" i="28"/>
  <c r="G104" i="28"/>
  <c r="G121" i="28"/>
  <c r="G113" i="28"/>
  <c r="G11" i="28"/>
  <c r="G44" i="28"/>
  <c r="G19" i="28"/>
  <c r="G53" i="28"/>
  <c r="G54" i="28"/>
  <c r="G147" i="28"/>
  <c r="G73" i="28"/>
  <c r="G78" i="28"/>
  <c r="G135" i="28"/>
  <c r="G38" i="28"/>
  <c r="G86" i="28"/>
  <c r="G42" i="28"/>
  <c r="G32" i="28"/>
  <c r="G22" i="28"/>
  <c r="G106" i="28"/>
  <c r="G96" i="28"/>
  <c r="G105" i="28"/>
  <c r="G21" i="28"/>
  <c r="G136" i="28"/>
  <c r="G144" i="28"/>
  <c r="G75" i="28"/>
  <c r="G115" i="28"/>
  <c r="G12" i="28"/>
  <c r="G118" i="28"/>
  <c r="G24" i="28"/>
  <c r="G51" i="28"/>
  <c r="G52" i="28"/>
  <c r="G146" i="28"/>
  <c r="G72" i="28"/>
  <c r="G70" i="28"/>
  <c r="G133" i="28"/>
  <c r="G93" i="28"/>
  <c r="G85" i="28"/>
  <c r="G41" i="28"/>
  <c r="G31" i="28"/>
  <c r="G55" i="28"/>
  <c r="G139" i="28"/>
  <c r="G36" i="28"/>
  <c r="G125" i="28"/>
  <c r="G117" i="28"/>
  <c r="G142" i="28"/>
  <c r="G134" i="28"/>
  <c r="G62" i="28"/>
  <c r="G98" i="28"/>
  <c r="G111" i="28"/>
  <c r="G122" i="28"/>
  <c r="G159" i="28"/>
  <c r="G47" i="28"/>
  <c r="G49" i="28"/>
  <c r="G157" i="28"/>
  <c r="G69" i="28"/>
  <c r="G71" i="28"/>
  <c r="G132" i="28"/>
  <c r="G92" i="28"/>
  <c r="G84" i="28"/>
  <c r="G40" i="28"/>
  <c r="G87" i="28"/>
  <c r="G153" i="28"/>
  <c r="G143" i="28"/>
  <c r="G18" i="28"/>
  <c r="G109" i="28"/>
  <c r="G114" i="28"/>
  <c r="G103" i="28"/>
  <c r="G23" i="28"/>
  <c r="G29" i="28"/>
  <c r="G128" i="28"/>
  <c r="G108" i="28"/>
  <c r="G155" i="28"/>
  <c r="G46" i="28"/>
  <c r="G48" i="28"/>
  <c r="G156" i="28"/>
  <c r="G68" i="28"/>
  <c r="G65" i="28"/>
  <c r="G131" i="28"/>
  <c r="G91" i="28"/>
  <c r="G83" i="28"/>
  <c r="G39" i="28"/>
  <c r="G30" i="28"/>
  <c r="G158" i="28"/>
  <c r="G89" i="28"/>
  <c r="G50" i="28"/>
  <c r="G17" i="28"/>
  <c r="G13" i="28"/>
  <c r="G15" i="28"/>
  <c r="G112" i="28"/>
  <c r="G16" i="28"/>
  <c r="G26" i="28"/>
  <c r="G28" i="28"/>
  <c r="G123" i="28"/>
  <c r="G56" i="28"/>
  <c r="G27" i="28"/>
  <c r="G20" i="28"/>
  <c r="G130" i="28"/>
  <c r="G102" i="28"/>
  <c r="G10" i="28"/>
  <c r="G154" i="28"/>
  <c r="G127" i="28"/>
  <c r="G45" i="28"/>
  <c r="G148" i="28"/>
  <c r="G67" i="28"/>
  <c r="G63" i="28"/>
  <c r="G97" i="28"/>
  <c r="G90" i="28"/>
  <c r="G82" i="28"/>
  <c r="G37" i="28"/>
  <c r="E47" i="16"/>
  <c r="E46" i="16"/>
  <c r="E43" i="16"/>
  <c r="E44" i="16"/>
  <c r="G9" i="28"/>
  <c r="E56" i="16"/>
  <c r="E55" i="16"/>
  <c r="E52" i="16"/>
  <c r="E54" i="16"/>
  <c r="E57" i="16"/>
  <c r="E53" i="16"/>
  <c r="H90" i="14"/>
  <c r="I90" i="14"/>
  <c r="J90" i="14"/>
  <c r="H35" i="14"/>
  <c r="I35" i="14"/>
  <c r="J35" i="14"/>
  <c r="H37" i="14"/>
  <c r="I37" i="14"/>
  <c r="J37" i="14"/>
  <c r="H38" i="14"/>
  <c r="I38" i="14"/>
  <c r="J38" i="14"/>
  <c r="H39" i="14"/>
  <c r="I39" i="14"/>
  <c r="J39" i="14"/>
  <c r="H40" i="14"/>
  <c r="I40" i="14"/>
  <c r="J40" i="14"/>
  <c r="H42" i="14"/>
  <c r="I42" i="14"/>
  <c r="J42" i="14"/>
  <c r="H43" i="14"/>
  <c r="I43" i="14"/>
  <c r="J43" i="14"/>
  <c r="H44" i="14"/>
  <c r="I44" i="14"/>
  <c r="J44" i="14"/>
  <c r="H45" i="14"/>
  <c r="I45" i="14"/>
  <c r="J45" i="14"/>
  <c r="H82" i="14"/>
  <c r="I82" i="14"/>
  <c r="J82" i="14"/>
  <c r="H83" i="14"/>
  <c r="I83" i="14"/>
  <c r="J83" i="14"/>
  <c r="H84" i="14"/>
  <c r="I84" i="14"/>
  <c r="J84" i="14"/>
  <c r="H85" i="14"/>
  <c r="I85" i="14"/>
  <c r="J85" i="14"/>
  <c r="H86" i="14"/>
  <c r="I86" i="14"/>
  <c r="J86" i="14"/>
  <c r="H87" i="14"/>
  <c r="I87" i="14"/>
  <c r="J87" i="14"/>
  <c r="H88" i="14"/>
  <c r="I88" i="14"/>
  <c r="J88" i="14"/>
  <c r="H89" i="14"/>
  <c r="I89" i="14"/>
  <c r="J89" i="14"/>
  <c r="H36" i="14"/>
  <c r="I36" i="14"/>
  <c r="J36" i="14"/>
  <c r="H91" i="14"/>
  <c r="I91" i="14"/>
  <c r="J91" i="14"/>
  <c r="H92" i="14"/>
  <c r="I92" i="14"/>
  <c r="J92" i="14"/>
  <c r="H93" i="14"/>
  <c r="I93" i="14"/>
  <c r="J93" i="14"/>
  <c r="H94" i="14"/>
  <c r="I94" i="14"/>
  <c r="J94" i="14"/>
  <c r="H95" i="14"/>
  <c r="I95" i="14"/>
  <c r="J95" i="14"/>
  <c r="H96" i="14"/>
  <c r="I96" i="14"/>
  <c r="J96" i="14"/>
  <c r="H41" i="14"/>
  <c r="I41" i="14"/>
  <c r="J41" i="14"/>
  <c r="H97" i="14"/>
  <c r="I97" i="14"/>
  <c r="J97" i="14"/>
  <c r="H98" i="14"/>
  <c r="I98" i="14"/>
  <c r="J98" i="14"/>
  <c r="H99" i="14"/>
  <c r="I99" i="14"/>
  <c r="J99" i="14"/>
  <c r="H100" i="14"/>
  <c r="I100" i="14"/>
  <c r="J100" i="14"/>
  <c r="H134" i="14"/>
  <c r="I134" i="14"/>
  <c r="J134" i="14"/>
  <c r="H135" i="14"/>
  <c r="I135" i="14"/>
  <c r="J135" i="14"/>
  <c r="H136" i="14"/>
  <c r="I136" i="14"/>
  <c r="J136" i="14"/>
  <c r="H138" i="14"/>
  <c r="I138" i="14"/>
  <c r="J138" i="14"/>
  <c r="H140" i="14"/>
  <c r="I140" i="14"/>
  <c r="J140" i="14"/>
  <c r="H144" i="14"/>
  <c r="I144" i="14"/>
  <c r="J144" i="14"/>
  <c r="H146" i="14"/>
  <c r="I146" i="14"/>
  <c r="J146" i="14"/>
  <c r="H66" i="14"/>
  <c r="I66" i="14"/>
  <c r="J66" i="14"/>
  <c r="H68" i="14"/>
  <c r="I68" i="14"/>
  <c r="J68" i="14"/>
  <c r="H74" i="14"/>
  <c r="I74" i="14"/>
  <c r="J74" i="14"/>
  <c r="H73" i="14"/>
  <c r="I73" i="14"/>
  <c r="J73" i="14"/>
  <c r="H81" i="14"/>
  <c r="I81" i="14"/>
  <c r="J81" i="14"/>
  <c r="H60" i="14"/>
  <c r="I60" i="14"/>
  <c r="J60" i="14"/>
  <c r="H61" i="14"/>
  <c r="I61" i="14"/>
  <c r="J61" i="14"/>
  <c r="H69" i="14"/>
  <c r="I69" i="14"/>
  <c r="J69" i="14"/>
  <c r="H70" i="14"/>
  <c r="I70" i="14"/>
  <c r="J70" i="14"/>
  <c r="H71" i="14"/>
  <c r="I71" i="14"/>
  <c r="J71" i="14"/>
  <c r="H72" i="14"/>
  <c r="I72" i="14"/>
  <c r="J72" i="14"/>
  <c r="H75" i="14"/>
  <c r="I75" i="14"/>
  <c r="J75" i="14"/>
  <c r="H76" i="14"/>
  <c r="I76" i="14"/>
  <c r="J76" i="14"/>
  <c r="H77" i="14"/>
  <c r="I77" i="14"/>
  <c r="J77" i="14"/>
  <c r="H80" i="14"/>
  <c r="I80" i="14"/>
  <c r="J80" i="14"/>
  <c r="H148" i="14"/>
  <c r="I148" i="14"/>
  <c r="J148" i="14"/>
  <c r="H151" i="14"/>
  <c r="I151" i="14"/>
  <c r="J151" i="14"/>
  <c r="H159" i="14"/>
  <c r="I159" i="14"/>
  <c r="J159" i="14"/>
  <c r="H160" i="14"/>
  <c r="I160" i="14"/>
  <c r="J160" i="14"/>
  <c r="H149" i="14"/>
  <c r="I149" i="14"/>
  <c r="J149" i="14"/>
  <c r="H150" i="14"/>
  <c r="I150" i="14"/>
  <c r="J150" i="14"/>
  <c r="H154" i="14"/>
  <c r="I154" i="14"/>
  <c r="J154" i="14"/>
  <c r="H155" i="14"/>
  <c r="I155" i="14"/>
  <c r="J155" i="14"/>
  <c r="H161" i="14"/>
  <c r="I161" i="14"/>
  <c r="J161" i="14"/>
  <c r="H48" i="14"/>
  <c r="I48" i="14"/>
  <c r="J48" i="14"/>
  <c r="H51" i="14"/>
  <c r="I51" i="14"/>
  <c r="J51" i="14"/>
  <c r="H52" i="14"/>
  <c r="I52" i="14"/>
  <c r="J52" i="14"/>
  <c r="H55" i="14"/>
  <c r="I55" i="14"/>
  <c r="J55" i="14"/>
  <c r="H57" i="14"/>
  <c r="I57" i="14"/>
  <c r="J57" i="14"/>
  <c r="H120" i="14"/>
  <c r="I120" i="14"/>
  <c r="J120" i="14"/>
  <c r="H122" i="14"/>
  <c r="I122" i="14"/>
  <c r="J122" i="14"/>
  <c r="H127" i="14"/>
  <c r="I127" i="14"/>
  <c r="J127" i="14"/>
  <c r="H130" i="14"/>
  <c r="I130" i="14"/>
  <c r="J130" i="14"/>
  <c r="H49" i="14"/>
  <c r="I49" i="14"/>
  <c r="J49" i="14"/>
  <c r="H50" i="14"/>
  <c r="I50" i="14"/>
  <c r="J50" i="14"/>
  <c r="H54" i="14"/>
  <c r="I54" i="14"/>
  <c r="J54" i="14"/>
  <c r="H56" i="14"/>
  <c r="I56" i="14"/>
  <c r="J56" i="14"/>
  <c r="H153" i="14"/>
  <c r="I153" i="14"/>
  <c r="J153" i="14"/>
  <c r="H152" i="14"/>
  <c r="I152" i="14"/>
  <c r="J152" i="14"/>
  <c r="H156" i="14"/>
  <c r="I156" i="14"/>
  <c r="J156" i="14"/>
  <c r="H157" i="14"/>
  <c r="I157" i="14"/>
  <c r="J157" i="14"/>
  <c r="H158" i="14"/>
  <c r="I158" i="14"/>
  <c r="J158" i="14"/>
  <c r="H162" i="14"/>
  <c r="I162" i="14"/>
  <c r="J162" i="14"/>
  <c r="H27" i="14"/>
  <c r="I27" i="14"/>
  <c r="J27" i="14"/>
  <c r="H22" i="14"/>
  <c r="I22" i="14"/>
  <c r="J22" i="14"/>
  <c r="H24" i="14"/>
  <c r="I24" i="14"/>
  <c r="J24" i="14"/>
  <c r="H103" i="14"/>
  <c r="I103" i="14"/>
  <c r="J103" i="14"/>
  <c r="H109" i="14"/>
  <c r="I109" i="14"/>
  <c r="J109" i="14"/>
  <c r="H13" i="14"/>
  <c r="I13" i="14"/>
  <c r="J13" i="14"/>
  <c r="H12" i="14"/>
  <c r="I12" i="14"/>
  <c r="J12" i="14"/>
  <c r="H125" i="14"/>
  <c r="I125" i="14"/>
  <c r="J125" i="14"/>
  <c r="H121" i="14"/>
  <c r="I121" i="14"/>
  <c r="J121" i="14"/>
  <c r="H47" i="14"/>
  <c r="I47" i="14"/>
  <c r="J47" i="14"/>
  <c r="H46" i="14"/>
  <c r="I46" i="14"/>
  <c r="J46" i="14"/>
  <c r="H104" i="14"/>
  <c r="I104" i="14"/>
  <c r="J104" i="14"/>
  <c r="H102" i="14"/>
  <c r="I102" i="14"/>
  <c r="J102" i="14"/>
  <c r="H105" i="14"/>
  <c r="I105" i="14"/>
  <c r="J105" i="14"/>
  <c r="H111" i="14"/>
  <c r="I111" i="14"/>
  <c r="J111" i="14"/>
  <c r="H114" i="14"/>
  <c r="I114" i="14"/>
  <c r="J114" i="14"/>
  <c r="H15" i="14"/>
  <c r="I15" i="14"/>
  <c r="J15" i="14"/>
  <c r="H14" i="14"/>
  <c r="I14" i="14"/>
  <c r="J14" i="14"/>
  <c r="H20" i="14"/>
  <c r="I20" i="14"/>
  <c r="J20" i="14"/>
  <c r="H141" i="14"/>
  <c r="I141" i="14"/>
  <c r="J141" i="14"/>
  <c r="H142" i="14"/>
  <c r="I142" i="14"/>
  <c r="J142" i="14"/>
  <c r="H133" i="14"/>
  <c r="I133" i="14"/>
  <c r="J133" i="14"/>
  <c r="H131" i="14"/>
  <c r="I131" i="14"/>
  <c r="J131" i="14"/>
  <c r="H101" i="14"/>
  <c r="I101" i="14"/>
  <c r="J101" i="14"/>
  <c r="H118" i="14"/>
  <c r="I118" i="14"/>
  <c r="J118" i="14"/>
  <c r="H116" i="14"/>
  <c r="I116" i="14"/>
  <c r="J116" i="14"/>
  <c r="H112" i="14"/>
  <c r="I112" i="14"/>
  <c r="J112" i="14"/>
  <c r="H113" i="14"/>
  <c r="I113" i="14"/>
  <c r="J113" i="14"/>
  <c r="H119" i="14"/>
  <c r="I119" i="14"/>
  <c r="J119" i="14"/>
  <c r="H23" i="14"/>
  <c r="I23" i="14"/>
  <c r="J23" i="14"/>
  <c r="H29" i="14"/>
  <c r="I29" i="14"/>
  <c r="J29" i="14"/>
  <c r="H65" i="14"/>
  <c r="I65" i="14"/>
  <c r="J65" i="14"/>
  <c r="H78" i="14"/>
  <c r="I78" i="14"/>
  <c r="J78" i="14"/>
  <c r="H124" i="14"/>
  <c r="I124" i="14"/>
  <c r="J124" i="14"/>
  <c r="H128" i="14"/>
  <c r="I128" i="14"/>
  <c r="J128" i="14"/>
  <c r="H132" i="14"/>
  <c r="I132" i="14"/>
  <c r="J132" i="14"/>
  <c r="H25" i="14"/>
  <c r="I25" i="14"/>
  <c r="J25" i="14"/>
  <c r="H30" i="14"/>
  <c r="I30" i="14"/>
  <c r="J30" i="14"/>
  <c r="H32" i="14"/>
  <c r="I32" i="14"/>
  <c r="J32" i="14"/>
  <c r="H137" i="14"/>
  <c r="I137" i="14"/>
  <c r="J137" i="14"/>
  <c r="H147" i="14"/>
  <c r="I147" i="14"/>
  <c r="J147" i="14"/>
  <c r="H107" i="14"/>
  <c r="I107" i="14"/>
  <c r="J107" i="14"/>
  <c r="H108" i="14"/>
  <c r="I108" i="14"/>
  <c r="J108" i="14"/>
  <c r="H67" i="14"/>
  <c r="I67" i="14"/>
  <c r="J67" i="14"/>
  <c r="H58" i="14"/>
  <c r="I58" i="14"/>
  <c r="J58" i="14"/>
  <c r="H59" i="14"/>
  <c r="I59" i="14"/>
  <c r="J59" i="14"/>
  <c r="H19" i="14"/>
  <c r="I19" i="14"/>
  <c r="J19" i="14"/>
  <c r="H18" i="14"/>
  <c r="I18" i="14"/>
  <c r="J18" i="14"/>
  <c r="H139" i="14"/>
  <c r="I139" i="14"/>
  <c r="J139" i="14"/>
  <c r="H143" i="14"/>
  <c r="I143" i="14"/>
  <c r="J143" i="14"/>
  <c r="H62" i="14"/>
  <c r="I62" i="14"/>
  <c r="J62" i="14"/>
  <c r="H63" i="14"/>
  <c r="I63" i="14"/>
  <c r="J63" i="14"/>
  <c r="H123" i="14"/>
  <c r="I123" i="14"/>
  <c r="J123" i="14"/>
  <c r="H126" i="14"/>
  <c r="I126" i="14"/>
  <c r="J126" i="14"/>
  <c r="H26" i="14"/>
  <c r="I26" i="14"/>
  <c r="J26" i="14"/>
  <c r="H106" i="14"/>
  <c r="I106" i="14"/>
  <c r="J106" i="14"/>
  <c r="H16" i="14"/>
  <c r="I16" i="14"/>
  <c r="J16" i="14"/>
  <c r="H28" i="14"/>
  <c r="I28" i="14"/>
  <c r="J28" i="14"/>
  <c r="H53" i="14"/>
  <c r="I53" i="14"/>
  <c r="J53" i="14"/>
  <c r="H110" i="14"/>
  <c r="I110" i="14"/>
  <c r="J110" i="14"/>
  <c r="H129" i="14"/>
  <c r="I129" i="14"/>
  <c r="J129" i="14"/>
  <c r="H31" i="14"/>
  <c r="I31" i="14"/>
  <c r="J31" i="14"/>
  <c r="H115" i="14"/>
  <c r="I115" i="14"/>
  <c r="J115" i="14"/>
  <c r="H145" i="14"/>
  <c r="I145" i="14"/>
  <c r="J145" i="14"/>
  <c r="H117" i="14"/>
  <c r="I117" i="14"/>
  <c r="J117" i="14"/>
  <c r="H17" i="14"/>
  <c r="I17" i="14"/>
  <c r="J17" i="14"/>
  <c r="H21" i="14"/>
  <c r="I21" i="14"/>
  <c r="J21" i="14"/>
  <c r="H64" i="14"/>
  <c r="I64" i="14"/>
  <c r="J64" i="14"/>
  <c r="J33" i="14"/>
  <c r="AA57" i="33" l="1"/>
  <c r="AL57" i="33" s="1"/>
  <c r="AR57" i="33" s="1"/>
  <c r="AA121" i="33"/>
  <c r="AL121" i="33" s="1"/>
  <c r="AR121" i="33" s="1"/>
  <c r="AA34" i="33"/>
  <c r="AL34" i="33" s="1"/>
  <c r="AR34" i="33" s="1"/>
  <c r="AA98" i="33"/>
  <c r="AL98" i="33" s="1"/>
  <c r="AR98" i="33" s="1"/>
  <c r="AA11" i="33"/>
  <c r="AL11" i="33" s="1"/>
  <c r="AR11" i="33" s="1"/>
  <c r="AA75" i="33"/>
  <c r="AL75" i="33" s="1"/>
  <c r="AR75" i="33" s="1"/>
  <c r="AA139" i="33"/>
  <c r="AL139" i="33" s="1"/>
  <c r="AR139" i="33" s="1"/>
  <c r="AA53" i="33"/>
  <c r="AL53" i="33" s="1"/>
  <c r="AR53" i="33" s="1"/>
  <c r="AA117" i="33"/>
  <c r="AL117" i="33" s="1"/>
  <c r="AR117" i="33" s="1"/>
  <c r="AA30" i="33"/>
  <c r="AL30" i="33" s="1"/>
  <c r="AR30" i="33" s="1"/>
  <c r="AA94" i="33"/>
  <c r="AL94" i="33" s="1"/>
  <c r="AR94" i="33" s="1"/>
  <c r="AA158" i="33"/>
  <c r="AL158" i="33" s="1"/>
  <c r="AR158" i="33" s="1"/>
  <c r="AA71" i="33"/>
  <c r="AL71" i="33" s="1"/>
  <c r="AR71" i="33" s="1"/>
  <c r="AA135" i="33"/>
  <c r="AL135" i="33" s="1"/>
  <c r="AR135" i="33" s="1"/>
  <c r="AA28" i="33"/>
  <c r="AL28" i="33" s="1"/>
  <c r="AR28" i="33" s="1"/>
  <c r="AA48" i="33"/>
  <c r="AL48" i="33" s="1"/>
  <c r="AR48" i="33" s="1"/>
  <c r="AA116" i="33"/>
  <c r="AL116" i="33" s="1"/>
  <c r="AR116" i="33" s="1"/>
  <c r="AA152" i="33"/>
  <c r="AL152" i="33" s="1"/>
  <c r="AR152" i="33" s="1"/>
  <c r="AA100" i="33"/>
  <c r="AL100" i="33" s="1"/>
  <c r="AR100" i="33" s="1"/>
  <c r="AA65" i="33"/>
  <c r="AL65" i="33" s="1"/>
  <c r="AR65" i="33" s="1"/>
  <c r="AA129" i="33"/>
  <c r="AL129" i="33" s="1"/>
  <c r="AR129" i="33" s="1"/>
  <c r="AA42" i="33"/>
  <c r="AL42" i="33" s="1"/>
  <c r="AR42" i="33" s="1"/>
  <c r="AA106" i="33"/>
  <c r="AL106" i="33" s="1"/>
  <c r="AR106" i="33" s="1"/>
  <c r="AA19" i="33"/>
  <c r="AL19" i="33" s="1"/>
  <c r="AR19" i="33" s="1"/>
  <c r="AA83" i="33"/>
  <c r="AL83" i="33" s="1"/>
  <c r="AR83" i="33" s="1"/>
  <c r="AA147" i="33"/>
  <c r="AL147" i="33" s="1"/>
  <c r="AR147" i="33" s="1"/>
  <c r="AA61" i="33"/>
  <c r="AL61" i="33" s="1"/>
  <c r="AR61" i="33" s="1"/>
  <c r="AA125" i="33"/>
  <c r="AL125" i="33" s="1"/>
  <c r="AR125" i="33" s="1"/>
  <c r="AA38" i="33"/>
  <c r="AL38" i="33" s="1"/>
  <c r="AR38" i="33" s="1"/>
  <c r="AA102" i="33"/>
  <c r="AL102" i="33" s="1"/>
  <c r="AR102" i="33" s="1"/>
  <c r="AA15" i="33"/>
  <c r="AL15" i="33" s="1"/>
  <c r="AR15" i="33" s="1"/>
  <c r="AA79" i="33"/>
  <c r="AL79" i="33" s="1"/>
  <c r="AR79" i="33" s="1"/>
  <c r="AA143" i="33"/>
  <c r="AL143" i="33" s="1"/>
  <c r="AR143" i="33" s="1"/>
  <c r="AA124" i="33"/>
  <c r="AL124" i="33" s="1"/>
  <c r="AR124" i="33" s="1"/>
  <c r="AA80" i="33"/>
  <c r="AL80" i="33" s="1"/>
  <c r="AR80" i="33" s="1"/>
  <c r="AA148" i="33"/>
  <c r="AL148" i="33" s="1"/>
  <c r="AR148" i="33" s="1"/>
  <c r="AA32" i="33"/>
  <c r="AL32" i="33" s="1"/>
  <c r="AR32" i="33" s="1"/>
  <c r="AA132" i="33"/>
  <c r="AL132" i="33" s="1"/>
  <c r="AR132" i="33" s="1"/>
  <c r="AA73" i="33"/>
  <c r="AL73" i="33" s="1"/>
  <c r="AR73" i="33" s="1"/>
  <c r="AA137" i="33"/>
  <c r="AL137" i="33" s="1"/>
  <c r="AR137" i="33" s="1"/>
  <c r="AA50" i="33"/>
  <c r="AL50" i="33" s="1"/>
  <c r="AR50" i="33" s="1"/>
  <c r="AA114" i="33"/>
  <c r="AL114" i="33" s="1"/>
  <c r="AR114" i="33" s="1"/>
  <c r="AA27" i="33"/>
  <c r="AL27" i="33" s="1"/>
  <c r="AR27" i="33" s="1"/>
  <c r="AA91" i="33"/>
  <c r="AL91" i="33" s="1"/>
  <c r="AR91" i="33" s="1"/>
  <c r="AA155" i="33"/>
  <c r="AL155" i="33" s="1"/>
  <c r="AR155" i="33" s="1"/>
  <c r="AA69" i="33"/>
  <c r="AL69" i="33" s="1"/>
  <c r="AR69" i="33" s="1"/>
  <c r="AA133" i="33"/>
  <c r="AL133" i="33" s="1"/>
  <c r="AR133" i="33" s="1"/>
  <c r="AA46" i="33"/>
  <c r="AL46" i="33" s="1"/>
  <c r="AR46" i="33" s="1"/>
  <c r="AA110" i="33"/>
  <c r="AL110" i="33" s="1"/>
  <c r="AR110" i="33" s="1"/>
  <c r="AA23" i="33"/>
  <c r="AL23" i="33" s="1"/>
  <c r="AR23" i="33" s="1"/>
  <c r="AA87" i="33"/>
  <c r="AL87" i="33" s="1"/>
  <c r="AR87" i="33" s="1"/>
  <c r="AA151" i="33"/>
  <c r="AL151" i="33" s="1"/>
  <c r="AR151" i="33" s="1"/>
  <c r="AA12" i="33"/>
  <c r="AL12" i="33" s="1"/>
  <c r="AR12" i="33" s="1"/>
  <c r="AA112" i="33"/>
  <c r="AL112" i="33" s="1"/>
  <c r="AR112" i="33" s="1"/>
  <c r="AA60" i="33"/>
  <c r="AL60" i="33" s="1"/>
  <c r="AR60" i="33" s="1"/>
  <c r="AA64" i="33"/>
  <c r="AL64" i="33" s="1"/>
  <c r="AR64" i="33" s="1"/>
  <c r="AA17" i="33"/>
  <c r="AL17" i="33" s="1"/>
  <c r="AR17" i="33" s="1"/>
  <c r="AA81" i="33"/>
  <c r="AL81" i="33" s="1"/>
  <c r="AR81" i="33" s="1"/>
  <c r="AA145" i="33"/>
  <c r="AL145" i="33" s="1"/>
  <c r="AR145" i="33" s="1"/>
  <c r="AA58" i="33"/>
  <c r="AL58" i="33" s="1"/>
  <c r="AR58" i="33" s="1"/>
  <c r="AA122" i="33"/>
  <c r="AL122" i="33" s="1"/>
  <c r="AR122" i="33" s="1"/>
  <c r="AA35" i="33"/>
  <c r="AL35" i="33" s="1"/>
  <c r="AR35" i="33" s="1"/>
  <c r="AA99" i="33"/>
  <c r="AL99" i="33" s="1"/>
  <c r="AR99" i="33" s="1"/>
  <c r="AA13" i="33"/>
  <c r="AL13" i="33" s="1"/>
  <c r="AR13" i="33" s="1"/>
  <c r="AA77" i="33"/>
  <c r="AL77" i="33" s="1"/>
  <c r="AR77" i="33" s="1"/>
  <c r="AA141" i="33"/>
  <c r="AL141" i="33" s="1"/>
  <c r="AR141" i="33" s="1"/>
  <c r="AA54" i="33"/>
  <c r="AL54" i="33" s="1"/>
  <c r="AR54" i="33" s="1"/>
  <c r="AA118" i="33"/>
  <c r="AL118" i="33" s="1"/>
  <c r="AR118" i="33" s="1"/>
  <c r="AA31" i="33"/>
  <c r="AL31" i="33" s="1"/>
  <c r="AR31" i="33" s="1"/>
  <c r="AA95" i="33"/>
  <c r="AL95" i="33" s="1"/>
  <c r="AR95" i="33" s="1"/>
  <c r="AA159" i="33"/>
  <c r="AL159" i="33" s="1"/>
  <c r="AR159" i="33" s="1"/>
  <c r="AA44" i="33"/>
  <c r="AL44" i="33" s="1"/>
  <c r="AR44" i="33" s="1"/>
  <c r="AA144" i="33"/>
  <c r="AL144" i="33" s="1"/>
  <c r="AR144" i="33" s="1"/>
  <c r="AA156" i="33"/>
  <c r="AL156" i="33" s="1"/>
  <c r="AR156" i="33" s="1"/>
  <c r="AA96" i="33"/>
  <c r="AL96" i="33" s="1"/>
  <c r="AR96" i="33" s="1"/>
  <c r="AA25" i="33"/>
  <c r="AL25" i="33" s="1"/>
  <c r="AR25" i="33" s="1"/>
  <c r="AA89" i="33"/>
  <c r="AL89" i="33" s="1"/>
  <c r="AR89" i="33" s="1"/>
  <c r="AA153" i="33"/>
  <c r="AL153" i="33" s="1"/>
  <c r="AR153" i="33" s="1"/>
  <c r="AA66" i="33"/>
  <c r="AL66" i="33" s="1"/>
  <c r="AR66" i="33" s="1"/>
  <c r="AA130" i="33"/>
  <c r="AL130" i="33" s="1"/>
  <c r="AR130" i="33" s="1"/>
  <c r="AA43" i="33"/>
  <c r="AL43" i="33" s="1"/>
  <c r="AR43" i="33" s="1"/>
  <c r="AA107" i="33"/>
  <c r="AL107" i="33" s="1"/>
  <c r="AR107" i="33" s="1"/>
  <c r="AA21" i="33"/>
  <c r="AL21" i="33" s="1"/>
  <c r="AR21" i="33" s="1"/>
  <c r="AA85" i="33"/>
  <c r="AL85" i="33" s="1"/>
  <c r="AR85" i="33" s="1"/>
  <c r="AA149" i="33"/>
  <c r="AL149" i="33" s="1"/>
  <c r="AR149" i="33" s="1"/>
  <c r="AA62" i="33"/>
  <c r="AL62" i="33" s="1"/>
  <c r="AR62" i="33" s="1"/>
  <c r="AA126" i="33"/>
  <c r="AL126" i="33" s="1"/>
  <c r="AR126" i="33" s="1"/>
  <c r="AA39" i="33"/>
  <c r="AL39" i="33" s="1"/>
  <c r="AR39" i="33" s="1"/>
  <c r="AA103" i="33"/>
  <c r="AL103" i="33" s="1"/>
  <c r="AR103" i="33" s="1"/>
  <c r="AA40" i="33"/>
  <c r="AL40" i="33" s="1"/>
  <c r="AR40" i="33" s="1"/>
  <c r="AA76" i="33"/>
  <c r="AL76" i="33" s="1"/>
  <c r="AR76" i="33" s="1"/>
  <c r="AA92" i="33"/>
  <c r="AL92" i="33" s="1"/>
  <c r="AR92" i="33" s="1"/>
  <c r="AA24" i="33"/>
  <c r="AL24" i="33" s="1"/>
  <c r="AR24" i="33" s="1"/>
  <c r="AA128" i="33"/>
  <c r="AL128" i="33" s="1"/>
  <c r="AR128" i="33" s="1"/>
  <c r="AA33" i="33"/>
  <c r="AL33" i="33" s="1"/>
  <c r="AR33" i="33" s="1"/>
  <c r="AA97" i="33"/>
  <c r="AL97" i="33" s="1"/>
  <c r="AR97" i="33" s="1"/>
  <c r="AA10" i="33"/>
  <c r="AL10" i="33" s="1"/>
  <c r="AR10" i="33" s="1"/>
  <c r="AA74" i="33"/>
  <c r="AL74" i="33" s="1"/>
  <c r="AR74" i="33" s="1"/>
  <c r="AA138" i="33"/>
  <c r="AL138" i="33" s="1"/>
  <c r="AR138" i="33" s="1"/>
  <c r="AA51" i="33"/>
  <c r="AL51" i="33" s="1"/>
  <c r="AR51" i="33" s="1"/>
  <c r="AA115" i="33"/>
  <c r="AL115" i="33" s="1"/>
  <c r="AR115" i="33" s="1"/>
  <c r="AA29" i="33"/>
  <c r="AL29" i="33" s="1"/>
  <c r="AR29" i="33" s="1"/>
  <c r="AA93" i="33"/>
  <c r="AL93" i="33" s="1"/>
  <c r="AR93" i="33" s="1"/>
  <c r="AA157" i="33"/>
  <c r="AL157" i="33" s="1"/>
  <c r="AR157" i="33" s="1"/>
  <c r="AA70" i="33"/>
  <c r="AL70" i="33" s="1"/>
  <c r="AR70" i="33" s="1"/>
  <c r="AA134" i="33"/>
  <c r="AL134" i="33" s="1"/>
  <c r="AR134" i="33" s="1"/>
  <c r="AA47" i="33"/>
  <c r="AL47" i="33" s="1"/>
  <c r="AR47" i="33" s="1"/>
  <c r="AA111" i="33"/>
  <c r="AL111" i="33" s="1"/>
  <c r="AR111" i="33" s="1"/>
  <c r="AA72" i="33"/>
  <c r="AL72" i="33" s="1"/>
  <c r="AR72" i="33" s="1"/>
  <c r="AA108" i="33"/>
  <c r="AL108" i="33" s="1"/>
  <c r="AR108" i="33" s="1"/>
  <c r="AA20" i="33"/>
  <c r="AL20" i="33" s="1"/>
  <c r="AR20" i="33" s="1"/>
  <c r="AA56" i="33"/>
  <c r="AL56" i="33" s="1"/>
  <c r="AR56" i="33" s="1"/>
  <c r="AA41" i="33"/>
  <c r="AL41" i="33" s="1"/>
  <c r="AR41" i="33" s="1"/>
  <c r="AA105" i="33"/>
  <c r="AL105" i="33" s="1"/>
  <c r="AR105" i="33" s="1"/>
  <c r="AA18" i="33"/>
  <c r="AL18" i="33" s="1"/>
  <c r="AR18" i="33" s="1"/>
  <c r="AA82" i="33"/>
  <c r="AL82" i="33" s="1"/>
  <c r="AR82" i="33" s="1"/>
  <c r="AA146" i="33"/>
  <c r="AL146" i="33" s="1"/>
  <c r="AR146" i="33" s="1"/>
  <c r="AA59" i="33"/>
  <c r="AL59" i="33" s="1"/>
  <c r="AR59" i="33" s="1"/>
  <c r="AA123" i="33"/>
  <c r="AL123" i="33" s="1"/>
  <c r="AR123" i="33" s="1"/>
  <c r="AA37" i="33"/>
  <c r="AL37" i="33" s="1"/>
  <c r="AR37" i="33" s="1"/>
  <c r="AA101" i="33"/>
  <c r="AL101" i="33" s="1"/>
  <c r="AR101" i="33" s="1"/>
  <c r="AA14" i="33"/>
  <c r="AL14" i="33" s="1"/>
  <c r="AR14" i="33" s="1"/>
  <c r="AA78" i="33"/>
  <c r="AL78" i="33" s="1"/>
  <c r="AR78" i="33" s="1"/>
  <c r="AA142" i="33"/>
  <c r="AL142" i="33" s="1"/>
  <c r="AR142" i="33" s="1"/>
  <c r="AA55" i="33"/>
  <c r="AL55" i="33" s="1"/>
  <c r="AR55" i="33" s="1"/>
  <c r="AA119" i="33"/>
  <c r="AL119" i="33" s="1"/>
  <c r="AR119" i="33" s="1"/>
  <c r="AA104" i="33"/>
  <c r="AL104" i="33" s="1"/>
  <c r="AR104" i="33" s="1"/>
  <c r="AA140" i="33"/>
  <c r="AL140" i="33" s="1"/>
  <c r="AR140" i="33" s="1"/>
  <c r="AA52" i="33"/>
  <c r="AL52" i="33" s="1"/>
  <c r="AR52" i="33" s="1"/>
  <c r="AA88" i="33"/>
  <c r="AL88" i="33" s="1"/>
  <c r="AR88" i="33" s="1"/>
  <c r="AA36" i="33"/>
  <c r="AL36" i="33" s="1"/>
  <c r="AR36" i="33" s="1"/>
  <c r="AA49" i="33"/>
  <c r="AL49" i="33" s="1"/>
  <c r="AR49" i="33" s="1"/>
  <c r="AA113" i="33"/>
  <c r="AL113" i="33" s="1"/>
  <c r="AR113" i="33" s="1"/>
  <c r="AA26" i="33"/>
  <c r="AL26" i="33" s="1"/>
  <c r="AR26" i="33" s="1"/>
  <c r="AA90" i="33"/>
  <c r="AL90" i="33" s="1"/>
  <c r="AR90" i="33" s="1"/>
  <c r="AA154" i="33"/>
  <c r="AL154" i="33" s="1"/>
  <c r="AR154" i="33" s="1"/>
  <c r="AA67" i="33"/>
  <c r="AL67" i="33" s="1"/>
  <c r="AR67" i="33" s="1"/>
  <c r="AA131" i="33"/>
  <c r="AL131" i="33" s="1"/>
  <c r="AR131" i="33" s="1"/>
  <c r="AA45" i="33"/>
  <c r="AL45" i="33" s="1"/>
  <c r="AR45" i="33" s="1"/>
  <c r="AA109" i="33"/>
  <c r="AL109" i="33" s="1"/>
  <c r="AR109" i="33" s="1"/>
  <c r="AA22" i="33"/>
  <c r="AL22" i="33" s="1"/>
  <c r="AR22" i="33" s="1"/>
  <c r="AA86" i="33"/>
  <c r="AL86" i="33" s="1"/>
  <c r="AR86" i="33" s="1"/>
  <c r="AA150" i="33"/>
  <c r="AL150" i="33" s="1"/>
  <c r="AR150" i="33" s="1"/>
  <c r="AA63" i="33"/>
  <c r="AL63" i="33" s="1"/>
  <c r="AR63" i="33" s="1"/>
  <c r="AA127" i="33"/>
  <c r="AL127" i="33" s="1"/>
  <c r="AR127" i="33" s="1"/>
  <c r="AA136" i="33"/>
  <c r="AL136" i="33" s="1"/>
  <c r="AR136" i="33" s="1"/>
  <c r="AA16" i="33"/>
  <c r="AL16" i="33" s="1"/>
  <c r="AR16" i="33" s="1"/>
  <c r="AA84" i="33"/>
  <c r="AL84" i="33" s="1"/>
  <c r="AR84" i="33" s="1"/>
  <c r="AA120" i="33"/>
  <c r="AL120" i="33" s="1"/>
  <c r="AR120" i="33" s="1"/>
  <c r="AA68" i="33"/>
  <c r="AL68" i="33" s="1"/>
  <c r="AR68" i="33" s="1"/>
  <c r="Z15" i="28"/>
  <c r="AJ15" i="28" s="1"/>
  <c r="Z23" i="28"/>
  <c r="AJ23" i="28" s="1"/>
  <c r="Z31" i="28"/>
  <c r="AJ31" i="28" s="1"/>
  <c r="Z39" i="28"/>
  <c r="AJ39" i="28" s="1"/>
  <c r="Z47" i="28"/>
  <c r="AJ47" i="28" s="1"/>
  <c r="Z55" i="28"/>
  <c r="AJ55" i="28" s="1"/>
  <c r="Z63" i="28"/>
  <c r="AJ63" i="28" s="1"/>
  <c r="Z71" i="28"/>
  <c r="AJ71" i="28" s="1"/>
  <c r="Z79" i="28"/>
  <c r="AJ79" i="28" s="1"/>
  <c r="Z87" i="28"/>
  <c r="AJ87" i="28" s="1"/>
  <c r="Z95" i="28"/>
  <c r="AJ95" i="28" s="1"/>
  <c r="Z103" i="28"/>
  <c r="AJ103" i="28" s="1"/>
  <c r="Z111" i="28"/>
  <c r="AJ111" i="28" s="1"/>
  <c r="Z119" i="28"/>
  <c r="AJ119" i="28" s="1"/>
  <c r="Z127" i="28"/>
  <c r="AJ127" i="28" s="1"/>
  <c r="Z135" i="28"/>
  <c r="AJ135" i="28" s="1"/>
  <c r="Z143" i="28"/>
  <c r="AJ143" i="28" s="1"/>
  <c r="Z151" i="28"/>
  <c r="AJ151" i="28" s="1"/>
  <c r="Z159" i="28"/>
  <c r="AJ159" i="28" s="1"/>
  <c r="Z16" i="28"/>
  <c r="AJ16" i="28" s="1"/>
  <c r="Z24" i="28"/>
  <c r="AJ24" i="28" s="1"/>
  <c r="Z32" i="28"/>
  <c r="AJ32" i="28" s="1"/>
  <c r="Z40" i="28"/>
  <c r="AJ40" i="28" s="1"/>
  <c r="Z48" i="28"/>
  <c r="AJ48" i="28" s="1"/>
  <c r="Z56" i="28"/>
  <c r="AJ56" i="28" s="1"/>
  <c r="Z64" i="28"/>
  <c r="AJ64" i="28" s="1"/>
  <c r="Z72" i="28"/>
  <c r="AJ72" i="28" s="1"/>
  <c r="Z80" i="28"/>
  <c r="AJ80" i="28" s="1"/>
  <c r="Z88" i="28"/>
  <c r="AJ88" i="28" s="1"/>
  <c r="Z96" i="28"/>
  <c r="AJ96" i="28" s="1"/>
  <c r="Z104" i="28"/>
  <c r="AJ104" i="28" s="1"/>
  <c r="Z112" i="28"/>
  <c r="AJ112" i="28" s="1"/>
  <c r="Z120" i="28"/>
  <c r="AJ120" i="28" s="1"/>
  <c r="Z128" i="28"/>
  <c r="AJ128" i="28" s="1"/>
  <c r="Z136" i="28"/>
  <c r="AJ136" i="28" s="1"/>
  <c r="Z144" i="28"/>
  <c r="AJ144" i="28" s="1"/>
  <c r="Z152" i="28"/>
  <c r="AJ152" i="28" s="1"/>
  <c r="Z17" i="28"/>
  <c r="AJ17" i="28" s="1"/>
  <c r="Z25" i="28"/>
  <c r="AJ25" i="28" s="1"/>
  <c r="Z33" i="28"/>
  <c r="AJ33" i="28" s="1"/>
  <c r="Z41" i="28"/>
  <c r="AJ41" i="28" s="1"/>
  <c r="Z49" i="28"/>
  <c r="AJ49" i="28" s="1"/>
  <c r="Z57" i="28"/>
  <c r="AJ57" i="28" s="1"/>
  <c r="Z65" i="28"/>
  <c r="AJ65" i="28" s="1"/>
  <c r="Z73" i="28"/>
  <c r="AJ73" i="28" s="1"/>
  <c r="Z81" i="28"/>
  <c r="AJ81" i="28" s="1"/>
  <c r="Z89" i="28"/>
  <c r="AJ89" i="28" s="1"/>
  <c r="Z97" i="28"/>
  <c r="AJ97" i="28" s="1"/>
  <c r="Z105" i="28"/>
  <c r="AJ105" i="28" s="1"/>
  <c r="Z113" i="28"/>
  <c r="AJ113" i="28" s="1"/>
  <c r="Z121" i="28"/>
  <c r="AJ121" i="28" s="1"/>
  <c r="Z129" i="28"/>
  <c r="AJ129" i="28" s="1"/>
  <c r="Z137" i="28"/>
  <c r="AJ137" i="28" s="1"/>
  <c r="Z145" i="28"/>
  <c r="AJ145" i="28" s="1"/>
  <c r="Z153" i="28"/>
  <c r="AJ153" i="28" s="1"/>
  <c r="Z10" i="28"/>
  <c r="AJ10" i="28" s="1"/>
  <c r="Z18" i="28"/>
  <c r="AJ18" i="28" s="1"/>
  <c r="Z26" i="28"/>
  <c r="AJ26" i="28" s="1"/>
  <c r="Z34" i="28"/>
  <c r="AJ34" i="28" s="1"/>
  <c r="Z42" i="28"/>
  <c r="AJ42" i="28" s="1"/>
  <c r="Z50" i="28"/>
  <c r="AJ50" i="28" s="1"/>
  <c r="Z58" i="28"/>
  <c r="AJ58" i="28" s="1"/>
  <c r="Z66" i="28"/>
  <c r="AJ66" i="28" s="1"/>
  <c r="Z74" i="28"/>
  <c r="AJ74" i="28" s="1"/>
  <c r="Z82" i="28"/>
  <c r="AJ82" i="28" s="1"/>
  <c r="Z90" i="28"/>
  <c r="AJ90" i="28" s="1"/>
  <c r="Z98" i="28"/>
  <c r="AJ98" i="28" s="1"/>
  <c r="Z106" i="28"/>
  <c r="AJ106" i="28" s="1"/>
  <c r="Z114" i="28"/>
  <c r="AJ114" i="28" s="1"/>
  <c r="Z122" i="28"/>
  <c r="AJ122" i="28" s="1"/>
  <c r="Z130" i="28"/>
  <c r="AJ130" i="28" s="1"/>
  <c r="Z138" i="28"/>
  <c r="AJ138" i="28" s="1"/>
  <c r="Z146" i="28"/>
  <c r="AJ146" i="28" s="1"/>
  <c r="Z154" i="28"/>
  <c r="AJ154" i="28" s="1"/>
  <c r="Z11" i="28"/>
  <c r="AJ11" i="28" s="1"/>
  <c r="Z19" i="28"/>
  <c r="AJ19" i="28" s="1"/>
  <c r="Z27" i="28"/>
  <c r="AJ27" i="28" s="1"/>
  <c r="Z35" i="28"/>
  <c r="AJ35" i="28" s="1"/>
  <c r="Z43" i="28"/>
  <c r="AJ43" i="28" s="1"/>
  <c r="Z51" i="28"/>
  <c r="AJ51" i="28" s="1"/>
  <c r="Z59" i="28"/>
  <c r="AJ59" i="28" s="1"/>
  <c r="Z67" i="28"/>
  <c r="AJ67" i="28" s="1"/>
  <c r="Z75" i="28"/>
  <c r="AJ75" i="28" s="1"/>
  <c r="Z83" i="28"/>
  <c r="AJ83" i="28" s="1"/>
  <c r="Z91" i="28"/>
  <c r="AJ91" i="28" s="1"/>
  <c r="Z99" i="28"/>
  <c r="AJ99" i="28" s="1"/>
  <c r="Z107" i="28"/>
  <c r="AJ107" i="28" s="1"/>
  <c r="Z115" i="28"/>
  <c r="AJ115" i="28" s="1"/>
  <c r="Z123" i="28"/>
  <c r="AJ123" i="28" s="1"/>
  <c r="Z131" i="28"/>
  <c r="AJ131" i="28" s="1"/>
  <c r="Z139" i="28"/>
  <c r="AJ139" i="28" s="1"/>
  <c r="Z147" i="28"/>
  <c r="AJ147" i="28" s="1"/>
  <c r="Z155" i="28"/>
  <c r="AJ155" i="28" s="1"/>
  <c r="Z12" i="28"/>
  <c r="AJ12" i="28" s="1"/>
  <c r="Z20" i="28"/>
  <c r="AJ20" i="28" s="1"/>
  <c r="Z28" i="28"/>
  <c r="AJ28" i="28" s="1"/>
  <c r="Z36" i="28"/>
  <c r="AJ36" i="28" s="1"/>
  <c r="Z44" i="28"/>
  <c r="AJ44" i="28" s="1"/>
  <c r="Z52" i="28"/>
  <c r="AJ52" i="28" s="1"/>
  <c r="Z60" i="28"/>
  <c r="AJ60" i="28" s="1"/>
  <c r="Z68" i="28"/>
  <c r="AJ68" i="28" s="1"/>
  <c r="Z76" i="28"/>
  <c r="AJ76" i="28" s="1"/>
  <c r="Z84" i="28"/>
  <c r="AJ84" i="28" s="1"/>
  <c r="Z92" i="28"/>
  <c r="AJ92" i="28" s="1"/>
  <c r="Z100" i="28"/>
  <c r="AJ100" i="28" s="1"/>
  <c r="Z108" i="28"/>
  <c r="AJ108" i="28" s="1"/>
  <c r="Z116" i="28"/>
  <c r="AJ116" i="28" s="1"/>
  <c r="Z124" i="28"/>
  <c r="AJ124" i="28" s="1"/>
  <c r="Z132" i="28"/>
  <c r="AJ132" i="28" s="1"/>
  <c r="Z140" i="28"/>
  <c r="AJ140" i="28" s="1"/>
  <c r="Z148" i="28"/>
  <c r="AJ148" i="28" s="1"/>
  <c r="Z156" i="28"/>
  <c r="AJ156" i="28" s="1"/>
  <c r="Z21" i="28"/>
  <c r="AJ21" i="28" s="1"/>
  <c r="Z53" i="28"/>
  <c r="AJ53" i="28" s="1"/>
  <c r="Z85" i="28"/>
  <c r="AJ85" i="28" s="1"/>
  <c r="Z117" i="28"/>
  <c r="AJ117" i="28" s="1"/>
  <c r="Z149" i="28"/>
  <c r="AJ149" i="28" s="1"/>
  <c r="Z22" i="28"/>
  <c r="AJ22" i="28" s="1"/>
  <c r="Z54" i="28"/>
  <c r="AJ54" i="28" s="1"/>
  <c r="Z86" i="28"/>
  <c r="AJ86" i="28" s="1"/>
  <c r="Z118" i="28"/>
  <c r="AJ118" i="28" s="1"/>
  <c r="Z150" i="28"/>
  <c r="AJ150" i="28" s="1"/>
  <c r="Z77" i="28"/>
  <c r="AJ77" i="28" s="1"/>
  <c r="Z14" i="28"/>
  <c r="AJ14" i="28" s="1"/>
  <c r="Z29" i="28"/>
  <c r="AJ29" i="28" s="1"/>
  <c r="Z61" i="28"/>
  <c r="AJ61" i="28" s="1"/>
  <c r="Z93" i="28"/>
  <c r="AJ93" i="28" s="1"/>
  <c r="Z125" i="28"/>
  <c r="AJ125" i="28" s="1"/>
  <c r="Z157" i="28"/>
  <c r="AJ157" i="28" s="1"/>
  <c r="Z30" i="28"/>
  <c r="AJ30" i="28" s="1"/>
  <c r="Z62" i="28"/>
  <c r="AJ62" i="28" s="1"/>
  <c r="Z94" i="28"/>
  <c r="AJ94" i="28" s="1"/>
  <c r="Z126" i="28"/>
  <c r="AJ126" i="28" s="1"/>
  <c r="Z158" i="28"/>
  <c r="AJ158" i="28" s="1"/>
  <c r="Z45" i="28"/>
  <c r="AJ45" i="28" s="1"/>
  <c r="Z46" i="28"/>
  <c r="AJ46" i="28" s="1"/>
  <c r="Z78" i="28"/>
  <c r="AJ78" i="28" s="1"/>
  <c r="Z110" i="28"/>
  <c r="AJ110" i="28" s="1"/>
  <c r="Z142" i="28"/>
  <c r="AJ142" i="28" s="1"/>
  <c r="Z37" i="28"/>
  <c r="AJ37" i="28" s="1"/>
  <c r="Z69" i="28"/>
  <c r="AJ69" i="28" s="1"/>
  <c r="Z101" i="28"/>
  <c r="AJ101" i="28" s="1"/>
  <c r="Z133" i="28"/>
  <c r="AJ133" i="28" s="1"/>
  <c r="Z13" i="28"/>
  <c r="AJ13" i="28" s="1"/>
  <c r="Z38" i="28"/>
  <c r="AJ38" i="28" s="1"/>
  <c r="Z70" i="28"/>
  <c r="AJ70" i="28" s="1"/>
  <c r="Z102" i="28"/>
  <c r="AJ102" i="28" s="1"/>
  <c r="Z134" i="28"/>
  <c r="AJ134" i="28" s="1"/>
  <c r="Z109" i="28"/>
  <c r="AJ109" i="28" s="1"/>
  <c r="Z141" i="28"/>
  <c r="AJ141" i="28" s="1"/>
  <c r="V34" i="28"/>
  <c r="AF34" i="28" s="1"/>
  <c r="V98" i="28"/>
  <c r="AF98" i="28" s="1"/>
  <c r="V47" i="28"/>
  <c r="AF47" i="28" s="1"/>
  <c r="V43" i="28"/>
  <c r="AF43" i="28" s="1"/>
  <c r="V107" i="28"/>
  <c r="AF107" i="28" s="1"/>
  <c r="V39" i="28"/>
  <c r="AF39" i="28" s="1"/>
  <c r="V25" i="28"/>
  <c r="AF25" i="28" s="1"/>
  <c r="V36" i="28"/>
  <c r="AF36" i="28" s="1"/>
  <c r="V100" i="28"/>
  <c r="AF100" i="28" s="1"/>
  <c r="V31" i="28"/>
  <c r="AF31" i="28" s="1"/>
  <c r="V61" i="28"/>
  <c r="AF61" i="28" s="1"/>
  <c r="V125" i="28"/>
  <c r="AF125" i="28" s="1"/>
  <c r="V153" i="28"/>
  <c r="AF153" i="28" s="1"/>
  <c r="V70" i="28"/>
  <c r="AF70" i="28" s="1"/>
  <c r="V134" i="28"/>
  <c r="AF134" i="28" s="1"/>
  <c r="V111" i="28"/>
  <c r="AF111" i="28" s="1"/>
  <c r="V145" i="28"/>
  <c r="AF145" i="28" s="1"/>
  <c r="V72" i="28"/>
  <c r="AF72" i="28" s="1"/>
  <c r="V136" i="28"/>
  <c r="AF136" i="28" s="1"/>
  <c r="V42" i="28"/>
  <c r="AF42" i="28" s="1"/>
  <c r="V106" i="28"/>
  <c r="AF106" i="28" s="1"/>
  <c r="V49" i="28"/>
  <c r="AF49" i="28" s="1"/>
  <c r="V51" i="28"/>
  <c r="AF51" i="28" s="1"/>
  <c r="V115" i="28"/>
  <c r="AF115" i="28" s="1"/>
  <c r="V55" i="28"/>
  <c r="AF55" i="28" s="1"/>
  <c r="V65" i="28"/>
  <c r="AF65" i="28" s="1"/>
  <c r="V44" i="28"/>
  <c r="AF44" i="28" s="1"/>
  <c r="V108" i="28"/>
  <c r="AF108" i="28" s="1"/>
  <c r="V57" i="28"/>
  <c r="AF57" i="28" s="1"/>
  <c r="V69" i="28"/>
  <c r="AF69" i="28" s="1"/>
  <c r="V133" i="28"/>
  <c r="AF133" i="28" s="1"/>
  <c r="V14" i="28"/>
  <c r="AF14" i="28" s="1"/>
  <c r="V78" i="28"/>
  <c r="AF78" i="28" s="1"/>
  <c r="V142" i="28"/>
  <c r="AF142" i="28" s="1"/>
  <c r="V127" i="28"/>
  <c r="AF127" i="28" s="1"/>
  <c r="V16" i="28"/>
  <c r="AF16" i="28" s="1"/>
  <c r="V80" i="28"/>
  <c r="AF80" i="28" s="1"/>
  <c r="V144" i="28"/>
  <c r="AF144" i="28" s="1"/>
  <c r="V50" i="28"/>
  <c r="AF50" i="28" s="1"/>
  <c r="V114" i="28"/>
  <c r="AF114" i="28" s="1"/>
  <c r="V97" i="28"/>
  <c r="AF97" i="28" s="1"/>
  <c r="V59" i="28"/>
  <c r="AF59" i="28" s="1"/>
  <c r="V123" i="28"/>
  <c r="AF123" i="28" s="1"/>
  <c r="V71" i="28"/>
  <c r="AF71" i="28" s="1"/>
  <c r="V89" i="28"/>
  <c r="AF89" i="28" s="1"/>
  <c r="V52" i="28"/>
  <c r="AF52" i="28" s="1"/>
  <c r="V116" i="28"/>
  <c r="AF116" i="28" s="1"/>
  <c r="V13" i="28"/>
  <c r="AF13" i="28" s="1"/>
  <c r="V77" i="28"/>
  <c r="AF77" i="28" s="1"/>
  <c r="V141" i="28"/>
  <c r="AF141" i="28" s="1"/>
  <c r="V22" i="28"/>
  <c r="AF22" i="28" s="1"/>
  <c r="V86" i="28"/>
  <c r="AF86" i="28" s="1"/>
  <c r="V150" i="28"/>
  <c r="AF150" i="28" s="1"/>
  <c r="V135" i="28"/>
  <c r="AF135" i="28" s="1"/>
  <c r="V24" i="28"/>
  <c r="AF24" i="28" s="1"/>
  <c r="V88" i="28"/>
  <c r="AF88" i="28" s="1"/>
  <c r="V152" i="28"/>
  <c r="AF152" i="28" s="1"/>
  <c r="V58" i="28"/>
  <c r="AF58" i="28" s="1"/>
  <c r="V122" i="28"/>
  <c r="AF122" i="28" s="1"/>
  <c r="V129" i="28"/>
  <c r="AF129" i="28" s="1"/>
  <c r="V67" i="28"/>
  <c r="AF67" i="28" s="1"/>
  <c r="V131" i="28"/>
  <c r="AF131" i="28" s="1"/>
  <c r="V87" i="28"/>
  <c r="AF87" i="28" s="1"/>
  <c r="V121" i="28"/>
  <c r="AF121" i="28" s="1"/>
  <c r="V60" i="28"/>
  <c r="AF60" i="28" s="1"/>
  <c r="V124" i="28"/>
  <c r="AF124" i="28" s="1"/>
  <c r="V21" i="28"/>
  <c r="AF21" i="28" s="1"/>
  <c r="V85" i="28"/>
  <c r="AF85" i="28" s="1"/>
  <c r="V149" i="28"/>
  <c r="AF149" i="28" s="1"/>
  <c r="V30" i="28"/>
  <c r="AF30" i="28" s="1"/>
  <c r="V94" i="28"/>
  <c r="AF94" i="28" s="1"/>
  <c r="V158" i="28"/>
  <c r="AF158" i="28" s="1"/>
  <c r="V151" i="28"/>
  <c r="AF151" i="28" s="1"/>
  <c r="V32" i="28"/>
  <c r="AF32" i="28" s="1"/>
  <c r="V96" i="28"/>
  <c r="AF96" i="28" s="1"/>
  <c r="V17" i="28"/>
  <c r="AF17" i="28" s="1"/>
  <c r="V66" i="28"/>
  <c r="AF66" i="28" s="1"/>
  <c r="V130" i="28"/>
  <c r="AF130" i="28" s="1"/>
  <c r="V11" i="28"/>
  <c r="AF11" i="28" s="1"/>
  <c r="V75" i="28"/>
  <c r="AF75" i="28" s="1"/>
  <c r="V139" i="28"/>
  <c r="AF139" i="28" s="1"/>
  <c r="V103" i="28"/>
  <c r="AF103" i="28" s="1"/>
  <c r="V137" i="28"/>
  <c r="AF137" i="28" s="1"/>
  <c r="V68" i="28"/>
  <c r="AF68" i="28" s="1"/>
  <c r="V132" i="28"/>
  <c r="AF132" i="28" s="1"/>
  <c r="V29" i="28"/>
  <c r="AF29" i="28" s="1"/>
  <c r="V93" i="28"/>
  <c r="AF93" i="28" s="1"/>
  <c r="V157" i="28"/>
  <c r="AF157" i="28" s="1"/>
  <c r="V38" i="28"/>
  <c r="AF38" i="28" s="1"/>
  <c r="V102" i="28"/>
  <c r="AF102" i="28" s="1"/>
  <c r="V15" i="28"/>
  <c r="AF15" i="28" s="1"/>
  <c r="V33" i="28"/>
  <c r="AF33" i="28" s="1"/>
  <c r="V40" i="28"/>
  <c r="AF40" i="28" s="1"/>
  <c r="V104" i="28"/>
  <c r="AF104" i="28" s="1"/>
  <c r="V10" i="28"/>
  <c r="AF10" i="28" s="1"/>
  <c r="V74" i="28"/>
  <c r="AF74" i="28" s="1"/>
  <c r="V138" i="28"/>
  <c r="AF138" i="28" s="1"/>
  <c r="V19" i="28"/>
  <c r="AF19" i="28" s="1"/>
  <c r="V83" i="28"/>
  <c r="AF83" i="28" s="1"/>
  <c r="V147" i="28"/>
  <c r="AF147" i="28" s="1"/>
  <c r="V119" i="28"/>
  <c r="AF119" i="28" s="1"/>
  <c r="V12" i="28"/>
  <c r="AF12" i="28" s="1"/>
  <c r="V76" i="28"/>
  <c r="AF76" i="28" s="1"/>
  <c r="V140" i="28"/>
  <c r="AF140" i="28" s="1"/>
  <c r="V37" i="28"/>
  <c r="AF37" i="28" s="1"/>
  <c r="V101" i="28"/>
  <c r="AF101" i="28" s="1"/>
  <c r="V23" i="28"/>
  <c r="AF23" i="28" s="1"/>
  <c r="V46" i="28"/>
  <c r="AF46" i="28" s="1"/>
  <c r="V110" i="28"/>
  <c r="AF110" i="28" s="1"/>
  <c r="V63" i="28"/>
  <c r="AF63" i="28" s="1"/>
  <c r="V73" i="28"/>
  <c r="AF73" i="28" s="1"/>
  <c r="V48" i="28"/>
  <c r="AF48" i="28" s="1"/>
  <c r="V112" i="28"/>
  <c r="AF112" i="28" s="1"/>
  <c r="V18" i="28"/>
  <c r="AF18" i="28" s="1"/>
  <c r="V82" i="28"/>
  <c r="AF82" i="28" s="1"/>
  <c r="V146" i="28"/>
  <c r="AF146" i="28" s="1"/>
  <c r="V27" i="28"/>
  <c r="AF27" i="28" s="1"/>
  <c r="V91" i="28"/>
  <c r="AF91" i="28" s="1"/>
  <c r="V155" i="28"/>
  <c r="AF155" i="28" s="1"/>
  <c r="V143" i="28"/>
  <c r="AF143" i="28" s="1"/>
  <c r="V20" i="28"/>
  <c r="AF20" i="28" s="1"/>
  <c r="V84" i="28"/>
  <c r="AF84" i="28" s="1"/>
  <c r="V148" i="28"/>
  <c r="AF148" i="28" s="1"/>
  <c r="V45" i="28"/>
  <c r="AF45" i="28" s="1"/>
  <c r="V109" i="28"/>
  <c r="AF109" i="28" s="1"/>
  <c r="V41" i="28"/>
  <c r="AF41" i="28" s="1"/>
  <c r="V54" i="28"/>
  <c r="AF54" i="28" s="1"/>
  <c r="V118" i="28"/>
  <c r="AF118" i="28" s="1"/>
  <c r="V79" i="28"/>
  <c r="AF79" i="28" s="1"/>
  <c r="V81" i="28"/>
  <c r="AF81" i="28" s="1"/>
  <c r="V56" i="28"/>
  <c r="AF56" i="28" s="1"/>
  <c r="V120" i="28"/>
  <c r="AF120" i="28" s="1"/>
  <c r="V26" i="28"/>
  <c r="AF26" i="28" s="1"/>
  <c r="V90" i="28"/>
  <c r="AF90" i="28" s="1"/>
  <c r="V154" i="28"/>
  <c r="AF154" i="28" s="1"/>
  <c r="V35" i="28"/>
  <c r="AF35" i="28" s="1"/>
  <c r="V99" i="28"/>
  <c r="AF99" i="28" s="1"/>
  <c r="V159" i="28"/>
  <c r="AF159" i="28" s="1"/>
  <c r="V28" i="28"/>
  <c r="AF28" i="28" s="1"/>
  <c r="V92" i="28"/>
  <c r="AF92" i="28" s="1"/>
  <c r="V156" i="28"/>
  <c r="AF156" i="28" s="1"/>
  <c r="V53" i="28"/>
  <c r="AF53" i="28" s="1"/>
  <c r="V117" i="28"/>
  <c r="AF117" i="28" s="1"/>
  <c r="V105" i="28"/>
  <c r="AF105" i="28" s="1"/>
  <c r="V62" i="28"/>
  <c r="AF62" i="28" s="1"/>
  <c r="V126" i="28"/>
  <c r="AF126" i="28" s="1"/>
  <c r="V95" i="28"/>
  <c r="AF95" i="28" s="1"/>
  <c r="V113" i="28"/>
  <c r="AF113" i="28" s="1"/>
  <c r="V64" i="28"/>
  <c r="AF64" i="28" s="1"/>
  <c r="V128" i="28"/>
  <c r="AF128" i="28" s="1"/>
  <c r="R42" i="33"/>
  <c r="AB42" i="33" s="1"/>
  <c r="R43" i="33"/>
  <c r="AB43" i="33" s="1"/>
  <c r="R52" i="33"/>
  <c r="AB52" i="33" s="1"/>
  <c r="R38" i="33"/>
  <c r="AB38" i="33" s="1"/>
  <c r="R72" i="33"/>
  <c r="AB72" i="33" s="1"/>
  <c r="R85" i="33"/>
  <c r="AB85" i="33" s="1"/>
  <c r="R151" i="33"/>
  <c r="AB151" i="33" s="1"/>
  <c r="R75" i="33"/>
  <c r="AB75" i="33" s="1"/>
  <c r="R144" i="33"/>
  <c r="AB144" i="33" s="1"/>
  <c r="R49" i="33"/>
  <c r="AB49" i="33" s="1"/>
  <c r="R129" i="33"/>
  <c r="AB129" i="33" s="1"/>
  <c r="R33" i="33"/>
  <c r="AB33" i="33" s="1"/>
  <c r="R122" i="33"/>
  <c r="AB122" i="33" s="1"/>
  <c r="R148" i="33"/>
  <c r="AB148" i="33" s="1"/>
  <c r="R107" i="33"/>
  <c r="AB107" i="33" s="1"/>
  <c r="R41" i="33"/>
  <c r="AB41" i="33" s="1"/>
  <c r="R125" i="33"/>
  <c r="AB125" i="33" s="1"/>
  <c r="R73" i="33"/>
  <c r="AB73" i="33" s="1"/>
  <c r="R142" i="33"/>
  <c r="AB142" i="33" s="1"/>
  <c r="R50" i="33"/>
  <c r="AB50" i="33" s="1"/>
  <c r="R51" i="33"/>
  <c r="AB51" i="33" s="1"/>
  <c r="R60" i="33"/>
  <c r="AB60" i="33" s="1"/>
  <c r="R16" i="33"/>
  <c r="AB16" i="33" s="1"/>
  <c r="R80" i="33"/>
  <c r="AB80" i="33" s="1"/>
  <c r="R94" i="33"/>
  <c r="AB94" i="33" s="1"/>
  <c r="R159" i="33"/>
  <c r="AB159" i="33" s="1"/>
  <c r="R86" i="33"/>
  <c r="AB86" i="33" s="1"/>
  <c r="R152" i="33"/>
  <c r="AB152" i="33" s="1"/>
  <c r="R65" i="33"/>
  <c r="AB65" i="33" s="1"/>
  <c r="R137" i="33"/>
  <c r="AB137" i="33" s="1"/>
  <c r="R53" i="33"/>
  <c r="AB53" i="33" s="1"/>
  <c r="R130" i="33"/>
  <c r="AB130" i="33" s="1"/>
  <c r="R15" i="33"/>
  <c r="AB15" i="33" s="1"/>
  <c r="R115" i="33"/>
  <c r="AB115" i="33" s="1"/>
  <c r="R57" i="33"/>
  <c r="AB57" i="33" s="1"/>
  <c r="R133" i="33"/>
  <c r="AB133" i="33" s="1"/>
  <c r="R83" i="33"/>
  <c r="AB83" i="33" s="1"/>
  <c r="R150" i="33"/>
  <c r="AB150" i="33" s="1"/>
  <c r="R58" i="33"/>
  <c r="AB58" i="33" s="1"/>
  <c r="R59" i="33"/>
  <c r="AB59" i="33" s="1"/>
  <c r="R68" i="33"/>
  <c r="AB68" i="33" s="1"/>
  <c r="R24" i="33"/>
  <c r="AB24" i="33" s="1"/>
  <c r="R88" i="33"/>
  <c r="AB88" i="33" s="1"/>
  <c r="R103" i="33"/>
  <c r="AB103" i="33" s="1"/>
  <c r="R81" i="33"/>
  <c r="AB81" i="33" s="1"/>
  <c r="R95" i="33"/>
  <c r="AB95" i="33" s="1"/>
  <c r="R77" i="33"/>
  <c r="AB77" i="33" s="1"/>
  <c r="R145" i="33"/>
  <c r="AB145" i="33" s="1"/>
  <c r="R67" i="33"/>
  <c r="AB67" i="33" s="1"/>
  <c r="R138" i="33"/>
  <c r="AB138" i="33" s="1"/>
  <c r="R37" i="33"/>
  <c r="AB37" i="33" s="1"/>
  <c r="R123" i="33"/>
  <c r="AB123" i="33" s="1"/>
  <c r="R71" i="33"/>
  <c r="AB71" i="33" s="1"/>
  <c r="R141" i="33"/>
  <c r="AB141" i="33" s="1"/>
  <c r="R93" i="33"/>
  <c r="AB93" i="33" s="1"/>
  <c r="R158" i="33"/>
  <c r="AB158" i="33" s="1"/>
  <c r="R66" i="33"/>
  <c r="AB66" i="33" s="1"/>
  <c r="R12" i="33"/>
  <c r="AB12" i="33" s="1"/>
  <c r="R76" i="33"/>
  <c r="AB76" i="33" s="1"/>
  <c r="R32" i="33"/>
  <c r="AB32" i="33" s="1"/>
  <c r="R96" i="33"/>
  <c r="AB96" i="33" s="1"/>
  <c r="R111" i="33"/>
  <c r="AB111" i="33" s="1"/>
  <c r="R116" i="33"/>
  <c r="AB116" i="33" s="1"/>
  <c r="R104" i="33"/>
  <c r="AB104" i="33" s="1"/>
  <c r="R55" i="33"/>
  <c r="AB55" i="33" s="1"/>
  <c r="R87" i="33"/>
  <c r="AB87" i="33" s="1"/>
  <c r="R153" i="33"/>
  <c r="AB153" i="33" s="1"/>
  <c r="R78" i="33"/>
  <c r="AB78" i="33" s="1"/>
  <c r="R146" i="33"/>
  <c r="AB146" i="33" s="1"/>
  <c r="R54" i="33"/>
  <c r="AB54" i="33" s="1"/>
  <c r="R131" i="33"/>
  <c r="AB131" i="33" s="1"/>
  <c r="R82" i="33"/>
  <c r="AB82" i="33" s="1"/>
  <c r="R149" i="33"/>
  <c r="AB149" i="33" s="1"/>
  <c r="R102" i="33"/>
  <c r="AB102" i="33" s="1"/>
  <c r="R10" i="33"/>
  <c r="AB10" i="33" s="1"/>
  <c r="R11" i="33"/>
  <c r="AB11" i="33" s="1"/>
  <c r="R20" i="33"/>
  <c r="AB20" i="33" s="1"/>
  <c r="R84" i="33"/>
  <c r="AB84" i="33" s="1"/>
  <c r="R40" i="33"/>
  <c r="AB40" i="33" s="1"/>
  <c r="R25" i="33"/>
  <c r="AB25" i="33" s="1"/>
  <c r="R119" i="33"/>
  <c r="AB119" i="33" s="1"/>
  <c r="R140" i="33"/>
  <c r="AB140" i="33" s="1"/>
  <c r="R112" i="33"/>
  <c r="AB112" i="33" s="1"/>
  <c r="R100" i="33"/>
  <c r="AB100" i="33" s="1"/>
  <c r="R97" i="33"/>
  <c r="AB97" i="33" s="1"/>
  <c r="R39" i="33"/>
  <c r="AB39" i="33" s="1"/>
  <c r="R89" i="33"/>
  <c r="AB89" i="33" s="1"/>
  <c r="R154" i="33"/>
  <c r="AB154" i="33" s="1"/>
  <c r="R69" i="33"/>
  <c r="AB69" i="33" s="1"/>
  <c r="R139" i="33"/>
  <c r="AB139" i="33" s="1"/>
  <c r="R92" i="33"/>
  <c r="AB92" i="33" s="1"/>
  <c r="R157" i="33"/>
  <c r="AB157" i="33" s="1"/>
  <c r="R110" i="33"/>
  <c r="AB110" i="33" s="1"/>
  <c r="R18" i="33"/>
  <c r="AB18" i="33" s="1"/>
  <c r="R19" i="33"/>
  <c r="AB19" i="33" s="1"/>
  <c r="R28" i="33"/>
  <c r="AB28" i="33" s="1"/>
  <c r="R14" i="33"/>
  <c r="AB14" i="33" s="1"/>
  <c r="R48" i="33"/>
  <c r="AB48" i="33" s="1"/>
  <c r="R46" i="33"/>
  <c r="AB46" i="33" s="1"/>
  <c r="R127" i="33"/>
  <c r="AB127" i="33" s="1"/>
  <c r="R29" i="33"/>
  <c r="AB29" i="33" s="1"/>
  <c r="R120" i="33"/>
  <c r="AB120" i="33" s="1"/>
  <c r="R124" i="33"/>
  <c r="AB124" i="33" s="1"/>
  <c r="R105" i="33"/>
  <c r="AB105" i="33" s="1"/>
  <c r="R91" i="33"/>
  <c r="AB91" i="33" s="1"/>
  <c r="R98" i="33"/>
  <c r="AB98" i="33" s="1"/>
  <c r="R17" i="33"/>
  <c r="AB17" i="33" s="1"/>
  <c r="R79" i="33"/>
  <c r="AB79" i="33" s="1"/>
  <c r="R147" i="33"/>
  <c r="AB147" i="33" s="1"/>
  <c r="R101" i="33"/>
  <c r="AB101" i="33" s="1"/>
  <c r="R23" i="33"/>
  <c r="AB23" i="33" s="1"/>
  <c r="R118" i="33"/>
  <c r="AB118" i="33" s="1"/>
  <c r="R26" i="33"/>
  <c r="AB26" i="33" s="1"/>
  <c r="R27" i="33"/>
  <c r="AB27" i="33" s="1"/>
  <c r="R36" i="33"/>
  <c r="AB36" i="33" s="1"/>
  <c r="R22" i="33"/>
  <c r="AB22" i="33" s="1"/>
  <c r="R56" i="33"/>
  <c r="AB56" i="33" s="1"/>
  <c r="R62" i="33"/>
  <c r="AB62" i="33" s="1"/>
  <c r="R135" i="33"/>
  <c r="AB135" i="33" s="1"/>
  <c r="R47" i="33"/>
  <c r="AB47" i="33" s="1"/>
  <c r="R128" i="33"/>
  <c r="AB128" i="33" s="1"/>
  <c r="R156" i="33"/>
  <c r="AB156" i="33" s="1"/>
  <c r="R113" i="33"/>
  <c r="AB113" i="33" s="1"/>
  <c r="R132" i="33"/>
  <c r="AB132" i="33" s="1"/>
  <c r="R106" i="33"/>
  <c r="AB106" i="33" s="1"/>
  <c r="R70" i="33"/>
  <c r="AB70" i="33" s="1"/>
  <c r="R90" i="33"/>
  <c r="AB90" i="33" s="1"/>
  <c r="R155" i="33"/>
  <c r="AB155" i="33" s="1"/>
  <c r="R109" i="33"/>
  <c r="AB109" i="33" s="1"/>
  <c r="R45" i="33"/>
  <c r="AB45" i="33" s="1"/>
  <c r="R126" i="33"/>
  <c r="AB126" i="33" s="1"/>
  <c r="R34" i="33"/>
  <c r="AB34" i="33" s="1"/>
  <c r="R35" i="33"/>
  <c r="AB35" i="33" s="1"/>
  <c r="R44" i="33"/>
  <c r="AB44" i="33" s="1"/>
  <c r="R30" i="33"/>
  <c r="AB30" i="33" s="1"/>
  <c r="R64" i="33"/>
  <c r="AB64" i="33" s="1"/>
  <c r="R74" i="33"/>
  <c r="AB74" i="33" s="1"/>
  <c r="R143" i="33"/>
  <c r="AB143" i="33" s="1"/>
  <c r="R63" i="33"/>
  <c r="AB63" i="33" s="1"/>
  <c r="R136" i="33"/>
  <c r="AB136" i="33" s="1"/>
  <c r="R31" i="33"/>
  <c r="AB31" i="33" s="1"/>
  <c r="R121" i="33"/>
  <c r="AB121" i="33" s="1"/>
  <c r="R13" i="33"/>
  <c r="AB13" i="33" s="1"/>
  <c r="R114" i="33"/>
  <c r="AB114" i="33" s="1"/>
  <c r="R108" i="33"/>
  <c r="AB108" i="33" s="1"/>
  <c r="R99" i="33"/>
  <c r="AB99" i="33" s="1"/>
  <c r="R21" i="33"/>
  <c r="AB21" i="33" s="1"/>
  <c r="R117" i="33"/>
  <c r="AB117" i="33" s="1"/>
  <c r="R61" i="33"/>
  <c r="AB61" i="33" s="1"/>
  <c r="R134" i="33"/>
  <c r="AB134" i="33" s="1"/>
  <c r="W10" i="28"/>
  <c r="AG10" i="28" s="1"/>
  <c r="W18" i="28"/>
  <c r="AG18" i="28" s="1"/>
  <c r="W26" i="28"/>
  <c r="AG26" i="28" s="1"/>
  <c r="W34" i="28"/>
  <c r="AG34" i="28" s="1"/>
  <c r="W42" i="28"/>
  <c r="AG42" i="28" s="1"/>
  <c r="W50" i="28"/>
  <c r="AG50" i="28" s="1"/>
  <c r="W58" i="28"/>
  <c r="AG58" i="28" s="1"/>
  <c r="W66" i="28"/>
  <c r="AG66" i="28" s="1"/>
  <c r="W74" i="28"/>
  <c r="AG74" i="28" s="1"/>
  <c r="W82" i="28"/>
  <c r="AG82" i="28" s="1"/>
  <c r="W90" i="28"/>
  <c r="AG90" i="28" s="1"/>
  <c r="W98" i="28"/>
  <c r="AG98" i="28" s="1"/>
  <c r="W106" i="28"/>
  <c r="AG106" i="28" s="1"/>
  <c r="W114" i="28"/>
  <c r="AG114" i="28" s="1"/>
  <c r="W122" i="28"/>
  <c r="AG122" i="28" s="1"/>
  <c r="W130" i="28"/>
  <c r="AG130" i="28" s="1"/>
  <c r="W138" i="28"/>
  <c r="AG138" i="28" s="1"/>
  <c r="W146" i="28"/>
  <c r="AG146" i="28" s="1"/>
  <c r="W154" i="28"/>
  <c r="AG154" i="28" s="1"/>
  <c r="W11" i="28"/>
  <c r="AG11" i="28" s="1"/>
  <c r="W19" i="28"/>
  <c r="AG19" i="28" s="1"/>
  <c r="W27" i="28"/>
  <c r="AG27" i="28" s="1"/>
  <c r="W35" i="28"/>
  <c r="AG35" i="28" s="1"/>
  <c r="W43" i="28"/>
  <c r="AG43" i="28" s="1"/>
  <c r="W51" i="28"/>
  <c r="AG51" i="28" s="1"/>
  <c r="W59" i="28"/>
  <c r="AG59" i="28" s="1"/>
  <c r="W67" i="28"/>
  <c r="AG67" i="28" s="1"/>
  <c r="W75" i="28"/>
  <c r="AG75" i="28" s="1"/>
  <c r="W83" i="28"/>
  <c r="AG83" i="28" s="1"/>
  <c r="W91" i="28"/>
  <c r="AG91" i="28" s="1"/>
  <c r="W99" i="28"/>
  <c r="AG99" i="28" s="1"/>
  <c r="W107" i="28"/>
  <c r="AG107" i="28" s="1"/>
  <c r="W115" i="28"/>
  <c r="AG115" i="28" s="1"/>
  <c r="W123" i="28"/>
  <c r="AG123" i="28" s="1"/>
  <c r="W131" i="28"/>
  <c r="AG131" i="28" s="1"/>
  <c r="W139" i="28"/>
  <c r="AG139" i="28" s="1"/>
  <c r="W147" i="28"/>
  <c r="AG147" i="28" s="1"/>
  <c r="W155" i="28"/>
  <c r="AG155" i="28" s="1"/>
  <c r="W12" i="28"/>
  <c r="AG12" i="28" s="1"/>
  <c r="W20" i="28"/>
  <c r="AG20" i="28" s="1"/>
  <c r="W28" i="28"/>
  <c r="AG28" i="28" s="1"/>
  <c r="W36" i="28"/>
  <c r="AG36" i="28" s="1"/>
  <c r="W44" i="28"/>
  <c r="AG44" i="28" s="1"/>
  <c r="W52" i="28"/>
  <c r="AG52" i="28" s="1"/>
  <c r="W60" i="28"/>
  <c r="AG60" i="28" s="1"/>
  <c r="W68" i="28"/>
  <c r="AG68" i="28" s="1"/>
  <c r="W76" i="28"/>
  <c r="AG76" i="28" s="1"/>
  <c r="W84" i="28"/>
  <c r="AG84" i="28" s="1"/>
  <c r="W92" i="28"/>
  <c r="AG92" i="28" s="1"/>
  <c r="W100" i="28"/>
  <c r="AG100" i="28" s="1"/>
  <c r="W108" i="28"/>
  <c r="AG108" i="28" s="1"/>
  <c r="W116" i="28"/>
  <c r="AG116" i="28" s="1"/>
  <c r="W124" i="28"/>
  <c r="AG124" i="28" s="1"/>
  <c r="W132" i="28"/>
  <c r="AG132" i="28" s="1"/>
  <c r="W140" i="28"/>
  <c r="AG140" i="28" s="1"/>
  <c r="W148" i="28"/>
  <c r="AG148" i="28" s="1"/>
  <c r="W156" i="28"/>
  <c r="AG156" i="28" s="1"/>
  <c r="W13" i="28"/>
  <c r="AG13" i="28" s="1"/>
  <c r="W21" i="28"/>
  <c r="AG21" i="28" s="1"/>
  <c r="W29" i="28"/>
  <c r="AG29" i="28" s="1"/>
  <c r="W37" i="28"/>
  <c r="AG37" i="28" s="1"/>
  <c r="W45" i="28"/>
  <c r="AG45" i="28" s="1"/>
  <c r="W53" i="28"/>
  <c r="AG53" i="28" s="1"/>
  <c r="W61" i="28"/>
  <c r="AG61" i="28" s="1"/>
  <c r="W69" i="28"/>
  <c r="AG69" i="28" s="1"/>
  <c r="W77" i="28"/>
  <c r="AG77" i="28" s="1"/>
  <c r="W85" i="28"/>
  <c r="AG85" i="28" s="1"/>
  <c r="W93" i="28"/>
  <c r="AG93" i="28" s="1"/>
  <c r="W101" i="28"/>
  <c r="AG101" i="28" s="1"/>
  <c r="W109" i="28"/>
  <c r="AG109" i="28" s="1"/>
  <c r="W117" i="28"/>
  <c r="AG117" i="28" s="1"/>
  <c r="W125" i="28"/>
  <c r="AG125" i="28" s="1"/>
  <c r="W133" i="28"/>
  <c r="AG133" i="28" s="1"/>
  <c r="W141" i="28"/>
  <c r="AG141" i="28" s="1"/>
  <c r="W149" i="28"/>
  <c r="AG149" i="28" s="1"/>
  <c r="W157" i="28"/>
  <c r="AG157" i="28" s="1"/>
  <c r="W14" i="28"/>
  <c r="AG14" i="28" s="1"/>
  <c r="W22" i="28"/>
  <c r="AG22" i="28" s="1"/>
  <c r="W30" i="28"/>
  <c r="AG30" i="28" s="1"/>
  <c r="W38" i="28"/>
  <c r="AG38" i="28" s="1"/>
  <c r="W46" i="28"/>
  <c r="AG46" i="28" s="1"/>
  <c r="W54" i="28"/>
  <c r="AG54" i="28" s="1"/>
  <c r="W62" i="28"/>
  <c r="AG62" i="28" s="1"/>
  <c r="W70" i="28"/>
  <c r="AG70" i="28" s="1"/>
  <c r="W78" i="28"/>
  <c r="AG78" i="28" s="1"/>
  <c r="W86" i="28"/>
  <c r="AG86" i="28" s="1"/>
  <c r="W94" i="28"/>
  <c r="AG94" i="28" s="1"/>
  <c r="W102" i="28"/>
  <c r="AG102" i="28" s="1"/>
  <c r="W110" i="28"/>
  <c r="AG110" i="28" s="1"/>
  <c r="W118" i="28"/>
  <c r="AG118" i="28" s="1"/>
  <c r="W126" i="28"/>
  <c r="AG126" i="28" s="1"/>
  <c r="W134" i="28"/>
  <c r="AG134" i="28" s="1"/>
  <c r="W142" i="28"/>
  <c r="AG142" i="28" s="1"/>
  <c r="W150" i="28"/>
  <c r="AG150" i="28" s="1"/>
  <c r="W158" i="28"/>
  <c r="AG158" i="28" s="1"/>
  <c r="W15" i="28"/>
  <c r="AG15" i="28" s="1"/>
  <c r="W23" i="28"/>
  <c r="AG23" i="28" s="1"/>
  <c r="W31" i="28"/>
  <c r="AG31" i="28" s="1"/>
  <c r="W39" i="28"/>
  <c r="AG39" i="28" s="1"/>
  <c r="W47" i="28"/>
  <c r="AG47" i="28" s="1"/>
  <c r="W55" i="28"/>
  <c r="AG55" i="28" s="1"/>
  <c r="W63" i="28"/>
  <c r="AG63" i="28" s="1"/>
  <c r="W71" i="28"/>
  <c r="AG71" i="28" s="1"/>
  <c r="W79" i="28"/>
  <c r="AG79" i="28" s="1"/>
  <c r="W87" i="28"/>
  <c r="AG87" i="28" s="1"/>
  <c r="W95" i="28"/>
  <c r="AG95" i="28" s="1"/>
  <c r="W103" i="28"/>
  <c r="AG103" i="28" s="1"/>
  <c r="W111" i="28"/>
  <c r="AG111" i="28" s="1"/>
  <c r="W119" i="28"/>
  <c r="AG119" i="28" s="1"/>
  <c r="W127" i="28"/>
  <c r="AG127" i="28" s="1"/>
  <c r="W135" i="28"/>
  <c r="AG135" i="28" s="1"/>
  <c r="W143" i="28"/>
  <c r="AG143" i="28" s="1"/>
  <c r="W151" i="28"/>
  <c r="AG151" i="28" s="1"/>
  <c r="W159" i="28"/>
  <c r="AG159" i="28" s="1"/>
  <c r="W16" i="28"/>
  <c r="AG16" i="28" s="1"/>
  <c r="W24" i="28"/>
  <c r="AG24" i="28" s="1"/>
  <c r="W32" i="28"/>
  <c r="AG32" i="28" s="1"/>
  <c r="W40" i="28"/>
  <c r="AG40" i="28" s="1"/>
  <c r="W48" i="28"/>
  <c r="AG48" i="28" s="1"/>
  <c r="W56" i="28"/>
  <c r="AG56" i="28" s="1"/>
  <c r="W64" i="28"/>
  <c r="AG64" i="28" s="1"/>
  <c r="W72" i="28"/>
  <c r="AG72" i="28" s="1"/>
  <c r="W80" i="28"/>
  <c r="AG80" i="28" s="1"/>
  <c r="W88" i="28"/>
  <c r="AG88" i="28" s="1"/>
  <c r="W96" i="28"/>
  <c r="AG96" i="28" s="1"/>
  <c r="W104" i="28"/>
  <c r="AG104" i="28" s="1"/>
  <c r="W112" i="28"/>
  <c r="AG112" i="28" s="1"/>
  <c r="W120" i="28"/>
  <c r="AG120" i="28" s="1"/>
  <c r="W128" i="28"/>
  <c r="AG128" i="28" s="1"/>
  <c r="W136" i="28"/>
  <c r="AG136" i="28" s="1"/>
  <c r="W144" i="28"/>
  <c r="AG144" i="28" s="1"/>
  <c r="W152" i="28"/>
  <c r="AG152" i="28" s="1"/>
  <c r="W17" i="28"/>
  <c r="AG17" i="28" s="1"/>
  <c r="W25" i="28"/>
  <c r="AG25" i="28" s="1"/>
  <c r="W33" i="28"/>
  <c r="AG33" i="28" s="1"/>
  <c r="W41" i="28"/>
  <c r="AG41" i="28" s="1"/>
  <c r="W49" i="28"/>
  <c r="AG49" i="28" s="1"/>
  <c r="W57" i="28"/>
  <c r="AG57" i="28" s="1"/>
  <c r="W65" i="28"/>
  <c r="AG65" i="28" s="1"/>
  <c r="W73" i="28"/>
  <c r="AG73" i="28" s="1"/>
  <c r="W81" i="28"/>
  <c r="AG81" i="28" s="1"/>
  <c r="W89" i="28"/>
  <c r="AG89" i="28" s="1"/>
  <c r="W97" i="28"/>
  <c r="AG97" i="28" s="1"/>
  <c r="W105" i="28"/>
  <c r="AG105" i="28" s="1"/>
  <c r="W113" i="28"/>
  <c r="AG113" i="28" s="1"/>
  <c r="W121" i="28"/>
  <c r="AG121" i="28" s="1"/>
  <c r="W129" i="28"/>
  <c r="AG129" i="28" s="1"/>
  <c r="W137" i="28"/>
  <c r="AG137" i="28" s="1"/>
  <c r="W145" i="28"/>
  <c r="AG145" i="28" s="1"/>
  <c r="W153" i="28"/>
  <c r="AG153" i="28" s="1"/>
  <c r="U38" i="33"/>
  <c r="AE38" i="33" s="1"/>
  <c r="U102" i="33"/>
  <c r="AE102" i="33" s="1"/>
  <c r="U16" i="33"/>
  <c r="AE16" i="33" s="1"/>
  <c r="U80" i="33"/>
  <c r="AE80" i="33" s="1"/>
  <c r="U144" i="33"/>
  <c r="AE144" i="33" s="1"/>
  <c r="U65" i="33"/>
  <c r="AE65" i="33" s="1"/>
  <c r="U129" i="33"/>
  <c r="AE129" i="33" s="1"/>
  <c r="U42" i="33"/>
  <c r="AE42" i="33" s="1"/>
  <c r="U106" i="33"/>
  <c r="AE106" i="33" s="1"/>
  <c r="U19" i="33"/>
  <c r="AE19" i="33" s="1"/>
  <c r="U83" i="33"/>
  <c r="AE83" i="33" s="1"/>
  <c r="U147" i="33"/>
  <c r="AE147" i="33" s="1"/>
  <c r="U60" i="33"/>
  <c r="AE60" i="33" s="1"/>
  <c r="U124" i="33"/>
  <c r="AE124" i="33" s="1"/>
  <c r="U127" i="33"/>
  <c r="AE127" i="33" s="1"/>
  <c r="U103" i="33"/>
  <c r="AE103" i="33" s="1"/>
  <c r="U47" i="33"/>
  <c r="AE47" i="33" s="1"/>
  <c r="U149" i="33"/>
  <c r="AE149" i="33" s="1"/>
  <c r="U157" i="33"/>
  <c r="AE157" i="33" s="1"/>
  <c r="U46" i="33"/>
  <c r="AE46" i="33" s="1"/>
  <c r="U110" i="33"/>
  <c r="AE110" i="33" s="1"/>
  <c r="U24" i="33"/>
  <c r="AE24" i="33" s="1"/>
  <c r="U88" i="33"/>
  <c r="AE88" i="33" s="1"/>
  <c r="U152" i="33"/>
  <c r="AE152" i="33" s="1"/>
  <c r="U73" i="33"/>
  <c r="AE73" i="33" s="1"/>
  <c r="U137" i="33"/>
  <c r="AE137" i="33" s="1"/>
  <c r="U50" i="33"/>
  <c r="AE50" i="33" s="1"/>
  <c r="U114" i="33"/>
  <c r="AE114" i="33" s="1"/>
  <c r="U27" i="33"/>
  <c r="AE27" i="33" s="1"/>
  <c r="U91" i="33"/>
  <c r="AE91" i="33" s="1"/>
  <c r="U155" i="33"/>
  <c r="AE155" i="33" s="1"/>
  <c r="U68" i="33"/>
  <c r="AE68" i="33" s="1"/>
  <c r="U132" i="33"/>
  <c r="AE132" i="33" s="1"/>
  <c r="U159" i="33"/>
  <c r="AE159" i="33" s="1"/>
  <c r="U135" i="33"/>
  <c r="AE135" i="33" s="1"/>
  <c r="U79" i="33"/>
  <c r="AE79" i="33" s="1"/>
  <c r="U23" i="33"/>
  <c r="AE23" i="33" s="1"/>
  <c r="U29" i="33"/>
  <c r="AE29" i="33" s="1"/>
  <c r="U54" i="33"/>
  <c r="AE54" i="33" s="1"/>
  <c r="U118" i="33"/>
  <c r="AE118" i="33" s="1"/>
  <c r="U32" i="33"/>
  <c r="AE32" i="33" s="1"/>
  <c r="U96" i="33"/>
  <c r="AE96" i="33" s="1"/>
  <c r="U17" i="33"/>
  <c r="AE17" i="33" s="1"/>
  <c r="U81" i="33"/>
  <c r="AE81" i="33" s="1"/>
  <c r="U145" i="33"/>
  <c r="AE145" i="33" s="1"/>
  <c r="U58" i="33"/>
  <c r="AE58" i="33" s="1"/>
  <c r="U122" i="33"/>
  <c r="AE122" i="33" s="1"/>
  <c r="U35" i="33"/>
  <c r="AE35" i="33" s="1"/>
  <c r="U99" i="33"/>
  <c r="AE99" i="33" s="1"/>
  <c r="U12" i="33"/>
  <c r="AE12" i="33" s="1"/>
  <c r="U76" i="33"/>
  <c r="AE76" i="33" s="1"/>
  <c r="U140" i="33"/>
  <c r="AE140" i="33" s="1"/>
  <c r="U37" i="33"/>
  <c r="AE37" i="33" s="1"/>
  <c r="U13" i="33"/>
  <c r="AE13" i="33" s="1"/>
  <c r="U111" i="33"/>
  <c r="AE111" i="33" s="1"/>
  <c r="U55" i="33"/>
  <c r="AE55" i="33" s="1"/>
  <c r="U62" i="33"/>
  <c r="AE62" i="33" s="1"/>
  <c r="U126" i="33"/>
  <c r="AE126" i="33" s="1"/>
  <c r="U40" i="33"/>
  <c r="AE40" i="33" s="1"/>
  <c r="U104" i="33"/>
  <c r="AE104" i="33" s="1"/>
  <c r="U25" i="33"/>
  <c r="AE25" i="33" s="1"/>
  <c r="U89" i="33"/>
  <c r="AE89" i="33" s="1"/>
  <c r="U153" i="33"/>
  <c r="AE153" i="33" s="1"/>
  <c r="U66" i="33"/>
  <c r="AE66" i="33" s="1"/>
  <c r="U130" i="33"/>
  <c r="AE130" i="33" s="1"/>
  <c r="U43" i="33"/>
  <c r="AE43" i="33" s="1"/>
  <c r="U107" i="33"/>
  <c r="AE107" i="33" s="1"/>
  <c r="U20" i="33"/>
  <c r="AE20" i="33" s="1"/>
  <c r="U84" i="33"/>
  <c r="AE84" i="33" s="1"/>
  <c r="U148" i="33"/>
  <c r="AE148" i="33" s="1"/>
  <c r="U69" i="33"/>
  <c r="AE69" i="33" s="1"/>
  <c r="U45" i="33"/>
  <c r="AE45" i="33" s="1"/>
  <c r="U143" i="33"/>
  <c r="AE143" i="33" s="1"/>
  <c r="U87" i="33"/>
  <c r="AE87" i="33" s="1"/>
  <c r="U61" i="33"/>
  <c r="AE61" i="33" s="1"/>
  <c r="U70" i="33"/>
  <c r="AE70" i="33" s="1"/>
  <c r="U134" i="33"/>
  <c r="AE134" i="33" s="1"/>
  <c r="U48" i="33"/>
  <c r="AE48" i="33" s="1"/>
  <c r="U112" i="33"/>
  <c r="AE112" i="33" s="1"/>
  <c r="U33" i="33"/>
  <c r="AE33" i="33" s="1"/>
  <c r="U97" i="33"/>
  <c r="AE97" i="33" s="1"/>
  <c r="U10" i="33"/>
  <c r="AE10" i="33" s="1"/>
  <c r="U74" i="33"/>
  <c r="AE74" i="33" s="1"/>
  <c r="U138" i="33"/>
  <c r="AE138" i="33" s="1"/>
  <c r="U51" i="33"/>
  <c r="AE51" i="33" s="1"/>
  <c r="U115" i="33"/>
  <c r="AE115" i="33" s="1"/>
  <c r="U28" i="33"/>
  <c r="AE28" i="33" s="1"/>
  <c r="U92" i="33"/>
  <c r="AE92" i="33" s="1"/>
  <c r="U156" i="33"/>
  <c r="AE156" i="33" s="1"/>
  <c r="U101" i="33"/>
  <c r="AE101" i="33" s="1"/>
  <c r="U77" i="33"/>
  <c r="AE77" i="33" s="1"/>
  <c r="U21" i="33"/>
  <c r="AE21" i="33" s="1"/>
  <c r="U119" i="33"/>
  <c r="AE119" i="33" s="1"/>
  <c r="U14" i="33"/>
  <c r="AE14" i="33" s="1"/>
  <c r="U78" i="33"/>
  <c r="AE78" i="33" s="1"/>
  <c r="U142" i="33"/>
  <c r="AE142" i="33" s="1"/>
  <c r="U56" i="33"/>
  <c r="AE56" i="33" s="1"/>
  <c r="U120" i="33"/>
  <c r="AE120" i="33" s="1"/>
  <c r="U41" i="33"/>
  <c r="AE41" i="33" s="1"/>
  <c r="U105" i="33"/>
  <c r="AE105" i="33" s="1"/>
  <c r="U18" i="33"/>
  <c r="AE18" i="33" s="1"/>
  <c r="U82" i="33"/>
  <c r="AE82" i="33" s="1"/>
  <c r="U146" i="33"/>
  <c r="AE146" i="33" s="1"/>
  <c r="U59" i="33"/>
  <c r="AE59" i="33" s="1"/>
  <c r="U123" i="33"/>
  <c r="AE123" i="33" s="1"/>
  <c r="U36" i="33"/>
  <c r="AE36" i="33" s="1"/>
  <c r="U100" i="33"/>
  <c r="AE100" i="33" s="1"/>
  <c r="U31" i="33"/>
  <c r="AE31" i="33" s="1"/>
  <c r="U133" i="33"/>
  <c r="AE133" i="33" s="1"/>
  <c r="U109" i="33"/>
  <c r="AE109" i="33" s="1"/>
  <c r="U53" i="33"/>
  <c r="AE53" i="33" s="1"/>
  <c r="U151" i="33"/>
  <c r="AE151" i="33" s="1"/>
  <c r="U22" i="33"/>
  <c r="AE22" i="33" s="1"/>
  <c r="U86" i="33"/>
  <c r="AE86" i="33" s="1"/>
  <c r="U150" i="33"/>
  <c r="AE150" i="33" s="1"/>
  <c r="U64" i="33"/>
  <c r="AE64" i="33" s="1"/>
  <c r="U128" i="33"/>
  <c r="AE128" i="33" s="1"/>
  <c r="U49" i="33"/>
  <c r="AE49" i="33" s="1"/>
  <c r="U113" i="33"/>
  <c r="AE113" i="33" s="1"/>
  <c r="U26" i="33"/>
  <c r="AE26" i="33" s="1"/>
  <c r="U90" i="33"/>
  <c r="AE90" i="33" s="1"/>
  <c r="U154" i="33"/>
  <c r="AE154" i="33" s="1"/>
  <c r="U67" i="33"/>
  <c r="AE67" i="33" s="1"/>
  <c r="U131" i="33"/>
  <c r="AE131" i="33" s="1"/>
  <c r="U44" i="33"/>
  <c r="AE44" i="33" s="1"/>
  <c r="U108" i="33"/>
  <c r="AE108" i="33" s="1"/>
  <c r="U63" i="33"/>
  <c r="AE63" i="33" s="1"/>
  <c r="U39" i="33"/>
  <c r="AE39" i="33" s="1"/>
  <c r="U141" i="33"/>
  <c r="AE141" i="33" s="1"/>
  <c r="U85" i="33"/>
  <c r="AE85" i="33" s="1"/>
  <c r="U93" i="33"/>
  <c r="AE93" i="33" s="1"/>
  <c r="U30" i="33"/>
  <c r="AE30" i="33" s="1"/>
  <c r="U94" i="33"/>
  <c r="AE94" i="33" s="1"/>
  <c r="U158" i="33"/>
  <c r="AE158" i="33" s="1"/>
  <c r="U72" i="33"/>
  <c r="AE72" i="33" s="1"/>
  <c r="U136" i="33"/>
  <c r="AE136" i="33" s="1"/>
  <c r="U57" i="33"/>
  <c r="AE57" i="33" s="1"/>
  <c r="U121" i="33"/>
  <c r="AE121" i="33" s="1"/>
  <c r="U34" i="33"/>
  <c r="AE34" i="33" s="1"/>
  <c r="U98" i="33"/>
  <c r="AE98" i="33" s="1"/>
  <c r="U11" i="33"/>
  <c r="AE11" i="33" s="1"/>
  <c r="U75" i="33"/>
  <c r="AE75" i="33" s="1"/>
  <c r="U139" i="33"/>
  <c r="AE139" i="33" s="1"/>
  <c r="U52" i="33"/>
  <c r="AE52" i="33" s="1"/>
  <c r="U116" i="33"/>
  <c r="AE116" i="33" s="1"/>
  <c r="U95" i="33"/>
  <c r="AE95" i="33" s="1"/>
  <c r="U71" i="33"/>
  <c r="AE71" i="33" s="1"/>
  <c r="U15" i="33"/>
  <c r="AE15" i="33" s="1"/>
  <c r="U117" i="33"/>
  <c r="AE117" i="33" s="1"/>
  <c r="U125" i="33"/>
  <c r="AE125" i="33" s="1"/>
  <c r="Z9" i="28"/>
  <c r="AJ9" i="28" s="1"/>
  <c r="Y9" i="28"/>
  <c r="AI9" i="28" s="1"/>
  <c r="X9" i="28"/>
  <c r="AH9" i="28" s="1"/>
  <c r="W9" i="28"/>
  <c r="AG9" i="28" s="1"/>
  <c r="U9" i="28"/>
  <c r="AE9" i="28" s="1"/>
  <c r="AA9" i="28"/>
  <c r="AK9" i="28" s="1"/>
  <c r="AB9" i="28"/>
  <c r="AM9" i="28" s="1"/>
  <c r="T9" i="28"/>
  <c r="AD9" i="28" s="1"/>
  <c r="AC9" i="28"/>
  <c r="AN9" i="28" s="1"/>
  <c r="V9" i="28"/>
  <c r="AF9" i="28" s="1"/>
  <c r="W18" i="33"/>
  <c r="AG18" i="33" s="1"/>
  <c r="W82" i="33"/>
  <c r="AG82" i="33" s="1"/>
  <c r="W146" i="33"/>
  <c r="AG146" i="33" s="1"/>
  <c r="W59" i="33"/>
  <c r="AG59" i="33" s="1"/>
  <c r="W123" i="33"/>
  <c r="AG123" i="33" s="1"/>
  <c r="W36" i="33"/>
  <c r="AG36" i="33" s="1"/>
  <c r="W100" i="33"/>
  <c r="AG100" i="33" s="1"/>
  <c r="W13" i="33"/>
  <c r="AG13" i="33" s="1"/>
  <c r="W77" i="33"/>
  <c r="AG77" i="33" s="1"/>
  <c r="W30" i="33"/>
  <c r="AG30" i="33" s="1"/>
  <c r="W94" i="33"/>
  <c r="AG94" i="33" s="1"/>
  <c r="W158" i="33"/>
  <c r="AG158" i="33" s="1"/>
  <c r="W71" i="33"/>
  <c r="AG71" i="33" s="1"/>
  <c r="W135" i="33"/>
  <c r="AG135" i="33" s="1"/>
  <c r="W137" i="33"/>
  <c r="AG137" i="33" s="1"/>
  <c r="W89" i="33"/>
  <c r="AG89" i="33" s="1"/>
  <c r="W40" i="33"/>
  <c r="AG40" i="33" s="1"/>
  <c r="W105" i="33"/>
  <c r="AG105" i="33" s="1"/>
  <c r="W32" i="33"/>
  <c r="AG32" i="33" s="1"/>
  <c r="W26" i="33"/>
  <c r="AG26" i="33" s="1"/>
  <c r="W90" i="33"/>
  <c r="AG90" i="33" s="1"/>
  <c r="W154" i="33"/>
  <c r="AG154" i="33" s="1"/>
  <c r="W67" i="33"/>
  <c r="AG67" i="33" s="1"/>
  <c r="W131" i="33"/>
  <c r="AG131" i="33" s="1"/>
  <c r="W44" i="33"/>
  <c r="AG44" i="33" s="1"/>
  <c r="W108" i="33"/>
  <c r="AG108" i="33" s="1"/>
  <c r="W21" i="33"/>
  <c r="AG21" i="33" s="1"/>
  <c r="W85" i="33"/>
  <c r="AG85" i="33" s="1"/>
  <c r="W38" i="33"/>
  <c r="AG38" i="33" s="1"/>
  <c r="W102" i="33"/>
  <c r="AG102" i="33" s="1"/>
  <c r="W15" i="33"/>
  <c r="AG15" i="33" s="1"/>
  <c r="W79" i="33"/>
  <c r="AG79" i="33" s="1"/>
  <c r="W143" i="33"/>
  <c r="AG143" i="33" s="1"/>
  <c r="W24" i="33"/>
  <c r="AG24" i="33" s="1"/>
  <c r="W121" i="33"/>
  <c r="AG121" i="33" s="1"/>
  <c r="W72" i="33"/>
  <c r="AG72" i="33" s="1"/>
  <c r="W133" i="33"/>
  <c r="AG133" i="33" s="1"/>
  <c r="W16" i="33"/>
  <c r="AG16" i="33" s="1"/>
  <c r="W34" i="33"/>
  <c r="AG34" i="33" s="1"/>
  <c r="W98" i="33"/>
  <c r="AG98" i="33" s="1"/>
  <c r="W11" i="33"/>
  <c r="AG11" i="33" s="1"/>
  <c r="W75" i="33"/>
  <c r="AG75" i="33" s="1"/>
  <c r="W139" i="33"/>
  <c r="AG139" i="33" s="1"/>
  <c r="W52" i="33"/>
  <c r="AG52" i="33" s="1"/>
  <c r="W116" i="33"/>
  <c r="AG116" i="33" s="1"/>
  <c r="W29" i="33"/>
  <c r="AG29" i="33" s="1"/>
  <c r="W93" i="33"/>
  <c r="AG93" i="33" s="1"/>
  <c r="W46" i="33"/>
  <c r="AG46" i="33" s="1"/>
  <c r="W110" i="33"/>
  <c r="AG110" i="33" s="1"/>
  <c r="W23" i="33"/>
  <c r="AG23" i="33" s="1"/>
  <c r="W87" i="33"/>
  <c r="AG87" i="33" s="1"/>
  <c r="W151" i="33"/>
  <c r="AG151" i="33" s="1"/>
  <c r="W56" i="33"/>
  <c r="AG56" i="33" s="1"/>
  <c r="W144" i="33"/>
  <c r="AG144" i="33" s="1"/>
  <c r="W104" i="33"/>
  <c r="AG104" i="33" s="1"/>
  <c r="W153" i="33"/>
  <c r="AG153" i="33" s="1"/>
  <c r="W136" i="33"/>
  <c r="AG136" i="33" s="1"/>
  <c r="W42" i="33"/>
  <c r="AG42" i="33" s="1"/>
  <c r="W106" i="33"/>
  <c r="AG106" i="33" s="1"/>
  <c r="W19" i="33"/>
  <c r="AG19" i="33" s="1"/>
  <c r="W83" i="33"/>
  <c r="AG83" i="33" s="1"/>
  <c r="W147" i="33"/>
  <c r="AG147" i="33" s="1"/>
  <c r="W60" i="33"/>
  <c r="AG60" i="33" s="1"/>
  <c r="W124" i="33"/>
  <c r="AG124" i="33" s="1"/>
  <c r="W37" i="33"/>
  <c r="AG37" i="33" s="1"/>
  <c r="W101" i="33"/>
  <c r="AG101" i="33" s="1"/>
  <c r="W54" i="33"/>
  <c r="AG54" i="33" s="1"/>
  <c r="W118" i="33"/>
  <c r="AG118" i="33" s="1"/>
  <c r="W31" i="33"/>
  <c r="AG31" i="33" s="1"/>
  <c r="W95" i="33"/>
  <c r="AG95" i="33" s="1"/>
  <c r="W159" i="33"/>
  <c r="AG159" i="33" s="1"/>
  <c r="W88" i="33"/>
  <c r="AG88" i="33" s="1"/>
  <c r="W33" i="33"/>
  <c r="AG33" i="33" s="1"/>
  <c r="W129" i="33"/>
  <c r="AG129" i="33" s="1"/>
  <c r="W80" i="33"/>
  <c r="AG80" i="33" s="1"/>
  <c r="W48" i="33"/>
  <c r="AG48" i="33" s="1"/>
  <c r="W50" i="33"/>
  <c r="AG50" i="33" s="1"/>
  <c r="W114" i="33"/>
  <c r="AG114" i="33" s="1"/>
  <c r="W27" i="33"/>
  <c r="AG27" i="33" s="1"/>
  <c r="W91" i="33"/>
  <c r="AG91" i="33" s="1"/>
  <c r="W155" i="33"/>
  <c r="AG155" i="33" s="1"/>
  <c r="W68" i="33"/>
  <c r="AG68" i="33" s="1"/>
  <c r="W132" i="33"/>
  <c r="AG132" i="33" s="1"/>
  <c r="W45" i="33"/>
  <c r="AG45" i="33" s="1"/>
  <c r="W109" i="33"/>
  <c r="AG109" i="33" s="1"/>
  <c r="W62" i="33"/>
  <c r="AG62" i="33" s="1"/>
  <c r="W126" i="33"/>
  <c r="AG126" i="33" s="1"/>
  <c r="W39" i="33"/>
  <c r="AG39" i="33" s="1"/>
  <c r="W103" i="33"/>
  <c r="AG103" i="33" s="1"/>
  <c r="W17" i="33"/>
  <c r="AG17" i="33" s="1"/>
  <c r="W120" i="33"/>
  <c r="AG120" i="33" s="1"/>
  <c r="W65" i="33"/>
  <c r="AG65" i="33" s="1"/>
  <c r="W152" i="33"/>
  <c r="AG152" i="33" s="1"/>
  <c r="W145" i="33"/>
  <c r="AG145" i="33" s="1"/>
  <c r="W157" i="33"/>
  <c r="AG157" i="33" s="1"/>
  <c r="W58" i="33"/>
  <c r="AG58" i="33" s="1"/>
  <c r="W122" i="33"/>
  <c r="AG122" i="33" s="1"/>
  <c r="W35" i="33"/>
  <c r="AG35" i="33" s="1"/>
  <c r="W99" i="33"/>
  <c r="AG99" i="33" s="1"/>
  <c r="W12" i="33"/>
  <c r="AG12" i="33" s="1"/>
  <c r="W76" i="33"/>
  <c r="AG76" i="33" s="1"/>
  <c r="W140" i="33"/>
  <c r="AG140" i="33" s="1"/>
  <c r="W53" i="33"/>
  <c r="AG53" i="33" s="1"/>
  <c r="W117" i="33"/>
  <c r="AG117" i="33" s="1"/>
  <c r="W70" i="33"/>
  <c r="AG70" i="33" s="1"/>
  <c r="W134" i="33"/>
  <c r="AG134" i="33" s="1"/>
  <c r="W47" i="33"/>
  <c r="AG47" i="33" s="1"/>
  <c r="W111" i="33"/>
  <c r="AG111" i="33" s="1"/>
  <c r="W49" i="33"/>
  <c r="AG49" i="33" s="1"/>
  <c r="W141" i="33"/>
  <c r="AG141" i="33" s="1"/>
  <c r="W97" i="33"/>
  <c r="AG97" i="33" s="1"/>
  <c r="W96" i="33"/>
  <c r="AG96" i="33" s="1"/>
  <c r="W64" i="33"/>
  <c r="AG64" i="33" s="1"/>
  <c r="W66" i="33"/>
  <c r="AG66" i="33" s="1"/>
  <c r="W130" i="33"/>
  <c r="AG130" i="33" s="1"/>
  <c r="W43" i="33"/>
  <c r="AG43" i="33" s="1"/>
  <c r="W107" i="33"/>
  <c r="AG107" i="33" s="1"/>
  <c r="W20" i="33"/>
  <c r="AG20" i="33" s="1"/>
  <c r="W84" i="33"/>
  <c r="AG84" i="33" s="1"/>
  <c r="W148" i="33"/>
  <c r="AG148" i="33" s="1"/>
  <c r="W61" i="33"/>
  <c r="AG61" i="33" s="1"/>
  <c r="W14" i="33"/>
  <c r="AG14" i="33" s="1"/>
  <c r="W78" i="33"/>
  <c r="AG78" i="33" s="1"/>
  <c r="W142" i="33"/>
  <c r="AG142" i="33" s="1"/>
  <c r="W55" i="33"/>
  <c r="AG55" i="33" s="1"/>
  <c r="W119" i="33"/>
  <c r="AG119" i="33" s="1"/>
  <c r="W81" i="33"/>
  <c r="AG81" i="33" s="1"/>
  <c r="W25" i="33"/>
  <c r="AG25" i="33" s="1"/>
  <c r="W128" i="33"/>
  <c r="AG128" i="33" s="1"/>
  <c r="W41" i="33"/>
  <c r="AG41" i="33" s="1"/>
  <c r="W112" i="33"/>
  <c r="AG112" i="33" s="1"/>
  <c r="W10" i="33"/>
  <c r="AG10" i="33" s="1"/>
  <c r="W74" i="33"/>
  <c r="AG74" i="33" s="1"/>
  <c r="W138" i="33"/>
  <c r="AG138" i="33" s="1"/>
  <c r="W51" i="33"/>
  <c r="AG51" i="33" s="1"/>
  <c r="W115" i="33"/>
  <c r="AG115" i="33" s="1"/>
  <c r="W28" i="33"/>
  <c r="AG28" i="33" s="1"/>
  <c r="W92" i="33"/>
  <c r="AG92" i="33" s="1"/>
  <c r="W156" i="33"/>
  <c r="AG156" i="33" s="1"/>
  <c r="W69" i="33"/>
  <c r="AG69" i="33" s="1"/>
  <c r="W22" i="33"/>
  <c r="AG22" i="33" s="1"/>
  <c r="W86" i="33"/>
  <c r="AG86" i="33" s="1"/>
  <c r="W150" i="33"/>
  <c r="AG150" i="33" s="1"/>
  <c r="W63" i="33"/>
  <c r="AG63" i="33" s="1"/>
  <c r="W127" i="33"/>
  <c r="AG127" i="33" s="1"/>
  <c r="W113" i="33"/>
  <c r="AG113" i="33" s="1"/>
  <c r="W57" i="33"/>
  <c r="AG57" i="33" s="1"/>
  <c r="W149" i="33"/>
  <c r="AG149" i="33" s="1"/>
  <c r="W73" i="33"/>
  <c r="AG73" i="33" s="1"/>
  <c r="W125" i="33"/>
  <c r="AG125" i="33" s="1"/>
  <c r="Y30" i="33"/>
  <c r="AI30" i="33" s="1"/>
  <c r="Y94" i="33"/>
  <c r="AI94" i="33" s="1"/>
  <c r="Y158" i="33"/>
  <c r="AI158" i="33" s="1"/>
  <c r="Y71" i="33"/>
  <c r="AI71" i="33" s="1"/>
  <c r="Y135" i="33"/>
  <c r="AI135" i="33" s="1"/>
  <c r="Y48" i="33"/>
  <c r="AI48" i="33" s="1"/>
  <c r="Y112" i="33"/>
  <c r="AI112" i="33" s="1"/>
  <c r="Y18" i="33"/>
  <c r="AI18" i="33" s="1"/>
  <c r="Y82" i="33"/>
  <c r="AI82" i="33" s="1"/>
  <c r="Y146" i="33"/>
  <c r="AI146" i="33" s="1"/>
  <c r="Y59" i="33"/>
  <c r="AI59" i="33" s="1"/>
  <c r="Y137" i="33"/>
  <c r="AI137" i="33" s="1"/>
  <c r="Y123" i="33"/>
  <c r="AI123" i="33" s="1"/>
  <c r="Y108" i="33"/>
  <c r="AI108" i="33" s="1"/>
  <c r="Y97" i="33"/>
  <c r="AI97" i="33" s="1"/>
  <c r="Y99" i="33"/>
  <c r="AI99" i="33" s="1"/>
  <c r="Y100" i="33"/>
  <c r="AI100" i="33" s="1"/>
  <c r="Y125" i="33"/>
  <c r="AI125" i="33" s="1"/>
  <c r="Y149" i="33"/>
  <c r="AI149" i="33" s="1"/>
  <c r="Y38" i="33"/>
  <c r="AI38" i="33" s="1"/>
  <c r="Y102" i="33"/>
  <c r="AI102" i="33" s="1"/>
  <c r="Y15" i="33"/>
  <c r="AI15" i="33" s="1"/>
  <c r="Y79" i="33"/>
  <c r="AI79" i="33" s="1"/>
  <c r="Y143" i="33"/>
  <c r="AI143" i="33" s="1"/>
  <c r="Y56" i="33"/>
  <c r="AI56" i="33" s="1"/>
  <c r="Y120" i="33"/>
  <c r="AI120" i="33" s="1"/>
  <c r="Y26" i="33"/>
  <c r="AI26" i="33" s="1"/>
  <c r="Y90" i="33"/>
  <c r="AI90" i="33" s="1"/>
  <c r="Y154" i="33"/>
  <c r="AI154" i="33" s="1"/>
  <c r="Y67" i="33"/>
  <c r="AI67" i="33" s="1"/>
  <c r="Y153" i="33"/>
  <c r="AI153" i="33" s="1"/>
  <c r="Y139" i="33"/>
  <c r="AI139" i="33" s="1"/>
  <c r="Y124" i="33"/>
  <c r="AI124" i="33" s="1"/>
  <c r="Y113" i="33"/>
  <c r="AI113" i="33" s="1"/>
  <c r="Y115" i="33"/>
  <c r="AI115" i="33" s="1"/>
  <c r="Y116" i="33"/>
  <c r="AI116" i="33" s="1"/>
  <c r="Y69" i="33"/>
  <c r="AI69" i="33" s="1"/>
  <c r="Y28" i="33"/>
  <c r="AI28" i="33" s="1"/>
  <c r="Y46" i="33"/>
  <c r="AI46" i="33" s="1"/>
  <c r="Y110" i="33"/>
  <c r="AI110" i="33" s="1"/>
  <c r="Y23" i="33"/>
  <c r="AI23" i="33" s="1"/>
  <c r="Y87" i="33"/>
  <c r="AI87" i="33" s="1"/>
  <c r="Y151" i="33"/>
  <c r="AI151" i="33" s="1"/>
  <c r="Y64" i="33"/>
  <c r="AI64" i="33" s="1"/>
  <c r="Y128" i="33"/>
  <c r="AI128" i="33" s="1"/>
  <c r="Y34" i="33"/>
  <c r="AI34" i="33" s="1"/>
  <c r="Y98" i="33"/>
  <c r="AI98" i="33" s="1"/>
  <c r="Y11" i="33"/>
  <c r="AI11" i="33" s="1"/>
  <c r="Y29" i="33"/>
  <c r="AI29" i="33" s="1"/>
  <c r="Y12" i="33"/>
  <c r="AI12" i="33" s="1"/>
  <c r="Y155" i="33"/>
  <c r="AI155" i="33" s="1"/>
  <c r="Y140" i="33"/>
  <c r="AI140" i="33" s="1"/>
  <c r="Y129" i="33"/>
  <c r="AI129" i="33" s="1"/>
  <c r="Y131" i="33"/>
  <c r="AI131" i="33" s="1"/>
  <c r="Y132" i="33"/>
  <c r="AI132" i="33" s="1"/>
  <c r="Y133" i="33"/>
  <c r="AI133" i="33" s="1"/>
  <c r="Y101" i="33"/>
  <c r="AI101" i="33" s="1"/>
  <c r="Y54" i="33"/>
  <c r="AI54" i="33" s="1"/>
  <c r="Y118" i="33"/>
  <c r="AI118" i="33" s="1"/>
  <c r="Y31" i="33"/>
  <c r="AI31" i="33" s="1"/>
  <c r="Y95" i="33"/>
  <c r="AI95" i="33" s="1"/>
  <c r="Y159" i="33"/>
  <c r="AI159" i="33" s="1"/>
  <c r="Y72" i="33"/>
  <c r="AI72" i="33" s="1"/>
  <c r="Y136" i="33"/>
  <c r="AI136" i="33" s="1"/>
  <c r="Y42" i="33"/>
  <c r="AI42" i="33" s="1"/>
  <c r="Y106" i="33"/>
  <c r="AI106" i="33" s="1"/>
  <c r="Y19" i="33"/>
  <c r="AI19" i="33" s="1"/>
  <c r="Y52" i="33"/>
  <c r="AI52" i="33" s="1"/>
  <c r="Y33" i="33"/>
  <c r="AI33" i="33" s="1"/>
  <c r="Y13" i="33"/>
  <c r="AI13" i="33" s="1"/>
  <c r="Y156" i="33"/>
  <c r="AI156" i="33" s="1"/>
  <c r="Y145" i="33"/>
  <c r="AI145" i="33" s="1"/>
  <c r="Y147" i="33"/>
  <c r="AI147" i="33" s="1"/>
  <c r="Y148" i="33"/>
  <c r="AI148" i="33" s="1"/>
  <c r="Y77" i="33"/>
  <c r="AI77" i="33" s="1"/>
  <c r="Y37" i="33"/>
  <c r="AI37" i="33" s="1"/>
  <c r="Y62" i="33"/>
  <c r="AI62" i="33" s="1"/>
  <c r="Y126" i="33"/>
  <c r="AI126" i="33" s="1"/>
  <c r="Y39" i="33"/>
  <c r="AI39" i="33" s="1"/>
  <c r="Y103" i="33"/>
  <c r="AI103" i="33" s="1"/>
  <c r="Y16" i="33"/>
  <c r="AI16" i="33" s="1"/>
  <c r="Y80" i="33"/>
  <c r="AI80" i="33" s="1"/>
  <c r="Y144" i="33"/>
  <c r="AI144" i="33" s="1"/>
  <c r="Y50" i="33"/>
  <c r="AI50" i="33" s="1"/>
  <c r="Y114" i="33"/>
  <c r="AI114" i="33" s="1"/>
  <c r="Y27" i="33"/>
  <c r="AI27" i="33" s="1"/>
  <c r="Y73" i="33"/>
  <c r="AI73" i="33" s="1"/>
  <c r="Y53" i="33"/>
  <c r="AI53" i="33" s="1"/>
  <c r="Y36" i="33"/>
  <c r="AI36" i="33" s="1"/>
  <c r="Y20" i="33"/>
  <c r="AI20" i="33" s="1"/>
  <c r="Y21" i="33"/>
  <c r="AI21" i="33" s="1"/>
  <c r="Y25" i="33"/>
  <c r="AI25" i="33" s="1"/>
  <c r="Y49" i="33"/>
  <c r="AI49" i="33" s="1"/>
  <c r="Y141" i="33"/>
  <c r="AI141" i="33" s="1"/>
  <c r="Y109" i="33"/>
  <c r="AI109" i="33" s="1"/>
  <c r="Y70" i="33"/>
  <c r="AI70" i="33" s="1"/>
  <c r="Y134" i="33"/>
  <c r="AI134" i="33" s="1"/>
  <c r="Y47" i="33"/>
  <c r="AI47" i="33" s="1"/>
  <c r="Y111" i="33"/>
  <c r="AI111" i="33" s="1"/>
  <c r="Y24" i="33"/>
  <c r="AI24" i="33" s="1"/>
  <c r="Y88" i="33"/>
  <c r="AI88" i="33" s="1"/>
  <c r="Y152" i="33"/>
  <c r="AI152" i="33" s="1"/>
  <c r="Y58" i="33"/>
  <c r="AI58" i="33" s="1"/>
  <c r="Y122" i="33"/>
  <c r="AI122" i="33" s="1"/>
  <c r="Y35" i="33"/>
  <c r="AI35" i="33" s="1"/>
  <c r="Y89" i="33"/>
  <c r="AI89" i="33" s="1"/>
  <c r="Y75" i="33"/>
  <c r="AI75" i="33" s="1"/>
  <c r="Y57" i="33"/>
  <c r="AI57" i="33" s="1"/>
  <c r="Y41" i="33"/>
  <c r="AI41" i="33" s="1"/>
  <c r="Y44" i="33"/>
  <c r="AI44" i="33" s="1"/>
  <c r="Y45" i="33"/>
  <c r="AI45" i="33" s="1"/>
  <c r="Y117" i="33"/>
  <c r="AI117" i="33" s="1"/>
  <c r="Y17" i="33"/>
  <c r="AI17" i="33" s="1"/>
  <c r="Y14" i="33"/>
  <c r="AI14" i="33" s="1"/>
  <c r="Y78" i="33"/>
  <c r="AI78" i="33" s="1"/>
  <c r="Y142" i="33"/>
  <c r="AI142" i="33" s="1"/>
  <c r="Y55" i="33"/>
  <c r="AI55" i="33" s="1"/>
  <c r="Y119" i="33"/>
  <c r="AI119" i="33" s="1"/>
  <c r="Y32" i="33"/>
  <c r="AI32" i="33" s="1"/>
  <c r="Y96" i="33"/>
  <c r="AI96" i="33" s="1"/>
  <c r="Y66" i="33"/>
  <c r="AI66" i="33" s="1"/>
  <c r="Y130" i="33"/>
  <c r="AI130" i="33" s="1"/>
  <c r="Y43" i="33"/>
  <c r="AI43" i="33" s="1"/>
  <c r="Y105" i="33"/>
  <c r="AI105" i="33" s="1"/>
  <c r="Y91" i="33"/>
  <c r="AI91" i="33" s="1"/>
  <c r="Y76" i="33"/>
  <c r="AI76" i="33" s="1"/>
  <c r="Y61" i="33"/>
  <c r="AI61" i="33" s="1"/>
  <c r="Y65" i="33"/>
  <c r="AI65" i="33" s="1"/>
  <c r="Y68" i="33"/>
  <c r="AI68" i="33" s="1"/>
  <c r="Y93" i="33"/>
  <c r="AI93" i="33" s="1"/>
  <c r="Y157" i="33"/>
  <c r="AI157" i="33" s="1"/>
  <c r="Y22" i="33"/>
  <c r="AI22" i="33" s="1"/>
  <c r="Y86" i="33"/>
  <c r="AI86" i="33" s="1"/>
  <c r="Y150" i="33"/>
  <c r="AI150" i="33" s="1"/>
  <c r="Y63" i="33"/>
  <c r="AI63" i="33" s="1"/>
  <c r="Y127" i="33"/>
  <c r="AI127" i="33" s="1"/>
  <c r="Y40" i="33"/>
  <c r="AI40" i="33" s="1"/>
  <c r="Y104" i="33"/>
  <c r="AI104" i="33" s="1"/>
  <c r="Y10" i="33"/>
  <c r="AI10" i="33" s="1"/>
  <c r="Y74" i="33"/>
  <c r="AI74" i="33" s="1"/>
  <c r="Y138" i="33"/>
  <c r="AI138" i="33" s="1"/>
  <c r="Y51" i="33"/>
  <c r="AI51" i="33" s="1"/>
  <c r="Y121" i="33"/>
  <c r="AI121" i="33" s="1"/>
  <c r="Y107" i="33"/>
  <c r="AI107" i="33" s="1"/>
  <c r="Y92" i="33"/>
  <c r="AI92" i="33" s="1"/>
  <c r="Y81" i="33"/>
  <c r="AI81" i="33" s="1"/>
  <c r="Y83" i="33"/>
  <c r="AI83" i="33" s="1"/>
  <c r="Y84" i="33"/>
  <c r="AI84" i="33" s="1"/>
  <c r="Y60" i="33"/>
  <c r="AI60" i="33" s="1"/>
  <c r="Y85" i="33"/>
  <c r="AI85" i="33" s="1"/>
  <c r="U14" i="28"/>
  <c r="AE14" i="28" s="1"/>
  <c r="AQ14" i="28" s="1"/>
  <c r="U22" i="28"/>
  <c r="AE22" i="28" s="1"/>
  <c r="AQ22" i="28" s="1"/>
  <c r="U30" i="28"/>
  <c r="AE30" i="28" s="1"/>
  <c r="AQ30" i="28" s="1"/>
  <c r="U38" i="28"/>
  <c r="AE38" i="28" s="1"/>
  <c r="AQ38" i="28" s="1"/>
  <c r="U46" i="28"/>
  <c r="AE46" i="28" s="1"/>
  <c r="AQ46" i="28" s="1"/>
  <c r="U54" i="28"/>
  <c r="AE54" i="28" s="1"/>
  <c r="AQ54" i="28" s="1"/>
  <c r="U62" i="28"/>
  <c r="AE62" i="28" s="1"/>
  <c r="AQ62" i="28" s="1"/>
  <c r="U70" i="28"/>
  <c r="AE70" i="28" s="1"/>
  <c r="AQ70" i="28" s="1"/>
  <c r="U78" i="28"/>
  <c r="AE78" i="28" s="1"/>
  <c r="AQ78" i="28" s="1"/>
  <c r="U86" i="28"/>
  <c r="AE86" i="28" s="1"/>
  <c r="AQ86" i="28" s="1"/>
  <c r="U94" i="28"/>
  <c r="AE94" i="28" s="1"/>
  <c r="AQ94" i="28" s="1"/>
  <c r="U102" i="28"/>
  <c r="AE102" i="28" s="1"/>
  <c r="AQ102" i="28" s="1"/>
  <c r="U110" i="28"/>
  <c r="AE110" i="28" s="1"/>
  <c r="AQ110" i="28" s="1"/>
  <c r="U118" i="28"/>
  <c r="AE118" i="28" s="1"/>
  <c r="AQ118" i="28" s="1"/>
  <c r="U126" i="28"/>
  <c r="AE126" i="28" s="1"/>
  <c r="AQ126" i="28" s="1"/>
  <c r="U134" i="28"/>
  <c r="AE134" i="28" s="1"/>
  <c r="AQ134" i="28" s="1"/>
  <c r="U142" i="28"/>
  <c r="AE142" i="28" s="1"/>
  <c r="AQ142" i="28" s="1"/>
  <c r="U150" i="28"/>
  <c r="AE150" i="28" s="1"/>
  <c r="AQ150" i="28" s="1"/>
  <c r="U158" i="28"/>
  <c r="AE158" i="28" s="1"/>
  <c r="AQ158" i="28" s="1"/>
  <c r="U15" i="28"/>
  <c r="AE15" i="28" s="1"/>
  <c r="AQ15" i="28" s="1"/>
  <c r="U23" i="28"/>
  <c r="AE23" i="28" s="1"/>
  <c r="AQ23" i="28" s="1"/>
  <c r="U31" i="28"/>
  <c r="AE31" i="28" s="1"/>
  <c r="AQ31" i="28" s="1"/>
  <c r="U39" i="28"/>
  <c r="AE39" i="28" s="1"/>
  <c r="AQ39" i="28" s="1"/>
  <c r="U47" i="28"/>
  <c r="AE47" i="28" s="1"/>
  <c r="AQ47" i="28" s="1"/>
  <c r="U55" i="28"/>
  <c r="AE55" i="28" s="1"/>
  <c r="AQ55" i="28" s="1"/>
  <c r="U63" i="28"/>
  <c r="AE63" i="28" s="1"/>
  <c r="AQ63" i="28" s="1"/>
  <c r="U71" i="28"/>
  <c r="AE71" i="28" s="1"/>
  <c r="AQ71" i="28" s="1"/>
  <c r="U79" i="28"/>
  <c r="AE79" i="28" s="1"/>
  <c r="AQ79" i="28" s="1"/>
  <c r="U87" i="28"/>
  <c r="AE87" i="28" s="1"/>
  <c r="AQ87" i="28" s="1"/>
  <c r="U95" i="28"/>
  <c r="AE95" i="28" s="1"/>
  <c r="AQ95" i="28" s="1"/>
  <c r="U103" i="28"/>
  <c r="AE103" i="28" s="1"/>
  <c r="AQ103" i="28" s="1"/>
  <c r="U111" i="28"/>
  <c r="AE111" i="28" s="1"/>
  <c r="AQ111" i="28" s="1"/>
  <c r="U119" i="28"/>
  <c r="AE119" i="28" s="1"/>
  <c r="AQ119" i="28" s="1"/>
  <c r="U127" i="28"/>
  <c r="AE127" i="28" s="1"/>
  <c r="AQ127" i="28" s="1"/>
  <c r="U135" i="28"/>
  <c r="AE135" i="28" s="1"/>
  <c r="AQ135" i="28" s="1"/>
  <c r="U143" i="28"/>
  <c r="AE143" i="28" s="1"/>
  <c r="AQ143" i="28" s="1"/>
  <c r="U151" i="28"/>
  <c r="AE151" i="28" s="1"/>
  <c r="AQ151" i="28" s="1"/>
  <c r="U159" i="28"/>
  <c r="AE159" i="28" s="1"/>
  <c r="AQ159" i="28" s="1"/>
  <c r="U16" i="28"/>
  <c r="AE16" i="28" s="1"/>
  <c r="AQ16" i="28" s="1"/>
  <c r="U24" i="28"/>
  <c r="AE24" i="28" s="1"/>
  <c r="AQ24" i="28" s="1"/>
  <c r="U32" i="28"/>
  <c r="AE32" i="28" s="1"/>
  <c r="AQ32" i="28" s="1"/>
  <c r="U40" i="28"/>
  <c r="AE40" i="28" s="1"/>
  <c r="AQ40" i="28" s="1"/>
  <c r="U48" i="28"/>
  <c r="AE48" i="28" s="1"/>
  <c r="AQ48" i="28" s="1"/>
  <c r="U56" i="28"/>
  <c r="AE56" i="28" s="1"/>
  <c r="AQ56" i="28" s="1"/>
  <c r="U64" i="28"/>
  <c r="AE64" i="28" s="1"/>
  <c r="AQ64" i="28" s="1"/>
  <c r="U72" i="28"/>
  <c r="AE72" i="28" s="1"/>
  <c r="AQ72" i="28" s="1"/>
  <c r="U80" i="28"/>
  <c r="AE80" i="28" s="1"/>
  <c r="AQ80" i="28" s="1"/>
  <c r="U88" i="28"/>
  <c r="AE88" i="28" s="1"/>
  <c r="AQ88" i="28" s="1"/>
  <c r="U96" i="28"/>
  <c r="AE96" i="28" s="1"/>
  <c r="AQ96" i="28" s="1"/>
  <c r="U104" i="28"/>
  <c r="AE104" i="28" s="1"/>
  <c r="AQ104" i="28" s="1"/>
  <c r="U112" i="28"/>
  <c r="AE112" i="28" s="1"/>
  <c r="AQ112" i="28" s="1"/>
  <c r="U120" i="28"/>
  <c r="AE120" i="28" s="1"/>
  <c r="AQ120" i="28" s="1"/>
  <c r="U128" i="28"/>
  <c r="AE128" i="28" s="1"/>
  <c r="AQ128" i="28" s="1"/>
  <c r="U136" i="28"/>
  <c r="AE136" i="28" s="1"/>
  <c r="AQ136" i="28" s="1"/>
  <c r="U144" i="28"/>
  <c r="AE144" i="28" s="1"/>
  <c r="AQ144" i="28" s="1"/>
  <c r="U152" i="28"/>
  <c r="AE152" i="28" s="1"/>
  <c r="AQ152" i="28" s="1"/>
  <c r="U17" i="28"/>
  <c r="AE17" i="28" s="1"/>
  <c r="AQ17" i="28" s="1"/>
  <c r="U25" i="28"/>
  <c r="AE25" i="28" s="1"/>
  <c r="AQ25" i="28" s="1"/>
  <c r="U33" i="28"/>
  <c r="AE33" i="28" s="1"/>
  <c r="AQ33" i="28" s="1"/>
  <c r="U41" i="28"/>
  <c r="AE41" i="28" s="1"/>
  <c r="AQ41" i="28" s="1"/>
  <c r="U49" i="28"/>
  <c r="AE49" i="28" s="1"/>
  <c r="AQ49" i="28" s="1"/>
  <c r="U57" i="28"/>
  <c r="AE57" i="28" s="1"/>
  <c r="AQ57" i="28" s="1"/>
  <c r="U65" i="28"/>
  <c r="AE65" i="28" s="1"/>
  <c r="AQ65" i="28" s="1"/>
  <c r="U73" i="28"/>
  <c r="AE73" i="28" s="1"/>
  <c r="AQ73" i="28" s="1"/>
  <c r="U81" i="28"/>
  <c r="AE81" i="28" s="1"/>
  <c r="AQ81" i="28" s="1"/>
  <c r="U89" i="28"/>
  <c r="AE89" i="28" s="1"/>
  <c r="AQ89" i="28" s="1"/>
  <c r="U97" i="28"/>
  <c r="AE97" i="28" s="1"/>
  <c r="AQ97" i="28" s="1"/>
  <c r="U105" i="28"/>
  <c r="AE105" i="28" s="1"/>
  <c r="AQ105" i="28" s="1"/>
  <c r="U113" i="28"/>
  <c r="AE113" i="28" s="1"/>
  <c r="AQ113" i="28" s="1"/>
  <c r="U121" i="28"/>
  <c r="AE121" i="28" s="1"/>
  <c r="AQ121" i="28" s="1"/>
  <c r="U129" i="28"/>
  <c r="AE129" i="28" s="1"/>
  <c r="AQ129" i="28" s="1"/>
  <c r="U137" i="28"/>
  <c r="AE137" i="28" s="1"/>
  <c r="AQ137" i="28" s="1"/>
  <c r="U145" i="28"/>
  <c r="AE145" i="28" s="1"/>
  <c r="AQ145" i="28" s="1"/>
  <c r="U153" i="28"/>
  <c r="AE153" i="28" s="1"/>
  <c r="AQ153" i="28" s="1"/>
  <c r="U10" i="28"/>
  <c r="AE10" i="28" s="1"/>
  <c r="AQ10" i="28" s="1"/>
  <c r="U18" i="28"/>
  <c r="AE18" i="28" s="1"/>
  <c r="AQ18" i="28" s="1"/>
  <c r="U26" i="28"/>
  <c r="AE26" i="28" s="1"/>
  <c r="AQ26" i="28" s="1"/>
  <c r="U34" i="28"/>
  <c r="AE34" i="28" s="1"/>
  <c r="AQ34" i="28" s="1"/>
  <c r="U42" i="28"/>
  <c r="AE42" i="28" s="1"/>
  <c r="AQ42" i="28" s="1"/>
  <c r="U50" i="28"/>
  <c r="AE50" i="28" s="1"/>
  <c r="AQ50" i="28" s="1"/>
  <c r="U58" i="28"/>
  <c r="AE58" i="28" s="1"/>
  <c r="AQ58" i="28" s="1"/>
  <c r="U66" i="28"/>
  <c r="AE66" i="28" s="1"/>
  <c r="AQ66" i="28" s="1"/>
  <c r="U74" i="28"/>
  <c r="AE74" i="28" s="1"/>
  <c r="AQ74" i="28" s="1"/>
  <c r="U82" i="28"/>
  <c r="AE82" i="28" s="1"/>
  <c r="AQ82" i="28" s="1"/>
  <c r="U90" i="28"/>
  <c r="AE90" i="28" s="1"/>
  <c r="AQ90" i="28" s="1"/>
  <c r="U98" i="28"/>
  <c r="AE98" i="28" s="1"/>
  <c r="AQ98" i="28" s="1"/>
  <c r="U106" i="28"/>
  <c r="AE106" i="28" s="1"/>
  <c r="AQ106" i="28" s="1"/>
  <c r="U114" i="28"/>
  <c r="AE114" i="28" s="1"/>
  <c r="AQ114" i="28" s="1"/>
  <c r="U122" i="28"/>
  <c r="AE122" i="28" s="1"/>
  <c r="AQ122" i="28" s="1"/>
  <c r="U130" i="28"/>
  <c r="AE130" i="28" s="1"/>
  <c r="AQ130" i="28" s="1"/>
  <c r="U138" i="28"/>
  <c r="AE138" i="28" s="1"/>
  <c r="AQ138" i="28" s="1"/>
  <c r="U146" i="28"/>
  <c r="AE146" i="28" s="1"/>
  <c r="AQ146" i="28" s="1"/>
  <c r="U154" i="28"/>
  <c r="AE154" i="28" s="1"/>
  <c r="AQ154" i="28" s="1"/>
  <c r="U11" i="28"/>
  <c r="AE11" i="28" s="1"/>
  <c r="AQ11" i="28" s="1"/>
  <c r="U19" i="28"/>
  <c r="AE19" i="28" s="1"/>
  <c r="AQ19" i="28" s="1"/>
  <c r="U27" i="28"/>
  <c r="AE27" i="28" s="1"/>
  <c r="AQ27" i="28" s="1"/>
  <c r="U35" i="28"/>
  <c r="AE35" i="28" s="1"/>
  <c r="AQ35" i="28" s="1"/>
  <c r="U43" i="28"/>
  <c r="AE43" i="28" s="1"/>
  <c r="AQ43" i="28" s="1"/>
  <c r="U51" i="28"/>
  <c r="AE51" i="28" s="1"/>
  <c r="AQ51" i="28" s="1"/>
  <c r="U59" i="28"/>
  <c r="AE59" i="28" s="1"/>
  <c r="AQ59" i="28" s="1"/>
  <c r="U67" i="28"/>
  <c r="AE67" i="28" s="1"/>
  <c r="AQ67" i="28" s="1"/>
  <c r="U75" i="28"/>
  <c r="AE75" i="28" s="1"/>
  <c r="AQ75" i="28" s="1"/>
  <c r="U83" i="28"/>
  <c r="AE83" i="28" s="1"/>
  <c r="AQ83" i="28" s="1"/>
  <c r="U91" i="28"/>
  <c r="AE91" i="28" s="1"/>
  <c r="AQ91" i="28" s="1"/>
  <c r="U99" i="28"/>
  <c r="AE99" i="28" s="1"/>
  <c r="AQ99" i="28" s="1"/>
  <c r="U107" i="28"/>
  <c r="AE107" i="28" s="1"/>
  <c r="AQ107" i="28" s="1"/>
  <c r="U115" i="28"/>
  <c r="AE115" i="28" s="1"/>
  <c r="AQ115" i="28" s="1"/>
  <c r="U123" i="28"/>
  <c r="AE123" i="28" s="1"/>
  <c r="AQ123" i="28" s="1"/>
  <c r="U131" i="28"/>
  <c r="AE131" i="28" s="1"/>
  <c r="AQ131" i="28" s="1"/>
  <c r="U139" i="28"/>
  <c r="AE139" i="28" s="1"/>
  <c r="AQ139" i="28" s="1"/>
  <c r="U147" i="28"/>
  <c r="AE147" i="28" s="1"/>
  <c r="AQ147" i="28" s="1"/>
  <c r="U155" i="28"/>
  <c r="AE155" i="28" s="1"/>
  <c r="AQ155" i="28" s="1"/>
  <c r="U36" i="28"/>
  <c r="AE36" i="28" s="1"/>
  <c r="AQ36" i="28" s="1"/>
  <c r="U68" i="28"/>
  <c r="AE68" i="28" s="1"/>
  <c r="AQ68" i="28" s="1"/>
  <c r="U100" i="28"/>
  <c r="AE100" i="28" s="1"/>
  <c r="AQ100" i="28" s="1"/>
  <c r="U132" i="28"/>
  <c r="AE132" i="28" s="1"/>
  <c r="AQ132" i="28" s="1"/>
  <c r="U37" i="28"/>
  <c r="AE37" i="28" s="1"/>
  <c r="AQ37" i="28" s="1"/>
  <c r="U69" i="28"/>
  <c r="AE69" i="28" s="1"/>
  <c r="AQ69" i="28" s="1"/>
  <c r="U101" i="28"/>
  <c r="AE101" i="28" s="1"/>
  <c r="AQ101" i="28" s="1"/>
  <c r="U133" i="28"/>
  <c r="AE133" i="28" s="1"/>
  <c r="AQ133" i="28" s="1"/>
  <c r="U12" i="28"/>
  <c r="AE12" i="28" s="1"/>
  <c r="AQ12" i="28" s="1"/>
  <c r="U44" i="28"/>
  <c r="AE44" i="28" s="1"/>
  <c r="AQ44" i="28" s="1"/>
  <c r="U76" i="28"/>
  <c r="AE76" i="28" s="1"/>
  <c r="AQ76" i="28" s="1"/>
  <c r="U108" i="28"/>
  <c r="AE108" i="28" s="1"/>
  <c r="AQ108" i="28" s="1"/>
  <c r="U140" i="28"/>
  <c r="AE140" i="28" s="1"/>
  <c r="AQ140" i="28" s="1"/>
  <c r="U13" i="28"/>
  <c r="AE13" i="28" s="1"/>
  <c r="AQ13" i="28" s="1"/>
  <c r="U45" i="28"/>
  <c r="AE45" i="28" s="1"/>
  <c r="AQ45" i="28" s="1"/>
  <c r="U77" i="28"/>
  <c r="AE77" i="28" s="1"/>
  <c r="AQ77" i="28" s="1"/>
  <c r="U109" i="28"/>
  <c r="AE109" i="28" s="1"/>
  <c r="AQ109" i="28" s="1"/>
  <c r="U141" i="28"/>
  <c r="AE141" i="28" s="1"/>
  <c r="AQ141" i="28" s="1"/>
  <c r="U29" i="28"/>
  <c r="AE29" i="28" s="1"/>
  <c r="AQ29" i="28" s="1"/>
  <c r="U61" i="28"/>
  <c r="AE61" i="28" s="1"/>
  <c r="AQ61" i="28" s="1"/>
  <c r="U93" i="28"/>
  <c r="AE93" i="28" s="1"/>
  <c r="AQ93" i="28" s="1"/>
  <c r="U125" i="28"/>
  <c r="AE125" i="28" s="1"/>
  <c r="AQ125" i="28" s="1"/>
  <c r="U157" i="28"/>
  <c r="AE157" i="28" s="1"/>
  <c r="AQ157" i="28" s="1"/>
  <c r="U20" i="28"/>
  <c r="AE20" i="28" s="1"/>
  <c r="AQ20" i="28" s="1"/>
  <c r="U52" i="28"/>
  <c r="AE52" i="28" s="1"/>
  <c r="AQ52" i="28" s="1"/>
  <c r="U84" i="28"/>
  <c r="AE84" i="28" s="1"/>
  <c r="AQ84" i="28" s="1"/>
  <c r="U116" i="28"/>
  <c r="AE116" i="28" s="1"/>
  <c r="AQ116" i="28" s="1"/>
  <c r="U148" i="28"/>
  <c r="AE148" i="28" s="1"/>
  <c r="AQ148" i="28" s="1"/>
  <c r="U21" i="28"/>
  <c r="AE21" i="28" s="1"/>
  <c r="AQ21" i="28" s="1"/>
  <c r="U53" i="28"/>
  <c r="AE53" i="28" s="1"/>
  <c r="AQ53" i="28" s="1"/>
  <c r="U85" i="28"/>
  <c r="AE85" i="28" s="1"/>
  <c r="AQ85" i="28" s="1"/>
  <c r="U117" i="28"/>
  <c r="AE117" i="28" s="1"/>
  <c r="AQ117" i="28" s="1"/>
  <c r="U149" i="28"/>
  <c r="AE149" i="28" s="1"/>
  <c r="AQ149" i="28" s="1"/>
  <c r="U28" i="28"/>
  <c r="AE28" i="28" s="1"/>
  <c r="AQ28" i="28" s="1"/>
  <c r="U60" i="28"/>
  <c r="AE60" i="28" s="1"/>
  <c r="AQ60" i="28" s="1"/>
  <c r="U92" i="28"/>
  <c r="AE92" i="28" s="1"/>
  <c r="AQ92" i="28" s="1"/>
  <c r="U124" i="28"/>
  <c r="AE124" i="28" s="1"/>
  <c r="AQ124" i="28" s="1"/>
  <c r="U156" i="28"/>
  <c r="AE156" i="28" s="1"/>
  <c r="AQ156" i="28" s="1"/>
  <c r="Z19" i="33"/>
  <c r="AK19" i="33" s="1"/>
  <c r="AQ19" i="33" s="1"/>
  <c r="Z23" i="33"/>
  <c r="AK23" i="33" s="1"/>
  <c r="AQ23" i="33" s="1"/>
  <c r="Z95" i="33"/>
  <c r="AK95" i="33" s="1"/>
  <c r="AQ95" i="33" s="1"/>
  <c r="Z159" i="33"/>
  <c r="AK159" i="33" s="1"/>
  <c r="AQ159" i="33" s="1"/>
  <c r="Z72" i="33"/>
  <c r="AK72" i="33" s="1"/>
  <c r="AQ72" i="33" s="1"/>
  <c r="Z136" i="33"/>
  <c r="AK136" i="33" s="1"/>
  <c r="AQ136" i="33" s="1"/>
  <c r="Z65" i="33"/>
  <c r="AK65" i="33" s="1"/>
  <c r="AQ65" i="33" s="1"/>
  <c r="Z129" i="33"/>
  <c r="AK129" i="33" s="1"/>
  <c r="AQ129" i="33" s="1"/>
  <c r="Z59" i="33"/>
  <c r="AK59" i="33" s="1"/>
  <c r="AQ59" i="33" s="1"/>
  <c r="Z123" i="33"/>
  <c r="AK123" i="33" s="1"/>
  <c r="AQ123" i="33" s="1"/>
  <c r="Z52" i="33"/>
  <c r="AK52" i="33" s="1"/>
  <c r="AQ52" i="33" s="1"/>
  <c r="Z116" i="33"/>
  <c r="AK116" i="33" s="1"/>
  <c r="AQ116" i="33" s="1"/>
  <c r="Z45" i="33"/>
  <c r="AK45" i="33" s="1"/>
  <c r="AQ45" i="33" s="1"/>
  <c r="Z109" i="33"/>
  <c r="AK109" i="33" s="1"/>
  <c r="AQ109" i="33" s="1"/>
  <c r="Z62" i="33"/>
  <c r="AK62" i="33" s="1"/>
  <c r="AQ62" i="33" s="1"/>
  <c r="Z130" i="33"/>
  <c r="AK130" i="33" s="1"/>
  <c r="AQ130" i="33" s="1"/>
  <c r="Z74" i="33"/>
  <c r="AK74" i="33" s="1"/>
  <c r="AQ74" i="33" s="1"/>
  <c r="Z54" i="33"/>
  <c r="AK54" i="33" s="1"/>
  <c r="AQ54" i="33" s="1"/>
  <c r="Z154" i="33"/>
  <c r="AK154" i="33" s="1"/>
  <c r="AQ154" i="33" s="1"/>
  <c r="Z27" i="33"/>
  <c r="AK27" i="33" s="1"/>
  <c r="AQ27" i="33" s="1"/>
  <c r="Z37" i="33"/>
  <c r="AK37" i="33" s="1"/>
  <c r="AQ37" i="33" s="1"/>
  <c r="Z103" i="33"/>
  <c r="AK103" i="33" s="1"/>
  <c r="AQ103" i="33" s="1"/>
  <c r="Z80" i="33"/>
  <c r="AK80" i="33" s="1"/>
  <c r="AQ80" i="33" s="1"/>
  <c r="Z144" i="33"/>
  <c r="AK144" i="33" s="1"/>
  <c r="AQ144" i="33" s="1"/>
  <c r="Z73" i="33"/>
  <c r="AK73" i="33" s="1"/>
  <c r="AQ73" i="33" s="1"/>
  <c r="Z137" i="33"/>
  <c r="AK137" i="33" s="1"/>
  <c r="AQ137" i="33" s="1"/>
  <c r="Z67" i="33"/>
  <c r="AK67" i="33" s="1"/>
  <c r="AQ67" i="33" s="1"/>
  <c r="Z131" i="33"/>
  <c r="AK131" i="33" s="1"/>
  <c r="AQ131" i="33" s="1"/>
  <c r="Z60" i="33"/>
  <c r="AK60" i="33" s="1"/>
  <c r="AQ60" i="33" s="1"/>
  <c r="Z124" i="33"/>
  <c r="AK124" i="33" s="1"/>
  <c r="AQ124" i="33" s="1"/>
  <c r="Z53" i="33"/>
  <c r="AK53" i="33" s="1"/>
  <c r="AQ53" i="33" s="1"/>
  <c r="Z117" i="33"/>
  <c r="AK117" i="33" s="1"/>
  <c r="AQ117" i="33" s="1"/>
  <c r="Z94" i="33"/>
  <c r="AK94" i="33" s="1"/>
  <c r="AQ94" i="33" s="1"/>
  <c r="Z146" i="33"/>
  <c r="AK146" i="33" s="1"/>
  <c r="AQ146" i="33" s="1"/>
  <c r="Z106" i="33"/>
  <c r="AK106" i="33" s="1"/>
  <c r="AQ106" i="33" s="1"/>
  <c r="Z86" i="33"/>
  <c r="AK86" i="33" s="1"/>
  <c r="AQ86" i="33" s="1"/>
  <c r="Z10" i="33"/>
  <c r="AK10" i="33" s="1"/>
  <c r="AQ10" i="33" s="1"/>
  <c r="Z35" i="33"/>
  <c r="AK35" i="33" s="1"/>
  <c r="AQ35" i="33" s="1"/>
  <c r="Z47" i="33"/>
  <c r="AK47" i="33" s="1"/>
  <c r="AQ47" i="33" s="1"/>
  <c r="Z111" i="33"/>
  <c r="AK111" i="33" s="1"/>
  <c r="AQ111" i="33" s="1"/>
  <c r="Z13" i="33"/>
  <c r="AK13" i="33" s="1"/>
  <c r="AQ13" i="33" s="1"/>
  <c r="Z88" i="33"/>
  <c r="AK88" i="33" s="1"/>
  <c r="AQ88" i="33" s="1"/>
  <c r="Z152" i="33"/>
  <c r="AK152" i="33" s="1"/>
  <c r="AQ152" i="33" s="1"/>
  <c r="Z81" i="33"/>
  <c r="AK81" i="33" s="1"/>
  <c r="AQ81" i="33" s="1"/>
  <c r="Z145" i="33"/>
  <c r="AK145" i="33" s="1"/>
  <c r="AQ145" i="33" s="1"/>
  <c r="Z75" i="33"/>
  <c r="AK75" i="33" s="1"/>
  <c r="AQ75" i="33" s="1"/>
  <c r="Z139" i="33"/>
  <c r="AK139" i="33" s="1"/>
  <c r="AQ139" i="33" s="1"/>
  <c r="Z68" i="33"/>
  <c r="AK68" i="33" s="1"/>
  <c r="AQ68" i="33" s="1"/>
  <c r="Z132" i="33"/>
  <c r="AK132" i="33" s="1"/>
  <c r="AQ132" i="33" s="1"/>
  <c r="Z61" i="33"/>
  <c r="AK61" i="33" s="1"/>
  <c r="AQ61" i="33" s="1"/>
  <c r="Z125" i="33"/>
  <c r="AK125" i="33" s="1"/>
  <c r="AQ125" i="33" s="1"/>
  <c r="Z126" i="33"/>
  <c r="AK126" i="33" s="1"/>
  <c r="AQ126" i="33" s="1"/>
  <c r="Z33" i="33"/>
  <c r="AK33" i="33" s="1"/>
  <c r="AQ33" i="33" s="1"/>
  <c r="Z138" i="33"/>
  <c r="AK138" i="33" s="1"/>
  <c r="AQ138" i="33" s="1"/>
  <c r="Z118" i="33"/>
  <c r="AK118" i="33" s="1"/>
  <c r="AQ118" i="33" s="1"/>
  <c r="Z18" i="33"/>
  <c r="AK18" i="33" s="1"/>
  <c r="AQ18" i="33" s="1"/>
  <c r="Z12" i="33"/>
  <c r="AK12" i="33" s="1"/>
  <c r="AQ12" i="33" s="1"/>
  <c r="Z55" i="33"/>
  <c r="AK55" i="33" s="1"/>
  <c r="AQ55" i="33" s="1"/>
  <c r="Z119" i="33"/>
  <c r="AK119" i="33" s="1"/>
  <c r="AQ119" i="33" s="1"/>
  <c r="Z24" i="33"/>
  <c r="AK24" i="33" s="1"/>
  <c r="AQ24" i="33" s="1"/>
  <c r="Z96" i="33"/>
  <c r="AK96" i="33" s="1"/>
  <c r="AQ96" i="33" s="1"/>
  <c r="Z14" i="33"/>
  <c r="AK14" i="33" s="1"/>
  <c r="AQ14" i="33" s="1"/>
  <c r="Z89" i="33"/>
  <c r="AK89" i="33" s="1"/>
  <c r="AQ89" i="33" s="1"/>
  <c r="Z153" i="33"/>
  <c r="AK153" i="33" s="1"/>
  <c r="AQ153" i="33" s="1"/>
  <c r="Z83" i="33"/>
  <c r="AK83" i="33" s="1"/>
  <c r="AQ83" i="33" s="1"/>
  <c r="Z147" i="33"/>
  <c r="AK147" i="33" s="1"/>
  <c r="AQ147" i="33" s="1"/>
  <c r="Z76" i="33"/>
  <c r="AK76" i="33" s="1"/>
  <c r="AQ76" i="33" s="1"/>
  <c r="Z140" i="33"/>
  <c r="AK140" i="33" s="1"/>
  <c r="AQ140" i="33" s="1"/>
  <c r="Z69" i="33"/>
  <c r="AK69" i="33" s="1"/>
  <c r="AQ69" i="33" s="1"/>
  <c r="Z133" i="33"/>
  <c r="AK133" i="33" s="1"/>
  <c r="AQ133" i="33" s="1"/>
  <c r="Z158" i="33"/>
  <c r="AK158" i="33" s="1"/>
  <c r="AQ158" i="33" s="1"/>
  <c r="Z70" i="33"/>
  <c r="AK70" i="33" s="1"/>
  <c r="AQ70" i="33" s="1"/>
  <c r="Z114" i="33"/>
  <c r="AK114" i="33" s="1"/>
  <c r="AQ114" i="33" s="1"/>
  <c r="Z150" i="33"/>
  <c r="AK150" i="33" s="1"/>
  <c r="AQ150" i="33" s="1"/>
  <c r="Z26" i="33"/>
  <c r="AK26" i="33" s="1"/>
  <c r="AQ26" i="33" s="1"/>
  <c r="Z20" i="33"/>
  <c r="AK20" i="33" s="1"/>
  <c r="AQ20" i="33" s="1"/>
  <c r="Z63" i="33"/>
  <c r="AK63" i="33" s="1"/>
  <c r="AQ63" i="33" s="1"/>
  <c r="Z127" i="33"/>
  <c r="AK127" i="33" s="1"/>
  <c r="AQ127" i="33" s="1"/>
  <c r="Z38" i="33"/>
  <c r="AK38" i="33" s="1"/>
  <c r="AQ38" i="33" s="1"/>
  <c r="Z104" i="33"/>
  <c r="AK104" i="33" s="1"/>
  <c r="AQ104" i="33" s="1"/>
  <c r="Z25" i="33"/>
  <c r="AK25" i="33" s="1"/>
  <c r="AQ25" i="33" s="1"/>
  <c r="Z97" i="33"/>
  <c r="AK97" i="33" s="1"/>
  <c r="AQ97" i="33" s="1"/>
  <c r="Z16" i="33"/>
  <c r="AK16" i="33" s="1"/>
  <c r="AQ16" i="33" s="1"/>
  <c r="Z91" i="33"/>
  <c r="AK91" i="33" s="1"/>
  <c r="AQ91" i="33" s="1"/>
  <c r="Z155" i="33"/>
  <c r="AK155" i="33" s="1"/>
  <c r="AQ155" i="33" s="1"/>
  <c r="Z84" i="33"/>
  <c r="AK84" i="33" s="1"/>
  <c r="AQ84" i="33" s="1"/>
  <c r="Z148" i="33"/>
  <c r="AK148" i="33" s="1"/>
  <c r="AQ148" i="33" s="1"/>
  <c r="Z77" i="33"/>
  <c r="AK77" i="33" s="1"/>
  <c r="AQ77" i="33" s="1"/>
  <c r="Z141" i="33"/>
  <c r="AK141" i="33" s="1"/>
  <c r="AQ141" i="33" s="1"/>
  <c r="Z50" i="33"/>
  <c r="AK50" i="33" s="1"/>
  <c r="AQ50" i="33" s="1"/>
  <c r="Z102" i="33"/>
  <c r="AK102" i="33" s="1"/>
  <c r="AQ102" i="33" s="1"/>
  <c r="Z46" i="33"/>
  <c r="AK46" i="33" s="1"/>
  <c r="AQ46" i="33" s="1"/>
  <c r="Z15" i="33"/>
  <c r="AK15" i="33" s="1"/>
  <c r="AQ15" i="33" s="1"/>
  <c r="Z34" i="33"/>
  <c r="AK34" i="33" s="1"/>
  <c r="AQ34" i="33" s="1"/>
  <c r="Z28" i="33"/>
  <c r="AK28" i="33" s="1"/>
  <c r="AQ28" i="33" s="1"/>
  <c r="Z71" i="33"/>
  <c r="AK71" i="33" s="1"/>
  <c r="AQ71" i="33" s="1"/>
  <c r="Z135" i="33"/>
  <c r="AK135" i="33" s="1"/>
  <c r="AQ135" i="33" s="1"/>
  <c r="Z48" i="33"/>
  <c r="AK48" i="33" s="1"/>
  <c r="AQ48" i="33" s="1"/>
  <c r="Z112" i="33"/>
  <c r="AK112" i="33" s="1"/>
  <c r="AQ112" i="33" s="1"/>
  <c r="Z39" i="33"/>
  <c r="AK39" i="33" s="1"/>
  <c r="AQ39" i="33" s="1"/>
  <c r="Z105" i="33"/>
  <c r="AK105" i="33" s="1"/>
  <c r="AQ105" i="33" s="1"/>
  <c r="Z30" i="33"/>
  <c r="AK30" i="33" s="1"/>
  <c r="AQ30" i="33" s="1"/>
  <c r="Z99" i="33"/>
  <c r="AK99" i="33" s="1"/>
  <c r="AQ99" i="33" s="1"/>
  <c r="Z17" i="33"/>
  <c r="AK17" i="33" s="1"/>
  <c r="AQ17" i="33" s="1"/>
  <c r="Z92" i="33"/>
  <c r="AK92" i="33" s="1"/>
  <c r="AQ92" i="33" s="1"/>
  <c r="Z156" i="33"/>
  <c r="AK156" i="33" s="1"/>
  <c r="AQ156" i="33" s="1"/>
  <c r="Z85" i="33"/>
  <c r="AK85" i="33" s="1"/>
  <c r="AQ85" i="33" s="1"/>
  <c r="Z149" i="33"/>
  <c r="AK149" i="33" s="1"/>
  <c r="AQ149" i="33" s="1"/>
  <c r="Z29" i="33"/>
  <c r="AK29" i="33" s="1"/>
  <c r="AQ29" i="33" s="1"/>
  <c r="Z134" i="33"/>
  <c r="AK134" i="33" s="1"/>
  <c r="AQ134" i="33" s="1"/>
  <c r="Z78" i="33"/>
  <c r="AK78" i="33" s="1"/>
  <c r="AQ78" i="33" s="1"/>
  <c r="Z58" i="33"/>
  <c r="AK58" i="33" s="1"/>
  <c r="AQ58" i="33" s="1"/>
  <c r="Z42" i="33"/>
  <c r="AK42" i="33" s="1"/>
  <c r="AQ42" i="33" s="1"/>
  <c r="Z36" i="33"/>
  <c r="AK36" i="33" s="1"/>
  <c r="AQ36" i="33" s="1"/>
  <c r="Z79" i="33"/>
  <c r="AK79" i="33" s="1"/>
  <c r="AQ79" i="33" s="1"/>
  <c r="Z143" i="33"/>
  <c r="AK143" i="33" s="1"/>
  <c r="AQ143" i="33" s="1"/>
  <c r="Z56" i="33"/>
  <c r="AK56" i="33" s="1"/>
  <c r="AQ56" i="33" s="1"/>
  <c r="Z120" i="33"/>
  <c r="AK120" i="33" s="1"/>
  <c r="AQ120" i="33" s="1"/>
  <c r="Z49" i="33"/>
  <c r="AK49" i="33" s="1"/>
  <c r="AQ49" i="33" s="1"/>
  <c r="Z113" i="33"/>
  <c r="AK113" i="33" s="1"/>
  <c r="AQ113" i="33" s="1"/>
  <c r="Z41" i="33"/>
  <c r="AK41" i="33" s="1"/>
  <c r="AQ41" i="33" s="1"/>
  <c r="Z107" i="33"/>
  <c r="AK107" i="33" s="1"/>
  <c r="AQ107" i="33" s="1"/>
  <c r="Z31" i="33"/>
  <c r="AK31" i="33" s="1"/>
  <c r="AQ31" i="33" s="1"/>
  <c r="Z100" i="33"/>
  <c r="AK100" i="33" s="1"/>
  <c r="AQ100" i="33" s="1"/>
  <c r="Z21" i="33"/>
  <c r="AK21" i="33" s="1"/>
  <c r="AQ21" i="33" s="1"/>
  <c r="Z93" i="33"/>
  <c r="AK93" i="33" s="1"/>
  <c r="AQ93" i="33" s="1"/>
  <c r="Z157" i="33"/>
  <c r="AK157" i="33" s="1"/>
  <c r="AQ157" i="33" s="1"/>
  <c r="Z66" i="33"/>
  <c r="AK66" i="33" s="1"/>
  <c r="AQ66" i="33" s="1"/>
  <c r="Z82" i="33"/>
  <c r="AK82" i="33" s="1"/>
  <c r="AQ82" i="33" s="1"/>
  <c r="Z110" i="33"/>
  <c r="AK110" i="33" s="1"/>
  <c r="AQ110" i="33" s="1"/>
  <c r="Z90" i="33"/>
  <c r="AK90" i="33" s="1"/>
  <c r="AQ90" i="33" s="1"/>
  <c r="Z11" i="33"/>
  <c r="AK11" i="33" s="1"/>
  <c r="AQ11" i="33" s="1"/>
  <c r="Z44" i="33"/>
  <c r="AK44" i="33" s="1"/>
  <c r="AQ44" i="33" s="1"/>
  <c r="Z87" i="33"/>
  <c r="AK87" i="33" s="1"/>
  <c r="AQ87" i="33" s="1"/>
  <c r="Z151" i="33"/>
  <c r="AK151" i="33" s="1"/>
  <c r="AQ151" i="33" s="1"/>
  <c r="Z64" i="33"/>
  <c r="AK64" i="33" s="1"/>
  <c r="AQ64" i="33" s="1"/>
  <c r="Z128" i="33"/>
  <c r="AK128" i="33" s="1"/>
  <c r="AQ128" i="33" s="1"/>
  <c r="Z57" i="33"/>
  <c r="AK57" i="33" s="1"/>
  <c r="AQ57" i="33" s="1"/>
  <c r="Z121" i="33"/>
  <c r="AK121" i="33" s="1"/>
  <c r="AQ121" i="33" s="1"/>
  <c r="Z51" i="33"/>
  <c r="AK51" i="33" s="1"/>
  <c r="AQ51" i="33" s="1"/>
  <c r="Z115" i="33"/>
  <c r="AK115" i="33" s="1"/>
  <c r="AQ115" i="33" s="1"/>
  <c r="Z43" i="33"/>
  <c r="AK43" i="33" s="1"/>
  <c r="AQ43" i="33" s="1"/>
  <c r="Z108" i="33"/>
  <c r="AK108" i="33" s="1"/>
  <c r="AQ108" i="33" s="1"/>
  <c r="Z32" i="33"/>
  <c r="AK32" i="33" s="1"/>
  <c r="AQ32" i="33" s="1"/>
  <c r="Z101" i="33"/>
  <c r="AK101" i="33" s="1"/>
  <c r="AQ101" i="33" s="1"/>
  <c r="Z22" i="33"/>
  <c r="AK22" i="33" s="1"/>
  <c r="AQ22" i="33" s="1"/>
  <c r="Z98" i="33"/>
  <c r="AK98" i="33" s="1"/>
  <c r="AQ98" i="33" s="1"/>
  <c r="Z40" i="33"/>
  <c r="AK40" i="33" s="1"/>
  <c r="AQ40" i="33" s="1"/>
  <c r="Z142" i="33"/>
  <c r="AK142" i="33" s="1"/>
  <c r="AQ142" i="33" s="1"/>
  <c r="Z122" i="33"/>
  <c r="AK122" i="33" s="1"/>
  <c r="AQ122" i="33" s="1"/>
  <c r="Y14" i="28"/>
  <c r="AI14" i="28" s="1"/>
  <c r="Y22" i="28"/>
  <c r="AI22" i="28" s="1"/>
  <c r="Y30" i="28"/>
  <c r="AI30" i="28" s="1"/>
  <c r="Y38" i="28"/>
  <c r="AI38" i="28" s="1"/>
  <c r="Y46" i="28"/>
  <c r="AI46" i="28" s="1"/>
  <c r="Y54" i="28"/>
  <c r="AI54" i="28" s="1"/>
  <c r="Y62" i="28"/>
  <c r="AI62" i="28" s="1"/>
  <c r="Y70" i="28"/>
  <c r="AI70" i="28" s="1"/>
  <c r="Y78" i="28"/>
  <c r="AI78" i="28" s="1"/>
  <c r="Y15" i="28"/>
  <c r="AI15" i="28" s="1"/>
  <c r="Y23" i="28"/>
  <c r="AI23" i="28" s="1"/>
  <c r="Y31" i="28"/>
  <c r="AI31" i="28" s="1"/>
  <c r="Y39" i="28"/>
  <c r="AI39" i="28" s="1"/>
  <c r="Y47" i="28"/>
  <c r="AI47" i="28" s="1"/>
  <c r="Y55" i="28"/>
  <c r="AI55" i="28" s="1"/>
  <c r="Y63" i="28"/>
  <c r="AI63" i="28" s="1"/>
  <c r="Y71" i="28"/>
  <c r="AI71" i="28" s="1"/>
  <c r="Y16" i="28"/>
  <c r="AI16" i="28" s="1"/>
  <c r="Y24" i="28"/>
  <c r="AI24" i="28" s="1"/>
  <c r="Y32" i="28"/>
  <c r="AI32" i="28" s="1"/>
  <c r="Y40" i="28"/>
  <c r="AI40" i="28" s="1"/>
  <c r="Y48" i="28"/>
  <c r="AI48" i="28" s="1"/>
  <c r="Y17" i="28"/>
  <c r="AI17" i="28" s="1"/>
  <c r="Y25" i="28"/>
  <c r="AI25" i="28" s="1"/>
  <c r="Y33" i="28"/>
  <c r="AI33" i="28" s="1"/>
  <c r="Y41" i="28"/>
  <c r="AI41" i="28" s="1"/>
  <c r="Y49" i="28"/>
  <c r="AI49" i="28" s="1"/>
  <c r="Y57" i="28"/>
  <c r="AI57" i="28" s="1"/>
  <c r="Y65" i="28"/>
  <c r="AI65" i="28" s="1"/>
  <c r="Y73" i="28"/>
  <c r="AI73" i="28" s="1"/>
  <c r="Y81" i="28"/>
  <c r="AI81" i="28" s="1"/>
  <c r="Y10" i="28"/>
  <c r="AI10" i="28" s="1"/>
  <c r="Y18" i="28"/>
  <c r="AI18" i="28" s="1"/>
  <c r="Y26" i="28"/>
  <c r="AI26" i="28" s="1"/>
  <c r="Y34" i="28"/>
  <c r="AI34" i="28" s="1"/>
  <c r="Y42" i="28"/>
  <c r="AI42" i="28" s="1"/>
  <c r="Y50" i="28"/>
  <c r="AI50" i="28" s="1"/>
  <c r="Y58" i="28"/>
  <c r="AI58" i="28" s="1"/>
  <c r="Y66" i="28"/>
  <c r="AI66" i="28" s="1"/>
  <c r="Y74" i="28"/>
  <c r="AI74" i="28" s="1"/>
  <c r="Y11" i="28"/>
  <c r="AI11" i="28" s="1"/>
  <c r="Y19" i="28"/>
  <c r="AI19" i="28" s="1"/>
  <c r="Y27" i="28"/>
  <c r="AI27" i="28" s="1"/>
  <c r="Y35" i="28"/>
  <c r="AI35" i="28" s="1"/>
  <c r="Y43" i="28"/>
  <c r="AI43" i="28" s="1"/>
  <c r="Y12" i="28"/>
  <c r="AI12" i="28" s="1"/>
  <c r="Y20" i="28"/>
  <c r="AI20" i="28" s="1"/>
  <c r="Y28" i="28"/>
  <c r="AI28" i="28" s="1"/>
  <c r="Y36" i="28"/>
  <c r="AI36" i="28" s="1"/>
  <c r="Y44" i="28"/>
  <c r="AI44" i="28" s="1"/>
  <c r="Y52" i="28"/>
  <c r="AI52" i="28" s="1"/>
  <c r="Y60" i="28"/>
  <c r="AI60" i="28" s="1"/>
  <c r="Y68" i="28"/>
  <c r="AI68" i="28" s="1"/>
  <c r="Y76" i="28"/>
  <c r="AI76" i="28" s="1"/>
  <c r="Y13" i="28"/>
  <c r="AI13" i="28" s="1"/>
  <c r="Y21" i="28"/>
  <c r="AI21" i="28" s="1"/>
  <c r="Y29" i="28"/>
  <c r="AI29" i="28" s="1"/>
  <c r="Y37" i="28"/>
  <c r="AI37" i="28" s="1"/>
  <c r="Y45" i="28"/>
  <c r="AI45" i="28" s="1"/>
  <c r="Y51" i="28"/>
  <c r="AI51" i="28" s="1"/>
  <c r="Y72" i="28"/>
  <c r="AI72" i="28" s="1"/>
  <c r="Y85" i="28"/>
  <c r="AI85" i="28" s="1"/>
  <c r="Y93" i="28"/>
  <c r="AI93" i="28" s="1"/>
  <c r="Y101" i="28"/>
  <c r="AI101" i="28" s="1"/>
  <c r="Y109" i="28"/>
  <c r="AI109" i="28" s="1"/>
  <c r="Y117" i="28"/>
  <c r="AI117" i="28" s="1"/>
  <c r="Y125" i="28"/>
  <c r="AI125" i="28" s="1"/>
  <c r="Y133" i="28"/>
  <c r="AI133" i="28" s="1"/>
  <c r="Y141" i="28"/>
  <c r="AI141" i="28" s="1"/>
  <c r="Y149" i="28"/>
  <c r="AI149" i="28" s="1"/>
  <c r="Y157" i="28"/>
  <c r="AI157" i="28" s="1"/>
  <c r="Y53" i="28"/>
  <c r="AI53" i="28" s="1"/>
  <c r="Y75" i="28"/>
  <c r="AI75" i="28" s="1"/>
  <c r="Y86" i="28"/>
  <c r="AI86" i="28" s="1"/>
  <c r="Y94" i="28"/>
  <c r="AI94" i="28" s="1"/>
  <c r="Y102" i="28"/>
  <c r="AI102" i="28" s="1"/>
  <c r="Y110" i="28"/>
  <c r="AI110" i="28" s="1"/>
  <c r="Y118" i="28"/>
  <c r="AI118" i="28" s="1"/>
  <c r="Y126" i="28"/>
  <c r="AI126" i="28" s="1"/>
  <c r="Y134" i="28"/>
  <c r="AI134" i="28" s="1"/>
  <c r="Y142" i="28"/>
  <c r="AI142" i="28" s="1"/>
  <c r="Y150" i="28"/>
  <c r="AI150" i="28" s="1"/>
  <c r="Y158" i="28"/>
  <c r="AI158" i="28" s="1"/>
  <c r="Y56" i="28"/>
  <c r="AI56" i="28" s="1"/>
  <c r="Y77" i="28"/>
  <c r="AI77" i="28" s="1"/>
  <c r="Y87" i="28"/>
  <c r="AI87" i="28" s="1"/>
  <c r="Y95" i="28"/>
  <c r="AI95" i="28" s="1"/>
  <c r="Y103" i="28"/>
  <c r="AI103" i="28" s="1"/>
  <c r="Y111" i="28"/>
  <c r="AI111" i="28" s="1"/>
  <c r="Y119" i="28"/>
  <c r="AI119" i="28" s="1"/>
  <c r="Y127" i="28"/>
  <c r="AI127" i="28" s="1"/>
  <c r="Y135" i="28"/>
  <c r="AI135" i="28" s="1"/>
  <c r="Y143" i="28"/>
  <c r="AI143" i="28" s="1"/>
  <c r="Y151" i="28"/>
  <c r="AI151" i="28" s="1"/>
  <c r="Y159" i="28"/>
  <c r="AI159" i="28" s="1"/>
  <c r="Y59" i="28"/>
  <c r="AI59" i="28" s="1"/>
  <c r="Y79" i="28"/>
  <c r="AI79" i="28" s="1"/>
  <c r="Y88" i="28"/>
  <c r="AI88" i="28" s="1"/>
  <c r="Y96" i="28"/>
  <c r="AI96" i="28" s="1"/>
  <c r="Y104" i="28"/>
  <c r="AI104" i="28" s="1"/>
  <c r="Y112" i="28"/>
  <c r="AI112" i="28" s="1"/>
  <c r="Y120" i="28"/>
  <c r="AI120" i="28" s="1"/>
  <c r="Y128" i="28"/>
  <c r="AI128" i="28" s="1"/>
  <c r="Y136" i="28"/>
  <c r="AI136" i="28" s="1"/>
  <c r="Y144" i="28"/>
  <c r="AI144" i="28" s="1"/>
  <c r="Y152" i="28"/>
  <c r="AI152" i="28" s="1"/>
  <c r="Y61" i="28"/>
  <c r="AI61" i="28" s="1"/>
  <c r="Y80" i="28"/>
  <c r="AI80" i="28" s="1"/>
  <c r="Y89" i="28"/>
  <c r="AI89" i="28" s="1"/>
  <c r="Y97" i="28"/>
  <c r="AI97" i="28" s="1"/>
  <c r="Y105" i="28"/>
  <c r="AI105" i="28" s="1"/>
  <c r="Y113" i="28"/>
  <c r="AI113" i="28" s="1"/>
  <c r="Y121" i="28"/>
  <c r="AI121" i="28" s="1"/>
  <c r="Y129" i="28"/>
  <c r="AI129" i="28" s="1"/>
  <c r="Y137" i="28"/>
  <c r="AI137" i="28" s="1"/>
  <c r="Y145" i="28"/>
  <c r="AI145" i="28" s="1"/>
  <c r="Y153" i="28"/>
  <c r="AI153" i="28" s="1"/>
  <c r="Y64" i="28"/>
  <c r="AI64" i="28" s="1"/>
  <c r="Y82" i="28"/>
  <c r="AI82" i="28" s="1"/>
  <c r="Y90" i="28"/>
  <c r="AI90" i="28" s="1"/>
  <c r="Y98" i="28"/>
  <c r="AI98" i="28" s="1"/>
  <c r="Y106" i="28"/>
  <c r="AI106" i="28" s="1"/>
  <c r="Y114" i="28"/>
  <c r="AI114" i="28" s="1"/>
  <c r="Y122" i="28"/>
  <c r="AI122" i="28" s="1"/>
  <c r="Y130" i="28"/>
  <c r="AI130" i="28" s="1"/>
  <c r="Y138" i="28"/>
  <c r="AI138" i="28" s="1"/>
  <c r="Y146" i="28"/>
  <c r="AI146" i="28" s="1"/>
  <c r="Y154" i="28"/>
  <c r="AI154" i="28" s="1"/>
  <c r="Y67" i="28"/>
  <c r="AI67" i="28" s="1"/>
  <c r="Y107" i="28"/>
  <c r="AI107" i="28" s="1"/>
  <c r="Y139" i="28"/>
  <c r="AI139" i="28" s="1"/>
  <c r="Y69" i="28"/>
  <c r="AI69" i="28" s="1"/>
  <c r="Y108" i="28"/>
  <c r="AI108" i="28" s="1"/>
  <c r="Y140" i="28"/>
  <c r="AI140" i="28" s="1"/>
  <c r="Y83" i="28"/>
  <c r="AI83" i="28" s="1"/>
  <c r="Y115" i="28"/>
  <c r="AI115" i="28" s="1"/>
  <c r="Y147" i="28"/>
  <c r="AI147" i="28" s="1"/>
  <c r="Y84" i="28"/>
  <c r="AI84" i="28" s="1"/>
  <c r="Y116" i="28"/>
  <c r="AI116" i="28" s="1"/>
  <c r="Y148" i="28"/>
  <c r="AI148" i="28" s="1"/>
  <c r="Y100" i="28"/>
  <c r="AI100" i="28" s="1"/>
  <c r="Y132" i="28"/>
  <c r="AI132" i="28" s="1"/>
  <c r="Y91" i="28"/>
  <c r="AI91" i="28" s="1"/>
  <c r="Y123" i="28"/>
  <c r="AI123" i="28" s="1"/>
  <c r="Y155" i="28"/>
  <c r="AI155" i="28" s="1"/>
  <c r="Y92" i="28"/>
  <c r="AI92" i="28" s="1"/>
  <c r="Y124" i="28"/>
  <c r="AI124" i="28" s="1"/>
  <c r="Y156" i="28"/>
  <c r="AI156" i="28" s="1"/>
  <c r="Y131" i="28"/>
  <c r="AI131" i="28" s="1"/>
  <c r="Y99" i="28"/>
  <c r="AI99" i="28" s="1"/>
  <c r="T17" i="28"/>
  <c r="AD17" i="28" s="1"/>
  <c r="T25" i="28"/>
  <c r="AD25" i="28" s="1"/>
  <c r="T33" i="28"/>
  <c r="AD33" i="28" s="1"/>
  <c r="T41" i="28"/>
  <c r="AD41" i="28" s="1"/>
  <c r="T49" i="28"/>
  <c r="AD49" i="28" s="1"/>
  <c r="T57" i="28"/>
  <c r="AD57" i="28" s="1"/>
  <c r="T65" i="28"/>
  <c r="AD65" i="28" s="1"/>
  <c r="T73" i="28"/>
  <c r="AD73" i="28" s="1"/>
  <c r="T81" i="28"/>
  <c r="AD81" i="28" s="1"/>
  <c r="T89" i="28"/>
  <c r="AD89" i="28" s="1"/>
  <c r="T97" i="28"/>
  <c r="AD97" i="28" s="1"/>
  <c r="T105" i="28"/>
  <c r="AD105" i="28" s="1"/>
  <c r="T113" i="28"/>
  <c r="AD113" i="28" s="1"/>
  <c r="T121" i="28"/>
  <c r="AD121" i="28" s="1"/>
  <c r="T129" i="28"/>
  <c r="AD129" i="28" s="1"/>
  <c r="T137" i="28"/>
  <c r="AD137" i="28" s="1"/>
  <c r="T145" i="28"/>
  <c r="AD145" i="28" s="1"/>
  <c r="T153" i="28"/>
  <c r="AD153" i="28" s="1"/>
  <c r="T63" i="28"/>
  <c r="AD63" i="28" s="1"/>
  <c r="T10" i="28"/>
  <c r="AD10" i="28" s="1"/>
  <c r="T18" i="28"/>
  <c r="AD18" i="28" s="1"/>
  <c r="T26" i="28"/>
  <c r="AD26" i="28" s="1"/>
  <c r="T34" i="28"/>
  <c r="AD34" i="28" s="1"/>
  <c r="T42" i="28"/>
  <c r="AD42" i="28" s="1"/>
  <c r="T50" i="28"/>
  <c r="AD50" i="28" s="1"/>
  <c r="T58" i="28"/>
  <c r="AD58" i="28" s="1"/>
  <c r="T66" i="28"/>
  <c r="AD66" i="28" s="1"/>
  <c r="T74" i="28"/>
  <c r="AD74" i="28" s="1"/>
  <c r="T82" i="28"/>
  <c r="AD82" i="28" s="1"/>
  <c r="T90" i="28"/>
  <c r="AD90" i="28" s="1"/>
  <c r="T98" i="28"/>
  <c r="AD98" i="28" s="1"/>
  <c r="T106" i="28"/>
  <c r="AD106" i="28" s="1"/>
  <c r="T114" i="28"/>
  <c r="AD114" i="28" s="1"/>
  <c r="T122" i="28"/>
  <c r="AD122" i="28" s="1"/>
  <c r="T130" i="28"/>
  <c r="AD130" i="28" s="1"/>
  <c r="T138" i="28"/>
  <c r="AD138" i="28" s="1"/>
  <c r="T146" i="28"/>
  <c r="AD146" i="28" s="1"/>
  <c r="T154" i="28"/>
  <c r="AD154" i="28" s="1"/>
  <c r="T16" i="28"/>
  <c r="AD16" i="28" s="1"/>
  <c r="T32" i="28"/>
  <c r="AD32" i="28" s="1"/>
  <c r="T48" i="28"/>
  <c r="AD48" i="28" s="1"/>
  <c r="T72" i="28"/>
  <c r="AD72" i="28" s="1"/>
  <c r="T88" i="28"/>
  <c r="AD88" i="28" s="1"/>
  <c r="T104" i="28"/>
  <c r="AD104" i="28" s="1"/>
  <c r="T120" i="28"/>
  <c r="AD120" i="28" s="1"/>
  <c r="T144" i="28"/>
  <c r="AD144" i="28" s="1"/>
  <c r="T11" i="28"/>
  <c r="AD11" i="28" s="1"/>
  <c r="T19" i="28"/>
  <c r="AD19" i="28" s="1"/>
  <c r="T27" i="28"/>
  <c r="AD27" i="28" s="1"/>
  <c r="T35" i="28"/>
  <c r="AD35" i="28" s="1"/>
  <c r="T43" i="28"/>
  <c r="AD43" i="28" s="1"/>
  <c r="T51" i="28"/>
  <c r="AD51" i="28" s="1"/>
  <c r="T59" i="28"/>
  <c r="AD59" i="28" s="1"/>
  <c r="T67" i="28"/>
  <c r="AD67" i="28" s="1"/>
  <c r="T75" i="28"/>
  <c r="AD75" i="28" s="1"/>
  <c r="T83" i="28"/>
  <c r="AD83" i="28" s="1"/>
  <c r="T91" i="28"/>
  <c r="AD91" i="28" s="1"/>
  <c r="T99" i="28"/>
  <c r="AD99" i="28" s="1"/>
  <c r="T107" i="28"/>
  <c r="AD107" i="28" s="1"/>
  <c r="T115" i="28"/>
  <c r="AD115" i="28" s="1"/>
  <c r="T123" i="28"/>
  <c r="AD123" i="28" s="1"/>
  <c r="T131" i="28"/>
  <c r="AD131" i="28" s="1"/>
  <c r="T139" i="28"/>
  <c r="AD139" i="28" s="1"/>
  <c r="T147" i="28"/>
  <c r="AD147" i="28" s="1"/>
  <c r="T155" i="28"/>
  <c r="AD155" i="28" s="1"/>
  <c r="T12" i="28"/>
  <c r="AD12" i="28" s="1"/>
  <c r="T20" i="28"/>
  <c r="AD20" i="28" s="1"/>
  <c r="T28" i="28"/>
  <c r="AD28" i="28" s="1"/>
  <c r="T36" i="28"/>
  <c r="AD36" i="28" s="1"/>
  <c r="T44" i="28"/>
  <c r="T52" i="28"/>
  <c r="AD52" i="28" s="1"/>
  <c r="T60" i="28"/>
  <c r="AD60" i="28" s="1"/>
  <c r="T68" i="28"/>
  <c r="AD68" i="28" s="1"/>
  <c r="T76" i="28"/>
  <c r="AD76" i="28" s="1"/>
  <c r="T84" i="28"/>
  <c r="AD84" i="28" s="1"/>
  <c r="T92" i="28"/>
  <c r="AD92" i="28" s="1"/>
  <c r="T100" i="28"/>
  <c r="AD100" i="28" s="1"/>
  <c r="T108" i="28"/>
  <c r="AD108" i="28" s="1"/>
  <c r="T116" i="28"/>
  <c r="AD116" i="28" s="1"/>
  <c r="T124" i="28"/>
  <c r="AD124" i="28" s="1"/>
  <c r="T132" i="28"/>
  <c r="AD132" i="28" s="1"/>
  <c r="T140" i="28"/>
  <c r="AD140" i="28" s="1"/>
  <c r="T148" i="28"/>
  <c r="AD148" i="28" s="1"/>
  <c r="T156" i="28"/>
  <c r="AD156" i="28" s="1"/>
  <c r="T24" i="28"/>
  <c r="AD24" i="28" s="1"/>
  <c r="T40" i="28"/>
  <c r="AD40" i="28" s="1"/>
  <c r="T56" i="28"/>
  <c r="AD56" i="28" s="1"/>
  <c r="T64" i="28"/>
  <c r="AD64" i="28" s="1"/>
  <c r="T80" i="28"/>
  <c r="AD80" i="28" s="1"/>
  <c r="T96" i="28"/>
  <c r="AD96" i="28" s="1"/>
  <c r="T112" i="28"/>
  <c r="AD112" i="28" s="1"/>
  <c r="T128" i="28"/>
  <c r="AD128" i="28" s="1"/>
  <c r="T136" i="28"/>
  <c r="AD136" i="28" s="1"/>
  <c r="T13" i="28"/>
  <c r="AD13" i="28" s="1"/>
  <c r="T21" i="28"/>
  <c r="AD21" i="28" s="1"/>
  <c r="T29" i="28"/>
  <c r="AD29" i="28" s="1"/>
  <c r="T37" i="28"/>
  <c r="AD37" i="28" s="1"/>
  <c r="T45" i="28"/>
  <c r="AD45" i="28" s="1"/>
  <c r="T53" i="28"/>
  <c r="AD53" i="28" s="1"/>
  <c r="T61" i="28"/>
  <c r="AD61" i="28" s="1"/>
  <c r="T69" i="28"/>
  <c r="AD69" i="28" s="1"/>
  <c r="T77" i="28"/>
  <c r="AD77" i="28" s="1"/>
  <c r="T85" i="28"/>
  <c r="AD85" i="28" s="1"/>
  <c r="T93" i="28"/>
  <c r="AD93" i="28" s="1"/>
  <c r="T101" i="28"/>
  <c r="AD101" i="28" s="1"/>
  <c r="T109" i="28"/>
  <c r="AD109" i="28" s="1"/>
  <c r="T117" i="28"/>
  <c r="AD117" i="28" s="1"/>
  <c r="T125" i="28"/>
  <c r="AD125" i="28" s="1"/>
  <c r="T133" i="28"/>
  <c r="AD133" i="28" s="1"/>
  <c r="T141" i="28"/>
  <c r="AD141" i="28" s="1"/>
  <c r="T149" i="28"/>
  <c r="AD149" i="28" s="1"/>
  <c r="T157" i="28"/>
  <c r="AD157" i="28" s="1"/>
  <c r="T14" i="28"/>
  <c r="AD14" i="28" s="1"/>
  <c r="T22" i="28"/>
  <c r="AD22" i="28" s="1"/>
  <c r="T30" i="28"/>
  <c r="AD30" i="28" s="1"/>
  <c r="T38" i="28"/>
  <c r="AD38" i="28" s="1"/>
  <c r="T46" i="28"/>
  <c r="AD46" i="28" s="1"/>
  <c r="T54" i="28"/>
  <c r="AD54" i="28" s="1"/>
  <c r="T62" i="28"/>
  <c r="AD62" i="28" s="1"/>
  <c r="T70" i="28"/>
  <c r="AD70" i="28" s="1"/>
  <c r="T78" i="28"/>
  <c r="AD78" i="28" s="1"/>
  <c r="T86" i="28"/>
  <c r="AD86" i="28" s="1"/>
  <c r="T94" i="28"/>
  <c r="AD94" i="28" s="1"/>
  <c r="T102" i="28"/>
  <c r="AD102" i="28" s="1"/>
  <c r="T110" i="28"/>
  <c r="AD110" i="28" s="1"/>
  <c r="T118" i="28"/>
  <c r="AD118" i="28" s="1"/>
  <c r="T126" i="28"/>
  <c r="AD126" i="28" s="1"/>
  <c r="T134" i="28"/>
  <c r="AD134" i="28" s="1"/>
  <c r="T142" i="28"/>
  <c r="AD142" i="28" s="1"/>
  <c r="T150" i="28"/>
  <c r="AD150" i="28" s="1"/>
  <c r="T158" i="28"/>
  <c r="AD158" i="28" s="1"/>
  <c r="T15" i="28"/>
  <c r="AD15" i="28" s="1"/>
  <c r="T23" i="28"/>
  <c r="AD23" i="28" s="1"/>
  <c r="T31" i="28"/>
  <c r="AD31" i="28" s="1"/>
  <c r="T39" i="28"/>
  <c r="AD39" i="28" s="1"/>
  <c r="T47" i="28"/>
  <c r="AD47" i="28" s="1"/>
  <c r="T55" i="28"/>
  <c r="AD55" i="28" s="1"/>
  <c r="T71" i="28"/>
  <c r="AD71" i="28" s="1"/>
  <c r="T79" i="28"/>
  <c r="AD79" i="28" s="1"/>
  <c r="T87" i="28"/>
  <c r="AD87" i="28" s="1"/>
  <c r="T95" i="28"/>
  <c r="AD95" i="28" s="1"/>
  <c r="T103" i="28"/>
  <c r="AD103" i="28" s="1"/>
  <c r="T111" i="28"/>
  <c r="AD111" i="28" s="1"/>
  <c r="T119" i="28"/>
  <c r="AD119" i="28" s="1"/>
  <c r="T127" i="28"/>
  <c r="AD127" i="28" s="1"/>
  <c r="T135" i="28"/>
  <c r="AD135" i="28" s="1"/>
  <c r="T143" i="28"/>
  <c r="AD143" i="28" s="1"/>
  <c r="T151" i="28"/>
  <c r="AD151" i="28" s="1"/>
  <c r="T159" i="28"/>
  <c r="AD159" i="28" s="1"/>
  <c r="T152" i="28"/>
  <c r="AD152" i="28" s="1"/>
  <c r="AA17" i="28"/>
  <c r="AK17" i="28" s="1"/>
  <c r="AA25" i="28"/>
  <c r="AK25" i="28" s="1"/>
  <c r="AA33" i="28"/>
  <c r="AK33" i="28" s="1"/>
  <c r="AA41" i="28"/>
  <c r="AK41" i="28" s="1"/>
  <c r="AA49" i="28"/>
  <c r="AK49" i="28" s="1"/>
  <c r="AA57" i="28"/>
  <c r="AK57" i="28" s="1"/>
  <c r="AA65" i="28"/>
  <c r="AK65" i="28" s="1"/>
  <c r="AA73" i="28"/>
  <c r="AK73" i="28" s="1"/>
  <c r="AA81" i="28"/>
  <c r="AK81" i="28" s="1"/>
  <c r="AA89" i="28"/>
  <c r="AK89" i="28" s="1"/>
  <c r="AA97" i="28"/>
  <c r="AK97" i="28" s="1"/>
  <c r="AA105" i="28"/>
  <c r="AK105" i="28" s="1"/>
  <c r="AA113" i="28"/>
  <c r="AK113" i="28" s="1"/>
  <c r="AA121" i="28"/>
  <c r="AK121" i="28" s="1"/>
  <c r="AA129" i="28"/>
  <c r="AK129" i="28" s="1"/>
  <c r="AA137" i="28"/>
  <c r="AK137" i="28" s="1"/>
  <c r="AA145" i="28"/>
  <c r="AK145" i="28" s="1"/>
  <c r="AA153" i="28"/>
  <c r="AK153" i="28" s="1"/>
  <c r="AA10" i="28"/>
  <c r="AK10" i="28" s="1"/>
  <c r="AA18" i="28"/>
  <c r="AK18" i="28" s="1"/>
  <c r="AA26" i="28"/>
  <c r="AK26" i="28" s="1"/>
  <c r="AA34" i="28"/>
  <c r="AK34" i="28" s="1"/>
  <c r="AA42" i="28"/>
  <c r="AK42" i="28" s="1"/>
  <c r="AA50" i="28"/>
  <c r="AK50" i="28" s="1"/>
  <c r="AA58" i="28"/>
  <c r="AK58" i="28" s="1"/>
  <c r="AA66" i="28"/>
  <c r="AK66" i="28" s="1"/>
  <c r="AA74" i="28"/>
  <c r="AK74" i="28" s="1"/>
  <c r="AA82" i="28"/>
  <c r="AK82" i="28" s="1"/>
  <c r="AA90" i="28"/>
  <c r="AK90" i="28" s="1"/>
  <c r="AA98" i="28"/>
  <c r="AK98" i="28" s="1"/>
  <c r="AA106" i="28"/>
  <c r="AK106" i="28" s="1"/>
  <c r="AA114" i="28"/>
  <c r="AK114" i="28" s="1"/>
  <c r="AA122" i="28"/>
  <c r="AK122" i="28" s="1"/>
  <c r="AA130" i="28"/>
  <c r="AK130" i="28" s="1"/>
  <c r="AA138" i="28"/>
  <c r="AK138" i="28" s="1"/>
  <c r="AA146" i="28"/>
  <c r="AK146" i="28" s="1"/>
  <c r="AA154" i="28"/>
  <c r="AK154" i="28" s="1"/>
  <c r="AA11" i="28"/>
  <c r="AK11" i="28" s="1"/>
  <c r="AA19" i="28"/>
  <c r="AK19" i="28" s="1"/>
  <c r="AA27" i="28"/>
  <c r="AK27" i="28" s="1"/>
  <c r="AA35" i="28"/>
  <c r="AK35" i="28" s="1"/>
  <c r="AA43" i="28"/>
  <c r="AK43" i="28" s="1"/>
  <c r="AA51" i="28"/>
  <c r="AK51" i="28" s="1"/>
  <c r="AA59" i="28"/>
  <c r="AK59" i="28" s="1"/>
  <c r="AA67" i="28"/>
  <c r="AK67" i="28" s="1"/>
  <c r="AA75" i="28"/>
  <c r="AK75" i="28" s="1"/>
  <c r="AA83" i="28"/>
  <c r="AK83" i="28" s="1"/>
  <c r="AA91" i="28"/>
  <c r="AK91" i="28" s="1"/>
  <c r="AA99" i="28"/>
  <c r="AK99" i="28" s="1"/>
  <c r="AA107" i="28"/>
  <c r="AK107" i="28" s="1"/>
  <c r="AA115" i="28"/>
  <c r="AK115" i="28" s="1"/>
  <c r="AA123" i="28"/>
  <c r="AK123" i="28" s="1"/>
  <c r="AA131" i="28"/>
  <c r="AK131" i="28" s="1"/>
  <c r="AA139" i="28"/>
  <c r="AK139" i="28" s="1"/>
  <c r="AA147" i="28"/>
  <c r="AK147" i="28" s="1"/>
  <c r="AA155" i="28"/>
  <c r="AK155" i="28" s="1"/>
  <c r="AA12" i="28"/>
  <c r="AK12" i="28" s="1"/>
  <c r="AA20" i="28"/>
  <c r="AK20" i="28" s="1"/>
  <c r="AA28" i="28"/>
  <c r="AK28" i="28" s="1"/>
  <c r="AA36" i="28"/>
  <c r="AK36" i="28" s="1"/>
  <c r="AA44" i="28"/>
  <c r="AK44" i="28" s="1"/>
  <c r="AA52" i="28"/>
  <c r="AK52" i="28" s="1"/>
  <c r="AA60" i="28"/>
  <c r="AK60" i="28" s="1"/>
  <c r="AA68" i="28"/>
  <c r="AK68" i="28" s="1"/>
  <c r="AA76" i="28"/>
  <c r="AK76" i="28" s="1"/>
  <c r="AA84" i="28"/>
  <c r="AK84" i="28" s="1"/>
  <c r="AA92" i="28"/>
  <c r="AK92" i="28" s="1"/>
  <c r="AA100" i="28"/>
  <c r="AK100" i="28" s="1"/>
  <c r="AA108" i="28"/>
  <c r="AK108" i="28" s="1"/>
  <c r="AA116" i="28"/>
  <c r="AK116" i="28" s="1"/>
  <c r="AA124" i="28"/>
  <c r="AK124" i="28" s="1"/>
  <c r="AA132" i="28"/>
  <c r="AK132" i="28" s="1"/>
  <c r="AA140" i="28"/>
  <c r="AK140" i="28" s="1"/>
  <c r="AA148" i="28"/>
  <c r="AK148" i="28" s="1"/>
  <c r="AA156" i="28"/>
  <c r="AK156" i="28" s="1"/>
  <c r="AA13" i="28"/>
  <c r="AK13" i="28" s="1"/>
  <c r="AA21" i="28"/>
  <c r="AK21" i="28" s="1"/>
  <c r="AA29" i="28"/>
  <c r="AK29" i="28" s="1"/>
  <c r="AA37" i="28"/>
  <c r="AK37" i="28" s="1"/>
  <c r="AA45" i="28"/>
  <c r="AK45" i="28" s="1"/>
  <c r="AA53" i="28"/>
  <c r="AK53" i="28" s="1"/>
  <c r="AA61" i="28"/>
  <c r="AK61" i="28" s="1"/>
  <c r="AA69" i="28"/>
  <c r="AK69" i="28" s="1"/>
  <c r="AA77" i="28"/>
  <c r="AK77" i="28" s="1"/>
  <c r="AA85" i="28"/>
  <c r="AK85" i="28" s="1"/>
  <c r="AA93" i="28"/>
  <c r="AK93" i="28" s="1"/>
  <c r="AA101" i="28"/>
  <c r="AK101" i="28" s="1"/>
  <c r="AA109" i="28"/>
  <c r="AK109" i="28" s="1"/>
  <c r="AA117" i="28"/>
  <c r="AK117" i="28" s="1"/>
  <c r="AA125" i="28"/>
  <c r="AK125" i="28" s="1"/>
  <c r="AA133" i="28"/>
  <c r="AK133" i="28" s="1"/>
  <c r="AA141" i="28"/>
  <c r="AK141" i="28" s="1"/>
  <c r="AA149" i="28"/>
  <c r="AK149" i="28" s="1"/>
  <c r="AA157" i="28"/>
  <c r="AK157" i="28" s="1"/>
  <c r="AA14" i="28"/>
  <c r="AK14" i="28" s="1"/>
  <c r="AA22" i="28"/>
  <c r="AK22" i="28" s="1"/>
  <c r="AA30" i="28"/>
  <c r="AK30" i="28" s="1"/>
  <c r="AA38" i="28"/>
  <c r="AK38" i="28" s="1"/>
  <c r="AA46" i="28"/>
  <c r="AK46" i="28" s="1"/>
  <c r="AA54" i="28"/>
  <c r="AK54" i="28" s="1"/>
  <c r="AA62" i="28"/>
  <c r="AK62" i="28" s="1"/>
  <c r="AA70" i="28"/>
  <c r="AK70" i="28" s="1"/>
  <c r="AA78" i="28"/>
  <c r="AK78" i="28" s="1"/>
  <c r="AA86" i="28"/>
  <c r="AK86" i="28" s="1"/>
  <c r="AA94" i="28"/>
  <c r="AK94" i="28" s="1"/>
  <c r="AA102" i="28"/>
  <c r="AK102" i="28" s="1"/>
  <c r="AA110" i="28"/>
  <c r="AK110" i="28" s="1"/>
  <c r="AA118" i="28"/>
  <c r="AK118" i="28" s="1"/>
  <c r="AA126" i="28"/>
  <c r="AK126" i="28" s="1"/>
  <c r="AA134" i="28"/>
  <c r="AK134" i="28" s="1"/>
  <c r="AA142" i="28"/>
  <c r="AK142" i="28" s="1"/>
  <c r="AA150" i="28"/>
  <c r="AK150" i="28" s="1"/>
  <c r="AA158" i="28"/>
  <c r="AK158" i="28" s="1"/>
  <c r="AA31" i="28"/>
  <c r="AK31" i="28" s="1"/>
  <c r="AA63" i="28"/>
  <c r="AK63" i="28" s="1"/>
  <c r="AA95" i="28"/>
  <c r="AK95" i="28" s="1"/>
  <c r="AA127" i="28"/>
  <c r="AK127" i="28" s="1"/>
  <c r="AA159" i="28"/>
  <c r="AK159" i="28" s="1"/>
  <c r="AA32" i="28"/>
  <c r="AK32" i="28" s="1"/>
  <c r="AA64" i="28"/>
  <c r="AK64" i="28" s="1"/>
  <c r="AA96" i="28"/>
  <c r="AK96" i="28" s="1"/>
  <c r="AA128" i="28"/>
  <c r="AK128" i="28" s="1"/>
  <c r="AA39" i="28"/>
  <c r="AK39" i="28" s="1"/>
  <c r="AA71" i="28"/>
  <c r="AK71" i="28" s="1"/>
  <c r="AA103" i="28"/>
  <c r="AK103" i="28" s="1"/>
  <c r="AA135" i="28"/>
  <c r="AK135" i="28" s="1"/>
  <c r="AA40" i="28"/>
  <c r="AK40" i="28" s="1"/>
  <c r="AA72" i="28"/>
  <c r="AK72" i="28" s="1"/>
  <c r="AA104" i="28"/>
  <c r="AK104" i="28" s="1"/>
  <c r="AA136" i="28"/>
  <c r="AK136" i="28" s="1"/>
  <c r="AA24" i="28"/>
  <c r="AK24" i="28" s="1"/>
  <c r="AA56" i="28"/>
  <c r="AK56" i="28" s="1"/>
  <c r="AA88" i="28"/>
  <c r="AK88" i="28" s="1"/>
  <c r="AA120" i="28"/>
  <c r="AK120" i="28" s="1"/>
  <c r="AA152" i="28"/>
  <c r="AK152" i="28" s="1"/>
  <c r="AA15" i="28"/>
  <c r="AK15" i="28" s="1"/>
  <c r="AA47" i="28"/>
  <c r="AK47" i="28" s="1"/>
  <c r="AA79" i="28"/>
  <c r="AK79" i="28" s="1"/>
  <c r="AA111" i="28"/>
  <c r="AK111" i="28" s="1"/>
  <c r="AA143" i="28"/>
  <c r="AK143" i="28" s="1"/>
  <c r="AA16" i="28"/>
  <c r="AK16" i="28" s="1"/>
  <c r="AA48" i="28"/>
  <c r="AK48" i="28" s="1"/>
  <c r="AA80" i="28"/>
  <c r="AK80" i="28" s="1"/>
  <c r="AA112" i="28"/>
  <c r="AK112" i="28" s="1"/>
  <c r="AA144" i="28"/>
  <c r="AK144" i="28" s="1"/>
  <c r="AA23" i="28"/>
  <c r="AK23" i="28" s="1"/>
  <c r="AA55" i="28"/>
  <c r="AK55" i="28" s="1"/>
  <c r="AA87" i="28"/>
  <c r="AK87" i="28" s="1"/>
  <c r="AA119" i="28"/>
  <c r="AK119" i="28" s="1"/>
  <c r="AA151" i="28"/>
  <c r="AK151" i="28" s="1"/>
  <c r="S17" i="33"/>
  <c r="AC17" i="33" s="1"/>
  <c r="AO17" i="33" s="1"/>
  <c r="S81" i="33"/>
  <c r="AC81" i="33" s="1"/>
  <c r="AO81" i="33" s="1"/>
  <c r="S145" i="33"/>
  <c r="AC145" i="33" s="1"/>
  <c r="AO145" i="33" s="1"/>
  <c r="S58" i="33"/>
  <c r="AC58" i="33" s="1"/>
  <c r="AO58" i="33" s="1"/>
  <c r="S122" i="33"/>
  <c r="AC122" i="33" s="1"/>
  <c r="AO122" i="33" s="1"/>
  <c r="S35" i="33"/>
  <c r="AC35" i="33" s="1"/>
  <c r="AO35" i="33" s="1"/>
  <c r="S99" i="33"/>
  <c r="AC99" i="33" s="1"/>
  <c r="AO99" i="33" s="1"/>
  <c r="S13" i="33"/>
  <c r="AC13" i="33" s="1"/>
  <c r="AO13" i="33" s="1"/>
  <c r="S77" i="33"/>
  <c r="AC77" i="33" s="1"/>
  <c r="AO77" i="33" s="1"/>
  <c r="S141" i="33"/>
  <c r="AC141" i="33" s="1"/>
  <c r="AO141" i="33" s="1"/>
  <c r="S54" i="33"/>
  <c r="AC54" i="33" s="1"/>
  <c r="AO54" i="33" s="1"/>
  <c r="S15" i="33"/>
  <c r="AC15" i="33" s="1"/>
  <c r="AO15" i="33" s="1"/>
  <c r="S79" i="33"/>
  <c r="AC79" i="33" s="1"/>
  <c r="AO79" i="33" s="1"/>
  <c r="S143" i="33"/>
  <c r="AC143" i="33" s="1"/>
  <c r="AO143" i="33" s="1"/>
  <c r="S156" i="33"/>
  <c r="AC156" i="33" s="1"/>
  <c r="AO156" i="33" s="1"/>
  <c r="S158" i="33"/>
  <c r="AC158" i="33" s="1"/>
  <c r="AO158" i="33" s="1"/>
  <c r="S68" i="33"/>
  <c r="AC68" i="33" s="1"/>
  <c r="AO68" i="33" s="1"/>
  <c r="S25" i="33"/>
  <c r="AC25" i="33" s="1"/>
  <c r="AO25" i="33" s="1"/>
  <c r="S89" i="33"/>
  <c r="AC89" i="33" s="1"/>
  <c r="AO89" i="33" s="1"/>
  <c r="S153" i="33"/>
  <c r="AC153" i="33" s="1"/>
  <c r="AO153" i="33" s="1"/>
  <c r="S66" i="33"/>
  <c r="AC66" i="33" s="1"/>
  <c r="AO66" i="33" s="1"/>
  <c r="S130" i="33"/>
  <c r="AC130" i="33" s="1"/>
  <c r="AO130" i="33" s="1"/>
  <c r="S43" i="33"/>
  <c r="AC43" i="33" s="1"/>
  <c r="AO43" i="33" s="1"/>
  <c r="S107" i="33"/>
  <c r="AC107" i="33" s="1"/>
  <c r="AO107" i="33" s="1"/>
  <c r="S21" i="33"/>
  <c r="AC21" i="33" s="1"/>
  <c r="AO21" i="33" s="1"/>
  <c r="S85" i="33"/>
  <c r="AC85" i="33" s="1"/>
  <c r="AO85" i="33" s="1"/>
  <c r="S149" i="33"/>
  <c r="AC149" i="33" s="1"/>
  <c r="AO149" i="33" s="1"/>
  <c r="S62" i="33"/>
  <c r="AC62" i="33" s="1"/>
  <c r="AO62" i="33" s="1"/>
  <c r="S23" i="33"/>
  <c r="AC23" i="33" s="1"/>
  <c r="AO23" i="33" s="1"/>
  <c r="S87" i="33"/>
  <c r="AC87" i="33" s="1"/>
  <c r="AO87" i="33" s="1"/>
  <c r="S151" i="33"/>
  <c r="AC151" i="33" s="1"/>
  <c r="AO151" i="33" s="1"/>
  <c r="S100" i="33"/>
  <c r="AC100" i="33" s="1"/>
  <c r="AO100" i="33" s="1"/>
  <c r="S36" i="33"/>
  <c r="AC36" i="33" s="1"/>
  <c r="AO36" i="33" s="1"/>
  <c r="S28" i="33"/>
  <c r="AC28" i="33" s="1"/>
  <c r="AO28" i="33" s="1"/>
  <c r="S41" i="33"/>
  <c r="AC41" i="33" s="1"/>
  <c r="AO41" i="33" s="1"/>
  <c r="S105" i="33"/>
  <c r="AC105" i="33" s="1"/>
  <c r="AO105" i="33" s="1"/>
  <c r="S18" i="33"/>
  <c r="AC18" i="33" s="1"/>
  <c r="AO18" i="33" s="1"/>
  <c r="S82" i="33"/>
  <c r="AC82" i="33" s="1"/>
  <c r="AO82" i="33" s="1"/>
  <c r="S146" i="33"/>
  <c r="AC146" i="33" s="1"/>
  <c r="AO146" i="33" s="1"/>
  <c r="S59" i="33"/>
  <c r="AC59" i="33" s="1"/>
  <c r="AO59" i="33" s="1"/>
  <c r="S123" i="33"/>
  <c r="AC123" i="33" s="1"/>
  <c r="AO123" i="33" s="1"/>
  <c r="S37" i="33"/>
  <c r="AC37" i="33" s="1"/>
  <c r="AO37" i="33" s="1"/>
  <c r="S101" i="33"/>
  <c r="AC101" i="33" s="1"/>
  <c r="AO101" i="33" s="1"/>
  <c r="S14" i="33"/>
  <c r="AC14" i="33" s="1"/>
  <c r="AO14" i="33" s="1"/>
  <c r="S78" i="33"/>
  <c r="AC78" i="33" s="1"/>
  <c r="AO78" i="33" s="1"/>
  <c r="S39" i="33"/>
  <c r="AC39" i="33" s="1"/>
  <c r="AO39" i="33" s="1"/>
  <c r="S103" i="33"/>
  <c r="AC103" i="33" s="1"/>
  <c r="AO103" i="33" s="1"/>
  <c r="S16" i="33"/>
  <c r="AC16" i="33" s="1"/>
  <c r="AO16" i="33" s="1"/>
  <c r="S20" i="33"/>
  <c r="AC20" i="33" s="1"/>
  <c r="AO20" i="33" s="1"/>
  <c r="S56" i="33"/>
  <c r="AC56" i="33" s="1"/>
  <c r="AO56" i="33" s="1"/>
  <c r="S92" i="33"/>
  <c r="AC92" i="33" s="1"/>
  <c r="AO92" i="33" s="1"/>
  <c r="S144" i="33"/>
  <c r="AC144" i="33" s="1"/>
  <c r="AO144" i="33" s="1"/>
  <c r="S76" i="33"/>
  <c r="AC76" i="33" s="1"/>
  <c r="AO76" i="33" s="1"/>
  <c r="S49" i="33"/>
  <c r="AC49" i="33" s="1"/>
  <c r="AO49" i="33" s="1"/>
  <c r="S113" i="33"/>
  <c r="AC113" i="33" s="1"/>
  <c r="AO113" i="33" s="1"/>
  <c r="S26" i="33"/>
  <c r="AC26" i="33" s="1"/>
  <c r="AO26" i="33" s="1"/>
  <c r="S90" i="33"/>
  <c r="AC90" i="33" s="1"/>
  <c r="AO90" i="33" s="1"/>
  <c r="S154" i="33"/>
  <c r="AC154" i="33" s="1"/>
  <c r="AO154" i="33" s="1"/>
  <c r="S67" i="33"/>
  <c r="AC67" i="33" s="1"/>
  <c r="AO67" i="33" s="1"/>
  <c r="S131" i="33"/>
  <c r="AC131" i="33" s="1"/>
  <c r="AO131" i="33" s="1"/>
  <c r="S45" i="33"/>
  <c r="AC45" i="33" s="1"/>
  <c r="AO45" i="33" s="1"/>
  <c r="S109" i="33"/>
  <c r="AC109" i="33" s="1"/>
  <c r="AO109" i="33" s="1"/>
  <c r="S22" i="33"/>
  <c r="AC22" i="33" s="1"/>
  <c r="AO22" i="33" s="1"/>
  <c r="S86" i="33"/>
  <c r="AC86" i="33" s="1"/>
  <c r="AO86" i="33" s="1"/>
  <c r="S47" i="33"/>
  <c r="AC47" i="33" s="1"/>
  <c r="AO47" i="33" s="1"/>
  <c r="S111" i="33"/>
  <c r="AC111" i="33" s="1"/>
  <c r="AO111" i="33" s="1"/>
  <c r="S48" i="33"/>
  <c r="AC48" i="33" s="1"/>
  <c r="AO48" i="33" s="1"/>
  <c r="S52" i="33"/>
  <c r="AC52" i="33" s="1"/>
  <c r="AO52" i="33" s="1"/>
  <c r="S88" i="33"/>
  <c r="AC88" i="33" s="1"/>
  <c r="AO88" i="33" s="1"/>
  <c r="S120" i="33"/>
  <c r="AC120" i="33" s="1"/>
  <c r="AO120" i="33" s="1"/>
  <c r="S57" i="33"/>
  <c r="AC57" i="33" s="1"/>
  <c r="AO57" i="33" s="1"/>
  <c r="S121" i="33"/>
  <c r="AC121" i="33" s="1"/>
  <c r="AO121" i="33" s="1"/>
  <c r="S34" i="33"/>
  <c r="AC34" i="33" s="1"/>
  <c r="AO34" i="33" s="1"/>
  <c r="S98" i="33"/>
  <c r="AC98" i="33" s="1"/>
  <c r="AO98" i="33" s="1"/>
  <c r="S11" i="33"/>
  <c r="AC11" i="33" s="1"/>
  <c r="AO11" i="33" s="1"/>
  <c r="S75" i="33"/>
  <c r="AC75" i="33" s="1"/>
  <c r="AO75" i="33" s="1"/>
  <c r="S139" i="33"/>
  <c r="AC139" i="33" s="1"/>
  <c r="AO139" i="33" s="1"/>
  <c r="S53" i="33"/>
  <c r="AC53" i="33" s="1"/>
  <c r="AO53" i="33" s="1"/>
  <c r="S117" i="33"/>
  <c r="AC117" i="33" s="1"/>
  <c r="AO117" i="33" s="1"/>
  <c r="S30" i="33"/>
  <c r="AC30" i="33" s="1"/>
  <c r="AO30" i="33" s="1"/>
  <c r="S94" i="33"/>
  <c r="AC94" i="33" s="1"/>
  <c r="AO94" i="33" s="1"/>
  <c r="S55" i="33"/>
  <c r="AC55" i="33" s="1"/>
  <c r="AO55" i="33" s="1"/>
  <c r="S119" i="33"/>
  <c r="AC119" i="33" s="1"/>
  <c r="AO119" i="33" s="1"/>
  <c r="S80" i="33"/>
  <c r="AC80" i="33" s="1"/>
  <c r="AO80" i="33" s="1"/>
  <c r="S84" i="33"/>
  <c r="AC84" i="33" s="1"/>
  <c r="AO84" i="33" s="1"/>
  <c r="S118" i="33"/>
  <c r="AC118" i="33" s="1"/>
  <c r="AO118" i="33" s="1"/>
  <c r="S142" i="33"/>
  <c r="AC142" i="33" s="1"/>
  <c r="AO142" i="33" s="1"/>
  <c r="S65" i="33"/>
  <c r="AC65" i="33" s="1"/>
  <c r="AO65" i="33" s="1"/>
  <c r="S129" i="33"/>
  <c r="AC129" i="33" s="1"/>
  <c r="AO129" i="33" s="1"/>
  <c r="S42" i="33"/>
  <c r="AC42" i="33" s="1"/>
  <c r="AO42" i="33" s="1"/>
  <c r="S106" i="33"/>
  <c r="AC106" i="33" s="1"/>
  <c r="AO106" i="33" s="1"/>
  <c r="S73" i="33"/>
  <c r="AC73" i="33" s="1"/>
  <c r="AO73" i="33" s="1"/>
  <c r="S137" i="33"/>
  <c r="AC137" i="33" s="1"/>
  <c r="AO137" i="33" s="1"/>
  <c r="S50" i="33"/>
  <c r="AC50" i="33" s="1"/>
  <c r="AO50" i="33" s="1"/>
  <c r="S114" i="33"/>
  <c r="AC114" i="33" s="1"/>
  <c r="AO114" i="33" s="1"/>
  <c r="S27" i="33"/>
  <c r="AC27" i="33" s="1"/>
  <c r="AO27" i="33" s="1"/>
  <c r="S91" i="33"/>
  <c r="AC91" i="33" s="1"/>
  <c r="AO91" i="33" s="1"/>
  <c r="S155" i="33"/>
  <c r="AC155" i="33" s="1"/>
  <c r="AO155" i="33" s="1"/>
  <c r="S69" i="33"/>
  <c r="AC69" i="33" s="1"/>
  <c r="AO69" i="33" s="1"/>
  <c r="S133" i="33"/>
  <c r="AC133" i="33" s="1"/>
  <c r="AO133" i="33" s="1"/>
  <c r="S46" i="33"/>
  <c r="AC46" i="33" s="1"/>
  <c r="AO46" i="33" s="1"/>
  <c r="S110" i="33"/>
  <c r="AC110" i="33" s="1"/>
  <c r="AO110" i="33" s="1"/>
  <c r="S71" i="33"/>
  <c r="AC71" i="33" s="1"/>
  <c r="AO71" i="33" s="1"/>
  <c r="S135" i="33"/>
  <c r="AC135" i="33" s="1"/>
  <c r="AO135" i="33" s="1"/>
  <c r="S134" i="33"/>
  <c r="AC134" i="33" s="1"/>
  <c r="AO134" i="33" s="1"/>
  <c r="S136" i="33"/>
  <c r="AC136" i="33" s="1"/>
  <c r="AO136" i="33" s="1"/>
  <c r="S32" i="33"/>
  <c r="AC32" i="33" s="1"/>
  <c r="AO32" i="33" s="1"/>
  <c r="S19" i="33"/>
  <c r="AC19" i="33" s="1"/>
  <c r="AO19" i="33" s="1"/>
  <c r="S125" i="33"/>
  <c r="AC125" i="33" s="1"/>
  <c r="AO125" i="33" s="1"/>
  <c r="S127" i="33"/>
  <c r="AC127" i="33" s="1"/>
  <c r="AO127" i="33" s="1"/>
  <c r="S126" i="33"/>
  <c r="AC126" i="33" s="1"/>
  <c r="AO126" i="33" s="1"/>
  <c r="S150" i="33"/>
  <c r="AC150" i="33" s="1"/>
  <c r="AO150" i="33" s="1"/>
  <c r="S51" i="33"/>
  <c r="AC51" i="33" s="1"/>
  <c r="AO51" i="33" s="1"/>
  <c r="S157" i="33"/>
  <c r="AC157" i="33" s="1"/>
  <c r="AO157" i="33" s="1"/>
  <c r="S159" i="33"/>
  <c r="AC159" i="33" s="1"/>
  <c r="AO159" i="33" s="1"/>
  <c r="S64" i="33"/>
  <c r="AC64" i="33" s="1"/>
  <c r="AO64" i="33" s="1"/>
  <c r="S12" i="33"/>
  <c r="AC12" i="33" s="1"/>
  <c r="AO12" i="33" s="1"/>
  <c r="S83" i="33"/>
  <c r="AC83" i="33" s="1"/>
  <c r="AO83" i="33" s="1"/>
  <c r="S38" i="33"/>
  <c r="AC38" i="33" s="1"/>
  <c r="AO38" i="33" s="1"/>
  <c r="S112" i="33"/>
  <c r="AC112" i="33" s="1"/>
  <c r="AO112" i="33" s="1"/>
  <c r="S96" i="33"/>
  <c r="AC96" i="33" s="1"/>
  <c r="AO96" i="33" s="1"/>
  <c r="S44" i="33"/>
  <c r="AC44" i="33" s="1"/>
  <c r="AO44" i="33" s="1"/>
  <c r="S33" i="33"/>
  <c r="AC33" i="33" s="1"/>
  <c r="AO33" i="33" s="1"/>
  <c r="S115" i="33"/>
  <c r="AC115" i="33" s="1"/>
  <c r="AO115" i="33" s="1"/>
  <c r="S70" i="33"/>
  <c r="AC70" i="33" s="1"/>
  <c r="AO70" i="33" s="1"/>
  <c r="S148" i="33"/>
  <c r="AC148" i="33" s="1"/>
  <c r="AO148" i="33" s="1"/>
  <c r="S124" i="33"/>
  <c r="AC124" i="33" s="1"/>
  <c r="AO124" i="33" s="1"/>
  <c r="S108" i="33"/>
  <c r="AC108" i="33" s="1"/>
  <c r="AO108" i="33" s="1"/>
  <c r="S97" i="33"/>
  <c r="AC97" i="33" s="1"/>
  <c r="AO97" i="33" s="1"/>
  <c r="S147" i="33"/>
  <c r="AC147" i="33" s="1"/>
  <c r="AO147" i="33" s="1"/>
  <c r="S102" i="33"/>
  <c r="AC102" i="33" s="1"/>
  <c r="AO102" i="33" s="1"/>
  <c r="S116" i="33"/>
  <c r="AC116" i="33" s="1"/>
  <c r="AO116" i="33" s="1"/>
  <c r="S40" i="33"/>
  <c r="AC40" i="33" s="1"/>
  <c r="AO40" i="33" s="1"/>
  <c r="S132" i="33"/>
  <c r="AC132" i="33" s="1"/>
  <c r="AO132" i="33" s="1"/>
  <c r="S10" i="33"/>
  <c r="AC10" i="33" s="1"/>
  <c r="AO10" i="33" s="1"/>
  <c r="S29" i="33"/>
  <c r="AC29" i="33" s="1"/>
  <c r="AO29" i="33" s="1"/>
  <c r="S31" i="33"/>
  <c r="AC31" i="33" s="1"/>
  <c r="AO31" i="33" s="1"/>
  <c r="S24" i="33"/>
  <c r="AC24" i="33" s="1"/>
  <c r="AO24" i="33" s="1"/>
  <c r="S72" i="33"/>
  <c r="AC72" i="33" s="1"/>
  <c r="AO72" i="33" s="1"/>
  <c r="S152" i="33"/>
  <c r="AC152" i="33" s="1"/>
  <c r="AO152" i="33" s="1"/>
  <c r="S74" i="33"/>
  <c r="AC74" i="33" s="1"/>
  <c r="AO74" i="33" s="1"/>
  <c r="S61" i="33"/>
  <c r="AC61" i="33" s="1"/>
  <c r="AO61" i="33" s="1"/>
  <c r="S63" i="33"/>
  <c r="AC63" i="33" s="1"/>
  <c r="AO63" i="33" s="1"/>
  <c r="S140" i="33"/>
  <c r="AC140" i="33" s="1"/>
  <c r="AO140" i="33" s="1"/>
  <c r="S104" i="33"/>
  <c r="AC104" i="33" s="1"/>
  <c r="AO104" i="33" s="1"/>
  <c r="S138" i="33"/>
  <c r="AC138" i="33" s="1"/>
  <c r="AO138" i="33" s="1"/>
  <c r="S93" i="33"/>
  <c r="AC93" i="33" s="1"/>
  <c r="AO93" i="33" s="1"/>
  <c r="S95" i="33"/>
  <c r="AC95" i="33" s="1"/>
  <c r="AO95" i="33" s="1"/>
  <c r="S60" i="33"/>
  <c r="AC60" i="33" s="1"/>
  <c r="AO60" i="33" s="1"/>
  <c r="S128" i="33"/>
  <c r="AC128" i="33" s="1"/>
  <c r="AO128" i="33" s="1"/>
  <c r="V9" i="33"/>
  <c r="AF9" i="33" s="1"/>
  <c r="Z9" i="33"/>
  <c r="AK9" i="33" s="1"/>
  <c r="X9" i="33"/>
  <c r="AH9" i="33" s="1"/>
  <c r="U9" i="33"/>
  <c r="AE9" i="33" s="1"/>
  <c r="R9" i="33"/>
  <c r="AB9" i="33" s="1"/>
  <c r="T9" i="33"/>
  <c r="AD9" i="33" s="1"/>
  <c r="W9" i="33"/>
  <c r="AG9" i="33" s="1"/>
  <c r="AA9" i="33"/>
  <c r="AL9" i="33" s="1"/>
  <c r="S9" i="33"/>
  <c r="AC9" i="33" s="1"/>
  <c r="Y9" i="33"/>
  <c r="AI9" i="33" s="1"/>
  <c r="X12" i="28"/>
  <c r="AH12" i="28" s="1"/>
  <c r="X20" i="28"/>
  <c r="AH20" i="28" s="1"/>
  <c r="X28" i="28"/>
  <c r="AH28" i="28" s="1"/>
  <c r="X36" i="28"/>
  <c r="AH36" i="28" s="1"/>
  <c r="X44" i="28"/>
  <c r="AH44" i="28" s="1"/>
  <c r="X52" i="28"/>
  <c r="AH52" i="28" s="1"/>
  <c r="X60" i="28"/>
  <c r="AH60" i="28" s="1"/>
  <c r="X68" i="28"/>
  <c r="AH68" i="28" s="1"/>
  <c r="X76" i="28"/>
  <c r="AH76" i="28" s="1"/>
  <c r="X84" i="28"/>
  <c r="AH84" i="28" s="1"/>
  <c r="X92" i="28"/>
  <c r="AH92" i="28" s="1"/>
  <c r="X100" i="28"/>
  <c r="AH100" i="28" s="1"/>
  <c r="X108" i="28"/>
  <c r="AH108" i="28" s="1"/>
  <c r="X116" i="28"/>
  <c r="AH116" i="28" s="1"/>
  <c r="X124" i="28"/>
  <c r="AH124" i="28" s="1"/>
  <c r="X132" i="28"/>
  <c r="AH132" i="28" s="1"/>
  <c r="X140" i="28"/>
  <c r="AH140" i="28" s="1"/>
  <c r="X148" i="28"/>
  <c r="AH148" i="28" s="1"/>
  <c r="X156" i="28"/>
  <c r="AH156" i="28" s="1"/>
  <c r="X13" i="28"/>
  <c r="AH13" i="28" s="1"/>
  <c r="X21" i="28"/>
  <c r="AH21" i="28" s="1"/>
  <c r="X29" i="28"/>
  <c r="AH29" i="28" s="1"/>
  <c r="X37" i="28"/>
  <c r="AH37" i="28" s="1"/>
  <c r="X45" i="28"/>
  <c r="AH45" i="28" s="1"/>
  <c r="X53" i="28"/>
  <c r="AH53" i="28" s="1"/>
  <c r="X61" i="28"/>
  <c r="AH61" i="28" s="1"/>
  <c r="X69" i="28"/>
  <c r="AH69" i="28" s="1"/>
  <c r="X77" i="28"/>
  <c r="AH77" i="28" s="1"/>
  <c r="X85" i="28"/>
  <c r="AH85" i="28" s="1"/>
  <c r="X93" i="28"/>
  <c r="AH93" i="28" s="1"/>
  <c r="X101" i="28"/>
  <c r="AH101" i="28" s="1"/>
  <c r="X109" i="28"/>
  <c r="AH109" i="28" s="1"/>
  <c r="X117" i="28"/>
  <c r="AH117" i="28" s="1"/>
  <c r="X125" i="28"/>
  <c r="AH125" i="28" s="1"/>
  <c r="X133" i="28"/>
  <c r="AH133" i="28" s="1"/>
  <c r="X141" i="28"/>
  <c r="AH141" i="28" s="1"/>
  <c r="X149" i="28"/>
  <c r="AH149" i="28" s="1"/>
  <c r="X157" i="28"/>
  <c r="AH157" i="28" s="1"/>
  <c r="X14" i="28"/>
  <c r="AH14" i="28" s="1"/>
  <c r="X22" i="28"/>
  <c r="AH22" i="28" s="1"/>
  <c r="X30" i="28"/>
  <c r="AH30" i="28" s="1"/>
  <c r="X38" i="28"/>
  <c r="AH38" i="28" s="1"/>
  <c r="X46" i="28"/>
  <c r="AH46" i="28" s="1"/>
  <c r="X54" i="28"/>
  <c r="AH54" i="28" s="1"/>
  <c r="X62" i="28"/>
  <c r="AH62" i="28" s="1"/>
  <c r="X70" i="28"/>
  <c r="AH70" i="28" s="1"/>
  <c r="X78" i="28"/>
  <c r="AH78" i="28" s="1"/>
  <c r="X86" i="28"/>
  <c r="AH86" i="28" s="1"/>
  <c r="X94" i="28"/>
  <c r="AH94" i="28" s="1"/>
  <c r="X102" i="28"/>
  <c r="AH102" i="28" s="1"/>
  <c r="X110" i="28"/>
  <c r="AH110" i="28" s="1"/>
  <c r="X118" i="28"/>
  <c r="AH118" i="28" s="1"/>
  <c r="X126" i="28"/>
  <c r="AH126" i="28" s="1"/>
  <c r="X134" i="28"/>
  <c r="AH134" i="28" s="1"/>
  <c r="X142" i="28"/>
  <c r="AH142" i="28" s="1"/>
  <c r="X150" i="28"/>
  <c r="AH150" i="28" s="1"/>
  <c r="X158" i="28"/>
  <c r="AH158" i="28" s="1"/>
  <c r="X15" i="28"/>
  <c r="AH15" i="28" s="1"/>
  <c r="X23" i="28"/>
  <c r="AH23" i="28" s="1"/>
  <c r="X31" i="28"/>
  <c r="AH31" i="28" s="1"/>
  <c r="X39" i="28"/>
  <c r="AH39" i="28" s="1"/>
  <c r="X47" i="28"/>
  <c r="AH47" i="28" s="1"/>
  <c r="X55" i="28"/>
  <c r="AH55" i="28" s="1"/>
  <c r="X63" i="28"/>
  <c r="AH63" i="28" s="1"/>
  <c r="X71" i="28"/>
  <c r="AH71" i="28" s="1"/>
  <c r="X79" i="28"/>
  <c r="AH79" i="28" s="1"/>
  <c r="X87" i="28"/>
  <c r="AH87" i="28" s="1"/>
  <c r="X95" i="28"/>
  <c r="AH95" i="28" s="1"/>
  <c r="X103" i="28"/>
  <c r="AH103" i="28" s="1"/>
  <c r="X111" i="28"/>
  <c r="AH111" i="28" s="1"/>
  <c r="X119" i="28"/>
  <c r="AH119" i="28" s="1"/>
  <c r="X127" i="28"/>
  <c r="AH127" i="28" s="1"/>
  <c r="X135" i="28"/>
  <c r="AH135" i="28" s="1"/>
  <c r="X143" i="28"/>
  <c r="AH143" i="28" s="1"/>
  <c r="X151" i="28"/>
  <c r="AH151" i="28" s="1"/>
  <c r="X159" i="28"/>
  <c r="AH159" i="28" s="1"/>
  <c r="X16" i="28"/>
  <c r="AH16" i="28" s="1"/>
  <c r="X24" i="28"/>
  <c r="AH24" i="28" s="1"/>
  <c r="X32" i="28"/>
  <c r="AH32" i="28" s="1"/>
  <c r="X40" i="28"/>
  <c r="AH40" i="28" s="1"/>
  <c r="X48" i="28"/>
  <c r="AH48" i="28" s="1"/>
  <c r="X56" i="28"/>
  <c r="AH56" i="28" s="1"/>
  <c r="X64" i="28"/>
  <c r="AH64" i="28" s="1"/>
  <c r="X72" i="28"/>
  <c r="AH72" i="28" s="1"/>
  <c r="X80" i="28"/>
  <c r="AH80" i="28" s="1"/>
  <c r="X88" i="28"/>
  <c r="AH88" i="28" s="1"/>
  <c r="X96" i="28"/>
  <c r="AH96" i="28" s="1"/>
  <c r="X104" i="28"/>
  <c r="AH104" i="28" s="1"/>
  <c r="X112" i="28"/>
  <c r="AH112" i="28" s="1"/>
  <c r="X120" i="28"/>
  <c r="AH120" i="28" s="1"/>
  <c r="X128" i="28"/>
  <c r="AH128" i="28" s="1"/>
  <c r="X136" i="28"/>
  <c r="AH136" i="28" s="1"/>
  <c r="X144" i="28"/>
  <c r="AH144" i="28" s="1"/>
  <c r="X152" i="28"/>
  <c r="AH152" i="28" s="1"/>
  <c r="X17" i="28"/>
  <c r="AH17" i="28" s="1"/>
  <c r="X25" i="28"/>
  <c r="AH25" i="28" s="1"/>
  <c r="X33" i="28"/>
  <c r="AH33" i="28" s="1"/>
  <c r="X41" i="28"/>
  <c r="AH41" i="28" s="1"/>
  <c r="X49" i="28"/>
  <c r="AH49" i="28" s="1"/>
  <c r="X57" i="28"/>
  <c r="AH57" i="28" s="1"/>
  <c r="X65" i="28"/>
  <c r="AH65" i="28" s="1"/>
  <c r="X73" i="28"/>
  <c r="AH73" i="28" s="1"/>
  <c r="X81" i="28"/>
  <c r="AH81" i="28" s="1"/>
  <c r="X89" i="28"/>
  <c r="AH89" i="28" s="1"/>
  <c r="X97" i="28"/>
  <c r="AH97" i="28" s="1"/>
  <c r="X105" i="28"/>
  <c r="AH105" i="28" s="1"/>
  <c r="X113" i="28"/>
  <c r="AH113" i="28" s="1"/>
  <c r="X121" i="28"/>
  <c r="AH121" i="28" s="1"/>
  <c r="X129" i="28"/>
  <c r="AH129" i="28" s="1"/>
  <c r="X137" i="28"/>
  <c r="AH137" i="28" s="1"/>
  <c r="X145" i="28"/>
  <c r="AH145" i="28" s="1"/>
  <c r="X153" i="28"/>
  <c r="AH153" i="28" s="1"/>
  <c r="X10" i="28"/>
  <c r="AH10" i="28" s="1"/>
  <c r="X18" i="28"/>
  <c r="AH18" i="28" s="1"/>
  <c r="X26" i="28"/>
  <c r="AH26" i="28" s="1"/>
  <c r="X34" i="28"/>
  <c r="AH34" i="28" s="1"/>
  <c r="X42" i="28"/>
  <c r="AH42" i="28" s="1"/>
  <c r="X50" i="28"/>
  <c r="AH50" i="28" s="1"/>
  <c r="X58" i="28"/>
  <c r="AH58" i="28" s="1"/>
  <c r="X66" i="28"/>
  <c r="AH66" i="28" s="1"/>
  <c r="X74" i="28"/>
  <c r="AH74" i="28" s="1"/>
  <c r="X82" i="28"/>
  <c r="AH82" i="28" s="1"/>
  <c r="X90" i="28"/>
  <c r="AH90" i="28" s="1"/>
  <c r="X98" i="28"/>
  <c r="AH98" i="28" s="1"/>
  <c r="X106" i="28"/>
  <c r="AH106" i="28" s="1"/>
  <c r="X114" i="28"/>
  <c r="AH114" i="28" s="1"/>
  <c r="X122" i="28"/>
  <c r="AH122" i="28" s="1"/>
  <c r="X130" i="28"/>
  <c r="AH130" i="28" s="1"/>
  <c r="X138" i="28"/>
  <c r="AH138" i="28" s="1"/>
  <c r="X146" i="28"/>
  <c r="AH146" i="28" s="1"/>
  <c r="X154" i="28"/>
  <c r="AH154" i="28" s="1"/>
  <c r="X11" i="28"/>
  <c r="AH11" i="28" s="1"/>
  <c r="X19" i="28"/>
  <c r="AH19" i="28" s="1"/>
  <c r="X27" i="28"/>
  <c r="AH27" i="28" s="1"/>
  <c r="X35" i="28"/>
  <c r="AH35" i="28" s="1"/>
  <c r="X43" i="28"/>
  <c r="AH43" i="28" s="1"/>
  <c r="X51" i="28"/>
  <c r="AH51" i="28" s="1"/>
  <c r="X59" i="28"/>
  <c r="AH59" i="28" s="1"/>
  <c r="X67" i="28"/>
  <c r="AH67" i="28" s="1"/>
  <c r="X75" i="28"/>
  <c r="AH75" i="28" s="1"/>
  <c r="X83" i="28"/>
  <c r="AH83" i="28" s="1"/>
  <c r="X91" i="28"/>
  <c r="AH91" i="28" s="1"/>
  <c r="X99" i="28"/>
  <c r="AH99" i="28" s="1"/>
  <c r="X107" i="28"/>
  <c r="AH107" i="28" s="1"/>
  <c r="X115" i="28"/>
  <c r="AH115" i="28" s="1"/>
  <c r="X123" i="28"/>
  <c r="AH123" i="28" s="1"/>
  <c r="X131" i="28"/>
  <c r="AH131" i="28" s="1"/>
  <c r="X139" i="28"/>
  <c r="AH139" i="28" s="1"/>
  <c r="X147" i="28"/>
  <c r="AH147" i="28" s="1"/>
  <c r="X155" i="28"/>
  <c r="AH155" i="28" s="1"/>
  <c r="V32" i="33"/>
  <c r="AF32" i="33" s="1"/>
  <c r="V10" i="33"/>
  <c r="AF10" i="33" s="1"/>
  <c r="V74" i="33"/>
  <c r="AF74" i="33" s="1"/>
  <c r="V59" i="33"/>
  <c r="AF59" i="33" s="1"/>
  <c r="V44" i="33"/>
  <c r="AF44" i="33" s="1"/>
  <c r="V37" i="33"/>
  <c r="AF37" i="33" s="1"/>
  <c r="V46" i="33"/>
  <c r="AF46" i="33" s="1"/>
  <c r="V96" i="33"/>
  <c r="AF96" i="33" s="1"/>
  <c r="V15" i="33"/>
  <c r="AF15" i="33" s="1"/>
  <c r="V129" i="33"/>
  <c r="AF129" i="33" s="1"/>
  <c r="V98" i="33"/>
  <c r="AF98" i="33" s="1"/>
  <c r="V23" i="33"/>
  <c r="AF23" i="33" s="1"/>
  <c r="V131" i="33"/>
  <c r="AF131" i="33" s="1"/>
  <c r="V100" i="33"/>
  <c r="AF100" i="33" s="1"/>
  <c r="V31" i="33"/>
  <c r="AF31" i="33" s="1"/>
  <c r="V133" i="33"/>
  <c r="AF133" i="33" s="1"/>
  <c r="V103" i="33"/>
  <c r="AF103" i="33" s="1"/>
  <c r="V119" i="33"/>
  <c r="AF119" i="33" s="1"/>
  <c r="V40" i="33"/>
  <c r="AF40" i="33" s="1"/>
  <c r="V18" i="33"/>
  <c r="AF18" i="33" s="1"/>
  <c r="V82" i="33"/>
  <c r="AF82" i="33" s="1"/>
  <c r="V67" i="33"/>
  <c r="AF67" i="33" s="1"/>
  <c r="V52" i="33"/>
  <c r="AF52" i="33" s="1"/>
  <c r="V45" i="33"/>
  <c r="AF45" i="33" s="1"/>
  <c r="V54" i="33"/>
  <c r="AF54" i="33" s="1"/>
  <c r="V104" i="33"/>
  <c r="AF104" i="33" s="1"/>
  <c r="V47" i="33"/>
  <c r="AF47" i="33" s="1"/>
  <c r="V137" i="33"/>
  <c r="AF137" i="33" s="1"/>
  <c r="V106" i="33"/>
  <c r="AF106" i="33" s="1"/>
  <c r="V55" i="33"/>
  <c r="AF55" i="33" s="1"/>
  <c r="V139" i="33"/>
  <c r="AF139" i="33" s="1"/>
  <c r="V108" i="33"/>
  <c r="AF108" i="33" s="1"/>
  <c r="V63" i="33"/>
  <c r="AF63" i="33" s="1"/>
  <c r="V141" i="33"/>
  <c r="AF141" i="33" s="1"/>
  <c r="V135" i="33"/>
  <c r="AF135" i="33" s="1"/>
  <c r="V151" i="33"/>
  <c r="AF151" i="33" s="1"/>
  <c r="V102" i="33"/>
  <c r="AF102" i="33" s="1"/>
  <c r="V48" i="33"/>
  <c r="AF48" i="33" s="1"/>
  <c r="V26" i="33"/>
  <c r="AF26" i="33" s="1"/>
  <c r="V11" i="33"/>
  <c r="AF11" i="33" s="1"/>
  <c r="V75" i="33"/>
  <c r="AF75" i="33" s="1"/>
  <c r="V60" i="33"/>
  <c r="AF60" i="33" s="1"/>
  <c r="V53" i="33"/>
  <c r="AF53" i="33" s="1"/>
  <c r="V62" i="33"/>
  <c r="AF62" i="33" s="1"/>
  <c r="V112" i="33"/>
  <c r="AF112" i="33" s="1"/>
  <c r="V73" i="33"/>
  <c r="AF73" i="33" s="1"/>
  <c r="V145" i="33"/>
  <c r="AF145" i="33" s="1"/>
  <c r="V114" i="33"/>
  <c r="AF114" i="33" s="1"/>
  <c r="V79" i="33"/>
  <c r="AF79" i="33" s="1"/>
  <c r="V147" i="33"/>
  <c r="AF147" i="33" s="1"/>
  <c r="V116" i="33"/>
  <c r="AF116" i="33" s="1"/>
  <c r="V84" i="33"/>
  <c r="AF84" i="33" s="1"/>
  <c r="V149" i="33"/>
  <c r="AF149" i="33" s="1"/>
  <c r="V110" i="33"/>
  <c r="AF110" i="33" s="1"/>
  <c r="V86" i="33"/>
  <c r="AF86" i="33" s="1"/>
  <c r="V118" i="33"/>
  <c r="AF118" i="33" s="1"/>
  <c r="V56" i="33"/>
  <c r="AF56" i="33" s="1"/>
  <c r="V34" i="33"/>
  <c r="AF34" i="33" s="1"/>
  <c r="V19" i="33"/>
  <c r="AF19" i="33" s="1"/>
  <c r="V83" i="33"/>
  <c r="AF83" i="33" s="1"/>
  <c r="V68" i="33"/>
  <c r="AF68" i="33" s="1"/>
  <c r="V61" i="33"/>
  <c r="AF61" i="33" s="1"/>
  <c r="V70" i="33"/>
  <c r="AF70" i="33" s="1"/>
  <c r="V120" i="33"/>
  <c r="AF120" i="33" s="1"/>
  <c r="V89" i="33"/>
  <c r="AF89" i="33" s="1"/>
  <c r="V153" i="33"/>
  <c r="AF153" i="33" s="1"/>
  <c r="V122" i="33"/>
  <c r="AF122" i="33" s="1"/>
  <c r="V91" i="33"/>
  <c r="AF91" i="33" s="1"/>
  <c r="V155" i="33"/>
  <c r="AF155" i="33" s="1"/>
  <c r="V124" i="33"/>
  <c r="AF124" i="33" s="1"/>
  <c r="V93" i="33"/>
  <c r="AF93" i="33" s="1"/>
  <c r="V157" i="33"/>
  <c r="AF157" i="33" s="1"/>
  <c r="V142" i="33"/>
  <c r="AF142" i="33" s="1"/>
  <c r="V126" i="33"/>
  <c r="AF126" i="33" s="1"/>
  <c r="V134" i="33"/>
  <c r="AF134" i="33" s="1"/>
  <c r="V64" i="33"/>
  <c r="AF64" i="33" s="1"/>
  <c r="V42" i="33"/>
  <c r="AF42" i="33" s="1"/>
  <c r="V27" i="33"/>
  <c r="AF27" i="33" s="1"/>
  <c r="V12" i="33"/>
  <c r="AF12" i="33" s="1"/>
  <c r="V76" i="33"/>
  <c r="AF76" i="33" s="1"/>
  <c r="V14" i="33"/>
  <c r="AF14" i="33" s="1"/>
  <c r="V78" i="33"/>
  <c r="AF78" i="33" s="1"/>
  <c r="V128" i="33"/>
  <c r="AF128" i="33" s="1"/>
  <c r="V97" i="33"/>
  <c r="AF97" i="33" s="1"/>
  <c r="V17" i="33"/>
  <c r="AF17" i="33" s="1"/>
  <c r="V130" i="33"/>
  <c r="AF130" i="33" s="1"/>
  <c r="V99" i="33"/>
  <c r="AF99" i="33" s="1"/>
  <c r="V25" i="33"/>
  <c r="AF25" i="33" s="1"/>
  <c r="V132" i="33"/>
  <c r="AF132" i="33" s="1"/>
  <c r="V101" i="33"/>
  <c r="AF101" i="33" s="1"/>
  <c r="V33" i="33"/>
  <c r="AF33" i="33" s="1"/>
  <c r="V111" i="33"/>
  <c r="AF111" i="33" s="1"/>
  <c r="V158" i="33"/>
  <c r="AF158" i="33" s="1"/>
  <c r="V150" i="33"/>
  <c r="AF150" i="33" s="1"/>
  <c r="V72" i="33"/>
  <c r="AF72" i="33" s="1"/>
  <c r="V50" i="33"/>
  <c r="AF50" i="33" s="1"/>
  <c r="V35" i="33"/>
  <c r="AF35" i="33" s="1"/>
  <c r="V20" i="33"/>
  <c r="AF20" i="33" s="1"/>
  <c r="V13" i="33"/>
  <c r="AF13" i="33" s="1"/>
  <c r="V22" i="33"/>
  <c r="AF22" i="33" s="1"/>
  <c r="V41" i="33"/>
  <c r="AF41" i="33" s="1"/>
  <c r="V136" i="33"/>
  <c r="AF136" i="33" s="1"/>
  <c r="V105" i="33"/>
  <c r="AF105" i="33" s="1"/>
  <c r="V49" i="33"/>
  <c r="AF49" i="33" s="1"/>
  <c r="V138" i="33"/>
  <c r="AF138" i="33" s="1"/>
  <c r="V107" i="33"/>
  <c r="AF107" i="33" s="1"/>
  <c r="V57" i="33"/>
  <c r="AF57" i="33" s="1"/>
  <c r="V140" i="33"/>
  <c r="AF140" i="33" s="1"/>
  <c r="V109" i="33"/>
  <c r="AF109" i="33" s="1"/>
  <c r="V65" i="33"/>
  <c r="AF65" i="33" s="1"/>
  <c r="V143" i="33"/>
  <c r="AF143" i="33" s="1"/>
  <c r="V95" i="33"/>
  <c r="AF95" i="33" s="1"/>
  <c r="V16" i="33"/>
  <c r="AF16" i="33" s="1"/>
  <c r="V80" i="33"/>
  <c r="AF80" i="33" s="1"/>
  <c r="V58" i="33"/>
  <c r="AF58" i="33" s="1"/>
  <c r="V43" i="33"/>
  <c r="AF43" i="33" s="1"/>
  <c r="V28" i="33"/>
  <c r="AF28" i="33" s="1"/>
  <c r="V21" i="33"/>
  <c r="AF21" i="33" s="1"/>
  <c r="V30" i="33"/>
  <c r="AF30" i="33" s="1"/>
  <c r="V71" i="33"/>
  <c r="AF71" i="33" s="1"/>
  <c r="V144" i="33"/>
  <c r="AF144" i="33" s="1"/>
  <c r="V113" i="33"/>
  <c r="AF113" i="33" s="1"/>
  <c r="V77" i="33"/>
  <c r="AF77" i="33" s="1"/>
  <c r="V146" i="33"/>
  <c r="AF146" i="33" s="1"/>
  <c r="V115" i="33"/>
  <c r="AF115" i="33" s="1"/>
  <c r="V81" i="33"/>
  <c r="AF81" i="33" s="1"/>
  <c r="V148" i="33"/>
  <c r="AF148" i="33" s="1"/>
  <c r="V117" i="33"/>
  <c r="AF117" i="33" s="1"/>
  <c r="V85" i="33"/>
  <c r="AF85" i="33" s="1"/>
  <c r="V39" i="33"/>
  <c r="AF39" i="33" s="1"/>
  <c r="V127" i="33"/>
  <c r="AF127" i="33" s="1"/>
  <c r="V24" i="33"/>
  <c r="AF24" i="33" s="1"/>
  <c r="V88" i="33"/>
  <c r="AF88" i="33" s="1"/>
  <c r="V66" i="33"/>
  <c r="AF66" i="33" s="1"/>
  <c r="V51" i="33"/>
  <c r="AF51" i="33" s="1"/>
  <c r="V36" i="33"/>
  <c r="AF36" i="33" s="1"/>
  <c r="V29" i="33"/>
  <c r="AF29" i="33" s="1"/>
  <c r="V38" i="33"/>
  <c r="AF38" i="33" s="1"/>
  <c r="V87" i="33"/>
  <c r="AF87" i="33" s="1"/>
  <c r="V152" i="33"/>
  <c r="AF152" i="33" s="1"/>
  <c r="V121" i="33"/>
  <c r="AF121" i="33" s="1"/>
  <c r="V90" i="33"/>
  <c r="AF90" i="33" s="1"/>
  <c r="V154" i="33"/>
  <c r="AF154" i="33" s="1"/>
  <c r="V123" i="33"/>
  <c r="AF123" i="33" s="1"/>
  <c r="V92" i="33"/>
  <c r="AF92" i="33" s="1"/>
  <c r="V156" i="33"/>
  <c r="AF156" i="33" s="1"/>
  <c r="V125" i="33"/>
  <c r="AF125" i="33" s="1"/>
  <c r="V94" i="33"/>
  <c r="AF94" i="33" s="1"/>
  <c r="V69" i="33"/>
  <c r="AF69" i="33" s="1"/>
  <c r="V159" i="33"/>
  <c r="AF159" i="33" s="1"/>
  <c r="AB16" i="28"/>
  <c r="AM16" i="28" s="1"/>
  <c r="AS16" i="28" s="1"/>
  <c r="AB24" i="28"/>
  <c r="AM24" i="28" s="1"/>
  <c r="AS24" i="28" s="1"/>
  <c r="AB32" i="28"/>
  <c r="AM32" i="28" s="1"/>
  <c r="AS32" i="28" s="1"/>
  <c r="AB40" i="28"/>
  <c r="AM40" i="28" s="1"/>
  <c r="AS40" i="28" s="1"/>
  <c r="AB48" i="28"/>
  <c r="AM48" i="28" s="1"/>
  <c r="AS48" i="28" s="1"/>
  <c r="AB56" i="28"/>
  <c r="AM56" i="28" s="1"/>
  <c r="AS56" i="28" s="1"/>
  <c r="AB64" i="28"/>
  <c r="AM64" i="28" s="1"/>
  <c r="AS64" i="28" s="1"/>
  <c r="AB72" i="28"/>
  <c r="AM72" i="28" s="1"/>
  <c r="AS72" i="28" s="1"/>
  <c r="AB80" i="28"/>
  <c r="AM80" i="28" s="1"/>
  <c r="AS80" i="28" s="1"/>
  <c r="AB88" i="28"/>
  <c r="AM88" i="28" s="1"/>
  <c r="AS88" i="28" s="1"/>
  <c r="AB96" i="28"/>
  <c r="AM96" i="28" s="1"/>
  <c r="AS96" i="28" s="1"/>
  <c r="AB104" i="28"/>
  <c r="AM104" i="28" s="1"/>
  <c r="AS104" i="28" s="1"/>
  <c r="AB112" i="28"/>
  <c r="AM112" i="28" s="1"/>
  <c r="AS112" i="28" s="1"/>
  <c r="AB120" i="28"/>
  <c r="AM120" i="28" s="1"/>
  <c r="AS120" i="28" s="1"/>
  <c r="AB128" i="28"/>
  <c r="AM128" i="28" s="1"/>
  <c r="AS128" i="28" s="1"/>
  <c r="AB136" i="28"/>
  <c r="AM136" i="28" s="1"/>
  <c r="AS136" i="28" s="1"/>
  <c r="AB144" i="28"/>
  <c r="AM144" i="28" s="1"/>
  <c r="AS144" i="28" s="1"/>
  <c r="AB17" i="28"/>
  <c r="AM17" i="28" s="1"/>
  <c r="AS17" i="28" s="1"/>
  <c r="AB25" i="28"/>
  <c r="AM25" i="28" s="1"/>
  <c r="AS25" i="28" s="1"/>
  <c r="AB33" i="28"/>
  <c r="AM33" i="28" s="1"/>
  <c r="AS33" i="28" s="1"/>
  <c r="AB41" i="28"/>
  <c r="AM41" i="28" s="1"/>
  <c r="AS41" i="28" s="1"/>
  <c r="AB49" i="28"/>
  <c r="AM49" i="28" s="1"/>
  <c r="AS49" i="28" s="1"/>
  <c r="AB57" i="28"/>
  <c r="AM57" i="28" s="1"/>
  <c r="AS57" i="28" s="1"/>
  <c r="AB65" i="28"/>
  <c r="AM65" i="28" s="1"/>
  <c r="AS65" i="28" s="1"/>
  <c r="AB73" i="28"/>
  <c r="AM73" i="28" s="1"/>
  <c r="AS73" i="28" s="1"/>
  <c r="AB81" i="28"/>
  <c r="AM81" i="28" s="1"/>
  <c r="AS81" i="28" s="1"/>
  <c r="AB89" i="28"/>
  <c r="AM89" i="28" s="1"/>
  <c r="AS89" i="28" s="1"/>
  <c r="AB97" i="28"/>
  <c r="AM97" i="28" s="1"/>
  <c r="AS97" i="28" s="1"/>
  <c r="AB105" i="28"/>
  <c r="AM105" i="28" s="1"/>
  <c r="AS105" i="28" s="1"/>
  <c r="AB113" i="28"/>
  <c r="AM113" i="28" s="1"/>
  <c r="AS113" i="28" s="1"/>
  <c r="AB121" i="28"/>
  <c r="AM121" i="28" s="1"/>
  <c r="AS121" i="28" s="1"/>
  <c r="AB129" i="28"/>
  <c r="AM129" i="28" s="1"/>
  <c r="AS129" i="28" s="1"/>
  <c r="AB137" i="28"/>
  <c r="AM137" i="28" s="1"/>
  <c r="AS137" i="28" s="1"/>
  <c r="AB10" i="28"/>
  <c r="AM10" i="28" s="1"/>
  <c r="AS10" i="28" s="1"/>
  <c r="AB18" i="28"/>
  <c r="AM18" i="28" s="1"/>
  <c r="AS18" i="28" s="1"/>
  <c r="AB26" i="28"/>
  <c r="AM26" i="28" s="1"/>
  <c r="AS26" i="28" s="1"/>
  <c r="AB34" i="28"/>
  <c r="AM34" i="28" s="1"/>
  <c r="AS34" i="28" s="1"/>
  <c r="AB42" i="28"/>
  <c r="AM42" i="28" s="1"/>
  <c r="AS42" i="28" s="1"/>
  <c r="AB50" i="28"/>
  <c r="AM50" i="28" s="1"/>
  <c r="AS50" i="28" s="1"/>
  <c r="AB58" i="28"/>
  <c r="AM58" i="28" s="1"/>
  <c r="AS58" i="28" s="1"/>
  <c r="AB66" i="28"/>
  <c r="AM66" i="28" s="1"/>
  <c r="AS66" i="28" s="1"/>
  <c r="AB74" i="28"/>
  <c r="AM74" i="28" s="1"/>
  <c r="AS74" i="28" s="1"/>
  <c r="AB82" i="28"/>
  <c r="AM82" i="28" s="1"/>
  <c r="AS82" i="28" s="1"/>
  <c r="AB90" i="28"/>
  <c r="AM90" i="28" s="1"/>
  <c r="AS90" i="28" s="1"/>
  <c r="AB98" i="28"/>
  <c r="AM98" i="28" s="1"/>
  <c r="AS98" i="28" s="1"/>
  <c r="AB106" i="28"/>
  <c r="AM106" i="28" s="1"/>
  <c r="AS106" i="28" s="1"/>
  <c r="AB114" i="28"/>
  <c r="AM114" i="28" s="1"/>
  <c r="AS114" i="28" s="1"/>
  <c r="AB122" i="28"/>
  <c r="AM122" i="28" s="1"/>
  <c r="AS122" i="28" s="1"/>
  <c r="AB130" i="28"/>
  <c r="AM130" i="28" s="1"/>
  <c r="AS130" i="28" s="1"/>
  <c r="AB138" i="28"/>
  <c r="AM138" i="28" s="1"/>
  <c r="AS138" i="28" s="1"/>
  <c r="AB11" i="28"/>
  <c r="AM11" i="28" s="1"/>
  <c r="AS11" i="28" s="1"/>
  <c r="AB19" i="28"/>
  <c r="AM19" i="28" s="1"/>
  <c r="AS19" i="28" s="1"/>
  <c r="AB27" i="28"/>
  <c r="AM27" i="28" s="1"/>
  <c r="AS27" i="28" s="1"/>
  <c r="AB35" i="28"/>
  <c r="AM35" i="28" s="1"/>
  <c r="AS35" i="28" s="1"/>
  <c r="AB43" i="28"/>
  <c r="AM43" i="28" s="1"/>
  <c r="AS43" i="28" s="1"/>
  <c r="AB51" i="28"/>
  <c r="AM51" i="28" s="1"/>
  <c r="AS51" i="28" s="1"/>
  <c r="AB59" i="28"/>
  <c r="AM59" i="28" s="1"/>
  <c r="AS59" i="28" s="1"/>
  <c r="AB67" i="28"/>
  <c r="AM67" i="28" s="1"/>
  <c r="AS67" i="28" s="1"/>
  <c r="AB75" i="28"/>
  <c r="AM75" i="28" s="1"/>
  <c r="AS75" i="28" s="1"/>
  <c r="AB83" i="28"/>
  <c r="AM83" i="28" s="1"/>
  <c r="AS83" i="28" s="1"/>
  <c r="AB91" i="28"/>
  <c r="AM91" i="28" s="1"/>
  <c r="AS91" i="28" s="1"/>
  <c r="AB99" i="28"/>
  <c r="AM99" i="28" s="1"/>
  <c r="AS99" i="28" s="1"/>
  <c r="AB107" i="28"/>
  <c r="AM107" i="28" s="1"/>
  <c r="AS107" i="28" s="1"/>
  <c r="AB115" i="28"/>
  <c r="AM115" i="28" s="1"/>
  <c r="AS115" i="28" s="1"/>
  <c r="AB123" i="28"/>
  <c r="AM123" i="28" s="1"/>
  <c r="AS123" i="28" s="1"/>
  <c r="AB131" i="28"/>
  <c r="AM131" i="28" s="1"/>
  <c r="AS131" i="28" s="1"/>
  <c r="AB139" i="28"/>
  <c r="AM139" i="28" s="1"/>
  <c r="AS139" i="28" s="1"/>
  <c r="AB12" i="28"/>
  <c r="AM12" i="28" s="1"/>
  <c r="AS12" i="28" s="1"/>
  <c r="AB20" i="28"/>
  <c r="AM20" i="28" s="1"/>
  <c r="AS20" i="28" s="1"/>
  <c r="AB28" i="28"/>
  <c r="AM28" i="28" s="1"/>
  <c r="AS28" i="28" s="1"/>
  <c r="AB36" i="28"/>
  <c r="AM36" i="28" s="1"/>
  <c r="AS36" i="28" s="1"/>
  <c r="AB44" i="28"/>
  <c r="AM44" i="28" s="1"/>
  <c r="AS44" i="28" s="1"/>
  <c r="AB52" i="28"/>
  <c r="AM52" i="28" s="1"/>
  <c r="AS52" i="28" s="1"/>
  <c r="AB60" i="28"/>
  <c r="AM60" i="28" s="1"/>
  <c r="AS60" i="28" s="1"/>
  <c r="AB68" i="28"/>
  <c r="AM68" i="28" s="1"/>
  <c r="AS68" i="28" s="1"/>
  <c r="AB76" i="28"/>
  <c r="AM76" i="28" s="1"/>
  <c r="AS76" i="28" s="1"/>
  <c r="AB84" i="28"/>
  <c r="AM84" i="28" s="1"/>
  <c r="AS84" i="28" s="1"/>
  <c r="AB92" i="28"/>
  <c r="AM92" i="28" s="1"/>
  <c r="AS92" i="28" s="1"/>
  <c r="AB100" i="28"/>
  <c r="AM100" i="28" s="1"/>
  <c r="AS100" i="28" s="1"/>
  <c r="AB108" i="28"/>
  <c r="AM108" i="28" s="1"/>
  <c r="AS108" i="28" s="1"/>
  <c r="AB116" i="28"/>
  <c r="AM116" i="28" s="1"/>
  <c r="AS116" i="28" s="1"/>
  <c r="AB124" i="28"/>
  <c r="AM124" i="28" s="1"/>
  <c r="AS124" i="28" s="1"/>
  <c r="AB132" i="28"/>
  <c r="AM132" i="28" s="1"/>
  <c r="AS132" i="28" s="1"/>
  <c r="AB140" i="28"/>
  <c r="AM140" i="28" s="1"/>
  <c r="AS140" i="28" s="1"/>
  <c r="AB13" i="28"/>
  <c r="AM13" i="28" s="1"/>
  <c r="AS13" i="28" s="1"/>
  <c r="AB21" i="28"/>
  <c r="AM21" i="28" s="1"/>
  <c r="AS21" i="28" s="1"/>
  <c r="AB29" i="28"/>
  <c r="AM29" i="28" s="1"/>
  <c r="AS29" i="28" s="1"/>
  <c r="AB37" i="28"/>
  <c r="AM37" i="28" s="1"/>
  <c r="AS37" i="28" s="1"/>
  <c r="AB45" i="28"/>
  <c r="AM45" i="28" s="1"/>
  <c r="AS45" i="28" s="1"/>
  <c r="AB53" i="28"/>
  <c r="AM53" i="28" s="1"/>
  <c r="AS53" i="28" s="1"/>
  <c r="AB61" i="28"/>
  <c r="AM61" i="28" s="1"/>
  <c r="AS61" i="28" s="1"/>
  <c r="AB69" i="28"/>
  <c r="AM69" i="28" s="1"/>
  <c r="AS69" i="28" s="1"/>
  <c r="AB77" i="28"/>
  <c r="AM77" i="28" s="1"/>
  <c r="AS77" i="28" s="1"/>
  <c r="AB85" i="28"/>
  <c r="AM85" i="28" s="1"/>
  <c r="AS85" i="28" s="1"/>
  <c r="AB93" i="28"/>
  <c r="AM93" i="28" s="1"/>
  <c r="AS93" i="28" s="1"/>
  <c r="AB101" i="28"/>
  <c r="AM101" i="28" s="1"/>
  <c r="AS101" i="28" s="1"/>
  <c r="AB109" i="28"/>
  <c r="AM109" i="28" s="1"/>
  <c r="AS109" i="28" s="1"/>
  <c r="AB117" i="28"/>
  <c r="AM117" i="28" s="1"/>
  <c r="AS117" i="28" s="1"/>
  <c r="AB125" i="28"/>
  <c r="AM125" i="28" s="1"/>
  <c r="AS125" i="28" s="1"/>
  <c r="AB133" i="28"/>
  <c r="AM133" i="28" s="1"/>
  <c r="AS133" i="28" s="1"/>
  <c r="AB141" i="28"/>
  <c r="AM141" i="28" s="1"/>
  <c r="AS141" i="28" s="1"/>
  <c r="AB14" i="28"/>
  <c r="AM14" i="28" s="1"/>
  <c r="AS14" i="28" s="1"/>
  <c r="AB46" i="28"/>
  <c r="AM46" i="28" s="1"/>
  <c r="AS46" i="28" s="1"/>
  <c r="AB78" i="28"/>
  <c r="AM78" i="28" s="1"/>
  <c r="AS78" i="28" s="1"/>
  <c r="AB110" i="28"/>
  <c r="AM110" i="28" s="1"/>
  <c r="AS110" i="28" s="1"/>
  <c r="AB142" i="28"/>
  <c r="AM142" i="28" s="1"/>
  <c r="AS142" i="28" s="1"/>
  <c r="AB151" i="28"/>
  <c r="AM151" i="28" s="1"/>
  <c r="AS151" i="28" s="1"/>
  <c r="AB159" i="28"/>
  <c r="AM159" i="28" s="1"/>
  <c r="AS159" i="28" s="1"/>
  <c r="AB15" i="28"/>
  <c r="AM15" i="28" s="1"/>
  <c r="AS15" i="28" s="1"/>
  <c r="AB47" i="28"/>
  <c r="AM47" i="28" s="1"/>
  <c r="AS47" i="28" s="1"/>
  <c r="AB79" i="28"/>
  <c r="AM79" i="28" s="1"/>
  <c r="AS79" i="28" s="1"/>
  <c r="AB111" i="28"/>
  <c r="AM111" i="28" s="1"/>
  <c r="AS111" i="28" s="1"/>
  <c r="AB143" i="28"/>
  <c r="AM143" i="28" s="1"/>
  <c r="AS143" i="28" s="1"/>
  <c r="AB152" i="28"/>
  <c r="AM152" i="28" s="1"/>
  <c r="AS152" i="28" s="1"/>
  <c r="AB135" i="28"/>
  <c r="AM135" i="28" s="1"/>
  <c r="AS135" i="28" s="1"/>
  <c r="AB22" i="28"/>
  <c r="AM22" i="28" s="1"/>
  <c r="AS22" i="28" s="1"/>
  <c r="AB54" i="28"/>
  <c r="AM54" i="28" s="1"/>
  <c r="AS54" i="28" s="1"/>
  <c r="AB86" i="28"/>
  <c r="AM86" i="28" s="1"/>
  <c r="AS86" i="28" s="1"/>
  <c r="AB118" i="28"/>
  <c r="AM118" i="28" s="1"/>
  <c r="AS118" i="28" s="1"/>
  <c r="AB145" i="28"/>
  <c r="AM145" i="28" s="1"/>
  <c r="AS145" i="28" s="1"/>
  <c r="AB153" i="28"/>
  <c r="AM153" i="28" s="1"/>
  <c r="AS153" i="28" s="1"/>
  <c r="AB23" i="28"/>
  <c r="AM23" i="28" s="1"/>
  <c r="AS23" i="28" s="1"/>
  <c r="AB55" i="28"/>
  <c r="AM55" i="28" s="1"/>
  <c r="AS55" i="28" s="1"/>
  <c r="AB87" i="28"/>
  <c r="AM87" i="28" s="1"/>
  <c r="AS87" i="28" s="1"/>
  <c r="AB119" i="28"/>
  <c r="AM119" i="28" s="1"/>
  <c r="AS119" i="28" s="1"/>
  <c r="AB146" i="28"/>
  <c r="AM146" i="28" s="1"/>
  <c r="AS146" i="28" s="1"/>
  <c r="AB154" i="28"/>
  <c r="AM154" i="28" s="1"/>
  <c r="AS154" i="28" s="1"/>
  <c r="AB39" i="28"/>
  <c r="AM39" i="28" s="1"/>
  <c r="AS39" i="28" s="1"/>
  <c r="AB71" i="28"/>
  <c r="AM71" i="28" s="1"/>
  <c r="AS71" i="28" s="1"/>
  <c r="AB103" i="28"/>
  <c r="AM103" i="28" s="1"/>
  <c r="AS103" i="28" s="1"/>
  <c r="AB150" i="28"/>
  <c r="AM150" i="28" s="1"/>
  <c r="AS150" i="28" s="1"/>
  <c r="AB158" i="28"/>
  <c r="AM158" i="28" s="1"/>
  <c r="AS158" i="28" s="1"/>
  <c r="AB30" i="28"/>
  <c r="AM30" i="28" s="1"/>
  <c r="AS30" i="28" s="1"/>
  <c r="AB62" i="28"/>
  <c r="AM62" i="28" s="1"/>
  <c r="AS62" i="28" s="1"/>
  <c r="AB94" i="28"/>
  <c r="AM94" i="28" s="1"/>
  <c r="AS94" i="28" s="1"/>
  <c r="AB126" i="28"/>
  <c r="AM126" i="28" s="1"/>
  <c r="AS126" i="28" s="1"/>
  <c r="AB147" i="28"/>
  <c r="AM147" i="28" s="1"/>
  <c r="AS147" i="28" s="1"/>
  <c r="AB155" i="28"/>
  <c r="AM155" i="28" s="1"/>
  <c r="AS155" i="28" s="1"/>
  <c r="AB31" i="28"/>
  <c r="AM31" i="28" s="1"/>
  <c r="AS31" i="28" s="1"/>
  <c r="AB63" i="28"/>
  <c r="AM63" i="28" s="1"/>
  <c r="AS63" i="28" s="1"/>
  <c r="AB95" i="28"/>
  <c r="AM95" i="28" s="1"/>
  <c r="AS95" i="28" s="1"/>
  <c r="AB127" i="28"/>
  <c r="AM127" i="28" s="1"/>
  <c r="AS127" i="28" s="1"/>
  <c r="AB148" i="28"/>
  <c r="AM148" i="28" s="1"/>
  <c r="AS148" i="28" s="1"/>
  <c r="AB156" i="28"/>
  <c r="AM156" i="28" s="1"/>
  <c r="AS156" i="28" s="1"/>
  <c r="AB38" i="28"/>
  <c r="AM38" i="28" s="1"/>
  <c r="AS38" i="28" s="1"/>
  <c r="AB70" i="28"/>
  <c r="AM70" i="28" s="1"/>
  <c r="AS70" i="28" s="1"/>
  <c r="AB102" i="28"/>
  <c r="AM102" i="28" s="1"/>
  <c r="AS102" i="28" s="1"/>
  <c r="AB134" i="28"/>
  <c r="AM134" i="28" s="1"/>
  <c r="AS134" i="28" s="1"/>
  <c r="AB149" i="28"/>
  <c r="AM149" i="28" s="1"/>
  <c r="AS149" i="28" s="1"/>
  <c r="AB157" i="28"/>
  <c r="AM157" i="28" s="1"/>
  <c r="AS157" i="28" s="1"/>
  <c r="X12" i="33"/>
  <c r="AH12" i="33" s="1"/>
  <c r="X76" i="33"/>
  <c r="AH76" i="33" s="1"/>
  <c r="X140" i="33"/>
  <c r="AH140" i="33" s="1"/>
  <c r="X53" i="33"/>
  <c r="AH53" i="33" s="1"/>
  <c r="X117" i="33"/>
  <c r="AH117" i="33" s="1"/>
  <c r="X30" i="33"/>
  <c r="AH30" i="33" s="1"/>
  <c r="X94" i="33"/>
  <c r="AH94" i="33" s="1"/>
  <c r="X158" i="33"/>
  <c r="AH158" i="33" s="1"/>
  <c r="X72" i="33"/>
  <c r="AH72" i="33" s="1"/>
  <c r="X136" i="33"/>
  <c r="AH136" i="33" s="1"/>
  <c r="X57" i="33"/>
  <c r="AH57" i="33" s="1"/>
  <c r="X121" i="33"/>
  <c r="AH121" i="33" s="1"/>
  <c r="X74" i="33"/>
  <c r="AH74" i="33" s="1"/>
  <c r="X75" i="33"/>
  <c r="AH75" i="33" s="1"/>
  <c r="X99" i="33"/>
  <c r="AH99" i="33" s="1"/>
  <c r="X127" i="33"/>
  <c r="AH127" i="33" s="1"/>
  <c r="X130" i="33"/>
  <c r="AH130" i="33" s="1"/>
  <c r="X154" i="33"/>
  <c r="AH154" i="33" s="1"/>
  <c r="X59" i="33"/>
  <c r="AH59" i="33" s="1"/>
  <c r="X20" i="33"/>
  <c r="AH20" i="33" s="1"/>
  <c r="X84" i="33"/>
  <c r="AH84" i="33" s="1"/>
  <c r="X148" i="33"/>
  <c r="AH148" i="33" s="1"/>
  <c r="X61" i="33"/>
  <c r="AH61" i="33" s="1"/>
  <c r="X125" i="33"/>
  <c r="AH125" i="33" s="1"/>
  <c r="X38" i="33"/>
  <c r="AH38" i="33" s="1"/>
  <c r="X102" i="33"/>
  <c r="AH102" i="33" s="1"/>
  <c r="X16" i="33"/>
  <c r="AH16" i="33" s="1"/>
  <c r="X80" i="33"/>
  <c r="AH80" i="33" s="1"/>
  <c r="X144" i="33"/>
  <c r="AH144" i="33" s="1"/>
  <c r="X65" i="33"/>
  <c r="AH65" i="33" s="1"/>
  <c r="X129" i="33"/>
  <c r="AH129" i="33" s="1"/>
  <c r="X95" i="33"/>
  <c r="AH95" i="33" s="1"/>
  <c r="X98" i="33"/>
  <c r="AH98" i="33" s="1"/>
  <c r="X122" i="33"/>
  <c r="AH122" i="33" s="1"/>
  <c r="X147" i="33"/>
  <c r="AH147" i="33" s="1"/>
  <c r="X151" i="33"/>
  <c r="AH151" i="33" s="1"/>
  <c r="X27" i="33"/>
  <c r="AH27" i="33" s="1"/>
  <c r="X146" i="33"/>
  <c r="AH146" i="33" s="1"/>
  <c r="X28" i="33"/>
  <c r="AH28" i="33" s="1"/>
  <c r="X92" i="33"/>
  <c r="AH92" i="33" s="1"/>
  <c r="X156" i="33"/>
  <c r="AH156" i="33" s="1"/>
  <c r="X69" i="33"/>
  <c r="AH69" i="33" s="1"/>
  <c r="X133" i="33"/>
  <c r="AH133" i="33" s="1"/>
  <c r="X46" i="33"/>
  <c r="AH46" i="33" s="1"/>
  <c r="X110" i="33"/>
  <c r="AH110" i="33" s="1"/>
  <c r="X24" i="33"/>
  <c r="AH24" i="33" s="1"/>
  <c r="X88" i="33"/>
  <c r="AH88" i="33" s="1"/>
  <c r="X152" i="33"/>
  <c r="AH152" i="33" s="1"/>
  <c r="X73" i="33"/>
  <c r="AH73" i="33" s="1"/>
  <c r="X137" i="33"/>
  <c r="AH137" i="33" s="1"/>
  <c r="X115" i="33"/>
  <c r="AH115" i="33" s="1"/>
  <c r="X119" i="33"/>
  <c r="AH119" i="33" s="1"/>
  <c r="X143" i="33"/>
  <c r="AH143" i="33" s="1"/>
  <c r="X26" i="33"/>
  <c r="AH26" i="33" s="1"/>
  <c r="X114" i="33"/>
  <c r="AH114" i="33" s="1"/>
  <c r="X71" i="33"/>
  <c r="AH71" i="33" s="1"/>
  <c r="X36" i="33"/>
  <c r="AH36" i="33" s="1"/>
  <c r="X100" i="33"/>
  <c r="AH100" i="33" s="1"/>
  <c r="X13" i="33"/>
  <c r="AH13" i="33" s="1"/>
  <c r="X77" i="33"/>
  <c r="AH77" i="33" s="1"/>
  <c r="X141" i="33"/>
  <c r="AH141" i="33" s="1"/>
  <c r="X54" i="33"/>
  <c r="AH54" i="33" s="1"/>
  <c r="X118" i="33"/>
  <c r="AH118" i="33" s="1"/>
  <c r="X32" i="33"/>
  <c r="AH32" i="33" s="1"/>
  <c r="X96" i="33"/>
  <c r="AH96" i="33" s="1"/>
  <c r="X17" i="33"/>
  <c r="AH17" i="33" s="1"/>
  <c r="X81" i="33"/>
  <c r="AH81" i="33" s="1"/>
  <c r="X145" i="33"/>
  <c r="AH145" i="33" s="1"/>
  <c r="X138" i="33"/>
  <c r="AH138" i="33" s="1"/>
  <c r="X139" i="33"/>
  <c r="AH139" i="33" s="1"/>
  <c r="X19" i="33"/>
  <c r="AH19" i="33" s="1"/>
  <c r="X23" i="33"/>
  <c r="AH23" i="33" s="1"/>
  <c r="X47" i="33"/>
  <c r="AH47" i="33" s="1"/>
  <c r="X39" i="33"/>
  <c r="AH39" i="33" s="1"/>
  <c r="X155" i="33"/>
  <c r="AH155" i="33" s="1"/>
  <c r="X44" i="33"/>
  <c r="AH44" i="33" s="1"/>
  <c r="X108" i="33"/>
  <c r="AH108" i="33" s="1"/>
  <c r="X21" i="33"/>
  <c r="AH21" i="33" s="1"/>
  <c r="X85" i="33"/>
  <c r="AH85" i="33" s="1"/>
  <c r="X149" i="33"/>
  <c r="AH149" i="33" s="1"/>
  <c r="X62" i="33"/>
  <c r="AH62" i="33" s="1"/>
  <c r="X126" i="33"/>
  <c r="AH126" i="33" s="1"/>
  <c r="X40" i="33"/>
  <c r="AH40" i="33" s="1"/>
  <c r="X104" i="33"/>
  <c r="AH104" i="33" s="1"/>
  <c r="X25" i="33"/>
  <c r="AH25" i="33" s="1"/>
  <c r="X89" i="33"/>
  <c r="AH89" i="33" s="1"/>
  <c r="X153" i="33"/>
  <c r="AH153" i="33" s="1"/>
  <c r="X159" i="33"/>
  <c r="AH159" i="33" s="1"/>
  <c r="X15" i="33"/>
  <c r="AH15" i="33" s="1"/>
  <c r="X42" i="33"/>
  <c r="AH42" i="33" s="1"/>
  <c r="X43" i="33"/>
  <c r="AH43" i="33" s="1"/>
  <c r="X67" i="33"/>
  <c r="AH67" i="33" s="1"/>
  <c r="X123" i="33"/>
  <c r="AH123" i="33" s="1"/>
  <c r="X91" i="33"/>
  <c r="AH91" i="33" s="1"/>
  <c r="X52" i="33"/>
  <c r="AH52" i="33" s="1"/>
  <c r="X116" i="33"/>
  <c r="AH116" i="33" s="1"/>
  <c r="X29" i="33"/>
  <c r="AH29" i="33" s="1"/>
  <c r="X93" i="33"/>
  <c r="AH93" i="33" s="1"/>
  <c r="X157" i="33"/>
  <c r="AH157" i="33" s="1"/>
  <c r="X70" i="33"/>
  <c r="AH70" i="33" s="1"/>
  <c r="X134" i="33"/>
  <c r="AH134" i="33" s="1"/>
  <c r="X48" i="33"/>
  <c r="AH48" i="33" s="1"/>
  <c r="X112" i="33"/>
  <c r="AH112" i="33" s="1"/>
  <c r="X33" i="33"/>
  <c r="AH33" i="33" s="1"/>
  <c r="X97" i="33"/>
  <c r="AH97" i="33" s="1"/>
  <c r="X10" i="33"/>
  <c r="AH10" i="33" s="1"/>
  <c r="X11" i="33"/>
  <c r="AH11" i="33" s="1"/>
  <c r="X35" i="33"/>
  <c r="AH35" i="33" s="1"/>
  <c r="X63" i="33"/>
  <c r="AH63" i="33" s="1"/>
  <c r="X66" i="33"/>
  <c r="AH66" i="33" s="1"/>
  <c r="X90" i="33"/>
  <c r="AH90" i="33" s="1"/>
  <c r="X50" i="33"/>
  <c r="AH50" i="33" s="1"/>
  <c r="X18" i="33"/>
  <c r="AH18" i="33" s="1"/>
  <c r="X60" i="33"/>
  <c r="AH60" i="33" s="1"/>
  <c r="X124" i="33"/>
  <c r="AH124" i="33" s="1"/>
  <c r="X37" i="33"/>
  <c r="AH37" i="33" s="1"/>
  <c r="X101" i="33"/>
  <c r="AH101" i="33" s="1"/>
  <c r="X14" i="33"/>
  <c r="AH14" i="33" s="1"/>
  <c r="X78" i="33"/>
  <c r="AH78" i="33" s="1"/>
  <c r="X142" i="33"/>
  <c r="AH142" i="33" s="1"/>
  <c r="X56" i="33"/>
  <c r="AH56" i="33" s="1"/>
  <c r="X120" i="33"/>
  <c r="AH120" i="33" s="1"/>
  <c r="X41" i="33"/>
  <c r="AH41" i="33" s="1"/>
  <c r="X105" i="33"/>
  <c r="AH105" i="33" s="1"/>
  <c r="X31" i="33"/>
  <c r="AH31" i="33" s="1"/>
  <c r="X34" i="33"/>
  <c r="AH34" i="33" s="1"/>
  <c r="X58" i="33"/>
  <c r="AH58" i="33" s="1"/>
  <c r="X83" i="33"/>
  <c r="AH83" i="33" s="1"/>
  <c r="X87" i="33"/>
  <c r="AH87" i="33" s="1"/>
  <c r="X111" i="33"/>
  <c r="AH111" i="33" s="1"/>
  <c r="X135" i="33"/>
  <c r="AH135" i="33" s="1"/>
  <c r="X103" i="33"/>
  <c r="AH103" i="33" s="1"/>
  <c r="X68" i="33"/>
  <c r="AH68" i="33" s="1"/>
  <c r="X132" i="33"/>
  <c r="AH132" i="33" s="1"/>
  <c r="X45" i="33"/>
  <c r="AH45" i="33" s="1"/>
  <c r="X109" i="33"/>
  <c r="AH109" i="33" s="1"/>
  <c r="X22" i="33"/>
  <c r="AH22" i="33" s="1"/>
  <c r="X86" i="33"/>
  <c r="AH86" i="33" s="1"/>
  <c r="X150" i="33"/>
  <c r="AH150" i="33" s="1"/>
  <c r="X64" i="33"/>
  <c r="AH64" i="33" s="1"/>
  <c r="X128" i="33"/>
  <c r="AH128" i="33" s="1"/>
  <c r="X49" i="33"/>
  <c r="AH49" i="33" s="1"/>
  <c r="X113" i="33"/>
  <c r="AH113" i="33" s="1"/>
  <c r="X51" i="33"/>
  <c r="AH51" i="33" s="1"/>
  <c r="X55" i="33"/>
  <c r="AH55" i="33" s="1"/>
  <c r="X79" i="33"/>
  <c r="AH79" i="33" s="1"/>
  <c r="X106" i="33"/>
  <c r="AH106" i="33" s="1"/>
  <c r="X107" i="33"/>
  <c r="AH107" i="33" s="1"/>
  <c r="X131" i="33"/>
  <c r="AH131" i="33" s="1"/>
  <c r="X82" i="33"/>
  <c r="AH82" i="33" s="1"/>
  <c r="T68" i="33"/>
  <c r="AD68" i="33" s="1"/>
  <c r="T132" i="33"/>
  <c r="AD132" i="33" s="1"/>
  <c r="T45" i="33"/>
  <c r="AD45" i="33" s="1"/>
  <c r="T109" i="33"/>
  <c r="AD109" i="33" s="1"/>
  <c r="T46" i="33"/>
  <c r="AD46" i="33" s="1"/>
  <c r="T110" i="33"/>
  <c r="AD110" i="33" s="1"/>
  <c r="T23" i="33"/>
  <c r="AD23" i="33" s="1"/>
  <c r="T87" i="33"/>
  <c r="AD87" i="33" s="1"/>
  <c r="T151" i="33"/>
  <c r="AD151" i="33" s="1"/>
  <c r="T64" i="33"/>
  <c r="AD64" i="33" s="1"/>
  <c r="T128" i="33"/>
  <c r="AD128" i="33" s="1"/>
  <c r="T49" i="33"/>
  <c r="AD49" i="33" s="1"/>
  <c r="T113" i="33"/>
  <c r="AD113" i="33" s="1"/>
  <c r="T26" i="33"/>
  <c r="AD26" i="33" s="1"/>
  <c r="T90" i="33"/>
  <c r="AD90" i="33" s="1"/>
  <c r="T154" i="33"/>
  <c r="AD154" i="33" s="1"/>
  <c r="T115" i="33"/>
  <c r="AD115" i="33" s="1"/>
  <c r="T139" i="33"/>
  <c r="AD139" i="33" s="1"/>
  <c r="T12" i="33"/>
  <c r="AD12" i="33" s="1"/>
  <c r="T76" i="33"/>
  <c r="AD76" i="33" s="1"/>
  <c r="T140" i="33"/>
  <c r="AD140" i="33" s="1"/>
  <c r="T53" i="33"/>
  <c r="AD53" i="33" s="1"/>
  <c r="T117" i="33"/>
  <c r="AD117" i="33" s="1"/>
  <c r="T54" i="33"/>
  <c r="AD54" i="33" s="1"/>
  <c r="T118" i="33"/>
  <c r="AD118" i="33" s="1"/>
  <c r="T31" i="33"/>
  <c r="AD31" i="33" s="1"/>
  <c r="T95" i="33"/>
  <c r="AD95" i="33" s="1"/>
  <c r="T159" i="33"/>
  <c r="AD159" i="33" s="1"/>
  <c r="T72" i="33"/>
  <c r="AD72" i="33" s="1"/>
  <c r="T136" i="33"/>
  <c r="AD136" i="33" s="1"/>
  <c r="T57" i="33"/>
  <c r="AD57" i="33" s="1"/>
  <c r="T121" i="33"/>
  <c r="AD121" i="33" s="1"/>
  <c r="T34" i="33"/>
  <c r="AD34" i="33" s="1"/>
  <c r="T98" i="33"/>
  <c r="AD98" i="33" s="1"/>
  <c r="T35" i="33"/>
  <c r="AD35" i="33" s="1"/>
  <c r="T157" i="33"/>
  <c r="AD157" i="33" s="1"/>
  <c r="T19" i="33"/>
  <c r="AD19" i="33" s="1"/>
  <c r="T28" i="33"/>
  <c r="AD28" i="33" s="1"/>
  <c r="T92" i="33"/>
  <c r="AD92" i="33" s="1"/>
  <c r="T156" i="33"/>
  <c r="AD156" i="33" s="1"/>
  <c r="T69" i="33"/>
  <c r="AD69" i="33" s="1"/>
  <c r="T133" i="33"/>
  <c r="AD133" i="33" s="1"/>
  <c r="T70" i="33"/>
  <c r="AD70" i="33" s="1"/>
  <c r="T134" i="33"/>
  <c r="AD134" i="33" s="1"/>
  <c r="T47" i="33"/>
  <c r="AD47" i="33" s="1"/>
  <c r="T111" i="33"/>
  <c r="AD111" i="33" s="1"/>
  <c r="T24" i="33"/>
  <c r="AD24" i="33" s="1"/>
  <c r="T88" i="33"/>
  <c r="AD88" i="33" s="1"/>
  <c r="T152" i="33"/>
  <c r="AD152" i="33" s="1"/>
  <c r="T73" i="33"/>
  <c r="AD73" i="33" s="1"/>
  <c r="T137" i="33"/>
  <c r="AD137" i="33" s="1"/>
  <c r="T50" i="33"/>
  <c r="AD50" i="33" s="1"/>
  <c r="T114" i="33"/>
  <c r="AD114" i="33" s="1"/>
  <c r="T149" i="33"/>
  <c r="AD149" i="33" s="1"/>
  <c r="T123" i="33"/>
  <c r="AD123" i="33" s="1"/>
  <c r="T141" i="33"/>
  <c r="AD141" i="33" s="1"/>
  <c r="T36" i="33"/>
  <c r="AD36" i="33" s="1"/>
  <c r="T100" i="33"/>
  <c r="AD100" i="33" s="1"/>
  <c r="T13" i="33"/>
  <c r="AD13" i="33" s="1"/>
  <c r="T77" i="33"/>
  <c r="AD77" i="33" s="1"/>
  <c r="T14" i="33"/>
  <c r="AD14" i="33" s="1"/>
  <c r="T78" i="33"/>
  <c r="AD78" i="33" s="1"/>
  <c r="T142" i="33"/>
  <c r="AD142" i="33" s="1"/>
  <c r="T55" i="33"/>
  <c r="AD55" i="33" s="1"/>
  <c r="T119" i="33"/>
  <c r="AD119" i="33" s="1"/>
  <c r="T32" i="33"/>
  <c r="AD32" i="33" s="1"/>
  <c r="T96" i="33"/>
  <c r="AD96" i="33" s="1"/>
  <c r="T17" i="33"/>
  <c r="AD17" i="33" s="1"/>
  <c r="T81" i="33"/>
  <c r="AD81" i="33" s="1"/>
  <c r="T145" i="33"/>
  <c r="AD145" i="33" s="1"/>
  <c r="T58" i="33"/>
  <c r="AD58" i="33" s="1"/>
  <c r="T122" i="33"/>
  <c r="AD122" i="33" s="1"/>
  <c r="T43" i="33"/>
  <c r="AD43" i="33" s="1"/>
  <c r="T67" i="33"/>
  <c r="AD67" i="33" s="1"/>
  <c r="T44" i="33"/>
  <c r="AD44" i="33" s="1"/>
  <c r="T108" i="33"/>
  <c r="AD108" i="33" s="1"/>
  <c r="T21" i="33"/>
  <c r="AD21" i="33" s="1"/>
  <c r="T85" i="33"/>
  <c r="AD85" i="33" s="1"/>
  <c r="T22" i="33"/>
  <c r="AD22" i="33" s="1"/>
  <c r="T86" i="33"/>
  <c r="AD86" i="33" s="1"/>
  <c r="T150" i="33"/>
  <c r="AD150" i="33" s="1"/>
  <c r="T63" i="33"/>
  <c r="AD63" i="33" s="1"/>
  <c r="T127" i="33"/>
  <c r="AD127" i="33" s="1"/>
  <c r="T40" i="33"/>
  <c r="AD40" i="33" s="1"/>
  <c r="T104" i="33"/>
  <c r="AD104" i="33" s="1"/>
  <c r="T25" i="33"/>
  <c r="AD25" i="33" s="1"/>
  <c r="T89" i="33"/>
  <c r="AD89" i="33" s="1"/>
  <c r="T153" i="33"/>
  <c r="AD153" i="33" s="1"/>
  <c r="T66" i="33"/>
  <c r="AD66" i="33" s="1"/>
  <c r="T130" i="33"/>
  <c r="AD130" i="33" s="1"/>
  <c r="T107" i="33"/>
  <c r="AD107" i="33" s="1"/>
  <c r="T131" i="33"/>
  <c r="AD131" i="33" s="1"/>
  <c r="T27" i="33"/>
  <c r="AD27" i="33" s="1"/>
  <c r="T52" i="33"/>
  <c r="AD52" i="33" s="1"/>
  <c r="T116" i="33"/>
  <c r="AD116" i="33" s="1"/>
  <c r="T29" i="33"/>
  <c r="AD29" i="33" s="1"/>
  <c r="T93" i="33"/>
  <c r="AD93" i="33" s="1"/>
  <c r="T30" i="33"/>
  <c r="AD30" i="33" s="1"/>
  <c r="T94" i="33"/>
  <c r="AD94" i="33" s="1"/>
  <c r="T158" i="33"/>
  <c r="AD158" i="33" s="1"/>
  <c r="T71" i="33"/>
  <c r="AD71" i="33" s="1"/>
  <c r="T135" i="33"/>
  <c r="AD135" i="33" s="1"/>
  <c r="T48" i="33"/>
  <c r="AD48" i="33" s="1"/>
  <c r="T112" i="33"/>
  <c r="AD112" i="33" s="1"/>
  <c r="T33" i="33"/>
  <c r="AD33" i="33" s="1"/>
  <c r="T97" i="33"/>
  <c r="AD97" i="33" s="1"/>
  <c r="T10" i="33"/>
  <c r="AD10" i="33" s="1"/>
  <c r="T74" i="33"/>
  <c r="AD74" i="33" s="1"/>
  <c r="T138" i="33"/>
  <c r="AD138" i="33" s="1"/>
  <c r="T155" i="33"/>
  <c r="AD155" i="33" s="1"/>
  <c r="T11" i="33"/>
  <c r="AD11" i="33" s="1"/>
  <c r="T91" i="33"/>
  <c r="AD91" i="33" s="1"/>
  <c r="T60" i="33"/>
  <c r="AD60" i="33" s="1"/>
  <c r="T124" i="33"/>
  <c r="AD124" i="33" s="1"/>
  <c r="T37" i="33"/>
  <c r="AD37" i="33" s="1"/>
  <c r="T101" i="33"/>
  <c r="AD101" i="33" s="1"/>
  <c r="T38" i="33"/>
  <c r="AD38" i="33" s="1"/>
  <c r="T102" i="33"/>
  <c r="AD102" i="33" s="1"/>
  <c r="T15" i="33"/>
  <c r="AD15" i="33" s="1"/>
  <c r="T79" i="33"/>
  <c r="AD79" i="33" s="1"/>
  <c r="T143" i="33"/>
  <c r="AD143" i="33" s="1"/>
  <c r="T56" i="33"/>
  <c r="AD56" i="33" s="1"/>
  <c r="T120" i="33"/>
  <c r="AD120" i="33" s="1"/>
  <c r="T41" i="33"/>
  <c r="AD41" i="33" s="1"/>
  <c r="T105" i="33"/>
  <c r="AD105" i="33" s="1"/>
  <c r="T18" i="33"/>
  <c r="AD18" i="33" s="1"/>
  <c r="T82" i="33"/>
  <c r="AD82" i="33" s="1"/>
  <c r="T146" i="33"/>
  <c r="AD146" i="33" s="1"/>
  <c r="T51" i="33"/>
  <c r="AD51" i="33" s="1"/>
  <c r="T75" i="33"/>
  <c r="AD75" i="33" s="1"/>
  <c r="T147" i="33"/>
  <c r="AD147" i="33" s="1"/>
  <c r="T20" i="33"/>
  <c r="AD20" i="33" s="1"/>
  <c r="T103" i="33"/>
  <c r="AD103" i="33" s="1"/>
  <c r="T99" i="33"/>
  <c r="AD99" i="33" s="1"/>
  <c r="T84" i="33"/>
  <c r="AD84" i="33" s="1"/>
  <c r="T16" i="33"/>
  <c r="AD16" i="33" s="1"/>
  <c r="T59" i="33"/>
  <c r="AD59" i="33" s="1"/>
  <c r="T148" i="33"/>
  <c r="AD148" i="33" s="1"/>
  <c r="T80" i="33"/>
  <c r="AD80" i="33" s="1"/>
  <c r="T83" i="33"/>
  <c r="AD83" i="33" s="1"/>
  <c r="T61" i="33"/>
  <c r="AD61" i="33" s="1"/>
  <c r="T144" i="33"/>
  <c r="AD144" i="33" s="1"/>
  <c r="T125" i="33"/>
  <c r="AD125" i="33" s="1"/>
  <c r="T65" i="33"/>
  <c r="AD65" i="33" s="1"/>
  <c r="T62" i="33"/>
  <c r="AD62" i="33" s="1"/>
  <c r="T129" i="33"/>
  <c r="AD129" i="33" s="1"/>
  <c r="T126" i="33"/>
  <c r="AD126" i="33" s="1"/>
  <c r="T42" i="33"/>
  <c r="AD42" i="33" s="1"/>
  <c r="T39" i="33"/>
  <c r="AD39" i="33" s="1"/>
  <c r="T106" i="33"/>
  <c r="AD106" i="33" s="1"/>
  <c r="AC17" i="28"/>
  <c r="AN17" i="28" s="1"/>
  <c r="AT17" i="28" s="1"/>
  <c r="AC25" i="28"/>
  <c r="AN25" i="28" s="1"/>
  <c r="AT25" i="28" s="1"/>
  <c r="AC33" i="28"/>
  <c r="AN33" i="28" s="1"/>
  <c r="AT33" i="28" s="1"/>
  <c r="AC41" i="28"/>
  <c r="AN41" i="28" s="1"/>
  <c r="AT41" i="28" s="1"/>
  <c r="AC49" i="28"/>
  <c r="AN49" i="28" s="1"/>
  <c r="AT49" i="28" s="1"/>
  <c r="AC57" i="28"/>
  <c r="AN57" i="28" s="1"/>
  <c r="AT57" i="28" s="1"/>
  <c r="AC65" i="28"/>
  <c r="AN65" i="28" s="1"/>
  <c r="AT65" i="28" s="1"/>
  <c r="AC73" i="28"/>
  <c r="AN73" i="28" s="1"/>
  <c r="AT73" i="28" s="1"/>
  <c r="AC81" i="28"/>
  <c r="AN81" i="28" s="1"/>
  <c r="AT81" i="28" s="1"/>
  <c r="AC89" i="28"/>
  <c r="AN89" i="28" s="1"/>
  <c r="AT89" i="28" s="1"/>
  <c r="AC97" i="28"/>
  <c r="AN97" i="28" s="1"/>
  <c r="AT97" i="28" s="1"/>
  <c r="AC105" i="28"/>
  <c r="AN105" i="28" s="1"/>
  <c r="AT105" i="28" s="1"/>
  <c r="AC113" i="28"/>
  <c r="AN113" i="28" s="1"/>
  <c r="AT113" i="28" s="1"/>
  <c r="AC121" i="28"/>
  <c r="AN121" i="28" s="1"/>
  <c r="AT121" i="28" s="1"/>
  <c r="AC129" i="28"/>
  <c r="AN129" i="28" s="1"/>
  <c r="AT129" i="28" s="1"/>
  <c r="AC137" i="28"/>
  <c r="AN137" i="28" s="1"/>
  <c r="AT137" i="28" s="1"/>
  <c r="AC145" i="28"/>
  <c r="AN145" i="28" s="1"/>
  <c r="AT145" i="28" s="1"/>
  <c r="AC153" i="28"/>
  <c r="AN153" i="28" s="1"/>
  <c r="AT153" i="28" s="1"/>
  <c r="AC10" i="28"/>
  <c r="AN10" i="28" s="1"/>
  <c r="AT10" i="28" s="1"/>
  <c r="AC18" i="28"/>
  <c r="AN18" i="28" s="1"/>
  <c r="AT18" i="28" s="1"/>
  <c r="AC26" i="28"/>
  <c r="AN26" i="28" s="1"/>
  <c r="AT26" i="28" s="1"/>
  <c r="AC34" i="28"/>
  <c r="AN34" i="28" s="1"/>
  <c r="AT34" i="28" s="1"/>
  <c r="AC42" i="28"/>
  <c r="AN42" i="28" s="1"/>
  <c r="AT42" i="28" s="1"/>
  <c r="AC50" i="28"/>
  <c r="AN50" i="28" s="1"/>
  <c r="AT50" i="28" s="1"/>
  <c r="AC58" i="28"/>
  <c r="AN58" i="28" s="1"/>
  <c r="AT58" i="28" s="1"/>
  <c r="AC66" i="28"/>
  <c r="AN66" i="28" s="1"/>
  <c r="AT66" i="28" s="1"/>
  <c r="AC74" i="28"/>
  <c r="AN74" i="28" s="1"/>
  <c r="AT74" i="28" s="1"/>
  <c r="AC82" i="28"/>
  <c r="AN82" i="28" s="1"/>
  <c r="AT82" i="28" s="1"/>
  <c r="AC90" i="28"/>
  <c r="AN90" i="28" s="1"/>
  <c r="AT90" i="28" s="1"/>
  <c r="AC98" i="28"/>
  <c r="AN98" i="28" s="1"/>
  <c r="AT98" i="28" s="1"/>
  <c r="AC106" i="28"/>
  <c r="AN106" i="28" s="1"/>
  <c r="AT106" i="28" s="1"/>
  <c r="AC114" i="28"/>
  <c r="AN114" i="28" s="1"/>
  <c r="AT114" i="28" s="1"/>
  <c r="AC122" i="28"/>
  <c r="AN122" i="28" s="1"/>
  <c r="AT122" i="28" s="1"/>
  <c r="AC130" i="28"/>
  <c r="AN130" i="28" s="1"/>
  <c r="AT130" i="28" s="1"/>
  <c r="AC138" i="28"/>
  <c r="AN138" i="28" s="1"/>
  <c r="AT138" i="28" s="1"/>
  <c r="AC146" i="28"/>
  <c r="AN146" i="28" s="1"/>
  <c r="AT146" i="28" s="1"/>
  <c r="AC154" i="28"/>
  <c r="AN154" i="28" s="1"/>
  <c r="AT154" i="28" s="1"/>
  <c r="AC40" i="28"/>
  <c r="AN40" i="28" s="1"/>
  <c r="AT40" i="28" s="1"/>
  <c r="AC64" i="28"/>
  <c r="AN64" i="28" s="1"/>
  <c r="AT64" i="28" s="1"/>
  <c r="AC88" i="28"/>
  <c r="AN88" i="28" s="1"/>
  <c r="AT88" i="28" s="1"/>
  <c r="AC112" i="28"/>
  <c r="AN112" i="28" s="1"/>
  <c r="AT112" i="28" s="1"/>
  <c r="AC136" i="28"/>
  <c r="AN136" i="28" s="1"/>
  <c r="AT136" i="28" s="1"/>
  <c r="AC152" i="28"/>
  <c r="AN152" i="28" s="1"/>
  <c r="AT152" i="28" s="1"/>
  <c r="AC11" i="28"/>
  <c r="AN11" i="28" s="1"/>
  <c r="AT11" i="28" s="1"/>
  <c r="AC19" i="28"/>
  <c r="AN19" i="28" s="1"/>
  <c r="AT19" i="28" s="1"/>
  <c r="AC27" i="28"/>
  <c r="AN27" i="28" s="1"/>
  <c r="AT27" i="28" s="1"/>
  <c r="AC35" i="28"/>
  <c r="AN35" i="28" s="1"/>
  <c r="AT35" i="28" s="1"/>
  <c r="AC43" i="28"/>
  <c r="AN43" i="28" s="1"/>
  <c r="AT43" i="28" s="1"/>
  <c r="AC51" i="28"/>
  <c r="AN51" i="28" s="1"/>
  <c r="AT51" i="28" s="1"/>
  <c r="AC59" i="28"/>
  <c r="AN59" i="28" s="1"/>
  <c r="AT59" i="28" s="1"/>
  <c r="AC67" i="28"/>
  <c r="AN67" i="28" s="1"/>
  <c r="AT67" i="28" s="1"/>
  <c r="AC75" i="28"/>
  <c r="AN75" i="28" s="1"/>
  <c r="AT75" i="28" s="1"/>
  <c r="AC83" i="28"/>
  <c r="AN83" i="28" s="1"/>
  <c r="AT83" i="28" s="1"/>
  <c r="AC91" i="28"/>
  <c r="AN91" i="28" s="1"/>
  <c r="AT91" i="28" s="1"/>
  <c r="AC99" i="28"/>
  <c r="AN99" i="28" s="1"/>
  <c r="AT99" i="28" s="1"/>
  <c r="AC107" i="28"/>
  <c r="AN107" i="28" s="1"/>
  <c r="AT107" i="28" s="1"/>
  <c r="AC115" i="28"/>
  <c r="AN115" i="28" s="1"/>
  <c r="AT115" i="28" s="1"/>
  <c r="AC123" i="28"/>
  <c r="AN123" i="28" s="1"/>
  <c r="AT123" i="28" s="1"/>
  <c r="AC131" i="28"/>
  <c r="AN131" i="28" s="1"/>
  <c r="AT131" i="28" s="1"/>
  <c r="AC139" i="28"/>
  <c r="AN139" i="28" s="1"/>
  <c r="AT139" i="28" s="1"/>
  <c r="AC147" i="28"/>
  <c r="AN147" i="28" s="1"/>
  <c r="AT147" i="28" s="1"/>
  <c r="AC155" i="28"/>
  <c r="AN155" i="28" s="1"/>
  <c r="AT155" i="28" s="1"/>
  <c r="AC12" i="28"/>
  <c r="AN12" i="28" s="1"/>
  <c r="AT12" i="28" s="1"/>
  <c r="AC20" i="28"/>
  <c r="AN20" i="28" s="1"/>
  <c r="AT20" i="28" s="1"/>
  <c r="AC28" i="28"/>
  <c r="AN28" i="28" s="1"/>
  <c r="AT28" i="28" s="1"/>
  <c r="AC36" i="28"/>
  <c r="AN36" i="28" s="1"/>
  <c r="AT36" i="28" s="1"/>
  <c r="AC44" i="28"/>
  <c r="AN44" i="28" s="1"/>
  <c r="AT44" i="28" s="1"/>
  <c r="AC52" i="28"/>
  <c r="AN52" i="28" s="1"/>
  <c r="AT52" i="28" s="1"/>
  <c r="AC60" i="28"/>
  <c r="AN60" i="28" s="1"/>
  <c r="AT60" i="28" s="1"/>
  <c r="AC68" i="28"/>
  <c r="AN68" i="28" s="1"/>
  <c r="AT68" i="28" s="1"/>
  <c r="AC76" i="28"/>
  <c r="AN76" i="28" s="1"/>
  <c r="AT76" i="28" s="1"/>
  <c r="AC84" i="28"/>
  <c r="AN84" i="28" s="1"/>
  <c r="AT84" i="28" s="1"/>
  <c r="AC92" i="28"/>
  <c r="AN92" i="28" s="1"/>
  <c r="AT92" i="28" s="1"/>
  <c r="AC100" i="28"/>
  <c r="AN100" i="28" s="1"/>
  <c r="AT100" i="28" s="1"/>
  <c r="AC108" i="28"/>
  <c r="AN108" i="28" s="1"/>
  <c r="AT108" i="28" s="1"/>
  <c r="AC116" i="28"/>
  <c r="AN116" i="28" s="1"/>
  <c r="AT116" i="28" s="1"/>
  <c r="AC124" i="28"/>
  <c r="AN124" i="28" s="1"/>
  <c r="AT124" i="28" s="1"/>
  <c r="AC132" i="28"/>
  <c r="AN132" i="28" s="1"/>
  <c r="AT132" i="28" s="1"/>
  <c r="AC140" i="28"/>
  <c r="AN140" i="28" s="1"/>
  <c r="AT140" i="28" s="1"/>
  <c r="AC148" i="28"/>
  <c r="AN148" i="28" s="1"/>
  <c r="AT148" i="28" s="1"/>
  <c r="AC156" i="28"/>
  <c r="AN156" i="28" s="1"/>
  <c r="AT156" i="28" s="1"/>
  <c r="AC16" i="28"/>
  <c r="AN16" i="28" s="1"/>
  <c r="AT16" i="28" s="1"/>
  <c r="AC24" i="28"/>
  <c r="AN24" i="28" s="1"/>
  <c r="AT24" i="28" s="1"/>
  <c r="AC32" i="28"/>
  <c r="AN32" i="28" s="1"/>
  <c r="AT32" i="28" s="1"/>
  <c r="AC48" i="28"/>
  <c r="AN48" i="28" s="1"/>
  <c r="AT48" i="28" s="1"/>
  <c r="AC56" i="28"/>
  <c r="AN56" i="28" s="1"/>
  <c r="AT56" i="28" s="1"/>
  <c r="AC72" i="28"/>
  <c r="AN72" i="28" s="1"/>
  <c r="AT72" i="28" s="1"/>
  <c r="AC80" i="28"/>
  <c r="AN80" i="28" s="1"/>
  <c r="AT80" i="28" s="1"/>
  <c r="AC96" i="28"/>
  <c r="AN96" i="28" s="1"/>
  <c r="AT96" i="28" s="1"/>
  <c r="AC104" i="28"/>
  <c r="AN104" i="28" s="1"/>
  <c r="AT104" i="28" s="1"/>
  <c r="AC120" i="28"/>
  <c r="AN120" i="28" s="1"/>
  <c r="AT120" i="28" s="1"/>
  <c r="AC128" i="28"/>
  <c r="AN128" i="28" s="1"/>
  <c r="AT128" i="28" s="1"/>
  <c r="AC144" i="28"/>
  <c r="AN144" i="28" s="1"/>
  <c r="AT144" i="28" s="1"/>
  <c r="AC13" i="28"/>
  <c r="AN13" i="28" s="1"/>
  <c r="AT13" i="28" s="1"/>
  <c r="AC21" i="28"/>
  <c r="AN21" i="28" s="1"/>
  <c r="AT21" i="28" s="1"/>
  <c r="AC29" i="28"/>
  <c r="AN29" i="28" s="1"/>
  <c r="AT29" i="28" s="1"/>
  <c r="AC37" i="28"/>
  <c r="AN37" i="28" s="1"/>
  <c r="AT37" i="28" s="1"/>
  <c r="AC45" i="28"/>
  <c r="AN45" i="28" s="1"/>
  <c r="AT45" i="28" s="1"/>
  <c r="AC53" i="28"/>
  <c r="AN53" i="28" s="1"/>
  <c r="AT53" i="28" s="1"/>
  <c r="AC61" i="28"/>
  <c r="AN61" i="28" s="1"/>
  <c r="AT61" i="28" s="1"/>
  <c r="AC69" i="28"/>
  <c r="AN69" i="28" s="1"/>
  <c r="AT69" i="28" s="1"/>
  <c r="AC77" i="28"/>
  <c r="AN77" i="28" s="1"/>
  <c r="AT77" i="28" s="1"/>
  <c r="AC85" i="28"/>
  <c r="AN85" i="28" s="1"/>
  <c r="AT85" i="28" s="1"/>
  <c r="AC93" i="28"/>
  <c r="AN93" i="28" s="1"/>
  <c r="AT93" i="28" s="1"/>
  <c r="AC101" i="28"/>
  <c r="AN101" i="28" s="1"/>
  <c r="AT101" i="28" s="1"/>
  <c r="AC109" i="28"/>
  <c r="AN109" i="28" s="1"/>
  <c r="AT109" i="28" s="1"/>
  <c r="AC117" i="28"/>
  <c r="AN117" i="28" s="1"/>
  <c r="AT117" i="28" s="1"/>
  <c r="AC125" i="28"/>
  <c r="AN125" i="28" s="1"/>
  <c r="AT125" i="28" s="1"/>
  <c r="AC133" i="28"/>
  <c r="AN133" i="28" s="1"/>
  <c r="AT133" i="28" s="1"/>
  <c r="AC141" i="28"/>
  <c r="AN141" i="28" s="1"/>
  <c r="AT141" i="28" s="1"/>
  <c r="AC149" i="28"/>
  <c r="AN149" i="28" s="1"/>
  <c r="AT149" i="28" s="1"/>
  <c r="AC157" i="28"/>
  <c r="AN157" i="28" s="1"/>
  <c r="AT157" i="28" s="1"/>
  <c r="AC14" i="28"/>
  <c r="AN14" i="28" s="1"/>
  <c r="AT14" i="28" s="1"/>
  <c r="AC22" i="28"/>
  <c r="AN22" i="28" s="1"/>
  <c r="AT22" i="28" s="1"/>
  <c r="AC30" i="28"/>
  <c r="AN30" i="28" s="1"/>
  <c r="AT30" i="28" s="1"/>
  <c r="AC38" i="28"/>
  <c r="AN38" i="28" s="1"/>
  <c r="AT38" i="28" s="1"/>
  <c r="AC46" i="28"/>
  <c r="AN46" i="28" s="1"/>
  <c r="AT46" i="28" s="1"/>
  <c r="AC54" i="28"/>
  <c r="AN54" i="28" s="1"/>
  <c r="AT54" i="28" s="1"/>
  <c r="AC62" i="28"/>
  <c r="AN62" i="28" s="1"/>
  <c r="AT62" i="28" s="1"/>
  <c r="AC70" i="28"/>
  <c r="AN70" i="28" s="1"/>
  <c r="AT70" i="28" s="1"/>
  <c r="AC78" i="28"/>
  <c r="AN78" i="28" s="1"/>
  <c r="AT78" i="28" s="1"/>
  <c r="AC86" i="28"/>
  <c r="AN86" i="28" s="1"/>
  <c r="AT86" i="28" s="1"/>
  <c r="AC94" i="28"/>
  <c r="AN94" i="28" s="1"/>
  <c r="AT94" i="28" s="1"/>
  <c r="AC102" i="28"/>
  <c r="AN102" i="28" s="1"/>
  <c r="AT102" i="28" s="1"/>
  <c r="AC110" i="28"/>
  <c r="AN110" i="28" s="1"/>
  <c r="AT110" i="28" s="1"/>
  <c r="AC118" i="28"/>
  <c r="AN118" i="28" s="1"/>
  <c r="AT118" i="28" s="1"/>
  <c r="AC126" i="28"/>
  <c r="AN126" i="28" s="1"/>
  <c r="AT126" i="28" s="1"/>
  <c r="AC134" i="28"/>
  <c r="AN134" i="28" s="1"/>
  <c r="AT134" i="28" s="1"/>
  <c r="AC142" i="28"/>
  <c r="AN142" i="28" s="1"/>
  <c r="AT142" i="28" s="1"/>
  <c r="AC150" i="28"/>
  <c r="AN150" i="28" s="1"/>
  <c r="AT150" i="28" s="1"/>
  <c r="AC158" i="28"/>
  <c r="AN158" i="28" s="1"/>
  <c r="AT158" i="28" s="1"/>
  <c r="AC15" i="28"/>
  <c r="AN15" i="28" s="1"/>
  <c r="AT15" i="28" s="1"/>
  <c r="AC23" i="28"/>
  <c r="AN23" i="28" s="1"/>
  <c r="AT23" i="28" s="1"/>
  <c r="AC31" i="28"/>
  <c r="AN31" i="28" s="1"/>
  <c r="AT31" i="28" s="1"/>
  <c r="AC39" i="28"/>
  <c r="AN39" i="28" s="1"/>
  <c r="AT39" i="28" s="1"/>
  <c r="AC47" i="28"/>
  <c r="AN47" i="28" s="1"/>
  <c r="AT47" i="28" s="1"/>
  <c r="AC55" i="28"/>
  <c r="AN55" i="28" s="1"/>
  <c r="AT55" i="28" s="1"/>
  <c r="AC63" i="28"/>
  <c r="AN63" i="28" s="1"/>
  <c r="AT63" i="28" s="1"/>
  <c r="AC71" i="28"/>
  <c r="AN71" i="28" s="1"/>
  <c r="AT71" i="28" s="1"/>
  <c r="AC79" i="28"/>
  <c r="AN79" i="28" s="1"/>
  <c r="AT79" i="28" s="1"/>
  <c r="AC87" i="28"/>
  <c r="AN87" i="28" s="1"/>
  <c r="AT87" i="28" s="1"/>
  <c r="AC95" i="28"/>
  <c r="AN95" i="28" s="1"/>
  <c r="AT95" i="28" s="1"/>
  <c r="AC103" i="28"/>
  <c r="AN103" i="28" s="1"/>
  <c r="AT103" i="28" s="1"/>
  <c r="AC111" i="28"/>
  <c r="AN111" i="28" s="1"/>
  <c r="AT111" i="28" s="1"/>
  <c r="AC119" i="28"/>
  <c r="AN119" i="28" s="1"/>
  <c r="AT119" i="28" s="1"/>
  <c r="AC127" i="28"/>
  <c r="AN127" i="28" s="1"/>
  <c r="AT127" i="28" s="1"/>
  <c r="AC135" i="28"/>
  <c r="AN135" i="28" s="1"/>
  <c r="AT135" i="28" s="1"/>
  <c r="AC143" i="28"/>
  <c r="AN143" i="28" s="1"/>
  <c r="AT143" i="28" s="1"/>
  <c r="AC151" i="28"/>
  <c r="AN151" i="28" s="1"/>
  <c r="AT151" i="28" s="1"/>
  <c r="AC159" i="28"/>
  <c r="AN159" i="28" s="1"/>
  <c r="AT159" i="28" s="1"/>
  <c r="H11" i="14"/>
  <c r="J11" i="14"/>
  <c r="I11" i="14"/>
  <c r="AN21" i="33" l="1"/>
  <c r="AN113" i="33"/>
  <c r="AN89" i="33"/>
  <c r="AN116" i="33"/>
  <c r="AN58" i="33"/>
  <c r="AN107" i="33"/>
  <c r="AN114" i="33"/>
  <c r="AN47" i="33"/>
  <c r="AN79" i="33"/>
  <c r="AN100" i="33"/>
  <c r="AN32" i="33"/>
  <c r="AN133" i="33"/>
  <c r="AN80" i="33"/>
  <c r="AN13" i="33"/>
  <c r="AN126" i="33"/>
  <c r="AN17" i="33"/>
  <c r="AN112" i="33"/>
  <c r="AN76" i="33"/>
  <c r="AN57" i="33"/>
  <c r="AN129" i="33"/>
  <c r="AN121" i="33"/>
  <c r="AN62" i="33"/>
  <c r="AN18" i="33"/>
  <c r="AN54" i="33"/>
  <c r="AN115" i="33"/>
  <c r="AN31" i="33"/>
  <c r="AN109" i="33"/>
  <c r="AN56" i="33"/>
  <c r="AN91" i="33"/>
  <c r="AN110" i="33"/>
  <c r="AN119" i="33"/>
  <c r="AN146" i="33"/>
  <c r="AN66" i="33"/>
  <c r="AN81" i="33"/>
  <c r="AN15" i="33"/>
  <c r="AN51" i="33"/>
  <c r="AN144" i="33"/>
  <c r="AN30" i="33"/>
  <c r="AN23" i="33"/>
  <c r="AN46" i="33"/>
  <c r="AN10" i="33"/>
  <c r="AN37" i="33"/>
  <c r="AN86" i="33"/>
  <c r="AN52" i="33"/>
  <c r="AN99" i="33"/>
  <c r="AN44" i="33"/>
  <c r="AN156" i="33"/>
  <c r="AN101" i="33"/>
  <c r="AN48" i="33"/>
  <c r="AN39" i="33"/>
  <c r="AN102" i="33"/>
  <c r="AN111" i="33"/>
  <c r="AN138" i="33"/>
  <c r="AN150" i="33"/>
  <c r="AN159" i="33"/>
  <c r="AN148" i="33"/>
  <c r="AN43" i="33"/>
  <c r="AN108" i="33"/>
  <c r="AN35" i="33"/>
  <c r="AN128" i="33"/>
  <c r="AN147" i="33"/>
  <c r="AN14" i="33"/>
  <c r="AN97" i="33"/>
  <c r="AN149" i="33"/>
  <c r="AN96" i="33"/>
  <c r="AN67" i="33"/>
  <c r="AN83" i="33"/>
  <c r="AN94" i="33"/>
  <c r="AN122" i="33"/>
  <c r="AN42" i="33"/>
  <c r="AN34" i="33"/>
  <c r="AN28" i="33"/>
  <c r="AN82" i="33"/>
  <c r="AN145" i="33"/>
  <c r="AN33" i="33"/>
  <c r="AN135" i="33"/>
  <c r="AN19" i="33"/>
  <c r="AN131" i="33"/>
  <c r="AN77" i="33"/>
  <c r="AN16" i="33"/>
  <c r="AN45" i="33"/>
  <c r="AN98" i="33"/>
  <c r="AN140" i="33"/>
  <c r="AN12" i="33"/>
  <c r="AN95" i="33"/>
  <c r="AN60" i="33"/>
  <c r="AN49" i="33"/>
  <c r="AN136" i="33"/>
  <c r="AN155" i="33"/>
  <c r="AN22" i="33"/>
  <c r="AN105" i="33"/>
  <c r="AN157" i="33"/>
  <c r="AN25" i="33"/>
  <c r="AN78" i="33"/>
  <c r="AN158" i="33"/>
  <c r="AN103" i="33"/>
  <c r="AN130" i="33"/>
  <c r="AN50" i="33"/>
  <c r="AN75" i="33"/>
  <c r="AN90" i="33"/>
  <c r="AN124" i="33"/>
  <c r="AN40" i="33"/>
  <c r="AN93" i="33"/>
  <c r="AN142" i="33"/>
  <c r="AN143" i="33"/>
  <c r="AN27" i="33"/>
  <c r="AN139" i="33"/>
  <c r="AN87" i="33"/>
  <c r="AN24" i="33"/>
  <c r="AN73" i="33"/>
  <c r="AN74" i="33"/>
  <c r="AN26" i="33"/>
  <c r="AN69" i="33"/>
  <c r="AN68" i="33"/>
  <c r="AN63" i="33"/>
  <c r="AN36" i="33"/>
  <c r="AN92" i="33"/>
  <c r="AN153" i="33"/>
  <c r="AN88" i="33"/>
  <c r="AN53" i="33"/>
  <c r="AN151" i="33"/>
  <c r="AN134" i="33"/>
  <c r="AN70" i="33"/>
  <c r="AN120" i="33"/>
  <c r="AN84" i="33"/>
  <c r="AN141" i="33"/>
  <c r="AN137" i="33"/>
  <c r="AN85" i="33"/>
  <c r="AN61" i="33"/>
  <c r="AN106" i="33"/>
  <c r="AN29" i="33"/>
  <c r="AN20" i="33"/>
  <c r="AN55" i="33"/>
  <c r="AN71" i="33"/>
  <c r="AN65" i="33"/>
  <c r="AN125" i="33"/>
  <c r="AN72" i="33"/>
  <c r="AN117" i="33"/>
  <c r="AN64" i="33"/>
  <c r="AN132" i="33"/>
  <c r="AN118" i="33"/>
  <c r="AN127" i="33"/>
  <c r="AN154" i="33"/>
  <c r="AN11" i="33"/>
  <c r="AN104" i="33"/>
  <c r="AN123" i="33"/>
  <c r="AN59" i="33"/>
  <c r="AN152" i="33"/>
  <c r="AN41" i="33"/>
  <c r="AN38" i="33"/>
  <c r="AP127" i="28"/>
  <c r="AP55" i="28"/>
  <c r="AP14" i="28"/>
  <c r="AP80" i="28"/>
  <c r="AP155" i="28"/>
  <c r="AP48" i="28"/>
  <c r="AP145" i="28"/>
  <c r="AP151" i="28"/>
  <c r="AP102" i="28"/>
  <c r="AP61" i="28"/>
  <c r="AP92" i="28"/>
  <c r="AP51" i="28"/>
  <c r="AP74" i="28"/>
  <c r="AP41" i="28"/>
  <c r="AP9" i="28"/>
  <c r="AP143" i="28"/>
  <c r="AP39" i="28"/>
  <c r="AP94" i="28"/>
  <c r="AP149" i="28"/>
  <c r="AP53" i="28"/>
  <c r="AP56" i="28"/>
  <c r="AP84" i="28"/>
  <c r="AP139" i="28"/>
  <c r="AP43" i="28"/>
  <c r="AP16" i="28"/>
  <c r="AP66" i="28"/>
  <c r="AP129" i="28"/>
  <c r="AP33" i="28"/>
  <c r="AP68" i="28"/>
  <c r="AP159" i="28"/>
  <c r="AP110" i="28"/>
  <c r="AP69" i="28"/>
  <c r="AP100" i="28"/>
  <c r="AP59" i="28"/>
  <c r="AP82" i="28"/>
  <c r="AP49" i="28"/>
  <c r="AP47" i="28"/>
  <c r="AP157" i="28"/>
  <c r="AP64" i="28"/>
  <c r="AP147" i="28"/>
  <c r="AP32" i="28"/>
  <c r="AP137" i="28"/>
  <c r="AP135" i="28"/>
  <c r="AP31" i="28"/>
  <c r="AP86" i="28"/>
  <c r="AP141" i="28"/>
  <c r="AP45" i="28"/>
  <c r="AP40" i="28"/>
  <c r="AP76" i="28"/>
  <c r="AP131" i="28"/>
  <c r="AP35" i="28"/>
  <c r="AP154" i="28"/>
  <c r="AP58" i="28"/>
  <c r="AP121" i="28"/>
  <c r="AP25" i="28"/>
  <c r="AP23" i="28"/>
  <c r="AP78" i="28"/>
  <c r="AP133" i="28"/>
  <c r="AP24" i="28"/>
  <c r="AP123" i="28"/>
  <c r="AP27" i="28"/>
  <c r="AP146" i="28"/>
  <c r="AP50" i="28"/>
  <c r="AP113" i="28"/>
  <c r="AP17" i="28"/>
  <c r="AP119" i="28"/>
  <c r="AP15" i="28"/>
  <c r="AP70" i="28"/>
  <c r="AP125" i="28"/>
  <c r="AP29" i="28"/>
  <c r="AP156" i="28"/>
  <c r="AP60" i="28"/>
  <c r="AP115" i="28"/>
  <c r="AP19" i="28"/>
  <c r="AP138" i="28"/>
  <c r="AP42" i="28"/>
  <c r="AP105" i="28"/>
  <c r="AP111" i="28"/>
  <c r="AP158" i="28"/>
  <c r="AP62" i="28"/>
  <c r="AP117" i="28"/>
  <c r="AP21" i="28"/>
  <c r="AP148" i="28"/>
  <c r="AP52" i="28"/>
  <c r="AP107" i="28"/>
  <c r="AP11" i="28"/>
  <c r="AP130" i="28"/>
  <c r="AP34" i="28"/>
  <c r="AP97" i="28"/>
  <c r="AP103" i="28"/>
  <c r="AP150" i="28"/>
  <c r="AP54" i="28"/>
  <c r="AP109" i="28"/>
  <c r="AP13" i="28"/>
  <c r="AP140" i="28"/>
  <c r="AP99" i="28"/>
  <c r="AP144" i="28"/>
  <c r="AP122" i="28"/>
  <c r="AP26" i="28"/>
  <c r="AP89" i="28"/>
  <c r="AP46" i="28"/>
  <c r="AP36" i="28"/>
  <c r="AP18" i="28"/>
  <c r="AP38" i="28"/>
  <c r="AP28" i="28"/>
  <c r="AP10" i="28"/>
  <c r="AP85" i="28"/>
  <c r="AP88" i="28"/>
  <c r="AP65" i="28"/>
  <c r="AP37" i="28"/>
  <c r="AP95" i="28"/>
  <c r="AP142" i="28"/>
  <c r="AP101" i="28"/>
  <c r="AP136" i="28"/>
  <c r="AP132" i="28"/>
  <c r="AP91" i="28"/>
  <c r="AP120" i="28"/>
  <c r="AP114" i="28"/>
  <c r="AP81" i="28"/>
  <c r="AP87" i="28"/>
  <c r="AP134" i="28"/>
  <c r="AP93" i="28"/>
  <c r="AP128" i="28"/>
  <c r="AP124" i="28"/>
  <c r="AP83" i="28"/>
  <c r="AP104" i="28"/>
  <c r="AP106" i="28"/>
  <c r="AP73" i="28"/>
  <c r="AP79" i="28"/>
  <c r="AP126" i="28"/>
  <c r="AP30" i="28"/>
  <c r="AP112" i="28"/>
  <c r="AP116" i="28"/>
  <c r="AP20" i="28"/>
  <c r="AP75" i="28"/>
  <c r="AP98" i="28"/>
  <c r="AP63" i="28"/>
  <c r="AP152" i="28"/>
  <c r="AP71" i="28"/>
  <c r="AP118" i="28"/>
  <c r="AP22" i="28"/>
  <c r="AP77" i="28"/>
  <c r="AP96" i="28"/>
  <c r="AP108" i="28"/>
  <c r="AP12" i="28"/>
  <c r="AP67" i="28"/>
  <c r="AP72" i="28"/>
  <c r="AP90" i="28"/>
  <c r="AP153" i="28"/>
  <c r="AP57" i="28"/>
  <c r="AJ104" i="33"/>
  <c r="AP104" i="33" s="1"/>
  <c r="AJ20" i="33"/>
  <c r="AP20" i="33" s="1"/>
  <c r="AJ81" i="33"/>
  <c r="AP81" i="33" s="1"/>
  <c r="AJ105" i="33"/>
  <c r="AP105" i="33" s="1"/>
  <c r="AJ114" i="33"/>
  <c r="AP114" i="33" s="1"/>
  <c r="AJ140" i="33"/>
  <c r="AP140" i="33" s="1"/>
  <c r="AJ80" i="33"/>
  <c r="AP80" i="33" s="1"/>
  <c r="AJ94" i="33"/>
  <c r="AP94" i="33" s="1"/>
  <c r="AJ107" i="33"/>
  <c r="AP107" i="33" s="1"/>
  <c r="AJ96" i="33"/>
  <c r="AP96" i="33" s="1"/>
  <c r="AJ95" i="33"/>
  <c r="AP95" i="33" s="1"/>
  <c r="AJ65" i="33"/>
  <c r="AP65" i="33" s="1"/>
  <c r="AJ91" i="33"/>
  <c r="AP91" i="33" s="1"/>
  <c r="AJ120" i="33"/>
  <c r="AP120" i="33" s="1"/>
  <c r="AJ125" i="33"/>
  <c r="AP125" i="33" s="1"/>
  <c r="AJ48" i="33"/>
  <c r="AP48" i="33" s="1"/>
  <c r="AJ89" i="33"/>
  <c r="AP89" i="33" s="1"/>
  <c r="AJ142" i="33"/>
  <c r="AP142" i="33" s="1"/>
  <c r="AJ24" i="33"/>
  <c r="AP24" i="33" s="1"/>
  <c r="AJ39" i="33"/>
  <c r="AP39" i="33" s="1"/>
  <c r="AJ71" i="33"/>
  <c r="AP71" i="33" s="1"/>
  <c r="AJ72" i="33"/>
  <c r="AP72" i="33" s="1"/>
  <c r="AJ46" i="33"/>
  <c r="AP46" i="33" s="1"/>
  <c r="AJ50" i="33"/>
  <c r="AP50" i="33" s="1"/>
  <c r="AJ76" i="33"/>
  <c r="AP76" i="33" s="1"/>
  <c r="AJ98" i="33"/>
  <c r="AP98" i="33" s="1"/>
  <c r="AJ119" i="33"/>
  <c r="AP119" i="33" s="1"/>
  <c r="AJ152" i="33"/>
  <c r="AP152" i="33" s="1"/>
  <c r="AJ55" i="33"/>
  <c r="AP55" i="33" s="1"/>
  <c r="AJ121" i="33"/>
  <c r="AP121" i="33" s="1"/>
  <c r="AJ87" i="33"/>
  <c r="AP87" i="33" s="1"/>
  <c r="AJ116" i="33"/>
  <c r="AP116" i="33" s="1"/>
  <c r="AJ22" i="33"/>
  <c r="AP22" i="33" s="1"/>
  <c r="AJ123" i="33"/>
  <c r="AP123" i="33" s="1"/>
  <c r="AJ117" i="33"/>
  <c r="AP117" i="33" s="1"/>
  <c r="AJ102" i="33"/>
  <c r="AP102" i="33" s="1"/>
  <c r="AJ42" i="33"/>
  <c r="AP42" i="33" s="1"/>
  <c r="AJ41" i="33"/>
  <c r="AP41" i="33" s="1"/>
  <c r="AJ17" i="33"/>
  <c r="AP17" i="33" s="1"/>
  <c r="AJ159" i="33"/>
  <c r="AP159" i="33" s="1"/>
  <c r="AJ126" i="33"/>
  <c r="AP126" i="33" s="1"/>
  <c r="AJ147" i="33"/>
  <c r="AP147" i="33" s="1"/>
  <c r="AJ13" i="33"/>
  <c r="AP13" i="33" s="1"/>
  <c r="AJ137" i="33"/>
  <c r="AP137" i="33" s="1"/>
  <c r="AJ12" i="33"/>
  <c r="AP12" i="33" s="1"/>
  <c r="AJ129" i="33"/>
  <c r="AP129" i="33" s="1"/>
  <c r="AJ148" i="33"/>
  <c r="AP148" i="33" s="1"/>
  <c r="AJ124" i="33"/>
  <c r="AP124" i="33" s="1"/>
  <c r="AJ30" i="33"/>
  <c r="AP30" i="33" s="1"/>
  <c r="AJ67" i="33"/>
  <c r="AP67" i="33" s="1"/>
  <c r="AJ100" i="33"/>
  <c r="AP100" i="33" s="1"/>
  <c r="AJ133" i="33"/>
  <c r="AP133" i="33" s="1"/>
  <c r="AJ139" i="33"/>
  <c r="AP139" i="33" s="1"/>
  <c r="AJ51" i="33"/>
  <c r="AP51" i="33" s="1"/>
  <c r="AJ60" i="33"/>
  <c r="AP60" i="33" s="1"/>
  <c r="AJ93" i="33"/>
  <c r="AP93" i="33" s="1"/>
  <c r="AJ66" i="33"/>
  <c r="AP66" i="33" s="1"/>
  <c r="AJ150" i="33"/>
  <c r="AP150" i="33" s="1"/>
  <c r="AJ36" i="33"/>
  <c r="AP36" i="33" s="1"/>
  <c r="AJ69" i="33"/>
  <c r="AP69" i="33" s="1"/>
  <c r="AJ34" i="33"/>
  <c r="AP34" i="33" s="1"/>
  <c r="AJ146" i="33"/>
  <c r="AP146" i="33" s="1"/>
  <c r="AJ112" i="33"/>
  <c r="AP112" i="33" s="1"/>
  <c r="AJ153" i="33"/>
  <c r="AP153" i="33" s="1"/>
  <c r="AJ86" i="33"/>
  <c r="AP86" i="33" s="1"/>
  <c r="AJ88" i="33"/>
  <c r="AP88" i="33" s="1"/>
  <c r="AJ154" i="33"/>
  <c r="AP154" i="33" s="1"/>
  <c r="AJ84" i="33"/>
  <c r="AP84" i="33" s="1"/>
  <c r="AJ82" i="33"/>
  <c r="AP82" i="33" s="1"/>
  <c r="AJ15" i="33"/>
  <c r="AP15" i="33" s="1"/>
  <c r="AJ11" i="33"/>
  <c r="AP11" i="33" s="1"/>
  <c r="AJ92" i="33"/>
  <c r="AP92" i="33" s="1"/>
  <c r="AJ57" i="33"/>
  <c r="AP57" i="33" s="1"/>
  <c r="AJ135" i="33"/>
  <c r="AP135" i="33" s="1"/>
  <c r="AJ52" i="33"/>
  <c r="AP52" i="33" s="1"/>
  <c r="AJ145" i="33"/>
  <c r="AP145" i="33" s="1"/>
  <c r="AJ53" i="33"/>
  <c r="AP53" i="33" s="1"/>
  <c r="AJ106" i="33"/>
  <c r="AP106" i="33" s="1"/>
  <c r="AJ144" i="33"/>
  <c r="AP144" i="33" s="1"/>
  <c r="AJ99" i="33"/>
  <c r="AP99" i="33" s="1"/>
  <c r="AJ18" i="33"/>
  <c r="AP18" i="33" s="1"/>
  <c r="AJ155" i="33"/>
  <c r="AP155" i="33" s="1"/>
  <c r="AJ25" i="33"/>
  <c r="AP25" i="33" s="1"/>
  <c r="AJ85" i="33"/>
  <c r="AP85" i="33" s="1"/>
  <c r="AJ78" i="33"/>
  <c r="AP78" i="33" s="1"/>
  <c r="AJ149" i="33"/>
  <c r="AP149" i="33" s="1"/>
  <c r="AJ111" i="33"/>
  <c r="AP111" i="33" s="1"/>
  <c r="AJ28" i="33"/>
  <c r="AP28" i="33" s="1"/>
  <c r="AJ136" i="33"/>
  <c r="AP136" i="33" s="1"/>
  <c r="AJ26" i="33"/>
  <c r="AP26" i="33" s="1"/>
  <c r="AJ110" i="33"/>
  <c r="AP110" i="33" s="1"/>
  <c r="AJ61" i="33"/>
  <c r="AP61" i="33" s="1"/>
  <c r="AJ103" i="33"/>
  <c r="AP103" i="33" s="1"/>
  <c r="AJ38" i="33"/>
  <c r="AP38" i="33" s="1"/>
  <c r="AJ138" i="33"/>
  <c r="AP138" i="33" s="1"/>
  <c r="AJ27" i="33"/>
  <c r="AP27" i="33" s="1"/>
  <c r="AJ21" i="33"/>
  <c r="AP21" i="33" s="1"/>
  <c r="AJ14" i="33"/>
  <c r="AP14" i="33" s="1"/>
  <c r="AJ47" i="33"/>
  <c r="AP47" i="33" s="1"/>
  <c r="AJ19" i="33"/>
  <c r="AP19" i="33" s="1"/>
  <c r="AG8" i="33"/>
  <c r="W8" i="33" s="1"/>
  <c r="AJ8" i="28"/>
  <c r="Z8" i="28" s="1"/>
  <c r="AJ83" i="33"/>
  <c r="AP83" i="33" s="1"/>
  <c r="AJ101" i="33"/>
  <c r="AP101" i="33" s="1"/>
  <c r="AJ74" i="33"/>
  <c r="AP74" i="33" s="1"/>
  <c r="AJ158" i="33"/>
  <c r="AP158" i="33" s="1"/>
  <c r="AJ131" i="33"/>
  <c r="AP131" i="33" s="1"/>
  <c r="AJ40" i="33"/>
  <c r="AP40" i="33" s="1"/>
  <c r="AJ108" i="33"/>
  <c r="AP108" i="33" s="1"/>
  <c r="AJ77" i="33"/>
  <c r="AP77" i="33" s="1"/>
  <c r="AJ134" i="33"/>
  <c r="AP134" i="33" s="1"/>
  <c r="AJ157" i="33"/>
  <c r="AP157" i="33" s="1"/>
  <c r="AJ37" i="33"/>
  <c r="AP37" i="33" s="1"/>
  <c r="AJ10" i="33"/>
  <c r="AP10" i="33" s="1"/>
  <c r="AJ127" i="33"/>
  <c r="AP127" i="33" s="1"/>
  <c r="AJ44" i="33"/>
  <c r="AP44" i="33" s="1"/>
  <c r="AJ70" i="33"/>
  <c r="AP70" i="33" s="1"/>
  <c r="AJ35" i="33"/>
  <c r="AP35" i="33" s="1"/>
  <c r="AJ128" i="33"/>
  <c r="AP128" i="33" s="1"/>
  <c r="AJ75" i="33"/>
  <c r="AP75" i="33" s="1"/>
  <c r="AJ56" i="33"/>
  <c r="AP56" i="33" s="1"/>
  <c r="AJ97" i="33"/>
  <c r="AP97" i="33" s="1"/>
  <c r="AJ130" i="33"/>
  <c r="AP130" i="33" s="1"/>
  <c r="AJ63" i="33"/>
  <c r="AP63" i="33" s="1"/>
  <c r="AJ32" i="33"/>
  <c r="AP32" i="33" s="1"/>
  <c r="AJ73" i="33"/>
  <c r="AP73" i="33" s="1"/>
  <c r="AJ31" i="33"/>
  <c r="AP31" i="33" s="1"/>
  <c r="AJ132" i="33"/>
  <c r="AP132" i="33" s="1"/>
  <c r="AE8" i="33"/>
  <c r="U8" i="33" s="1"/>
  <c r="AJ62" i="33"/>
  <c r="AP62" i="33" s="1"/>
  <c r="AJ59" i="33"/>
  <c r="AP59" i="33" s="1"/>
  <c r="AJ143" i="33"/>
  <c r="AP143" i="33" s="1"/>
  <c r="AJ33" i="33"/>
  <c r="AP33" i="33" s="1"/>
  <c r="AJ43" i="33"/>
  <c r="AP43" i="33" s="1"/>
  <c r="AJ118" i="33"/>
  <c r="AP118" i="33" s="1"/>
  <c r="AJ115" i="33"/>
  <c r="AP115" i="33" s="1"/>
  <c r="AJ151" i="33"/>
  <c r="AP151" i="33" s="1"/>
  <c r="AJ68" i="33"/>
  <c r="AP68" i="33" s="1"/>
  <c r="AJ16" i="33"/>
  <c r="AP16" i="33" s="1"/>
  <c r="AJ79" i="33"/>
  <c r="AP79" i="33" s="1"/>
  <c r="AJ29" i="33"/>
  <c r="AP29" i="33" s="1"/>
  <c r="AJ122" i="33"/>
  <c r="AP122" i="33" s="1"/>
  <c r="AJ141" i="33"/>
  <c r="AP141" i="33" s="1"/>
  <c r="AJ156" i="33"/>
  <c r="AP156" i="33" s="1"/>
  <c r="AJ54" i="33"/>
  <c r="AP54" i="33" s="1"/>
  <c r="AI8" i="33"/>
  <c r="Y8" i="33" s="1"/>
  <c r="AG8" i="28"/>
  <c r="W8" i="28" s="1"/>
  <c r="AJ58" i="33"/>
  <c r="AP58" i="33" s="1"/>
  <c r="AJ90" i="33"/>
  <c r="AP90" i="33" s="1"/>
  <c r="AJ23" i="33"/>
  <c r="AP23" i="33" s="1"/>
  <c r="AC8" i="33"/>
  <c r="AO9" i="33"/>
  <c r="AF8" i="33"/>
  <c r="V8" i="33" s="1"/>
  <c r="AH8" i="28"/>
  <c r="X8" i="28" s="1"/>
  <c r="AL95" i="28"/>
  <c r="AR95" i="28" s="1"/>
  <c r="AL28" i="28"/>
  <c r="AR28" i="28" s="1"/>
  <c r="AL56" i="28"/>
  <c r="AR56" i="28" s="1"/>
  <c r="AL148" i="28"/>
  <c r="AR148" i="28" s="1"/>
  <c r="AL82" i="28"/>
  <c r="AR82" i="28" s="1"/>
  <c r="AL23" i="28"/>
  <c r="AR23" i="28" s="1"/>
  <c r="AL83" i="28"/>
  <c r="AR83" i="28" s="1"/>
  <c r="AL15" i="28"/>
  <c r="AR15" i="28" s="1"/>
  <c r="AL137" i="28"/>
  <c r="AR137" i="28" s="1"/>
  <c r="AL96" i="28"/>
  <c r="AR96" i="28" s="1"/>
  <c r="AL21" i="28"/>
  <c r="AR21" i="28" s="1"/>
  <c r="AL122" i="28"/>
  <c r="AR122" i="28" s="1"/>
  <c r="AL22" i="28"/>
  <c r="AR22" i="28" s="1"/>
  <c r="AL123" i="28"/>
  <c r="AR123" i="28" s="1"/>
  <c r="AL127" i="28"/>
  <c r="AR127" i="28" s="1"/>
  <c r="AL44" i="28"/>
  <c r="AR44" i="28" s="1"/>
  <c r="AL136" i="28"/>
  <c r="AR136" i="28" s="1"/>
  <c r="AL61" i="28"/>
  <c r="AR61" i="28" s="1"/>
  <c r="AL47" i="28"/>
  <c r="AR47" i="28" s="1"/>
  <c r="AR9" i="33"/>
  <c r="AL8" i="33"/>
  <c r="AF8" i="28"/>
  <c r="V8" i="28" s="1"/>
  <c r="AL9" i="28"/>
  <c r="AO9" i="28" s="1"/>
  <c r="AU9" i="28" s="1"/>
  <c r="AI8" i="28"/>
  <c r="Y8" i="28" s="1"/>
  <c r="AL126" i="28"/>
  <c r="AR126" i="28" s="1"/>
  <c r="AL159" i="28"/>
  <c r="AR159" i="28" s="1"/>
  <c r="AL81" i="28"/>
  <c r="AR81" i="28" s="1"/>
  <c r="AL84" i="28"/>
  <c r="AR84" i="28" s="1"/>
  <c r="AL18" i="28"/>
  <c r="AR18" i="28" s="1"/>
  <c r="AL101" i="28"/>
  <c r="AR101" i="28" s="1"/>
  <c r="AL19" i="28"/>
  <c r="AR19" i="28" s="1"/>
  <c r="AL102" i="28"/>
  <c r="AR102" i="28" s="1"/>
  <c r="AL103" i="28"/>
  <c r="AR103" i="28" s="1"/>
  <c r="AL32" i="28"/>
  <c r="AR32" i="28" s="1"/>
  <c r="AL124" i="28"/>
  <c r="AR124" i="28" s="1"/>
  <c r="AL58" i="28"/>
  <c r="AR58" i="28" s="1"/>
  <c r="AL141" i="28"/>
  <c r="AR141" i="28" s="1"/>
  <c r="AL59" i="28"/>
  <c r="AR59" i="28" s="1"/>
  <c r="AL142" i="28"/>
  <c r="AR142" i="28" s="1"/>
  <c r="AL65" i="28"/>
  <c r="AR65" i="28" s="1"/>
  <c r="AL72" i="28"/>
  <c r="AR72" i="28" s="1"/>
  <c r="AL31" i="28"/>
  <c r="AR31" i="28" s="1"/>
  <c r="AL98" i="28"/>
  <c r="AR98" i="28" s="1"/>
  <c r="AJ113" i="33"/>
  <c r="AP113" i="33" s="1"/>
  <c r="AN8" i="28"/>
  <c r="AT9" i="28"/>
  <c r="AL62" i="28"/>
  <c r="AR62" i="28" s="1"/>
  <c r="AL99" i="28"/>
  <c r="AR99" i="28" s="1"/>
  <c r="AL79" i="28"/>
  <c r="AR79" i="28" s="1"/>
  <c r="AL20" i="28"/>
  <c r="AR20" i="28" s="1"/>
  <c r="AL112" i="28"/>
  <c r="AR112" i="28" s="1"/>
  <c r="AL37" i="28"/>
  <c r="AR37" i="28" s="1"/>
  <c r="AL138" i="28"/>
  <c r="AR138" i="28" s="1"/>
  <c r="AL38" i="28"/>
  <c r="AR38" i="28" s="1"/>
  <c r="AL139" i="28"/>
  <c r="AR139" i="28" s="1"/>
  <c r="AL151" i="28"/>
  <c r="AR151" i="28" s="1"/>
  <c r="AL60" i="28"/>
  <c r="AR60" i="28" s="1"/>
  <c r="AL152" i="28"/>
  <c r="AR152" i="28" s="1"/>
  <c r="AL77" i="28"/>
  <c r="AR77" i="28" s="1"/>
  <c r="AL97" i="28"/>
  <c r="AR97" i="28" s="1"/>
  <c r="AL78" i="28"/>
  <c r="AR78" i="28" s="1"/>
  <c r="AL55" i="28"/>
  <c r="AR55" i="28" s="1"/>
  <c r="AL145" i="28"/>
  <c r="AR145" i="28" s="1"/>
  <c r="AL100" i="28"/>
  <c r="AR100" i="28" s="1"/>
  <c r="AL34" i="28"/>
  <c r="AR34" i="28" s="1"/>
  <c r="AJ49" i="33"/>
  <c r="AP49" i="33" s="1"/>
  <c r="AJ109" i="33"/>
  <c r="AP109" i="33" s="1"/>
  <c r="AD8" i="33"/>
  <c r="T8" i="33" s="1"/>
  <c r="AJ9" i="33"/>
  <c r="AM9" i="33" s="1"/>
  <c r="AS9" i="33" s="1"/>
  <c r="AL105" i="28"/>
  <c r="AR105" i="28" s="1"/>
  <c r="AL35" i="28"/>
  <c r="AR35" i="28" s="1"/>
  <c r="AL118" i="28"/>
  <c r="AR118" i="28" s="1"/>
  <c r="AL143" i="28"/>
  <c r="AR143" i="28" s="1"/>
  <c r="AL48" i="28"/>
  <c r="AR48" i="28" s="1"/>
  <c r="AL140" i="28"/>
  <c r="AR140" i="28" s="1"/>
  <c r="AL74" i="28"/>
  <c r="AR74" i="28" s="1"/>
  <c r="AL157" i="28"/>
  <c r="AR157" i="28" s="1"/>
  <c r="AL75" i="28"/>
  <c r="AR75" i="28" s="1"/>
  <c r="AL158" i="28"/>
  <c r="AR158" i="28" s="1"/>
  <c r="AL121" i="28"/>
  <c r="AR121" i="28" s="1"/>
  <c r="AL88" i="28"/>
  <c r="AR88" i="28" s="1"/>
  <c r="AL13" i="28"/>
  <c r="AR13" i="28" s="1"/>
  <c r="AL114" i="28"/>
  <c r="AR114" i="28" s="1"/>
  <c r="AL14" i="28"/>
  <c r="AR14" i="28" s="1"/>
  <c r="AL115" i="28"/>
  <c r="AR115" i="28" s="1"/>
  <c r="AL111" i="28"/>
  <c r="AR111" i="28" s="1"/>
  <c r="AL36" i="28"/>
  <c r="AR36" i="28" s="1"/>
  <c r="AJ45" i="33"/>
  <c r="AP45" i="33" s="1"/>
  <c r="AN9" i="33"/>
  <c r="AB8" i="33"/>
  <c r="AS9" i="28"/>
  <c r="AM8" i="28"/>
  <c r="AL117" i="28"/>
  <c r="AR117" i="28" s="1"/>
  <c r="AL154" i="28"/>
  <c r="AR154" i="28" s="1"/>
  <c r="AL54" i="28"/>
  <c r="AR54" i="28" s="1"/>
  <c r="AL155" i="28"/>
  <c r="AR155" i="28" s="1"/>
  <c r="AL73" i="28"/>
  <c r="AR73" i="28" s="1"/>
  <c r="AL76" i="28"/>
  <c r="AR76" i="28" s="1"/>
  <c r="AL10" i="28"/>
  <c r="AR10" i="28" s="1"/>
  <c r="AL93" i="28"/>
  <c r="AR93" i="28" s="1"/>
  <c r="AL11" i="28"/>
  <c r="AR11" i="28" s="1"/>
  <c r="AL94" i="28"/>
  <c r="AR94" i="28" s="1"/>
  <c r="AL87" i="28"/>
  <c r="AR87" i="28" s="1"/>
  <c r="AL24" i="28"/>
  <c r="AR24" i="28" s="1"/>
  <c r="AL116" i="28"/>
  <c r="AR116" i="28" s="1"/>
  <c r="AL50" i="28"/>
  <c r="AR50" i="28" s="1"/>
  <c r="AL133" i="28"/>
  <c r="AR133" i="28" s="1"/>
  <c r="AL51" i="28"/>
  <c r="AR51" i="28" s="1"/>
  <c r="AL134" i="28"/>
  <c r="AR134" i="28" s="1"/>
  <c r="AL25" i="28"/>
  <c r="AR25" i="28" s="1"/>
  <c r="AJ64" i="33"/>
  <c r="AP64" i="33" s="1"/>
  <c r="AK8" i="28"/>
  <c r="AA8" i="28" s="1"/>
  <c r="AL128" i="28"/>
  <c r="AR128" i="28" s="1"/>
  <c r="AL53" i="28"/>
  <c r="AR53" i="28" s="1"/>
  <c r="AL90" i="28"/>
  <c r="AR90" i="28" s="1"/>
  <c r="AL41" i="28"/>
  <c r="AR41" i="28" s="1"/>
  <c r="AL91" i="28"/>
  <c r="AR91" i="28" s="1"/>
  <c r="AL63" i="28"/>
  <c r="AR63" i="28" s="1"/>
  <c r="AL12" i="28"/>
  <c r="AR12" i="28" s="1"/>
  <c r="AL104" i="28"/>
  <c r="AR104" i="28" s="1"/>
  <c r="AL29" i="28"/>
  <c r="AR29" i="28" s="1"/>
  <c r="AL130" i="28"/>
  <c r="AR130" i="28" s="1"/>
  <c r="AL30" i="28"/>
  <c r="AR30" i="28" s="1"/>
  <c r="AL131" i="28"/>
  <c r="AR131" i="28" s="1"/>
  <c r="AL135" i="28"/>
  <c r="AR135" i="28" s="1"/>
  <c r="AL52" i="28"/>
  <c r="AR52" i="28" s="1"/>
  <c r="AL144" i="28"/>
  <c r="AR144" i="28" s="1"/>
  <c r="AL69" i="28"/>
  <c r="AR69" i="28" s="1"/>
  <c r="AL49" i="28"/>
  <c r="AR49" i="28" s="1"/>
  <c r="AL70" i="28"/>
  <c r="AR70" i="28" s="1"/>
  <c r="AL39" i="28"/>
  <c r="AR39" i="28" s="1"/>
  <c r="AH8" i="33"/>
  <c r="X8" i="33" s="1"/>
  <c r="AE8" i="28"/>
  <c r="AQ9" i="28"/>
  <c r="AL64" i="28"/>
  <c r="AR64" i="28" s="1"/>
  <c r="AL156" i="28"/>
  <c r="AR156" i="28" s="1"/>
  <c r="AL26" i="28"/>
  <c r="AR26" i="28" s="1"/>
  <c r="AL109" i="28"/>
  <c r="AR109" i="28" s="1"/>
  <c r="AL27" i="28"/>
  <c r="AR27" i="28" s="1"/>
  <c r="AL110" i="28"/>
  <c r="AR110" i="28" s="1"/>
  <c r="AL119" i="28"/>
  <c r="AR119" i="28" s="1"/>
  <c r="AL40" i="28"/>
  <c r="AR40" i="28" s="1"/>
  <c r="AL132" i="28"/>
  <c r="AR132" i="28" s="1"/>
  <c r="AL66" i="28"/>
  <c r="AR66" i="28" s="1"/>
  <c r="AL149" i="28"/>
  <c r="AR149" i="28" s="1"/>
  <c r="AL67" i="28"/>
  <c r="AR67" i="28" s="1"/>
  <c r="AL150" i="28"/>
  <c r="AR150" i="28" s="1"/>
  <c r="AL89" i="28"/>
  <c r="AR89" i="28" s="1"/>
  <c r="AL80" i="28"/>
  <c r="AR80" i="28" s="1"/>
  <c r="AL57" i="28"/>
  <c r="AR57" i="28" s="1"/>
  <c r="AL106" i="28"/>
  <c r="AR106" i="28" s="1"/>
  <c r="AL153" i="28"/>
  <c r="AR153" i="28" s="1"/>
  <c r="AL107" i="28"/>
  <c r="AR107" i="28" s="1"/>
  <c r="AQ9" i="33"/>
  <c r="AK8" i="33"/>
  <c r="AL113" i="28"/>
  <c r="AR113" i="28" s="1"/>
  <c r="AL92" i="28"/>
  <c r="AR92" i="28" s="1"/>
  <c r="AL120" i="28"/>
  <c r="AR120" i="28" s="1"/>
  <c r="AL45" i="28"/>
  <c r="AR45" i="28" s="1"/>
  <c r="AL146" i="28"/>
  <c r="AR146" i="28" s="1"/>
  <c r="AL46" i="28"/>
  <c r="AR46" i="28" s="1"/>
  <c r="AL147" i="28"/>
  <c r="AR147" i="28" s="1"/>
  <c r="AL33" i="28"/>
  <c r="AR33" i="28" s="1"/>
  <c r="AL68" i="28"/>
  <c r="AR68" i="28" s="1"/>
  <c r="AL17" i="28"/>
  <c r="AR17" i="28" s="1"/>
  <c r="AL85" i="28"/>
  <c r="AR85" i="28" s="1"/>
  <c r="AL129" i="28"/>
  <c r="AR129" i="28" s="1"/>
  <c r="AL86" i="28"/>
  <c r="AR86" i="28" s="1"/>
  <c r="AL71" i="28"/>
  <c r="AR71" i="28" s="1"/>
  <c r="AL16" i="28"/>
  <c r="AR16" i="28" s="1"/>
  <c r="AL108" i="28"/>
  <c r="AR108" i="28" s="1"/>
  <c r="AL42" i="28"/>
  <c r="AR42" i="28" s="1"/>
  <c r="AL125" i="28"/>
  <c r="AR125" i="28" s="1"/>
  <c r="AL43" i="28"/>
  <c r="AR43" i="28" s="1"/>
  <c r="AO30" i="28" l="1"/>
  <c r="AU30" i="28" s="1"/>
  <c r="AO22" i="28"/>
  <c r="AU22" i="28" s="1"/>
  <c r="AO126" i="28"/>
  <c r="AU126" i="28" s="1"/>
  <c r="AZ126" i="28" s="1"/>
  <c r="AO72" i="28"/>
  <c r="AU72" i="28" s="1"/>
  <c r="AZ72" i="28" s="1"/>
  <c r="AO73" i="28"/>
  <c r="AU73" i="28" s="1"/>
  <c r="AO10" i="28"/>
  <c r="AU10" i="28" s="1"/>
  <c r="AZ10" i="28" s="1"/>
  <c r="AO143" i="28"/>
  <c r="AU143" i="28" s="1"/>
  <c r="AZ143" i="28" s="1"/>
  <c r="AM76" i="33"/>
  <c r="AS76" i="33" s="1"/>
  <c r="AX76" i="33" s="1"/>
  <c r="AO157" i="28"/>
  <c r="AU157" i="28" s="1"/>
  <c r="AZ157" i="28" s="1"/>
  <c r="AO37" i="28"/>
  <c r="AU37" i="28" s="1"/>
  <c r="AZ37" i="28" s="1"/>
  <c r="AM104" i="33"/>
  <c r="AS104" i="33" s="1"/>
  <c r="AX104" i="33" s="1"/>
  <c r="BB104" i="33" s="1"/>
  <c r="AO45" i="28"/>
  <c r="AU45" i="28" s="1"/>
  <c r="AZ45" i="28" s="1"/>
  <c r="AO78" i="28"/>
  <c r="AU78" i="28" s="1"/>
  <c r="AZ78" i="28" s="1"/>
  <c r="AM78" i="33"/>
  <c r="AS78" i="33" s="1"/>
  <c r="AX78" i="33" s="1"/>
  <c r="AO108" i="28"/>
  <c r="AU108" i="28" s="1"/>
  <c r="AZ108" i="28" s="1"/>
  <c r="AO141" i="28"/>
  <c r="AU141" i="28" s="1"/>
  <c r="AZ141" i="28" s="1"/>
  <c r="AM98" i="33"/>
  <c r="AS98" i="33" s="1"/>
  <c r="AX98" i="33" s="1"/>
  <c r="AM54" i="33"/>
  <c r="AS54" i="33" s="1"/>
  <c r="AX54" i="33" s="1"/>
  <c r="AM57" i="33"/>
  <c r="AS57" i="33" s="1"/>
  <c r="AX57" i="33" s="1"/>
  <c r="AM137" i="33"/>
  <c r="AS137" i="33" s="1"/>
  <c r="AX137" i="33" s="1"/>
  <c r="AM108" i="33"/>
  <c r="AS108" i="33" s="1"/>
  <c r="AX108" i="33" s="1"/>
  <c r="AO89" i="28"/>
  <c r="AU89" i="28" s="1"/>
  <c r="AZ89" i="28" s="1"/>
  <c r="AM93" i="33"/>
  <c r="AS93" i="33" s="1"/>
  <c r="AX93" i="33" s="1"/>
  <c r="AO139" i="28"/>
  <c r="AU139" i="28" s="1"/>
  <c r="AZ139" i="28" s="1"/>
  <c r="AO52" i="28"/>
  <c r="AU52" i="28" s="1"/>
  <c r="AZ52" i="28" s="1"/>
  <c r="AO138" i="28"/>
  <c r="AU138" i="28" s="1"/>
  <c r="AZ138" i="28" s="1"/>
  <c r="AO84" i="28"/>
  <c r="AU84" i="28" s="1"/>
  <c r="AZ84" i="28" s="1"/>
  <c r="AM151" i="33"/>
  <c r="AS151" i="33" s="1"/>
  <c r="AX151" i="33" s="1"/>
  <c r="AM81" i="33"/>
  <c r="AS81" i="33" s="1"/>
  <c r="AX81" i="33" s="1"/>
  <c r="AO128" i="28"/>
  <c r="AU128" i="28" s="1"/>
  <c r="AZ128" i="28" s="1"/>
  <c r="AM135" i="33"/>
  <c r="AS135" i="33" s="1"/>
  <c r="AX135" i="33" s="1"/>
  <c r="AO109" i="28"/>
  <c r="AU109" i="28" s="1"/>
  <c r="AZ109" i="28" s="1"/>
  <c r="AO148" i="28"/>
  <c r="AU148" i="28" s="1"/>
  <c r="AZ148" i="28" s="1"/>
  <c r="AO56" i="28"/>
  <c r="AU56" i="28" s="1"/>
  <c r="AZ56" i="28" s="1"/>
  <c r="AM86" i="33"/>
  <c r="AS86" i="33" s="1"/>
  <c r="AX86" i="33" s="1"/>
  <c r="AM133" i="33"/>
  <c r="AS133" i="33" s="1"/>
  <c r="AX133" i="33" s="1"/>
  <c r="AO93" i="28"/>
  <c r="AU93" i="28" s="1"/>
  <c r="AZ93" i="28" s="1"/>
  <c r="AO95" i="28"/>
  <c r="AU95" i="28" s="1"/>
  <c r="AZ95" i="28" s="1"/>
  <c r="AM64" i="33"/>
  <c r="AS64" i="33" s="1"/>
  <c r="AX64" i="33" s="1"/>
  <c r="AM33" i="33"/>
  <c r="AS33" i="33" s="1"/>
  <c r="AX33" i="33" s="1"/>
  <c r="AM107" i="33"/>
  <c r="AS107" i="33" s="1"/>
  <c r="AO124" i="28"/>
  <c r="AU124" i="28" s="1"/>
  <c r="AZ124" i="28" s="1"/>
  <c r="AM58" i="33"/>
  <c r="AS58" i="33" s="1"/>
  <c r="AX58" i="33" s="1"/>
  <c r="AM29" i="33"/>
  <c r="AS29" i="33" s="1"/>
  <c r="AX29" i="33" s="1"/>
  <c r="AO79" i="28"/>
  <c r="AU79" i="28" s="1"/>
  <c r="AZ79" i="28" s="1"/>
  <c r="AO46" i="28"/>
  <c r="AU46" i="28" s="1"/>
  <c r="AZ46" i="28" s="1"/>
  <c r="AO21" i="28"/>
  <c r="AU21" i="28" s="1"/>
  <c r="AZ21" i="28" s="1"/>
  <c r="AO64" i="28"/>
  <c r="AU64" i="28" s="1"/>
  <c r="AZ64" i="28" s="1"/>
  <c r="AM152" i="33"/>
  <c r="AS152" i="33" s="1"/>
  <c r="AX152" i="33" s="1"/>
  <c r="AM111" i="33"/>
  <c r="AS111" i="33" s="1"/>
  <c r="AX111" i="33" s="1"/>
  <c r="AM140" i="33"/>
  <c r="AS140" i="33" s="1"/>
  <c r="AX140" i="33" s="1"/>
  <c r="AM115" i="33"/>
  <c r="AS115" i="33" s="1"/>
  <c r="AX115" i="33" s="1"/>
  <c r="AM125" i="33"/>
  <c r="AS125" i="33" s="1"/>
  <c r="AX125" i="33" s="1"/>
  <c r="AO112" i="28"/>
  <c r="AU112" i="28" s="1"/>
  <c r="AZ112" i="28" s="1"/>
  <c r="AO83" i="28"/>
  <c r="AU83" i="28" s="1"/>
  <c r="AZ83" i="28" s="1"/>
  <c r="AO36" i="28"/>
  <c r="AU36" i="28" s="1"/>
  <c r="AZ36" i="28" s="1"/>
  <c r="AO125" i="28"/>
  <c r="AU125" i="28" s="1"/>
  <c r="AZ125" i="28" s="1"/>
  <c r="AO131" i="28"/>
  <c r="AU131" i="28" s="1"/>
  <c r="AZ131" i="28" s="1"/>
  <c r="AO61" i="28"/>
  <c r="AU61" i="28" s="1"/>
  <c r="AZ61" i="28" s="1"/>
  <c r="AM20" i="33"/>
  <c r="AS20" i="33" s="1"/>
  <c r="AX20" i="33" s="1"/>
  <c r="AM63" i="33"/>
  <c r="AS63" i="33" s="1"/>
  <c r="AX63" i="33" s="1"/>
  <c r="AM97" i="33"/>
  <c r="AS97" i="33" s="1"/>
  <c r="AX97" i="33" s="1"/>
  <c r="AM159" i="33"/>
  <c r="AS159" i="33" s="1"/>
  <c r="AX159" i="33" s="1"/>
  <c r="AM56" i="33"/>
  <c r="AS56" i="33" s="1"/>
  <c r="AX56" i="33" s="1"/>
  <c r="AM13" i="33"/>
  <c r="AS13" i="33" s="1"/>
  <c r="AX13" i="33" s="1"/>
  <c r="AM114" i="33"/>
  <c r="AS114" i="33" s="1"/>
  <c r="AX114" i="33" s="1"/>
  <c r="AO90" i="28"/>
  <c r="AU90" i="28" s="1"/>
  <c r="AZ90" i="28" s="1"/>
  <c r="AO114" i="28"/>
  <c r="AU114" i="28" s="1"/>
  <c r="AZ114" i="28" s="1"/>
  <c r="AO42" i="28"/>
  <c r="AU42" i="28" s="1"/>
  <c r="AZ42" i="28" s="1"/>
  <c r="AO133" i="28"/>
  <c r="AU133" i="28" s="1"/>
  <c r="AZ133" i="28" s="1"/>
  <c r="AO147" i="28"/>
  <c r="AU147" i="28" s="1"/>
  <c r="AZ147" i="28" s="1"/>
  <c r="AO100" i="28"/>
  <c r="AU100" i="28" s="1"/>
  <c r="AZ100" i="28" s="1"/>
  <c r="AO43" i="28"/>
  <c r="AU43" i="28" s="1"/>
  <c r="AZ43" i="28" s="1"/>
  <c r="AO39" i="28"/>
  <c r="AU39" i="28" s="1"/>
  <c r="AZ39" i="28" s="1"/>
  <c r="AM41" i="33"/>
  <c r="AS41" i="33" s="1"/>
  <c r="AX41" i="33" s="1"/>
  <c r="AM19" i="33"/>
  <c r="AS19" i="33" s="1"/>
  <c r="AX19" i="33" s="1"/>
  <c r="AM42" i="33"/>
  <c r="AS42" i="33" s="1"/>
  <c r="AX42" i="33" s="1"/>
  <c r="AM129" i="33"/>
  <c r="AS129" i="33" s="1"/>
  <c r="AX129" i="33" s="1"/>
  <c r="AM147" i="33"/>
  <c r="AS147" i="33" s="1"/>
  <c r="AX147" i="33" s="1"/>
  <c r="AM83" i="33"/>
  <c r="AS83" i="33" s="1"/>
  <c r="AX83" i="33" s="1"/>
  <c r="AO98" i="28"/>
  <c r="AU98" i="28" s="1"/>
  <c r="AZ98" i="28" s="1"/>
  <c r="AO26" i="28"/>
  <c r="AU26" i="28" s="1"/>
  <c r="AZ26" i="28" s="1"/>
  <c r="AM88" i="33"/>
  <c r="AS88" i="33" s="1"/>
  <c r="AX88" i="33" s="1"/>
  <c r="AM10" i="33"/>
  <c r="AS10" i="33" s="1"/>
  <c r="AX10" i="33" s="1"/>
  <c r="AO33" i="28"/>
  <c r="AU33" i="28" s="1"/>
  <c r="AO80" i="28"/>
  <c r="AU80" i="28" s="1"/>
  <c r="AZ80" i="28" s="1"/>
  <c r="AM67" i="33"/>
  <c r="AS67" i="33" s="1"/>
  <c r="AX67" i="33" s="1"/>
  <c r="AM100" i="33"/>
  <c r="AS100" i="33" s="1"/>
  <c r="AX100" i="33" s="1"/>
  <c r="AO34" i="28"/>
  <c r="AU34" i="28" s="1"/>
  <c r="AZ34" i="28" s="1"/>
  <c r="AO156" i="28"/>
  <c r="AU156" i="28" s="1"/>
  <c r="AZ156" i="28" s="1"/>
  <c r="AM82" i="33"/>
  <c r="AS82" i="33" s="1"/>
  <c r="AX82" i="33" s="1"/>
  <c r="AM48" i="33"/>
  <c r="AS48" i="33" s="1"/>
  <c r="AX48" i="33" s="1"/>
  <c r="AM113" i="33"/>
  <c r="AS113" i="33" s="1"/>
  <c r="AX113" i="33" s="1"/>
  <c r="AO57" i="28"/>
  <c r="AU57" i="28" s="1"/>
  <c r="AZ57" i="28" s="1"/>
  <c r="AO87" i="28"/>
  <c r="AU87" i="28" s="1"/>
  <c r="AZ87" i="28" s="1"/>
  <c r="AO82" i="28"/>
  <c r="AU82" i="28" s="1"/>
  <c r="AZ82" i="28" s="1"/>
  <c r="AO129" i="28"/>
  <c r="AU129" i="28" s="1"/>
  <c r="AZ129" i="28" s="1"/>
  <c r="AM43" i="33"/>
  <c r="AS43" i="33" s="1"/>
  <c r="AX43" i="33" s="1"/>
  <c r="AM18" i="33"/>
  <c r="AS18" i="33" s="1"/>
  <c r="AX18" i="33" s="1"/>
  <c r="AM17" i="33"/>
  <c r="AS17" i="33" s="1"/>
  <c r="AX17" i="33" s="1"/>
  <c r="AO136" i="28"/>
  <c r="AU136" i="28" s="1"/>
  <c r="AZ136" i="28" s="1"/>
  <c r="AM105" i="33"/>
  <c r="AS105" i="33" s="1"/>
  <c r="AM112" i="33"/>
  <c r="AS112" i="33" s="1"/>
  <c r="AX112" i="33" s="1"/>
  <c r="AO101" i="28"/>
  <c r="AU101" i="28" s="1"/>
  <c r="AZ101" i="28" s="1"/>
  <c r="AM153" i="33"/>
  <c r="AS153" i="33" s="1"/>
  <c r="AX153" i="33" s="1"/>
  <c r="AO77" i="28"/>
  <c r="AU77" i="28" s="1"/>
  <c r="AZ77" i="28" s="1"/>
  <c r="AO142" i="28"/>
  <c r="AU142" i="28" s="1"/>
  <c r="AZ142" i="28" s="1"/>
  <c r="AO29" i="28"/>
  <c r="AU29" i="28" s="1"/>
  <c r="AZ29" i="28" s="1"/>
  <c r="AO35" i="28"/>
  <c r="AU35" i="28" s="1"/>
  <c r="AZ35" i="28" s="1"/>
  <c r="AO92" i="28"/>
  <c r="AU92" i="28" s="1"/>
  <c r="AZ92" i="28" s="1"/>
  <c r="AM55" i="33"/>
  <c r="AS55" i="33" s="1"/>
  <c r="AX55" i="33" s="1"/>
  <c r="AM139" i="33"/>
  <c r="AS139" i="33" s="1"/>
  <c r="AX139" i="33" s="1"/>
  <c r="AM130" i="33"/>
  <c r="AS130" i="33" s="1"/>
  <c r="AM77" i="33"/>
  <c r="AS77" i="33" s="1"/>
  <c r="AX77" i="33" s="1"/>
  <c r="AM149" i="33"/>
  <c r="AS149" i="33" s="1"/>
  <c r="AX149" i="33" s="1"/>
  <c r="AM91" i="33"/>
  <c r="AS91" i="33" s="1"/>
  <c r="AX91" i="33" s="1"/>
  <c r="AM47" i="33"/>
  <c r="AS47" i="33" s="1"/>
  <c r="AX47" i="33" s="1"/>
  <c r="AM21" i="33"/>
  <c r="AS21" i="33" s="1"/>
  <c r="AX21" i="33" s="1"/>
  <c r="AM32" i="33"/>
  <c r="AS32" i="33" s="1"/>
  <c r="AX32" i="33" s="1"/>
  <c r="AM24" i="33"/>
  <c r="AS24" i="33" s="1"/>
  <c r="AX24" i="33" s="1"/>
  <c r="AM45" i="33"/>
  <c r="AS45" i="33" s="1"/>
  <c r="AX45" i="33" s="1"/>
  <c r="AM119" i="33"/>
  <c r="AS119" i="33" s="1"/>
  <c r="AX119" i="33" s="1"/>
  <c r="AO75" i="28"/>
  <c r="AU75" i="28" s="1"/>
  <c r="AZ75" i="28" s="1"/>
  <c r="AO146" i="28"/>
  <c r="AU146" i="28" s="1"/>
  <c r="AZ146" i="28" s="1"/>
  <c r="AO153" i="28"/>
  <c r="AU153" i="28" s="1"/>
  <c r="AZ153" i="28" s="1"/>
  <c r="AO81" i="28"/>
  <c r="AU81" i="28" s="1"/>
  <c r="AZ81" i="28" s="1"/>
  <c r="AO140" i="28"/>
  <c r="AU140" i="28" s="1"/>
  <c r="AZ140" i="28" s="1"/>
  <c r="AO11" i="28"/>
  <c r="AU11" i="28" s="1"/>
  <c r="AZ11" i="28" s="1"/>
  <c r="AO59" i="28"/>
  <c r="AU59" i="28" s="1"/>
  <c r="AZ59" i="28" s="1"/>
  <c r="AO94" i="28"/>
  <c r="AU94" i="28" s="1"/>
  <c r="AZ94" i="28" s="1"/>
  <c r="AM120" i="33"/>
  <c r="AS120" i="33" s="1"/>
  <c r="AX120" i="33" s="1"/>
  <c r="AM34" i="33"/>
  <c r="AS34" i="33" s="1"/>
  <c r="AX34" i="33" s="1"/>
  <c r="AM144" i="33"/>
  <c r="AS144" i="33" s="1"/>
  <c r="AX144" i="33" s="1"/>
  <c r="AM72" i="33"/>
  <c r="AS72" i="33" s="1"/>
  <c r="AX72" i="33" s="1"/>
  <c r="AM158" i="33"/>
  <c r="AS158" i="33" s="1"/>
  <c r="AX158" i="33" s="1"/>
  <c r="AM35" i="33"/>
  <c r="AS35" i="33" s="1"/>
  <c r="AX35" i="33" s="1"/>
  <c r="AM156" i="33"/>
  <c r="AS156" i="33" s="1"/>
  <c r="AX156" i="33" s="1"/>
  <c r="AM127" i="33"/>
  <c r="AS127" i="33" s="1"/>
  <c r="AX127" i="33" s="1"/>
  <c r="AM106" i="33"/>
  <c r="AS106" i="33" s="1"/>
  <c r="AX106" i="33" s="1"/>
  <c r="AM26" i="33"/>
  <c r="AS26" i="33" s="1"/>
  <c r="AX26" i="33" s="1"/>
  <c r="AM90" i="33"/>
  <c r="AS90" i="33" s="1"/>
  <c r="AX90" i="33" s="1"/>
  <c r="AM136" i="33"/>
  <c r="AS136" i="33" s="1"/>
  <c r="AX136" i="33" s="1"/>
  <c r="AM46" i="33"/>
  <c r="AS46" i="33" s="1"/>
  <c r="AX46" i="33" s="1"/>
  <c r="AM116" i="33"/>
  <c r="AS116" i="33" s="1"/>
  <c r="AX116" i="33" s="1"/>
  <c r="AM59" i="33"/>
  <c r="AS59" i="33" s="1"/>
  <c r="AX59" i="33" s="1"/>
  <c r="AM65" i="33"/>
  <c r="AS65" i="33" s="1"/>
  <c r="AX65" i="33" s="1"/>
  <c r="AM61" i="33"/>
  <c r="AS61" i="33" s="1"/>
  <c r="AX61" i="33" s="1"/>
  <c r="AM92" i="33"/>
  <c r="AS92" i="33" s="1"/>
  <c r="AX92" i="33" s="1"/>
  <c r="AM74" i="33"/>
  <c r="AS74" i="33" s="1"/>
  <c r="AX74" i="33" s="1"/>
  <c r="AM75" i="33"/>
  <c r="AS75" i="33" s="1"/>
  <c r="AX75" i="33" s="1"/>
  <c r="AM49" i="33"/>
  <c r="AS49" i="33" s="1"/>
  <c r="AX49" i="33" s="1"/>
  <c r="AM102" i="33"/>
  <c r="AS102" i="33" s="1"/>
  <c r="AX102" i="33" s="1"/>
  <c r="E97" i="31" s="1"/>
  <c r="F97" i="31" s="1"/>
  <c r="G97" i="31" s="1"/>
  <c r="AM23" i="33"/>
  <c r="AS23" i="33" s="1"/>
  <c r="AX23" i="33" s="1"/>
  <c r="AM121" i="33"/>
  <c r="AS121" i="33" s="1"/>
  <c r="AX121" i="33" s="1"/>
  <c r="AM126" i="33"/>
  <c r="AS126" i="33" s="1"/>
  <c r="AX126" i="33" s="1"/>
  <c r="E121" i="31" s="1"/>
  <c r="F121" i="31" s="1"/>
  <c r="G121" i="31" s="1"/>
  <c r="AM79" i="33"/>
  <c r="AS79" i="33" s="1"/>
  <c r="AX79" i="33" s="1"/>
  <c r="E74" i="31" s="1"/>
  <c r="F74" i="31" s="1"/>
  <c r="G74" i="31" s="1"/>
  <c r="AM89" i="33"/>
  <c r="AS89" i="33" s="1"/>
  <c r="AX89" i="33" s="1"/>
  <c r="AM95" i="33"/>
  <c r="AS95" i="33" s="1"/>
  <c r="AM154" i="33"/>
  <c r="AS154" i="33" s="1"/>
  <c r="AX154" i="33" s="1"/>
  <c r="AM84" i="33"/>
  <c r="AS84" i="33" s="1"/>
  <c r="AX84" i="33" s="1"/>
  <c r="AM69" i="33"/>
  <c r="AS69" i="33" s="1"/>
  <c r="AX69" i="33" s="1"/>
  <c r="AM124" i="33"/>
  <c r="AS124" i="33" s="1"/>
  <c r="AX124" i="33" s="1"/>
  <c r="AM155" i="33"/>
  <c r="AS155" i="33" s="1"/>
  <c r="AX155" i="33" s="1"/>
  <c r="AM96" i="33"/>
  <c r="AS96" i="33" s="1"/>
  <c r="AX96" i="33" s="1"/>
  <c r="AM138" i="33"/>
  <c r="AS138" i="33" s="1"/>
  <c r="AX138" i="33" s="1"/>
  <c r="AM15" i="33"/>
  <c r="AS15" i="33" s="1"/>
  <c r="AX15" i="33" s="1"/>
  <c r="AM27" i="33"/>
  <c r="AS27" i="33" s="1"/>
  <c r="AX27" i="33" s="1"/>
  <c r="AM44" i="33"/>
  <c r="AS44" i="33" s="1"/>
  <c r="AX44" i="33" s="1"/>
  <c r="AM62" i="33"/>
  <c r="AS62" i="33" s="1"/>
  <c r="AX62" i="33" s="1"/>
  <c r="AM118" i="33"/>
  <c r="AS118" i="33" s="1"/>
  <c r="AX118" i="33" s="1"/>
  <c r="AM70" i="33"/>
  <c r="AS70" i="33" s="1"/>
  <c r="AX70" i="33" s="1"/>
  <c r="AM143" i="33"/>
  <c r="AS143" i="33" s="1"/>
  <c r="AX143" i="33" s="1"/>
  <c r="AM25" i="33"/>
  <c r="AS25" i="33" s="1"/>
  <c r="AX25" i="33" s="1"/>
  <c r="AM122" i="33"/>
  <c r="AS122" i="33" s="1"/>
  <c r="AX122" i="33" s="1"/>
  <c r="AM99" i="33"/>
  <c r="AS99" i="33" s="1"/>
  <c r="AX99" i="33" s="1"/>
  <c r="AM66" i="33"/>
  <c r="AS66" i="33" s="1"/>
  <c r="AX66" i="33" s="1"/>
  <c r="AM109" i="33"/>
  <c r="AS109" i="33" s="1"/>
  <c r="AX109" i="33" s="1"/>
  <c r="E104" i="31" s="1"/>
  <c r="F104" i="31" s="1"/>
  <c r="G104" i="31" s="1"/>
  <c r="AM123" i="33"/>
  <c r="AS123" i="33" s="1"/>
  <c r="AX123" i="33" s="1"/>
  <c r="AM132" i="33"/>
  <c r="AS132" i="33" s="1"/>
  <c r="AX132" i="33" s="1"/>
  <c r="AM71" i="33"/>
  <c r="AS71" i="33" s="1"/>
  <c r="AX71" i="33" s="1"/>
  <c r="AM85" i="33"/>
  <c r="AS85" i="33" s="1"/>
  <c r="AX85" i="33" s="1"/>
  <c r="BB85" i="33" s="1"/>
  <c r="AM134" i="33"/>
  <c r="AS134" i="33" s="1"/>
  <c r="AX134" i="33" s="1"/>
  <c r="AM36" i="33"/>
  <c r="AS36" i="33" s="1"/>
  <c r="AX36" i="33" s="1"/>
  <c r="AM73" i="33"/>
  <c r="AS73" i="33" s="1"/>
  <c r="AX73" i="33" s="1"/>
  <c r="AM142" i="33"/>
  <c r="AS142" i="33" s="1"/>
  <c r="AX142" i="33" s="1"/>
  <c r="AM50" i="33"/>
  <c r="AS50" i="33" s="1"/>
  <c r="AX50" i="33" s="1"/>
  <c r="AM157" i="33"/>
  <c r="AS157" i="33" s="1"/>
  <c r="AX157" i="33" s="1"/>
  <c r="AM60" i="33"/>
  <c r="AS60" i="33" s="1"/>
  <c r="AX60" i="33" s="1"/>
  <c r="AM16" i="33"/>
  <c r="AS16" i="33" s="1"/>
  <c r="AX16" i="33" s="1"/>
  <c r="AM145" i="33"/>
  <c r="AS145" i="33" s="1"/>
  <c r="AX145" i="33" s="1"/>
  <c r="AM94" i="33"/>
  <c r="AS94" i="33" s="1"/>
  <c r="AX94" i="33" s="1"/>
  <c r="AM14" i="33"/>
  <c r="AS14" i="33" s="1"/>
  <c r="AX14" i="33" s="1"/>
  <c r="AM148" i="33"/>
  <c r="AS148" i="33" s="1"/>
  <c r="AX148" i="33" s="1"/>
  <c r="AM39" i="33"/>
  <c r="AS39" i="33" s="1"/>
  <c r="AX39" i="33" s="1"/>
  <c r="AM52" i="33"/>
  <c r="AS52" i="33" s="1"/>
  <c r="AX52" i="33" s="1"/>
  <c r="AM30" i="33"/>
  <c r="AS30" i="33" s="1"/>
  <c r="AX30" i="33" s="1"/>
  <c r="AM146" i="33"/>
  <c r="AS146" i="33" s="1"/>
  <c r="AX146" i="33" s="1"/>
  <c r="AM31" i="33"/>
  <c r="AS31" i="33" s="1"/>
  <c r="AX31" i="33" s="1"/>
  <c r="AM80" i="33"/>
  <c r="AS80" i="33" s="1"/>
  <c r="AX80" i="33" s="1"/>
  <c r="AM38" i="33"/>
  <c r="AS38" i="33" s="1"/>
  <c r="AX38" i="33" s="1"/>
  <c r="AM11" i="33"/>
  <c r="AS11" i="33" s="1"/>
  <c r="AX11" i="33" s="1"/>
  <c r="AM117" i="33"/>
  <c r="AS117" i="33" s="1"/>
  <c r="AX117" i="33" s="1"/>
  <c r="AM141" i="33"/>
  <c r="AS141" i="33" s="1"/>
  <c r="AX141" i="33" s="1"/>
  <c r="AM53" i="33"/>
  <c r="AS53" i="33" s="1"/>
  <c r="AX53" i="33" s="1"/>
  <c r="AM68" i="33"/>
  <c r="AS68" i="33" s="1"/>
  <c r="AX68" i="33" s="1"/>
  <c r="AM87" i="33"/>
  <c r="AS87" i="33" s="1"/>
  <c r="AX87" i="33" s="1"/>
  <c r="AM40" i="33"/>
  <c r="AS40" i="33" s="1"/>
  <c r="AX40" i="33" s="1"/>
  <c r="AM103" i="33"/>
  <c r="AS103" i="33" s="1"/>
  <c r="AX103" i="33" s="1"/>
  <c r="AM22" i="33"/>
  <c r="AS22" i="33" s="1"/>
  <c r="AX22" i="33" s="1"/>
  <c r="AM12" i="33"/>
  <c r="AS12" i="33" s="1"/>
  <c r="AX12" i="33" s="1"/>
  <c r="AM131" i="33"/>
  <c r="AS131" i="33" s="1"/>
  <c r="AX131" i="33" s="1"/>
  <c r="AM28" i="33"/>
  <c r="AS28" i="33" s="1"/>
  <c r="AX28" i="33" s="1"/>
  <c r="AM128" i="33"/>
  <c r="AS128" i="33" s="1"/>
  <c r="AX128" i="33" s="1"/>
  <c r="AM150" i="33"/>
  <c r="AS150" i="33" s="1"/>
  <c r="AX150" i="33" s="1"/>
  <c r="AM101" i="33"/>
  <c r="AS101" i="33" s="1"/>
  <c r="AX101" i="33" s="1"/>
  <c r="AM37" i="33"/>
  <c r="AS37" i="33" s="1"/>
  <c r="AX37" i="33" s="1"/>
  <c r="AM51" i="33"/>
  <c r="AS51" i="33" s="1"/>
  <c r="AX51" i="33" s="1"/>
  <c r="AM110" i="33"/>
  <c r="AS110" i="33" s="1"/>
  <c r="AX110" i="33" s="1"/>
  <c r="AO152" i="28"/>
  <c r="AU152" i="28" s="1"/>
  <c r="AZ152" i="28" s="1"/>
  <c r="AO104" i="28"/>
  <c r="AU104" i="28" s="1"/>
  <c r="AZ104" i="28" s="1"/>
  <c r="AO88" i="28"/>
  <c r="AU88" i="28" s="1"/>
  <c r="AO99" i="28"/>
  <c r="AU99" i="28" s="1"/>
  <c r="AZ99" i="28" s="1"/>
  <c r="AO103" i="28"/>
  <c r="AU103" i="28" s="1"/>
  <c r="AZ103" i="28" s="1"/>
  <c r="AO111" i="28"/>
  <c r="AU111" i="28" s="1"/>
  <c r="AZ111" i="28" s="1"/>
  <c r="AO60" i="28"/>
  <c r="AU60" i="28" s="1"/>
  <c r="AZ60" i="28" s="1"/>
  <c r="AO119" i="28"/>
  <c r="AU119" i="28" s="1"/>
  <c r="AZ119" i="28" s="1"/>
  <c r="AO123" i="28"/>
  <c r="AU123" i="28" s="1"/>
  <c r="AZ123" i="28" s="1"/>
  <c r="AO121" i="28"/>
  <c r="AU121" i="28" s="1"/>
  <c r="AZ121" i="28" s="1"/>
  <c r="AO40" i="28"/>
  <c r="AU40" i="28" s="1"/>
  <c r="AZ40" i="28" s="1"/>
  <c r="AO137" i="28"/>
  <c r="AU137" i="28" s="1"/>
  <c r="AZ137" i="28" s="1"/>
  <c r="AO49" i="28"/>
  <c r="AU49" i="28" s="1"/>
  <c r="AZ49" i="28" s="1"/>
  <c r="AO159" i="28"/>
  <c r="AU159" i="28" s="1"/>
  <c r="AZ159" i="28" s="1"/>
  <c r="AO51" i="28"/>
  <c r="AU51" i="28" s="1"/>
  <c r="AZ51" i="28" s="1"/>
  <c r="AO48" i="28"/>
  <c r="AU48" i="28" s="1"/>
  <c r="AZ48" i="28" s="1"/>
  <c r="AO96" i="28"/>
  <c r="AU96" i="28" s="1"/>
  <c r="AZ96" i="28" s="1"/>
  <c r="AO63" i="28"/>
  <c r="AU63" i="28" s="1"/>
  <c r="AZ63" i="28" s="1"/>
  <c r="AO85" i="28"/>
  <c r="AU85" i="28" s="1"/>
  <c r="AZ85" i="28" s="1"/>
  <c r="AO97" i="28"/>
  <c r="AU97" i="28" s="1"/>
  <c r="AZ97" i="28" s="1"/>
  <c r="AO105" i="28"/>
  <c r="AU105" i="28" s="1"/>
  <c r="AZ105" i="28" s="1"/>
  <c r="AO17" i="28"/>
  <c r="AU17" i="28" s="1"/>
  <c r="AZ17" i="28" s="1"/>
  <c r="AO24" i="28"/>
  <c r="AU24" i="28" s="1"/>
  <c r="AZ24" i="28" s="1"/>
  <c r="AO58" i="28"/>
  <c r="AU58" i="28" s="1"/>
  <c r="AZ58" i="28" s="1"/>
  <c r="AO32" i="28"/>
  <c r="AU32" i="28" s="1"/>
  <c r="AZ32" i="28" s="1"/>
  <c r="AO68" i="28"/>
  <c r="AU68" i="28" s="1"/>
  <c r="AZ68" i="28" s="1"/>
  <c r="AO155" i="28"/>
  <c r="AU155" i="28" s="1"/>
  <c r="AZ155" i="28" s="1"/>
  <c r="AO13" i="28"/>
  <c r="AU13" i="28" s="1"/>
  <c r="AZ13" i="28" s="1"/>
  <c r="AO113" i="28"/>
  <c r="AU113" i="28" s="1"/>
  <c r="AZ113" i="28" s="1"/>
  <c r="AO120" i="28"/>
  <c r="AU120" i="28" s="1"/>
  <c r="AZ120" i="28" s="1"/>
  <c r="AO130" i="28"/>
  <c r="AU130" i="28" s="1"/>
  <c r="AZ130" i="28" s="1"/>
  <c r="AO41" i="28"/>
  <c r="AU41" i="28" s="1"/>
  <c r="AZ41" i="28" s="1"/>
  <c r="AO154" i="28"/>
  <c r="AU154" i="28" s="1"/>
  <c r="AZ154" i="28" s="1"/>
  <c r="AO28" i="28"/>
  <c r="AU28" i="28" s="1"/>
  <c r="AZ28" i="28" s="1"/>
  <c r="AO50" i="28"/>
  <c r="AU50" i="28" s="1"/>
  <c r="AZ50" i="28" s="1"/>
  <c r="AO14" i="28"/>
  <c r="AU14" i="28" s="1"/>
  <c r="AZ14" i="28" s="1"/>
  <c r="AO67" i="28"/>
  <c r="AU67" i="28" s="1"/>
  <c r="AZ67" i="28" s="1"/>
  <c r="AO122" i="28"/>
  <c r="AU122" i="28" s="1"/>
  <c r="AZ122" i="28" s="1"/>
  <c r="AO19" i="28"/>
  <c r="AU19" i="28" s="1"/>
  <c r="AZ19" i="28" s="1"/>
  <c r="AO70" i="28"/>
  <c r="AU70" i="28" s="1"/>
  <c r="AZ70" i="28" s="1"/>
  <c r="AO23" i="28"/>
  <c r="AU23" i="28" s="1"/>
  <c r="AZ23" i="28" s="1"/>
  <c r="AO69" i="28"/>
  <c r="AU69" i="28" s="1"/>
  <c r="AZ69" i="28" s="1"/>
  <c r="AO66" i="28"/>
  <c r="AU66" i="28" s="1"/>
  <c r="AZ66" i="28" s="1"/>
  <c r="AO53" i="28"/>
  <c r="AU53" i="28" s="1"/>
  <c r="AZ53" i="28" s="1"/>
  <c r="AO55" i="28"/>
  <c r="AU55" i="28" s="1"/>
  <c r="AZ55" i="28" s="1"/>
  <c r="AO12" i="28"/>
  <c r="AU12" i="28" s="1"/>
  <c r="AZ12" i="28" s="1"/>
  <c r="AO71" i="28"/>
  <c r="AU71" i="28" s="1"/>
  <c r="AZ71" i="28" s="1"/>
  <c r="AO116" i="28"/>
  <c r="AU116" i="28" s="1"/>
  <c r="AZ116" i="28" s="1"/>
  <c r="AO106" i="28"/>
  <c r="AU106" i="28" s="1"/>
  <c r="AZ106" i="28" s="1"/>
  <c r="AO134" i="28"/>
  <c r="AU134" i="28" s="1"/>
  <c r="AZ134" i="28" s="1"/>
  <c r="AO132" i="28"/>
  <c r="AU132" i="28" s="1"/>
  <c r="AZ132" i="28" s="1"/>
  <c r="AO65" i="28"/>
  <c r="AU65" i="28" s="1"/>
  <c r="AZ65" i="28" s="1"/>
  <c r="AO18" i="28"/>
  <c r="AU18" i="28" s="1"/>
  <c r="AZ18" i="28" s="1"/>
  <c r="AO144" i="28"/>
  <c r="AU144" i="28" s="1"/>
  <c r="AZ144" i="28" s="1"/>
  <c r="AO150" i="28"/>
  <c r="AU150" i="28" s="1"/>
  <c r="AZ150" i="28" s="1"/>
  <c r="AO107" i="28"/>
  <c r="AU107" i="28" s="1"/>
  <c r="AZ107" i="28" s="1"/>
  <c r="AO158" i="28"/>
  <c r="AU158" i="28" s="1"/>
  <c r="AZ158" i="28" s="1"/>
  <c r="AO115" i="28"/>
  <c r="AU115" i="28" s="1"/>
  <c r="AZ115" i="28" s="1"/>
  <c r="AO15" i="28"/>
  <c r="AU15" i="28" s="1"/>
  <c r="AZ15" i="28" s="1"/>
  <c r="AO27" i="28"/>
  <c r="AU27" i="28" s="1"/>
  <c r="AZ27" i="28" s="1"/>
  <c r="AO25" i="28"/>
  <c r="AU25" i="28" s="1"/>
  <c r="AZ25" i="28" s="1"/>
  <c r="AO76" i="28"/>
  <c r="AU76" i="28" s="1"/>
  <c r="AZ76" i="28" s="1"/>
  <c r="AO135" i="28"/>
  <c r="AU135" i="28" s="1"/>
  <c r="AZ135" i="28" s="1"/>
  <c r="AO47" i="28"/>
  <c r="AU47" i="28" s="1"/>
  <c r="AZ47" i="28" s="1"/>
  <c r="AO110" i="28"/>
  <c r="AU110" i="28" s="1"/>
  <c r="AZ110" i="28" s="1"/>
  <c r="AO16" i="28"/>
  <c r="AU16" i="28" s="1"/>
  <c r="AZ16" i="28" s="1"/>
  <c r="AO149" i="28"/>
  <c r="AU149" i="28" s="1"/>
  <c r="AZ149" i="28" s="1"/>
  <c r="AO74" i="28"/>
  <c r="AU74" i="28" s="1"/>
  <c r="AZ74" i="28" s="1"/>
  <c r="AO145" i="28"/>
  <c r="AU145" i="28" s="1"/>
  <c r="AZ145" i="28" s="1"/>
  <c r="AO127" i="28"/>
  <c r="AU127" i="28" s="1"/>
  <c r="AZ127" i="28" s="1"/>
  <c r="AO117" i="28"/>
  <c r="AU117" i="28" s="1"/>
  <c r="AZ117" i="28" s="1"/>
  <c r="AO86" i="28"/>
  <c r="AU86" i="28" s="1"/>
  <c r="AZ86" i="28" s="1"/>
  <c r="AO102" i="28"/>
  <c r="AU102" i="28" s="1"/>
  <c r="AZ102" i="28" s="1"/>
  <c r="AO118" i="28"/>
  <c r="AU118" i="28" s="1"/>
  <c r="AZ118" i="28" s="1"/>
  <c r="AO20" i="28"/>
  <c r="AU20" i="28" s="1"/>
  <c r="AZ20" i="28" s="1"/>
  <c r="AO91" i="28"/>
  <c r="AU91" i="28" s="1"/>
  <c r="AZ91" i="28" s="1"/>
  <c r="AO38" i="28"/>
  <c r="AU38" i="28" s="1"/>
  <c r="AZ38" i="28" s="1"/>
  <c r="AO54" i="28"/>
  <c r="AU54" i="28" s="1"/>
  <c r="AZ54" i="28" s="1"/>
  <c r="AO62" i="28"/>
  <c r="AU62" i="28" s="1"/>
  <c r="AZ62" i="28" s="1"/>
  <c r="AO31" i="28"/>
  <c r="AU31" i="28" s="1"/>
  <c r="AZ31" i="28" s="1"/>
  <c r="AO151" i="28"/>
  <c r="AU151" i="28" s="1"/>
  <c r="AZ151" i="28" s="1"/>
  <c r="AX95" i="33"/>
  <c r="AX107" i="33"/>
  <c r="AX105" i="33"/>
  <c r="AX130" i="33"/>
  <c r="AZ22" i="28"/>
  <c r="AZ88" i="28"/>
  <c r="AZ73" i="28"/>
  <c r="AZ30" i="28"/>
  <c r="AZ33" i="28"/>
  <c r="U8" i="28"/>
  <c r="AQ8" i="28"/>
  <c r="AS8" i="28"/>
  <c r="AB8" i="28"/>
  <c r="AT8" i="28"/>
  <c r="AC8" i="28"/>
  <c r="AL8" i="28"/>
  <c r="AR8" i="28" s="1"/>
  <c r="AR9" i="28"/>
  <c r="S8" i="33"/>
  <c r="AO8" i="33"/>
  <c r="AN8" i="33"/>
  <c r="R8" i="33"/>
  <c r="AR8" i="33"/>
  <c r="AA8" i="33"/>
  <c r="AQ8" i="33"/>
  <c r="Z8" i="33"/>
  <c r="AP9" i="33"/>
  <c r="AJ8" i="33"/>
  <c r="AP8" i="33" s="1"/>
  <c r="BC85" i="33" l="1"/>
  <c r="BD85" i="33" s="1"/>
  <c r="BB102" i="33"/>
  <c r="E20" i="31"/>
  <c r="F20" i="31" s="1"/>
  <c r="G20" i="31" s="1"/>
  <c r="E118" i="31"/>
  <c r="F118" i="31" s="1"/>
  <c r="G118" i="31" s="1"/>
  <c r="E30" i="31"/>
  <c r="F30" i="31" s="1"/>
  <c r="G30" i="31" s="1"/>
  <c r="BB143" i="33"/>
  <c r="BC143" i="33"/>
  <c r="E129" i="31"/>
  <c r="F129" i="31" s="1"/>
  <c r="G129" i="31" s="1"/>
  <c r="E42" i="31"/>
  <c r="F42" i="31" s="1"/>
  <c r="G42" i="31" s="1"/>
  <c r="E85" i="31"/>
  <c r="F85" i="31" s="1"/>
  <c r="G85" i="31" s="1"/>
  <c r="E153" i="31"/>
  <c r="F153" i="31" s="1"/>
  <c r="G153" i="31" s="1"/>
  <c r="E67" i="31"/>
  <c r="F67" i="31" s="1"/>
  <c r="G67" i="31" s="1"/>
  <c r="E8" i="31"/>
  <c r="F8" i="31" s="1"/>
  <c r="G8" i="31" s="1"/>
  <c r="E44" i="31"/>
  <c r="F44" i="31" s="1"/>
  <c r="G44" i="31" s="1"/>
  <c r="E43" i="31"/>
  <c r="F43" i="31" s="1"/>
  <c r="G43" i="31" s="1"/>
  <c r="E56" i="31"/>
  <c r="F56" i="31" s="1"/>
  <c r="G56" i="31" s="1"/>
  <c r="E114" i="31"/>
  <c r="F114" i="31" s="1"/>
  <c r="G114" i="31" s="1"/>
  <c r="E94" i="31"/>
  <c r="F94" i="31" s="1"/>
  <c r="G94" i="31" s="1"/>
  <c r="BB119" i="33"/>
  <c r="BC119" i="33"/>
  <c r="E141" i="31"/>
  <c r="F141" i="31" s="1"/>
  <c r="G141" i="31" s="1"/>
  <c r="E124" i="31"/>
  <c r="F124" i="31" s="1"/>
  <c r="G124" i="31" s="1"/>
  <c r="BB109" i="33"/>
  <c r="BC79" i="33"/>
  <c r="E36" i="31"/>
  <c r="F36" i="31" s="1"/>
  <c r="G36" i="31" s="1"/>
  <c r="BB13" i="33"/>
  <c r="E37" i="31"/>
  <c r="F37" i="31" s="1"/>
  <c r="G37" i="31" s="1"/>
  <c r="BB79" i="33"/>
  <c r="E45" i="31"/>
  <c r="F45" i="31" s="1"/>
  <c r="G45" i="31" s="1"/>
  <c r="E96" i="31"/>
  <c r="F96" i="31" s="1"/>
  <c r="G96" i="31" s="1"/>
  <c r="E120" i="31"/>
  <c r="F120" i="31" s="1"/>
  <c r="G120" i="31" s="1"/>
  <c r="BB99" i="33"/>
  <c r="E138" i="31"/>
  <c r="F138" i="31" s="1"/>
  <c r="G138" i="31" s="1"/>
  <c r="E62" i="31"/>
  <c r="F62" i="31" s="1"/>
  <c r="G62" i="31" s="1"/>
  <c r="E6" i="31"/>
  <c r="F6" i="31" s="1"/>
  <c r="G6" i="31" s="1"/>
  <c r="E31" i="31"/>
  <c r="F31" i="31" s="1"/>
  <c r="G31" i="31" s="1"/>
  <c r="E60" i="31"/>
  <c r="F60" i="31" s="1"/>
  <c r="G60" i="31" s="1"/>
  <c r="E80" i="31"/>
  <c r="F80" i="31" s="1"/>
  <c r="G80" i="31" s="1"/>
  <c r="BB72" i="33"/>
  <c r="E53" i="31"/>
  <c r="F53" i="31" s="1"/>
  <c r="G53" i="31" s="1"/>
  <c r="BC61" i="33"/>
  <c r="E84" i="31"/>
  <c r="F84" i="31" s="1"/>
  <c r="G84" i="31" s="1"/>
  <c r="E88" i="31"/>
  <c r="F88" i="31" s="1"/>
  <c r="G88" i="31" s="1"/>
  <c r="E11" i="31"/>
  <c r="F11" i="31" s="1"/>
  <c r="G11" i="31" s="1"/>
  <c r="BB11" i="33"/>
  <c r="E71" i="31"/>
  <c r="F71" i="31" s="1"/>
  <c r="G71" i="31" s="1"/>
  <c r="E119" i="31"/>
  <c r="F119" i="31" s="1"/>
  <c r="G119" i="31" s="1"/>
  <c r="E146" i="31"/>
  <c r="F146" i="31" s="1"/>
  <c r="G146" i="31" s="1"/>
  <c r="E132" i="31"/>
  <c r="F132" i="31" s="1"/>
  <c r="G132" i="31" s="1"/>
  <c r="BB123" i="33"/>
  <c r="BC129" i="33"/>
  <c r="BB48" i="33"/>
  <c r="BB58" i="33"/>
  <c r="BB36" i="33"/>
  <c r="BB126" i="33"/>
  <c r="BC90" i="33"/>
  <c r="BB25" i="33"/>
  <c r="BC48" i="33"/>
  <c r="BC13" i="33"/>
  <c r="BC11" i="33"/>
  <c r="BC42" i="33"/>
  <c r="BC99" i="33"/>
  <c r="BC65" i="33"/>
  <c r="BC64" i="33"/>
  <c r="BB47" i="33"/>
  <c r="BB16" i="33"/>
  <c r="BC158" i="33"/>
  <c r="E52" i="31"/>
  <c r="F52" i="31" s="1"/>
  <c r="G52" i="31" s="1"/>
  <c r="E148" i="31"/>
  <c r="F148" i="31" s="1"/>
  <c r="G148" i="31" s="1"/>
  <c r="BC89" i="33"/>
  <c r="BB61" i="33"/>
  <c r="BC25" i="33"/>
  <c r="BB101" i="33"/>
  <c r="BC76" i="33"/>
  <c r="BB151" i="33"/>
  <c r="BC101" i="33"/>
  <c r="BB65" i="33"/>
  <c r="BB146" i="33"/>
  <c r="BB49" i="33"/>
  <c r="BB50" i="33"/>
  <c r="BB88" i="33"/>
  <c r="E92" i="31"/>
  <c r="F92" i="31" s="1"/>
  <c r="G92" i="31" s="1"/>
  <c r="E133" i="31"/>
  <c r="F133" i="31" s="1"/>
  <c r="G133" i="31" s="1"/>
  <c r="E145" i="31"/>
  <c r="F145" i="31" s="1"/>
  <c r="G145" i="31" s="1"/>
  <c r="E135" i="31"/>
  <c r="F135" i="31" s="1"/>
  <c r="G135" i="31" s="1"/>
  <c r="BB150" i="33"/>
  <c r="E83" i="31"/>
  <c r="F83" i="31" s="1"/>
  <c r="G83" i="31" s="1"/>
  <c r="BC103" i="33"/>
  <c r="E134" i="31"/>
  <c r="F134" i="31" s="1"/>
  <c r="G134" i="31" s="1"/>
  <c r="BB57" i="33"/>
  <c r="BB89" i="33"/>
  <c r="BC38" i="33"/>
  <c r="BC50" i="33"/>
  <c r="E66" i="31"/>
  <c r="F66" i="31" s="1"/>
  <c r="G66" i="31" s="1"/>
  <c r="BC57" i="33"/>
  <c r="E12" i="31"/>
  <c r="F12" i="31" s="1"/>
  <c r="G12" i="31" s="1"/>
  <c r="BB67" i="33"/>
  <c r="BC35" i="33"/>
  <c r="BC124" i="33"/>
  <c r="E17" i="31"/>
  <c r="F17" i="31" s="1"/>
  <c r="G17" i="31" s="1"/>
  <c r="BB17" i="33"/>
  <c r="BB138" i="33"/>
  <c r="E98" i="31"/>
  <c r="F98" i="31" s="1"/>
  <c r="G98" i="31" s="1"/>
  <c r="BB124" i="33"/>
  <c r="E142" i="31"/>
  <c r="F142" i="31" s="1"/>
  <c r="G142" i="31" s="1"/>
  <c r="BB64" i="33"/>
  <c r="BB115" i="33"/>
  <c r="BC147" i="33"/>
  <c r="BB76" i="33"/>
  <c r="BC125" i="33"/>
  <c r="BC58" i="33"/>
  <c r="BB147" i="33"/>
  <c r="BC150" i="33"/>
  <c r="BC47" i="33"/>
  <c r="BB15" i="33"/>
  <c r="BB38" i="33"/>
  <c r="BC41" i="33"/>
  <c r="BB136" i="33"/>
  <c r="BC60" i="33"/>
  <c r="E33" i="31"/>
  <c r="F33" i="31" s="1"/>
  <c r="G33" i="31" s="1"/>
  <c r="E110" i="31"/>
  <c r="F110" i="31" s="1"/>
  <c r="G110" i="31" s="1"/>
  <c r="BC67" i="33"/>
  <c r="BB134" i="33"/>
  <c r="BC151" i="33"/>
  <c r="BC16" i="33"/>
  <c r="BB70" i="33"/>
  <c r="BB158" i="33"/>
  <c r="BC102" i="33"/>
  <c r="E93" i="31"/>
  <c r="F93" i="31" s="1"/>
  <c r="G93" i="31" s="1"/>
  <c r="E86" i="31"/>
  <c r="F86" i="31" s="1"/>
  <c r="G86" i="31" s="1"/>
  <c r="BC45" i="33"/>
  <c r="BC70" i="33"/>
  <c r="BC146" i="33"/>
  <c r="BB45" i="33"/>
  <c r="BB90" i="33"/>
  <c r="BB93" i="33"/>
  <c r="BC72" i="33"/>
  <c r="E59" i="31"/>
  <c r="F59" i="31" s="1"/>
  <c r="G59" i="31" s="1"/>
  <c r="E64" i="31"/>
  <c r="F64" i="31" s="1"/>
  <c r="G64" i="31" s="1"/>
  <c r="E55" i="31"/>
  <c r="F55" i="31" s="1"/>
  <c r="G55" i="31" s="1"/>
  <c r="BC63" i="33"/>
  <c r="BB18" i="33"/>
  <c r="BC148" i="33"/>
  <c r="E51" i="31"/>
  <c r="F51" i="31" s="1"/>
  <c r="G51" i="31" s="1"/>
  <c r="E47" i="31"/>
  <c r="F47" i="31" s="1"/>
  <c r="G47" i="31" s="1"/>
  <c r="BB98" i="33"/>
  <c r="BB63" i="33"/>
  <c r="BC53" i="33"/>
  <c r="BC18" i="33"/>
  <c r="BB148" i="33"/>
  <c r="E101" i="31"/>
  <c r="F101" i="31" s="1"/>
  <c r="G101" i="31" s="1"/>
  <c r="E54" i="31"/>
  <c r="F54" i="31" s="1"/>
  <c r="G54" i="31" s="1"/>
  <c r="BC98" i="33"/>
  <c r="BB53" i="33"/>
  <c r="E87" i="31"/>
  <c r="F87" i="31" s="1"/>
  <c r="G87" i="31" s="1"/>
  <c r="E28" i="31"/>
  <c r="F28" i="31" s="1"/>
  <c r="G28" i="31" s="1"/>
  <c r="E115" i="31"/>
  <c r="F115" i="31" s="1"/>
  <c r="G115" i="31" s="1"/>
  <c r="BB42" i="33"/>
  <c r="BB41" i="33"/>
  <c r="BB125" i="33"/>
  <c r="BC134" i="33"/>
  <c r="BC115" i="33"/>
  <c r="BC136" i="33"/>
  <c r="BC88" i="33"/>
  <c r="BB60" i="33"/>
  <c r="BB103" i="33"/>
  <c r="BC15" i="33"/>
  <c r="BC36" i="33"/>
  <c r="AM8" i="33"/>
  <c r="BC106" i="33"/>
  <c r="E18" i="31"/>
  <c r="F18" i="31" s="1"/>
  <c r="G18" i="31" s="1"/>
  <c r="BC26" i="33"/>
  <c r="BB113" i="33"/>
  <c r="E40" i="31"/>
  <c r="F40" i="31" s="1"/>
  <c r="G40" i="31" s="1"/>
  <c r="E48" i="31"/>
  <c r="F48" i="31" s="1"/>
  <c r="G48" i="31" s="1"/>
  <c r="E143" i="31"/>
  <c r="F143" i="31" s="1"/>
  <c r="G143" i="31" s="1"/>
  <c r="E21" i="31"/>
  <c r="F21" i="31" s="1"/>
  <c r="G21" i="31" s="1"/>
  <c r="E58" i="31"/>
  <c r="F58" i="31" s="1"/>
  <c r="G58" i="31" s="1"/>
  <c r="BD14" i="28"/>
  <c r="BB56" i="33"/>
  <c r="BC17" i="33"/>
  <c r="BB26" i="33"/>
  <c r="BC113" i="33"/>
  <c r="E10" i="31"/>
  <c r="F10" i="31" s="1"/>
  <c r="G10" i="31" s="1"/>
  <c r="E107" i="31"/>
  <c r="F107" i="31" s="1"/>
  <c r="G107" i="31" s="1"/>
  <c r="BC104" i="33"/>
  <c r="BD104" i="33" s="1"/>
  <c r="BC33" i="33"/>
  <c r="BC97" i="33"/>
  <c r="BB112" i="33"/>
  <c r="BC153" i="33"/>
  <c r="BC126" i="33"/>
  <c r="BC49" i="33"/>
  <c r="BB23" i="33"/>
  <c r="BB137" i="33"/>
  <c r="BB71" i="33"/>
  <c r="BC123" i="33"/>
  <c r="BB35" i="33"/>
  <c r="BC138" i="33"/>
  <c r="BC69" i="33"/>
  <c r="E41" i="31"/>
  <c r="F41" i="31" s="1"/>
  <c r="G41" i="31" s="1"/>
  <c r="BB33" i="33"/>
  <c r="BB97" i="33"/>
  <c r="BC112" i="33"/>
  <c r="BB153" i="33"/>
  <c r="BC23" i="33"/>
  <c r="BC137" i="33"/>
  <c r="BC71" i="33"/>
  <c r="BB69" i="33"/>
  <c r="BB106" i="33"/>
  <c r="BC56" i="33"/>
  <c r="E108" i="31"/>
  <c r="F108" i="31" s="1"/>
  <c r="G108" i="31" s="1"/>
  <c r="E131" i="31"/>
  <c r="F131" i="31" s="1"/>
  <c r="G131" i="31" s="1"/>
  <c r="BD10" i="28"/>
  <c r="BC91" i="33"/>
  <c r="BC120" i="33"/>
  <c r="BC43" i="33"/>
  <c r="BC52" i="33"/>
  <c r="BC19" i="33"/>
  <c r="BC139" i="33"/>
  <c r="BC140" i="33"/>
  <c r="BC109" i="33"/>
  <c r="BC93" i="33"/>
  <c r="BC22" i="33"/>
  <c r="BB129" i="33"/>
  <c r="BC46" i="33"/>
  <c r="BB59" i="33"/>
  <c r="BC92" i="33"/>
  <c r="E99" i="31"/>
  <c r="F99" i="31" s="1"/>
  <c r="G99" i="31" s="1"/>
  <c r="E14" i="31"/>
  <c r="F14" i="31" s="1"/>
  <c r="G14" i="31" s="1"/>
  <c r="E38" i="31"/>
  <c r="F38" i="31" s="1"/>
  <c r="G38" i="31" s="1"/>
  <c r="E65" i="31"/>
  <c r="F65" i="31" s="1"/>
  <c r="G65" i="31" s="1"/>
  <c r="E13" i="31"/>
  <c r="F13" i="31" s="1"/>
  <c r="G13" i="31" s="1"/>
  <c r="BB91" i="33"/>
  <c r="BB120" i="33"/>
  <c r="BB43" i="33"/>
  <c r="BB52" i="33"/>
  <c r="BB19" i="33"/>
  <c r="BB139" i="33"/>
  <c r="BB140" i="33"/>
  <c r="BB22" i="33"/>
  <c r="BB46" i="33"/>
  <c r="BC59" i="33"/>
  <c r="BB92" i="33"/>
  <c r="AZ9" i="28"/>
  <c r="BF127" i="28"/>
  <c r="BE127" i="28"/>
  <c r="BE111" i="28"/>
  <c r="BF111" i="28"/>
  <c r="BE16" i="28"/>
  <c r="BF16" i="28"/>
  <c r="BF90" i="28"/>
  <c r="BE90" i="28"/>
  <c r="BF105" i="28"/>
  <c r="BE105" i="28"/>
  <c r="BF149" i="28"/>
  <c r="BE149" i="28"/>
  <c r="BF140" i="28"/>
  <c r="BE140" i="28"/>
  <c r="BF45" i="28"/>
  <c r="BE45" i="28"/>
  <c r="BF31" i="28"/>
  <c r="BE31" i="28"/>
  <c r="BE38" i="28"/>
  <c r="BF38" i="28"/>
  <c r="BF139" i="28"/>
  <c r="BE139" i="28"/>
  <c r="BE119" i="28"/>
  <c r="BF119" i="28"/>
  <c r="BE122" i="28"/>
  <c r="BF122" i="28"/>
  <c r="BE12" i="28"/>
  <c r="BF12" i="28"/>
  <c r="BE51" i="28"/>
  <c r="BF51" i="28"/>
  <c r="BF29" i="28"/>
  <c r="BE29" i="28"/>
  <c r="BE72" i="28"/>
  <c r="BF72" i="28"/>
  <c r="BF42" i="28"/>
  <c r="BE42" i="28"/>
  <c r="BE46" i="28"/>
  <c r="BF46" i="28"/>
  <c r="BE158" i="28"/>
  <c r="BF158" i="28"/>
  <c r="BF69" i="28"/>
  <c r="BE69" i="28"/>
  <c r="BF116" i="28"/>
  <c r="BE116" i="28"/>
  <c r="BE50" i="28"/>
  <c r="BF50" i="28"/>
  <c r="BE22" i="28"/>
  <c r="BF22" i="28"/>
  <c r="BE123" i="28"/>
  <c r="BF123" i="28"/>
  <c r="E103" i="31"/>
  <c r="F103" i="31" s="1"/>
  <c r="G103" i="31" s="1"/>
  <c r="BB108" i="33"/>
  <c r="BC108" i="33"/>
  <c r="E140" i="31"/>
  <c r="F140" i="31" s="1"/>
  <c r="G140" i="31" s="1"/>
  <c r="BB145" i="33"/>
  <c r="BC145" i="33"/>
  <c r="E26" i="31"/>
  <c r="F26" i="31" s="1"/>
  <c r="G26" i="31" s="1"/>
  <c r="BC31" i="33"/>
  <c r="BB31" i="33"/>
  <c r="BB62" i="33"/>
  <c r="BC62" i="33"/>
  <c r="BB73" i="33"/>
  <c r="BC73" i="33"/>
  <c r="E123" i="31"/>
  <c r="F123" i="31" s="1"/>
  <c r="G123" i="31" s="1"/>
  <c r="BB128" i="33"/>
  <c r="BC128" i="33"/>
  <c r="BB54" i="33"/>
  <c r="BC54" i="33"/>
  <c r="E23" i="31"/>
  <c r="F23" i="31" s="1"/>
  <c r="G23" i="31" s="1"/>
  <c r="BB28" i="33"/>
  <c r="BC28" i="33"/>
  <c r="E34" i="31"/>
  <c r="F34" i="31" s="1"/>
  <c r="G34" i="31" s="1"/>
  <c r="BB39" i="33"/>
  <c r="BC39" i="33"/>
  <c r="BB122" i="33"/>
  <c r="BC122" i="33"/>
  <c r="E75" i="31"/>
  <c r="F75" i="31" s="1"/>
  <c r="G75" i="31" s="1"/>
  <c r="BB80" i="33"/>
  <c r="BC80" i="33"/>
  <c r="BB141" i="33"/>
  <c r="BC141" i="33"/>
  <c r="BF81" i="28"/>
  <c r="BE81" i="28"/>
  <c r="BE76" i="28"/>
  <c r="BF76" i="28"/>
  <c r="BE157" i="28"/>
  <c r="BF157" i="28"/>
  <c r="BF33" i="28"/>
  <c r="BE33" i="28"/>
  <c r="BE63" i="28"/>
  <c r="BF63" i="28"/>
  <c r="BE148" i="28"/>
  <c r="BF148" i="28"/>
  <c r="BE36" i="28"/>
  <c r="BF36" i="28"/>
  <c r="BE108" i="28"/>
  <c r="BF108" i="28"/>
  <c r="BE34" i="28"/>
  <c r="BF34" i="28"/>
  <c r="BE75" i="28"/>
  <c r="BF75" i="28"/>
  <c r="BE87" i="28"/>
  <c r="BF87" i="28"/>
  <c r="BE124" i="28"/>
  <c r="BF124" i="28"/>
  <c r="BE58" i="28"/>
  <c r="BF58" i="28"/>
  <c r="BE132" i="28"/>
  <c r="BF132" i="28"/>
  <c r="BF113" i="28"/>
  <c r="BE113" i="28"/>
  <c r="BF92" i="28"/>
  <c r="BE92" i="28"/>
  <c r="BE37" i="28"/>
  <c r="BF37" i="28"/>
  <c r="BE61" i="28"/>
  <c r="BF61" i="28"/>
  <c r="BE83" i="28"/>
  <c r="BF83" i="28"/>
  <c r="BE144" i="28"/>
  <c r="BF144" i="28"/>
  <c r="BE110" i="28"/>
  <c r="BF110" i="28"/>
  <c r="BF91" i="28"/>
  <c r="BE91" i="28"/>
  <c r="BE40" i="28"/>
  <c r="BF40" i="28"/>
  <c r="BF141" i="28"/>
  <c r="BE141" i="28"/>
  <c r="BF79" i="28"/>
  <c r="BE79" i="28"/>
  <c r="E130" i="31"/>
  <c r="F130" i="31" s="1"/>
  <c r="G130" i="31" s="1"/>
  <c r="BB135" i="33"/>
  <c r="BC135" i="33"/>
  <c r="E109" i="31"/>
  <c r="F109" i="31" s="1"/>
  <c r="G109" i="31" s="1"/>
  <c r="BB114" i="33"/>
  <c r="BC114" i="33"/>
  <c r="E111" i="31"/>
  <c r="F111" i="31" s="1"/>
  <c r="G111" i="31" s="1"/>
  <c r="BC116" i="33"/>
  <c r="BB116" i="33"/>
  <c r="E126" i="31"/>
  <c r="F126" i="31" s="1"/>
  <c r="G126" i="31" s="1"/>
  <c r="BC131" i="33"/>
  <c r="BB131" i="33"/>
  <c r="BC24" i="33"/>
  <c r="BB24" i="33"/>
  <c r="E35" i="31"/>
  <c r="F35" i="31" s="1"/>
  <c r="G35" i="31" s="1"/>
  <c r="BB40" i="33"/>
  <c r="BC40" i="33"/>
  <c r="E9" i="31"/>
  <c r="F9" i="31" s="1"/>
  <c r="G9" i="31" s="1"/>
  <c r="BB14" i="33"/>
  <c r="BC14" i="33"/>
  <c r="E50" i="31"/>
  <c r="F50" i="31" s="1"/>
  <c r="G50" i="31" s="1"/>
  <c r="BB55" i="33"/>
  <c r="BC55" i="33"/>
  <c r="E79" i="31"/>
  <c r="F79" i="31" s="1"/>
  <c r="G79" i="31" s="1"/>
  <c r="BB84" i="33"/>
  <c r="BC84" i="33"/>
  <c r="E22" i="31"/>
  <c r="F22" i="31" s="1"/>
  <c r="G22" i="31" s="1"/>
  <c r="BB27" i="33"/>
  <c r="BC27" i="33"/>
  <c r="E82" i="31"/>
  <c r="F82" i="31" s="1"/>
  <c r="G82" i="31" s="1"/>
  <c r="BB87" i="33"/>
  <c r="BC87" i="33"/>
  <c r="E151" i="31"/>
  <c r="F151" i="31" s="1"/>
  <c r="G151" i="31" s="1"/>
  <c r="BB156" i="33"/>
  <c r="BC156" i="33"/>
  <c r="BE142" i="28"/>
  <c r="BF142" i="28"/>
  <c r="BE25" i="28"/>
  <c r="BF25" i="28"/>
  <c r="BE26" i="28"/>
  <c r="BF26" i="28"/>
  <c r="BF103" i="28"/>
  <c r="BE103" i="28"/>
  <c r="BE99" i="28"/>
  <c r="BF99" i="28"/>
  <c r="BE84" i="28"/>
  <c r="BF84" i="28"/>
  <c r="BE10" i="28"/>
  <c r="BF10" i="28"/>
  <c r="BE131" i="28"/>
  <c r="BF131" i="28"/>
  <c r="BF128" i="28"/>
  <c r="BE128" i="28"/>
  <c r="BF53" i="28"/>
  <c r="BE53" i="28"/>
  <c r="BE27" i="28"/>
  <c r="BF27" i="28"/>
  <c r="BF152" i="28"/>
  <c r="BE152" i="28"/>
  <c r="BE62" i="28"/>
  <c r="BF62" i="28"/>
  <c r="BE95" i="28"/>
  <c r="BF95" i="28"/>
  <c r="BE28" i="28"/>
  <c r="BF28" i="28"/>
  <c r="BE71" i="28"/>
  <c r="BF71" i="28"/>
  <c r="BE100" i="28"/>
  <c r="BF100" i="28"/>
  <c r="BF101" i="28"/>
  <c r="BE101" i="28"/>
  <c r="BE98" i="28"/>
  <c r="BF98" i="28"/>
  <c r="BE106" i="28"/>
  <c r="BF106" i="28"/>
  <c r="BE96" i="28"/>
  <c r="BF96" i="28"/>
  <c r="BE49" i="28"/>
  <c r="BF49" i="28"/>
  <c r="BE35" i="28"/>
  <c r="BF35" i="28"/>
  <c r="BE118" i="28"/>
  <c r="BF118" i="28"/>
  <c r="BE143" i="28"/>
  <c r="BF143" i="28"/>
  <c r="E72" i="31"/>
  <c r="F72" i="31" s="1"/>
  <c r="G72" i="31" s="1"/>
  <c r="BC77" i="33"/>
  <c r="BB77" i="33"/>
  <c r="BC86" i="33"/>
  <c r="BB86" i="33"/>
  <c r="BC44" i="33"/>
  <c r="BB44" i="33"/>
  <c r="BB75" i="33"/>
  <c r="BC75" i="33"/>
  <c r="BB154" i="33"/>
  <c r="BC154" i="33"/>
  <c r="E76" i="31"/>
  <c r="F76" i="31" s="1"/>
  <c r="G76" i="31" s="1"/>
  <c r="BB81" i="33"/>
  <c r="BC81" i="33"/>
  <c r="E27" i="31"/>
  <c r="F27" i="31" s="1"/>
  <c r="G27" i="31" s="1"/>
  <c r="BB32" i="33"/>
  <c r="BC32" i="33"/>
  <c r="BC107" i="33"/>
  <c r="BB107" i="33"/>
  <c r="BB20" i="33"/>
  <c r="BC20" i="33"/>
  <c r="E105" i="31"/>
  <c r="F105" i="31" s="1"/>
  <c r="G105" i="31" s="1"/>
  <c r="BB110" i="33"/>
  <c r="BC110" i="33"/>
  <c r="BF20" i="28"/>
  <c r="BE20" i="28"/>
  <c r="BE130" i="28"/>
  <c r="BF130" i="28"/>
  <c r="BE47" i="28"/>
  <c r="BF47" i="28"/>
  <c r="BF41" i="28"/>
  <c r="BE41" i="28"/>
  <c r="BF104" i="28"/>
  <c r="BE104" i="28"/>
  <c r="BF65" i="28"/>
  <c r="BE65" i="28"/>
  <c r="BF30" i="28"/>
  <c r="BE30" i="28"/>
  <c r="BF89" i="28"/>
  <c r="BE89" i="28"/>
  <c r="BF80" i="28"/>
  <c r="BE80" i="28"/>
  <c r="BE147" i="28"/>
  <c r="BF147" i="28"/>
  <c r="BF151" i="28"/>
  <c r="BE151" i="28"/>
  <c r="BE154" i="28"/>
  <c r="BF154" i="28"/>
  <c r="BF77" i="28"/>
  <c r="BE77" i="28"/>
  <c r="BF126" i="28"/>
  <c r="BE126" i="28"/>
  <c r="BE59" i="28"/>
  <c r="BF59" i="28"/>
  <c r="BE82" i="28"/>
  <c r="BF82" i="28"/>
  <c r="BE74" i="28"/>
  <c r="BF74" i="28"/>
  <c r="BF138" i="28"/>
  <c r="BE138" i="28"/>
  <c r="BE94" i="28"/>
  <c r="BF94" i="28"/>
  <c r="BF137" i="28"/>
  <c r="BE137" i="28"/>
  <c r="BF32" i="28"/>
  <c r="BE32" i="28"/>
  <c r="BE107" i="28"/>
  <c r="BF107" i="28"/>
  <c r="BE133" i="28"/>
  <c r="BF133" i="28"/>
  <c r="BE155" i="28"/>
  <c r="BF155" i="28"/>
  <c r="BE134" i="28"/>
  <c r="BF134" i="28"/>
  <c r="E106" i="31"/>
  <c r="F106" i="31" s="1"/>
  <c r="G106" i="31" s="1"/>
  <c r="BB111" i="33"/>
  <c r="BC111" i="33"/>
  <c r="BB121" i="33"/>
  <c r="BC121" i="33"/>
  <c r="BB12" i="33"/>
  <c r="BC12" i="33"/>
  <c r="E144" i="31"/>
  <c r="F144" i="31" s="1"/>
  <c r="G144" i="31" s="1"/>
  <c r="BC149" i="33"/>
  <c r="BB149" i="33"/>
  <c r="E122" i="31"/>
  <c r="F122" i="31" s="1"/>
  <c r="G122" i="31" s="1"/>
  <c r="BB127" i="33"/>
  <c r="BC127" i="33"/>
  <c r="E125" i="31"/>
  <c r="F125" i="31" s="1"/>
  <c r="G125" i="31" s="1"/>
  <c r="BB130" i="33"/>
  <c r="BC130" i="33"/>
  <c r="E46" i="31"/>
  <c r="F46" i="31" s="1"/>
  <c r="G46" i="31" s="1"/>
  <c r="BB51" i="33"/>
  <c r="BC51" i="33"/>
  <c r="BB82" i="33"/>
  <c r="BC82" i="33"/>
  <c r="E95" i="31"/>
  <c r="F95" i="31" s="1"/>
  <c r="G95" i="31" s="1"/>
  <c r="BB100" i="33"/>
  <c r="BC100" i="33"/>
  <c r="E89" i="31"/>
  <c r="F89" i="31" s="1"/>
  <c r="G89" i="31" s="1"/>
  <c r="BC94" i="33"/>
  <c r="BB94" i="33"/>
  <c r="BF55" i="28"/>
  <c r="BE55" i="28"/>
  <c r="BF67" i="28"/>
  <c r="BE67" i="28"/>
  <c r="BE109" i="28"/>
  <c r="BF109" i="28"/>
  <c r="BF68" i="28"/>
  <c r="BE68" i="28"/>
  <c r="BE159" i="28"/>
  <c r="BF159" i="28"/>
  <c r="BE112" i="28"/>
  <c r="BF112" i="28"/>
  <c r="BE64" i="28"/>
  <c r="BF64" i="28"/>
  <c r="BE146" i="28"/>
  <c r="BF146" i="28"/>
  <c r="BF125" i="28"/>
  <c r="BE125" i="28"/>
  <c r="BE15" i="28"/>
  <c r="BF15" i="28"/>
  <c r="BF153" i="28"/>
  <c r="BE153" i="28"/>
  <c r="BE70" i="28"/>
  <c r="BF70" i="28"/>
  <c r="BF114" i="28"/>
  <c r="BE114" i="28"/>
  <c r="BE97" i="28"/>
  <c r="BF97" i="28"/>
  <c r="BF78" i="28"/>
  <c r="BE78" i="28"/>
  <c r="BE136" i="28"/>
  <c r="BF136" i="28"/>
  <c r="BF93" i="28"/>
  <c r="BE93" i="28"/>
  <c r="BE11" i="28"/>
  <c r="BF11" i="28"/>
  <c r="BE52" i="28"/>
  <c r="BF52" i="28"/>
  <c r="BE121" i="28"/>
  <c r="BF121" i="28"/>
  <c r="BE60" i="28"/>
  <c r="BF60" i="28"/>
  <c r="BF21" i="28"/>
  <c r="BE21" i="28"/>
  <c r="BE39" i="28"/>
  <c r="BF39" i="28"/>
  <c r="BF66" i="28"/>
  <c r="BE66" i="28"/>
  <c r="E25" i="31"/>
  <c r="F25" i="31" s="1"/>
  <c r="G25" i="31" s="1"/>
  <c r="BB30" i="33"/>
  <c r="BC30" i="33"/>
  <c r="E100" i="31"/>
  <c r="F100" i="31" s="1"/>
  <c r="G100" i="31" s="1"/>
  <c r="BB105" i="33"/>
  <c r="BC105" i="33"/>
  <c r="E5" i="31"/>
  <c r="F5" i="31" s="1"/>
  <c r="G5" i="31" s="1"/>
  <c r="BB10" i="33"/>
  <c r="BC10" i="33"/>
  <c r="E69" i="31"/>
  <c r="F69" i="31" s="1"/>
  <c r="G69" i="31" s="1"/>
  <c r="BB74" i="33"/>
  <c r="BC74" i="33"/>
  <c r="E113" i="31"/>
  <c r="F113" i="31" s="1"/>
  <c r="G113" i="31" s="1"/>
  <c r="BB118" i="33"/>
  <c r="BC118" i="33"/>
  <c r="E127" i="31"/>
  <c r="F127" i="31" s="1"/>
  <c r="G127" i="31" s="1"/>
  <c r="BB132" i="33"/>
  <c r="BC132" i="33"/>
  <c r="E29" i="31"/>
  <c r="F29" i="31" s="1"/>
  <c r="G29" i="31" s="1"/>
  <c r="BB34" i="33"/>
  <c r="BC34" i="33"/>
  <c r="E147" i="31"/>
  <c r="F147" i="31" s="1"/>
  <c r="G147" i="31" s="1"/>
  <c r="BB152" i="33"/>
  <c r="BC152" i="33"/>
  <c r="E63" i="31"/>
  <c r="F63" i="31" s="1"/>
  <c r="G63" i="31" s="1"/>
  <c r="BC68" i="33"/>
  <c r="BB68" i="33"/>
  <c r="E24" i="31"/>
  <c r="F24" i="31" s="1"/>
  <c r="G24" i="31" s="1"/>
  <c r="BC29" i="33"/>
  <c r="BB29" i="33"/>
  <c r="E152" i="31"/>
  <c r="F152" i="31" s="1"/>
  <c r="G152" i="31" s="1"/>
  <c r="BB157" i="33"/>
  <c r="BC157" i="33"/>
  <c r="E61" i="31"/>
  <c r="F61" i="31" s="1"/>
  <c r="G61" i="31" s="1"/>
  <c r="BB66" i="33"/>
  <c r="BC66" i="33"/>
  <c r="BF56" i="28"/>
  <c r="BE56" i="28"/>
  <c r="BE48" i="28"/>
  <c r="BF48" i="28"/>
  <c r="BE120" i="28"/>
  <c r="BF120" i="28"/>
  <c r="BF43" i="28"/>
  <c r="BE43" i="28"/>
  <c r="BF17" i="28"/>
  <c r="BE17" i="28"/>
  <c r="BF115" i="28"/>
  <c r="BE115" i="28"/>
  <c r="BE145" i="28"/>
  <c r="BF145" i="28"/>
  <c r="BF150" i="28"/>
  <c r="BE150" i="28"/>
  <c r="BE23" i="28"/>
  <c r="BF23" i="28"/>
  <c r="BF19" i="28"/>
  <c r="BE19" i="28"/>
  <c r="BF102" i="28"/>
  <c r="BE102" i="28"/>
  <c r="BF117" i="28"/>
  <c r="BE117" i="28"/>
  <c r="BE85" i="28"/>
  <c r="BF85" i="28"/>
  <c r="BF54" i="28"/>
  <c r="BE54" i="28"/>
  <c r="BE14" i="28"/>
  <c r="BF14" i="28"/>
  <c r="BE73" i="28"/>
  <c r="BF73" i="28"/>
  <c r="BF18" i="28"/>
  <c r="BE18" i="28"/>
  <c r="BE156" i="28"/>
  <c r="BF156" i="28"/>
  <c r="BE135" i="28"/>
  <c r="BF135" i="28"/>
  <c r="BF57" i="28"/>
  <c r="BE57" i="28"/>
  <c r="BE24" i="28"/>
  <c r="BF24" i="28"/>
  <c r="BE88" i="28"/>
  <c r="BF88" i="28"/>
  <c r="BE13" i="28"/>
  <c r="BF13" i="28"/>
  <c r="BF129" i="28"/>
  <c r="BE129" i="28"/>
  <c r="BE86" i="28"/>
  <c r="BF86" i="28"/>
  <c r="BB78" i="33"/>
  <c r="BC78" i="33"/>
  <c r="BB159" i="33"/>
  <c r="BC159" i="33"/>
  <c r="BB144" i="33"/>
  <c r="BC144" i="33"/>
  <c r="BB96" i="33"/>
  <c r="BC96" i="33"/>
  <c r="BB37" i="33"/>
  <c r="BC37" i="33"/>
  <c r="BC95" i="33"/>
  <c r="BB95" i="33"/>
  <c r="BB21" i="33"/>
  <c r="BC21" i="33"/>
  <c r="BB133" i="33"/>
  <c r="BC133" i="33"/>
  <c r="E78" i="31"/>
  <c r="F78" i="31" s="1"/>
  <c r="G78" i="31" s="1"/>
  <c r="BC83" i="33"/>
  <c r="BB83" i="33"/>
  <c r="E150" i="31"/>
  <c r="F150" i="31" s="1"/>
  <c r="G150" i="31" s="1"/>
  <c r="BC155" i="33"/>
  <c r="BB155" i="33"/>
  <c r="BC142" i="33"/>
  <c r="BB142" i="33"/>
  <c r="E112" i="31"/>
  <c r="F112" i="31" s="1"/>
  <c r="G112" i="31" s="1"/>
  <c r="BB117" i="33"/>
  <c r="BC117" i="33"/>
  <c r="E73" i="31"/>
  <c r="F73" i="31" s="1"/>
  <c r="G73" i="31" s="1"/>
  <c r="E154" i="31"/>
  <c r="F154" i="31" s="1"/>
  <c r="G154" i="31" s="1"/>
  <c r="E81" i="31"/>
  <c r="F81" i="31" s="1"/>
  <c r="G81" i="31" s="1"/>
  <c r="E139" i="31"/>
  <c r="F139" i="31" s="1"/>
  <c r="G139" i="31" s="1"/>
  <c r="E39" i="31"/>
  <c r="F39" i="31" s="1"/>
  <c r="G39" i="31" s="1"/>
  <c r="E91" i="31"/>
  <c r="F91" i="31" s="1"/>
  <c r="G91" i="31" s="1"/>
  <c r="E70" i="31"/>
  <c r="F70" i="31" s="1"/>
  <c r="G70" i="31" s="1"/>
  <c r="E32" i="31"/>
  <c r="F32" i="31" s="1"/>
  <c r="G32" i="31" s="1"/>
  <c r="E90" i="31"/>
  <c r="F90" i="31" s="1"/>
  <c r="G90" i="31" s="1"/>
  <c r="E16" i="31"/>
  <c r="F16" i="31" s="1"/>
  <c r="G16" i="31" s="1"/>
  <c r="E128" i="31"/>
  <c r="F128" i="31" s="1"/>
  <c r="G128" i="31" s="1"/>
  <c r="E102" i="31"/>
  <c r="F102" i="31" s="1"/>
  <c r="G102" i="31" s="1"/>
  <c r="E15" i="31"/>
  <c r="F15" i="31" s="1"/>
  <c r="G15" i="31" s="1"/>
  <c r="E137" i="31"/>
  <c r="F137" i="31" s="1"/>
  <c r="G137" i="31" s="1"/>
  <c r="E116" i="31"/>
  <c r="F116" i="31" s="1"/>
  <c r="G116" i="31" s="1"/>
  <c r="E7" i="31"/>
  <c r="F7" i="31" s="1"/>
  <c r="G7" i="31" s="1"/>
  <c r="E57" i="31"/>
  <c r="F57" i="31" s="1"/>
  <c r="G57" i="31" s="1"/>
  <c r="E68" i="31"/>
  <c r="F68" i="31" s="1"/>
  <c r="G68" i="31" s="1"/>
  <c r="E49" i="31"/>
  <c r="F49" i="31" s="1"/>
  <c r="G49" i="31" s="1"/>
  <c r="E77" i="31"/>
  <c r="F77" i="31" s="1"/>
  <c r="G77" i="31" s="1"/>
  <c r="E117" i="31"/>
  <c r="F117" i="31" s="1"/>
  <c r="G117" i="31" s="1"/>
  <c r="E136" i="31"/>
  <c r="F136" i="31" s="1"/>
  <c r="G136" i="31" s="1"/>
  <c r="E19" i="31"/>
  <c r="F19" i="31" s="1"/>
  <c r="G19" i="31" s="1"/>
  <c r="E149" i="31"/>
  <c r="F149" i="31" s="1"/>
  <c r="G149" i="31" s="1"/>
  <c r="AX9" i="33"/>
  <c r="E18" i="22"/>
  <c r="F18" i="22" s="1"/>
  <c r="G18" i="22" s="1"/>
  <c r="BD22" i="28"/>
  <c r="E96" i="22"/>
  <c r="F96" i="22" s="1"/>
  <c r="G96" i="22" s="1"/>
  <c r="BD100" i="28"/>
  <c r="E13" i="22"/>
  <c r="F13" i="22" s="1"/>
  <c r="G13" i="22" s="1"/>
  <c r="BD17" i="28"/>
  <c r="E11" i="22"/>
  <c r="F11" i="22" s="1"/>
  <c r="G11" i="22" s="1"/>
  <c r="BD15" i="28"/>
  <c r="E27" i="22"/>
  <c r="F27" i="22" s="1"/>
  <c r="G27" i="22" s="1"/>
  <c r="BD31" i="28"/>
  <c r="E145" i="22"/>
  <c r="F145" i="22" s="1"/>
  <c r="G145" i="22" s="1"/>
  <c r="BD149" i="28"/>
  <c r="E94" i="22"/>
  <c r="F94" i="22" s="1"/>
  <c r="G94" i="22" s="1"/>
  <c r="BD98" i="28"/>
  <c r="E8" i="22"/>
  <c r="F8" i="22" s="1"/>
  <c r="G8" i="22" s="1"/>
  <c r="BD12" i="28"/>
  <c r="E65" i="22"/>
  <c r="F65" i="22" s="1"/>
  <c r="G65" i="22" s="1"/>
  <c r="BD69" i="28"/>
  <c r="E142" i="22"/>
  <c r="F142" i="22" s="1"/>
  <c r="G142" i="22" s="1"/>
  <c r="BD146" i="28"/>
  <c r="E43" i="22"/>
  <c r="F43" i="22" s="1"/>
  <c r="G43" i="22" s="1"/>
  <c r="BD47" i="28"/>
  <c r="E82" i="22"/>
  <c r="F82" i="22" s="1"/>
  <c r="G82" i="22" s="1"/>
  <c r="BD86" i="28"/>
  <c r="E97" i="22"/>
  <c r="F97" i="22" s="1"/>
  <c r="G97" i="22" s="1"/>
  <c r="BD101" i="28"/>
  <c r="E74" i="22"/>
  <c r="F74" i="22" s="1"/>
  <c r="G74" i="22" s="1"/>
  <c r="BD78" i="28"/>
  <c r="E126" i="22"/>
  <c r="F126" i="22" s="1"/>
  <c r="G126" i="22" s="1"/>
  <c r="BD130" i="28"/>
  <c r="E60" i="22"/>
  <c r="F60" i="22" s="1"/>
  <c r="G60" i="22" s="1"/>
  <c r="BD64" i="28"/>
  <c r="E113" i="22"/>
  <c r="F113" i="22" s="1"/>
  <c r="G113" i="22" s="1"/>
  <c r="BD117" i="28"/>
  <c r="E86" i="22"/>
  <c r="F86" i="22" s="1"/>
  <c r="G86" i="22" s="1"/>
  <c r="BD90" i="28"/>
  <c r="E29" i="22"/>
  <c r="F29" i="22" s="1"/>
  <c r="G29" i="22" s="1"/>
  <c r="BD33" i="28"/>
  <c r="E38" i="22"/>
  <c r="F38" i="22" s="1"/>
  <c r="G38" i="22" s="1"/>
  <c r="BD42" i="28"/>
  <c r="E150" i="22"/>
  <c r="F150" i="22" s="1"/>
  <c r="G150" i="22" s="1"/>
  <c r="BD154" i="28"/>
  <c r="E79" i="22"/>
  <c r="F79" i="22" s="1"/>
  <c r="G79" i="22" s="1"/>
  <c r="BD83" i="28"/>
  <c r="E68" i="22"/>
  <c r="F68" i="22" s="1"/>
  <c r="G68" i="22" s="1"/>
  <c r="BD72" i="28"/>
  <c r="E62" i="22"/>
  <c r="F62" i="22" s="1"/>
  <c r="G62" i="22" s="1"/>
  <c r="BD66" i="28"/>
  <c r="E56" i="22"/>
  <c r="F56" i="22" s="1"/>
  <c r="G56" i="22" s="1"/>
  <c r="BD60" i="28"/>
  <c r="E59" i="22"/>
  <c r="F59" i="22" s="1"/>
  <c r="G59" i="22" s="1"/>
  <c r="BD63" i="28"/>
  <c r="E132" i="22"/>
  <c r="F132" i="22" s="1"/>
  <c r="G132" i="22" s="1"/>
  <c r="BD136" i="28"/>
  <c r="E24" i="22"/>
  <c r="F24" i="22" s="1"/>
  <c r="G24" i="22" s="1"/>
  <c r="BD28" i="28"/>
  <c r="E80" i="22"/>
  <c r="F80" i="22" s="1"/>
  <c r="G80" i="22" s="1"/>
  <c r="BD84" i="28"/>
  <c r="E73" i="22"/>
  <c r="F73" i="22" s="1"/>
  <c r="G73" i="22" s="1"/>
  <c r="BD77" i="28"/>
  <c r="E32" i="22"/>
  <c r="F32" i="22" s="1"/>
  <c r="G32" i="22" s="1"/>
  <c r="BD36" i="28"/>
  <c r="E89" i="22"/>
  <c r="F89" i="22" s="1"/>
  <c r="G89" i="22" s="1"/>
  <c r="BD93" i="28"/>
  <c r="E66" i="22"/>
  <c r="F66" i="22" s="1"/>
  <c r="G66" i="22" s="1"/>
  <c r="BD70" i="28"/>
  <c r="E34" i="22"/>
  <c r="F34" i="22" s="1"/>
  <c r="G34" i="22" s="1"/>
  <c r="BD38" i="28"/>
  <c r="E44" i="22"/>
  <c r="F44" i="22" s="1"/>
  <c r="G44" i="22" s="1"/>
  <c r="BD48" i="28"/>
  <c r="E36" i="22"/>
  <c r="F36" i="22" s="1"/>
  <c r="G36" i="22" s="1"/>
  <c r="BD40" i="28"/>
  <c r="E102" i="22"/>
  <c r="F102" i="22" s="1"/>
  <c r="G102" i="22" s="1"/>
  <c r="BD106" i="28"/>
  <c r="E149" i="22"/>
  <c r="F149" i="22" s="1"/>
  <c r="G149" i="22" s="1"/>
  <c r="BD153" i="28"/>
  <c r="E30" i="22"/>
  <c r="F30" i="22" s="1"/>
  <c r="G30" i="22" s="1"/>
  <c r="BD34" i="28"/>
  <c r="E111" i="22"/>
  <c r="F111" i="22" s="1"/>
  <c r="G111" i="22" s="1"/>
  <c r="BD115" i="28"/>
  <c r="E103" i="22"/>
  <c r="F103" i="22" s="1"/>
  <c r="G103" i="22" s="1"/>
  <c r="BD107" i="28"/>
  <c r="E16" i="22"/>
  <c r="F16" i="22" s="1"/>
  <c r="G16" i="22" s="1"/>
  <c r="BD20" i="28"/>
  <c r="E101" i="22"/>
  <c r="F101" i="22" s="1"/>
  <c r="G101" i="22" s="1"/>
  <c r="BD105" i="28"/>
  <c r="E72" i="22"/>
  <c r="F72" i="22" s="1"/>
  <c r="G72" i="22" s="1"/>
  <c r="BD76" i="28"/>
  <c r="E33" i="22"/>
  <c r="F33" i="22" s="1"/>
  <c r="G33" i="22" s="1"/>
  <c r="BD37" i="28"/>
  <c r="E114" i="22"/>
  <c r="F114" i="22" s="1"/>
  <c r="G114" i="22" s="1"/>
  <c r="BD118" i="28"/>
  <c r="E144" i="22"/>
  <c r="F144" i="22" s="1"/>
  <c r="G144" i="22" s="1"/>
  <c r="BD148" i="28"/>
  <c r="E64" i="22"/>
  <c r="F64" i="22" s="1"/>
  <c r="G64" i="22" s="1"/>
  <c r="BD68" i="28"/>
  <c r="E53" i="22"/>
  <c r="F53" i="22" s="1"/>
  <c r="G53" i="22" s="1"/>
  <c r="BD57" i="28"/>
  <c r="E58" i="22"/>
  <c r="F58" i="22" s="1"/>
  <c r="G58" i="22" s="1"/>
  <c r="BD62" i="28"/>
  <c r="E90" i="22"/>
  <c r="F90" i="22" s="1"/>
  <c r="G90" i="22" s="1"/>
  <c r="BD94" i="28"/>
  <c r="E123" i="22"/>
  <c r="F123" i="22" s="1"/>
  <c r="G123" i="22" s="1"/>
  <c r="BD127" i="28"/>
  <c r="E70" i="22"/>
  <c r="F70" i="22" s="1"/>
  <c r="G70" i="22" s="1"/>
  <c r="BD74" i="28"/>
  <c r="E87" i="22"/>
  <c r="F87" i="22" s="1"/>
  <c r="G87" i="22" s="1"/>
  <c r="BD91" i="28"/>
  <c r="E121" i="22"/>
  <c r="F121" i="22" s="1"/>
  <c r="G121" i="22" s="1"/>
  <c r="BD125" i="28"/>
  <c r="E48" i="22"/>
  <c r="F48" i="22" s="1"/>
  <c r="G48" i="22" s="1"/>
  <c r="BD52" i="28"/>
  <c r="E116" i="22"/>
  <c r="F116" i="22" s="1"/>
  <c r="G116" i="22" s="1"/>
  <c r="BD120" i="28"/>
  <c r="E140" i="22"/>
  <c r="F140" i="22" s="1"/>
  <c r="G140" i="22" s="1"/>
  <c r="BD144" i="28"/>
  <c r="E41" i="22"/>
  <c r="F41" i="22" s="1"/>
  <c r="G41" i="22" s="1"/>
  <c r="BD45" i="28"/>
  <c r="E92" i="22"/>
  <c r="F92" i="22" s="1"/>
  <c r="G92" i="22" s="1"/>
  <c r="BD96" i="28"/>
  <c r="E54" i="22"/>
  <c r="F54" i="22" s="1"/>
  <c r="G54" i="22" s="1"/>
  <c r="BD58" i="28"/>
  <c r="E124" i="22"/>
  <c r="F124" i="22" s="1"/>
  <c r="G124" i="22" s="1"/>
  <c r="BD128" i="28"/>
  <c r="E55" i="22"/>
  <c r="F55" i="22" s="1"/>
  <c r="G55" i="22" s="1"/>
  <c r="BD59" i="28"/>
  <c r="E47" i="22"/>
  <c r="F47" i="22" s="1"/>
  <c r="G47" i="22" s="1"/>
  <c r="BD51" i="28"/>
  <c r="E143" i="22"/>
  <c r="F143" i="22" s="1"/>
  <c r="G143" i="22" s="1"/>
  <c r="BD147" i="28"/>
  <c r="E51" i="22"/>
  <c r="F51" i="22" s="1"/>
  <c r="G51" i="22" s="1"/>
  <c r="BD55" i="28"/>
  <c r="E9" i="22"/>
  <c r="F9" i="22" s="1"/>
  <c r="G9" i="22" s="1"/>
  <c r="BD13" i="28"/>
  <c r="E7" i="22"/>
  <c r="F7" i="22" s="1"/>
  <c r="G7" i="22" s="1"/>
  <c r="BD11" i="28"/>
  <c r="E26" i="22"/>
  <c r="F26" i="22" s="1"/>
  <c r="G26" i="22" s="1"/>
  <c r="BD30" i="28"/>
  <c r="E104" i="22"/>
  <c r="F104" i="22" s="1"/>
  <c r="G104" i="22" s="1"/>
  <c r="BD108" i="28"/>
  <c r="E19" i="22"/>
  <c r="F19" i="22" s="1"/>
  <c r="G19" i="22" s="1"/>
  <c r="BD23" i="28"/>
  <c r="E109" i="22"/>
  <c r="F109" i="22" s="1"/>
  <c r="G109" i="22" s="1"/>
  <c r="BD113" i="28"/>
  <c r="E95" i="22"/>
  <c r="F95" i="22" s="1"/>
  <c r="G95" i="22" s="1"/>
  <c r="BD99" i="28"/>
  <c r="E50" i="22"/>
  <c r="F50" i="22" s="1"/>
  <c r="G50" i="22" s="1"/>
  <c r="BD54" i="28"/>
  <c r="E155" i="22"/>
  <c r="F155" i="22" s="1"/>
  <c r="G155" i="22" s="1"/>
  <c r="BD159" i="28"/>
  <c r="E151" i="22"/>
  <c r="F151" i="22" s="1"/>
  <c r="G151" i="22" s="1"/>
  <c r="BD155" i="28"/>
  <c r="E71" i="22"/>
  <c r="F71" i="22" s="1"/>
  <c r="G71" i="22" s="1"/>
  <c r="BD75" i="28"/>
  <c r="E69" i="22"/>
  <c r="F69" i="22" s="1"/>
  <c r="G69" i="22" s="1"/>
  <c r="BD73" i="28"/>
  <c r="E125" i="22"/>
  <c r="F125" i="22" s="1"/>
  <c r="G125" i="22" s="1"/>
  <c r="BD129" i="28"/>
  <c r="E31" i="22"/>
  <c r="F31" i="22" s="1"/>
  <c r="G31" i="22" s="1"/>
  <c r="BD35" i="28"/>
  <c r="E14" i="22"/>
  <c r="F14" i="22" s="1"/>
  <c r="G14" i="22" s="1"/>
  <c r="BD18" i="28"/>
  <c r="E6" i="22"/>
  <c r="F6" i="22" s="1"/>
  <c r="G6" i="22" s="1"/>
  <c r="E106" i="22"/>
  <c r="F106" i="22" s="1"/>
  <c r="G106" i="22" s="1"/>
  <c r="BD110" i="28"/>
  <c r="E42" i="22"/>
  <c r="F42" i="22" s="1"/>
  <c r="G42" i="22" s="1"/>
  <c r="BD46" i="28"/>
  <c r="E118" i="22"/>
  <c r="F118" i="22" s="1"/>
  <c r="G118" i="22" s="1"/>
  <c r="BD122" i="28"/>
  <c r="E139" i="22"/>
  <c r="F139" i="22" s="1"/>
  <c r="G139" i="22" s="1"/>
  <c r="BD143" i="28"/>
  <c r="E15" i="22"/>
  <c r="F15" i="22" s="1"/>
  <c r="G15" i="22" s="1"/>
  <c r="BD19" i="28"/>
  <c r="E130" i="22"/>
  <c r="F130" i="22" s="1"/>
  <c r="G130" i="22" s="1"/>
  <c r="BD134" i="28"/>
  <c r="E35" i="22"/>
  <c r="F35" i="22" s="1"/>
  <c r="G35" i="22" s="1"/>
  <c r="BD39" i="28"/>
  <c r="E119" i="22"/>
  <c r="F119" i="22" s="1"/>
  <c r="G119" i="22" s="1"/>
  <c r="BD123" i="28"/>
  <c r="E98" i="22"/>
  <c r="F98" i="22" s="1"/>
  <c r="G98" i="22" s="1"/>
  <c r="BD102" i="28"/>
  <c r="E135" i="22"/>
  <c r="F135" i="22" s="1"/>
  <c r="G135" i="22" s="1"/>
  <c r="BD139" i="28"/>
  <c r="E136" i="22"/>
  <c r="F136" i="22" s="1"/>
  <c r="G136" i="22" s="1"/>
  <c r="BD140" i="28"/>
  <c r="E21" i="22"/>
  <c r="F21" i="22" s="1"/>
  <c r="G21" i="22" s="1"/>
  <c r="BD25" i="28"/>
  <c r="E122" i="22"/>
  <c r="F122" i="22" s="1"/>
  <c r="G122" i="22" s="1"/>
  <c r="BD126" i="28"/>
  <c r="E131" i="22"/>
  <c r="F131" i="22" s="1"/>
  <c r="G131" i="22" s="1"/>
  <c r="BD135" i="28"/>
  <c r="E20" i="22"/>
  <c r="F20" i="22" s="1"/>
  <c r="G20" i="22" s="1"/>
  <c r="BD24" i="28"/>
  <c r="E81" i="22"/>
  <c r="F81" i="22" s="1"/>
  <c r="G81" i="22" s="1"/>
  <c r="BD85" i="28"/>
  <c r="E91" i="22"/>
  <c r="F91" i="22" s="1"/>
  <c r="G91" i="22" s="1"/>
  <c r="BD95" i="28"/>
  <c r="E77" i="22"/>
  <c r="F77" i="22" s="1"/>
  <c r="G77" i="22" s="1"/>
  <c r="BD81" i="28"/>
  <c r="E148" i="22"/>
  <c r="F148" i="22" s="1"/>
  <c r="G148" i="22" s="1"/>
  <c r="BD152" i="28"/>
  <c r="E105" i="22"/>
  <c r="F105" i="22" s="1"/>
  <c r="G105" i="22" s="1"/>
  <c r="BD109" i="28"/>
  <c r="E46" i="22"/>
  <c r="F46" i="22" s="1"/>
  <c r="G46" i="22" s="1"/>
  <c r="BD50" i="28"/>
  <c r="E23" i="22"/>
  <c r="F23" i="22" s="1"/>
  <c r="G23" i="22" s="1"/>
  <c r="BD27" i="28"/>
  <c r="E52" i="22"/>
  <c r="F52" i="22" s="1"/>
  <c r="G52" i="22" s="1"/>
  <c r="BD56" i="28"/>
  <c r="E93" i="22"/>
  <c r="F93" i="22" s="1"/>
  <c r="G93" i="22" s="1"/>
  <c r="BD97" i="28"/>
  <c r="E117" i="22"/>
  <c r="F117" i="22" s="1"/>
  <c r="G117" i="22" s="1"/>
  <c r="BD121" i="28"/>
  <c r="E129" i="22"/>
  <c r="F129" i="22" s="1"/>
  <c r="G129" i="22" s="1"/>
  <c r="BD133" i="28"/>
  <c r="E25" i="22"/>
  <c r="F25" i="22" s="1"/>
  <c r="G25" i="22" s="1"/>
  <c r="BD29" i="28"/>
  <c r="E115" i="22"/>
  <c r="F115" i="22" s="1"/>
  <c r="G115" i="22" s="1"/>
  <c r="BD119" i="28"/>
  <c r="E12" i="22"/>
  <c r="F12" i="22" s="1"/>
  <c r="G12" i="22" s="1"/>
  <c r="BD16" i="28"/>
  <c r="E141" i="22"/>
  <c r="F141" i="22" s="1"/>
  <c r="G141" i="22" s="1"/>
  <c r="BD145" i="28"/>
  <c r="E110" i="22"/>
  <c r="F110" i="22" s="1"/>
  <c r="G110" i="22" s="1"/>
  <c r="BD114" i="28"/>
  <c r="E37" i="22"/>
  <c r="F37" i="22" s="1"/>
  <c r="G37" i="22" s="1"/>
  <c r="BD41" i="28"/>
  <c r="E147" i="22"/>
  <c r="F147" i="22" s="1"/>
  <c r="G147" i="22" s="1"/>
  <c r="BD151" i="28"/>
  <c r="E10" i="22"/>
  <c r="F10" i="22" s="1"/>
  <c r="G10" i="22" s="1"/>
  <c r="E83" i="22"/>
  <c r="F83" i="22" s="1"/>
  <c r="G83" i="22" s="1"/>
  <c r="BD87" i="28"/>
  <c r="E28" i="22"/>
  <c r="F28" i="22" s="1"/>
  <c r="G28" i="22" s="1"/>
  <c r="BD32" i="28"/>
  <c r="E22" i="22"/>
  <c r="F22" i="22" s="1"/>
  <c r="G22" i="22" s="1"/>
  <c r="BD26" i="28"/>
  <c r="E107" i="22"/>
  <c r="F107" i="22" s="1"/>
  <c r="G107" i="22" s="1"/>
  <c r="BD111" i="28"/>
  <c r="E112" i="22"/>
  <c r="F112" i="22" s="1"/>
  <c r="G112" i="22" s="1"/>
  <c r="BD116" i="28"/>
  <c r="E57" i="22"/>
  <c r="F57" i="22" s="1"/>
  <c r="G57" i="22" s="1"/>
  <c r="BD61" i="28"/>
  <c r="E137" i="22"/>
  <c r="F137" i="22" s="1"/>
  <c r="G137" i="22" s="1"/>
  <c r="BD141" i="28"/>
  <c r="E85" i="22"/>
  <c r="F85" i="22" s="1"/>
  <c r="G85" i="22" s="1"/>
  <c r="BD89" i="28"/>
  <c r="E67" i="22"/>
  <c r="F67" i="22" s="1"/>
  <c r="G67" i="22" s="1"/>
  <c r="BD71" i="28"/>
  <c r="E134" i="22"/>
  <c r="F134" i="22" s="1"/>
  <c r="G134" i="22" s="1"/>
  <c r="BD138" i="28"/>
  <c r="E84" i="22"/>
  <c r="F84" i="22" s="1"/>
  <c r="G84" i="22" s="1"/>
  <c r="BD88" i="28"/>
  <c r="E49" i="22"/>
  <c r="F49" i="22" s="1"/>
  <c r="G49" i="22" s="1"/>
  <c r="BD53" i="28"/>
  <c r="E76" i="22"/>
  <c r="F76" i="22" s="1"/>
  <c r="G76" i="22" s="1"/>
  <c r="BD80" i="28"/>
  <c r="E127" i="22"/>
  <c r="F127" i="22" s="1"/>
  <c r="G127" i="22" s="1"/>
  <c r="BD131" i="28"/>
  <c r="E78" i="22"/>
  <c r="F78" i="22" s="1"/>
  <c r="G78" i="22" s="1"/>
  <c r="BD82" i="28"/>
  <c r="E138" i="22"/>
  <c r="F138" i="22" s="1"/>
  <c r="G138" i="22" s="1"/>
  <c r="BD142" i="28"/>
  <c r="E128" i="22"/>
  <c r="F128" i="22" s="1"/>
  <c r="G128" i="22" s="1"/>
  <c r="BD132" i="28"/>
  <c r="E61" i="22"/>
  <c r="F61" i="22" s="1"/>
  <c r="G61" i="22" s="1"/>
  <c r="BD65" i="28"/>
  <c r="E99" i="22"/>
  <c r="F99" i="22" s="1"/>
  <c r="G99" i="22" s="1"/>
  <c r="BD103" i="28"/>
  <c r="E152" i="22"/>
  <c r="F152" i="22" s="1"/>
  <c r="G152" i="22" s="1"/>
  <c r="BD156" i="28"/>
  <c r="E88" i="22"/>
  <c r="F88" i="22" s="1"/>
  <c r="G88" i="22" s="1"/>
  <c r="BD92" i="28"/>
  <c r="E75" i="22"/>
  <c r="F75" i="22" s="1"/>
  <c r="G75" i="22" s="1"/>
  <c r="BD79" i="28"/>
  <c r="E153" i="22"/>
  <c r="F153" i="22" s="1"/>
  <c r="G153" i="22" s="1"/>
  <c r="BD157" i="28"/>
  <c r="E39" i="22"/>
  <c r="F39" i="22" s="1"/>
  <c r="G39" i="22" s="1"/>
  <c r="BD43" i="28"/>
  <c r="E133" i="22"/>
  <c r="F133" i="22" s="1"/>
  <c r="G133" i="22" s="1"/>
  <c r="BD137" i="28"/>
  <c r="E120" i="22"/>
  <c r="F120" i="22" s="1"/>
  <c r="G120" i="22" s="1"/>
  <c r="BD124" i="28"/>
  <c r="E63" i="22"/>
  <c r="F63" i="22" s="1"/>
  <c r="G63" i="22" s="1"/>
  <c r="BD67" i="28"/>
  <c r="E108" i="22"/>
  <c r="F108" i="22" s="1"/>
  <c r="G108" i="22" s="1"/>
  <c r="BD112" i="28"/>
  <c r="E154" i="22"/>
  <c r="F154" i="22" s="1"/>
  <c r="G154" i="22" s="1"/>
  <c r="BD158" i="28"/>
  <c r="E100" i="22"/>
  <c r="F100" i="22" s="1"/>
  <c r="G100" i="22" s="1"/>
  <c r="BD104" i="28"/>
  <c r="E146" i="22"/>
  <c r="F146" i="22" s="1"/>
  <c r="G146" i="22" s="1"/>
  <c r="BD150" i="28"/>
  <c r="E17" i="22"/>
  <c r="F17" i="22" s="1"/>
  <c r="G17" i="22" s="1"/>
  <c r="BD21" i="28"/>
  <c r="E45" i="22"/>
  <c r="F45" i="22" s="1"/>
  <c r="G45" i="22" s="1"/>
  <c r="BD49" i="28"/>
  <c r="BD102" i="33" l="1"/>
  <c r="BD143" i="33"/>
  <c r="BD47" i="33"/>
  <c r="BD119" i="33"/>
  <c r="BD13" i="33"/>
  <c r="BD61" i="33"/>
  <c r="BD89" i="33"/>
  <c r="BD50" i="33"/>
  <c r="BD79" i="33"/>
  <c r="BD158" i="33"/>
  <c r="BD109" i="33"/>
  <c r="BD99" i="33"/>
  <c r="BD64" i="33"/>
  <c r="BD48" i="33"/>
  <c r="BD72" i="33"/>
  <c r="BD42" i="33"/>
  <c r="BD11" i="33"/>
  <c r="BD123" i="33"/>
  <c r="BD129" i="33"/>
  <c r="BD90" i="33"/>
  <c r="BD58" i="33"/>
  <c r="BD38" i="33"/>
  <c r="BD126" i="33"/>
  <c r="BD36" i="33"/>
  <c r="BD25" i="33"/>
  <c r="BD45" i="33"/>
  <c r="BD97" i="33"/>
  <c r="BD60" i="33"/>
  <c r="BD140" i="33"/>
  <c r="BD106" i="33"/>
  <c r="BD35" i="33"/>
  <c r="BD115" i="33"/>
  <c r="BD148" i="33"/>
  <c r="BD70" i="33"/>
  <c r="BD57" i="33"/>
  <c r="BD65" i="33"/>
  <c r="BD46" i="33"/>
  <c r="BD125" i="33"/>
  <c r="BD53" i="33"/>
  <c r="BD151" i="33"/>
  <c r="BD147" i="33"/>
  <c r="BD103" i="33"/>
  <c r="BD136" i="33"/>
  <c r="BD22" i="33"/>
  <c r="BD52" i="33"/>
  <c r="BD41" i="33"/>
  <c r="BD63" i="33"/>
  <c r="BD93" i="33"/>
  <c r="BD139" i="33"/>
  <c r="BD49" i="33"/>
  <c r="BD146" i="33"/>
  <c r="BD76" i="33"/>
  <c r="BD67" i="33"/>
  <c r="BD101" i="33"/>
  <c r="BD19" i="33"/>
  <c r="BD33" i="33"/>
  <c r="BD88" i="33"/>
  <c r="BD124" i="33"/>
  <c r="BD138" i="33"/>
  <c r="BD15" i="33"/>
  <c r="BD18" i="33"/>
  <c r="BD16" i="33"/>
  <c r="BD150" i="33"/>
  <c r="BD69" i="33"/>
  <c r="BD17" i="33"/>
  <c r="BD92" i="33"/>
  <c r="BD120" i="33"/>
  <c r="BD153" i="33"/>
  <c r="BD134" i="33"/>
  <c r="BD71" i="33"/>
  <c r="BD113" i="33"/>
  <c r="BD137" i="33"/>
  <c r="BD26" i="33"/>
  <c r="BD43" i="33"/>
  <c r="BD23" i="33"/>
  <c r="BD98" i="33"/>
  <c r="BD56" i="33"/>
  <c r="BD59" i="33"/>
  <c r="BD91" i="33"/>
  <c r="BD112" i="33"/>
  <c r="E4" i="31"/>
  <c r="F4" i="31" s="1"/>
  <c r="G4" i="31" s="1"/>
  <c r="BD24" i="33"/>
  <c r="BD94" i="33"/>
  <c r="BD131" i="33"/>
  <c r="BG21" i="28"/>
  <c r="BG156" i="28"/>
  <c r="BG134" i="28"/>
  <c r="BG118" i="28"/>
  <c r="BG115" i="28"/>
  <c r="BG15" i="28"/>
  <c r="BG50" i="28"/>
  <c r="BG140" i="28"/>
  <c r="BG105" i="28"/>
  <c r="BG132" i="28"/>
  <c r="BG155" i="28"/>
  <c r="BG127" i="28"/>
  <c r="BD149" i="33"/>
  <c r="BG18" i="28"/>
  <c r="BG154" i="28"/>
  <c r="BG17" i="28"/>
  <c r="BD142" i="33"/>
  <c r="BD95" i="33"/>
  <c r="BD107" i="33"/>
  <c r="BD44" i="33"/>
  <c r="BG152" i="28"/>
  <c r="BG126" i="28"/>
  <c r="BG39" i="28"/>
  <c r="BG45" i="28"/>
  <c r="BG148" i="28"/>
  <c r="BG84" i="28"/>
  <c r="BG117" i="28"/>
  <c r="BG31" i="28"/>
  <c r="BG104" i="28"/>
  <c r="BG43" i="28"/>
  <c r="BG53" i="28"/>
  <c r="BG14" i="28"/>
  <c r="BG139" i="28"/>
  <c r="BG128" i="28"/>
  <c r="BG52" i="28"/>
  <c r="BG76" i="28"/>
  <c r="BG42" i="28"/>
  <c r="BG24" i="28"/>
  <c r="BG65" i="28"/>
  <c r="BG61" i="28"/>
  <c r="BG27" i="28"/>
  <c r="BG85" i="28"/>
  <c r="BG143" i="28"/>
  <c r="BG35" i="28"/>
  <c r="BG11" i="28"/>
  <c r="BG62" i="28"/>
  <c r="BG153" i="28"/>
  <c r="BG93" i="28"/>
  <c r="BG63" i="28"/>
  <c r="BG78" i="28"/>
  <c r="BG12" i="28"/>
  <c r="BG100" i="28"/>
  <c r="BD132" i="33"/>
  <c r="BD105" i="33"/>
  <c r="BD82" i="33"/>
  <c r="BD114" i="33"/>
  <c r="BD62" i="33"/>
  <c r="BD31" i="33"/>
  <c r="BG54" i="28"/>
  <c r="BG158" i="28"/>
  <c r="BG116" i="28"/>
  <c r="BG29" i="28"/>
  <c r="BG102" i="28"/>
  <c r="BG122" i="28"/>
  <c r="BG129" i="28"/>
  <c r="BG13" i="28"/>
  <c r="BG58" i="28"/>
  <c r="BG57" i="28"/>
  <c r="BG106" i="28"/>
  <c r="BG36" i="28"/>
  <c r="BG101" i="28"/>
  <c r="BG98" i="28"/>
  <c r="BD68" i="33"/>
  <c r="BD86" i="33"/>
  <c r="BG112" i="28"/>
  <c r="BG79" i="28"/>
  <c r="BG142" i="28"/>
  <c r="BG138" i="28"/>
  <c r="BG111" i="28"/>
  <c r="BG135" i="28"/>
  <c r="BG123" i="28"/>
  <c r="BG46" i="28"/>
  <c r="BG68" i="28"/>
  <c r="BG20" i="28"/>
  <c r="BG40" i="28"/>
  <c r="BG77" i="28"/>
  <c r="BG66" i="28"/>
  <c r="BG90" i="28"/>
  <c r="BG86" i="28"/>
  <c r="BD77" i="33"/>
  <c r="BD155" i="33"/>
  <c r="BD116" i="33"/>
  <c r="BG119" i="28"/>
  <c r="BD144" i="33"/>
  <c r="BD27" i="33"/>
  <c r="BD40" i="33"/>
  <c r="BG157" i="28"/>
  <c r="BG88" i="28"/>
  <c r="BG151" i="28"/>
  <c r="BG99" i="28"/>
  <c r="BG125" i="28"/>
  <c r="BG60" i="28"/>
  <c r="BG33" i="28"/>
  <c r="BG22" i="28"/>
  <c r="BD51" i="33"/>
  <c r="BD12" i="33"/>
  <c r="BD28" i="33"/>
  <c r="BD133" i="33"/>
  <c r="BD159" i="33"/>
  <c r="BD118" i="33"/>
  <c r="BD30" i="33"/>
  <c r="BD32" i="33"/>
  <c r="BD135" i="33"/>
  <c r="BG41" i="28"/>
  <c r="BG133" i="28"/>
  <c r="BG109" i="28"/>
  <c r="BG73" i="28"/>
  <c r="BG113" i="28"/>
  <c r="BG55" i="28"/>
  <c r="BG96" i="28"/>
  <c r="BG91" i="28"/>
  <c r="BG149" i="28"/>
  <c r="BE9" i="28"/>
  <c r="BF9" i="28"/>
  <c r="BD117" i="33"/>
  <c r="BD121" i="33"/>
  <c r="BD84" i="33"/>
  <c r="BD141" i="33"/>
  <c r="BD21" i="33"/>
  <c r="BD78" i="33"/>
  <c r="BD130" i="33"/>
  <c r="BD54" i="33"/>
  <c r="BD145" i="33"/>
  <c r="BG49" i="28"/>
  <c r="BG67" i="28"/>
  <c r="BG92" i="28"/>
  <c r="BG82" i="28"/>
  <c r="BG71" i="28"/>
  <c r="BG26" i="28"/>
  <c r="BG114" i="28"/>
  <c r="BG121" i="28"/>
  <c r="BG110" i="28"/>
  <c r="BG75" i="28"/>
  <c r="BG23" i="28"/>
  <c r="BG147" i="28"/>
  <c r="BG74" i="28"/>
  <c r="BG107" i="28"/>
  <c r="BG48" i="28"/>
  <c r="BG72" i="28"/>
  <c r="BG47" i="28"/>
  <c r="BC9" i="33"/>
  <c r="BC8" i="33" s="1"/>
  <c r="BB9" i="33"/>
  <c r="BB8" i="33" s="1"/>
  <c r="BD66" i="33"/>
  <c r="BD152" i="33"/>
  <c r="BD74" i="33"/>
  <c r="BD111" i="33"/>
  <c r="BD81" i="33"/>
  <c r="BD80" i="33"/>
  <c r="BD156" i="33"/>
  <c r="BD55" i="33"/>
  <c r="BD128" i="33"/>
  <c r="BG124" i="28"/>
  <c r="BG131" i="28"/>
  <c r="BG89" i="28"/>
  <c r="BG32" i="28"/>
  <c r="BG145" i="28"/>
  <c r="BG97" i="28"/>
  <c r="BG81" i="28"/>
  <c r="BG25" i="28"/>
  <c r="BG10" i="28"/>
  <c r="BG108" i="28"/>
  <c r="BG51" i="28"/>
  <c r="BG144" i="28"/>
  <c r="BG38" i="28"/>
  <c r="BG28" i="28"/>
  <c r="BG83" i="28"/>
  <c r="BG64" i="28"/>
  <c r="BG146" i="28"/>
  <c r="BD127" i="33"/>
  <c r="BD110" i="33"/>
  <c r="BD108" i="33"/>
  <c r="BD37" i="33"/>
  <c r="BD157" i="33"/>
  <c r="BD34" i="33"/>
  <c r="BD10" i="33"/>
  <c r="BD100" i="33"/>
  <c r="BD154" i="33"/>
  <c r="BD122" i="33"/>
  <c r="BG150" i="28"/>
  <c r="BG137" i="28"/>
  <c r="BG103" i="28"/>
  <c r="BG80" i="28"/>
  <c r="BG141" i="28"/>
  <c r="BG87" i="28"/>
  <c r="BG16" i="28"/>
  <c r="BG56" i="28"/>
  <c r="BG95" i="28"/>
  <c r="BG19" i="28"/>
  <c r="BG159" i="28"/>
  <c r="BG30" i="28"/>
  <c r="BG59" i="28"/>
  <c r="BG120" i="28"/>
  <c r="BG94" i="28"/>
  <c r="BG37" i="28"/>
  <c r="BG34" i="28"/>
  <c r="BG70" i="28"/>
  <c r="BG136" i="28"/>
  <c r="BG130" i="28"/>
  <c r="BG69" i="28"/>
  <c r="BD87" i="33"/>
  <c r="BD14" i="33"/>
  <c r="BD73" i="33"/>
  <c r="BD83" i="33"/>
  <c r="BD96" i="33"/>
  <c r="BD29" i="33"/>
  <c r="BD20" i="33"/>
  <c r="BD75" i="33"/>
  <c r="BD39" i="33"/>
  <c r="E5" i="22"/>
  <c r="F5" i="22" s="1"/>
  <c r="G5" i="22" s="1"/>
  <c r="BD9" i="28"/>
  <c r="BG9" i="28" l="1"/>
  <c r="BD9" i="33"/>
  <c r="BD8" i="33" s="1"/>
  <c r="AK7" i="13"/>
  <c r="E11" i="35" l="1"/>
  <c r="D16" i="16" l="1"/>
  <c r="D31" i="16" l="1"/>
  <c r="E10" i="21" l="1"/>
  <c r="F10" i="21" s="1"/>
  <c r="G10" i="21" s="1"/>
  <c r="AK12" i="13"/>
  <c r="E25" i="21"/>
  <c r="F25" i="21" s="1"/>
  <c r="G25" i="21" s="1"/>
  <c r="AK27" i="13"/>
  <c r="E155" i="21" l="1"/>
  <c r="F155" i="21" s="1"/>
  <c r="G155" i="21" s="1"/>
  <c r="AK157" i="13"/>
  <c r="E144" i="21"/>
  <c r="F144" i="21" s="1"/>
  <c r="G144" i="21" s="1"/>
  <c r="AK146" i="13"/>
  <c r="E35" i="21"/>
  <c r="F35" i="21" s="1"/>
  <c r="G35" i="21" s="1"/>
  <c r="AK37" i="13"/>
  <c r="E126" i="21"/>
  <c r="F126" i="21" s="1"/>
  <c r="G126" i="21" s="1"/>
  <c r="AK128" i="13"/>
  <c r="E32" i="21"/>
  <c r="F32" i="21" s="1"/>
  <c r="G32" i="21" s="1"/>
  <c r="AK34" i="13"/>
  <c r="E122" i="21"/>
  <c r="F122" i="21" s="1"/>
  <c r="G122" i="21" s="1"/>
  <c r="AK124" i="13"/>
  <c r="E123" i="21"/>
  <c r="F123" i="21" s="1"/>
  <c r="G123" i="21" s="1"/>
  <c r="AK125" i="13"/>
  <c r="E101" i="21"/>
  <c r="F101" i="21" s="1"/>
  <c r="G101" i="21" s="1"/>
  <c r="AK103" i="13"/>
  <c r="E46" i="21"/>
  <c r="F46" i="21" s="1"/>
  <c r="G46" i="21" s="1"/>
  <c r="AK48" i="13"/>
  <c r="E51" i="21"/>
  <c r="F51" i="21" s="1"/>
  <c r="G51" i="21" s="1"/>
  <c r="AK53" i="13"/>
  <c r="E140" i="21"/>
  <c r="F140" i="21" s="1"/>
  <c r="G140" i="21" s="1"/>
  <c r="AK142" i="13"/>
  <c r="E111" i="21"/>
  <c r="F111" i="21" s="1"/>
  <c r="G111" i="21" s="1"/>
  <c r="AK113" i="13"/>
  <c r="E138" i="21"/>
  <c r="F138" i="21" s="1"/>
  <c r="G138" i="21" s="1"/>
  <c r="AK140" i="13"/>
  <c r="E136" i="21"/>
  <c r="F136" i="21" s="1"/>
  <c r="G136" i="21" s="1"/>
  <c r="AK138" i="13"/>
  <c r="E115" i="21"/>
  <c r="F115" i="21" s="1"/>
  <c r="G115" i="21" s="1"/>
  <c r="AK117" i="13"/>
  <c r="E76" i="21"/>
  <c r="F76" i="21" s="1"/>
  <c r="G76" i="21" s="1"/>
  <c r="AK78" i="13"/>
  <c r="E134" i="21"/>
  <c r="F134" i="21" s="1"/>
  <c r="G134" i="21" s="1"/>
  <c r="AK136" i="13"/>
  <c r="E67" i="21"/>
  <c r="F67" i="21" s="1"/>
  <c r="G67" i="21" s="1"/>
  <c r="AK69" i="13"/>
  <c r="E120" i="21"/>
  <c r="F120" i="21" s="1"/>
  <c r="G120" i="21" s="1"/>
  <c r="AK122" i="13"/>
  <c r="E31" i="21"/>
  <c r="F31" i="21" s="1"/>
  <c r="G31" i="21" s="1"/>
  <c r="AK33" i="13"/>
  <c r="E143" i="21"/>
  <c r="F143" i="21" s="1"/>
  <c r="G143" i="21" s="1"/>
  <c r="AK145" i="13"/>
  <c r="E21" i="21"/>
  <c r="F21" i="21" s="1"/>
  <c r="G21" i="21" s="1"/>
  <c r="AK23" i="13"/>
  <c r="E85" i="21"/>
  <c r="F85" i="21" s="1"/>
  <c r="G85" i="21" s="1"/>
  <c r="AK87" i="13"/>
  <c r="E99" i="21"/>
  <c r="F99" i="21" s="1"/>
  <c r="G99" i="21" s="1"/>
  <c r="AK101" i="13"/>
  <c r="E131" i="21"/>
  <c r="F131" i="21" s="1"/>
  <c r="G131" i="21" s="1"/>
  <c r="AK133" i="13"/>
  <c r="E90" i="21"/>
  <c r="F90" i="21" s="1"/>
  <c r="G90" i="21" s="1"/>
  <c r="AK92" i="13"/>
  <c r="E8" i="21"/>
  <c r="F8" i="21" s="1"/>
  <c r="G8" i="21" s="1"/>
  <c r="AK10" i="13"/>
  <c r="E27" i="21"/>
  <c r="F27" i="21" s="1"/>
  <c r="G27" i="21" s="1"/>
  <c r="AK29" i="13"/>
  <c r="E41" i="21"/>
  <c r="F41" i="21" s="1"/>
  <c r="G41" i="21" s="1"/>
  <c r="AK43" i="13"/>
  <c r="E36" i="21"/>
  <c r="F36" i="21" s="1"/>
  <c r="G36" i="21" s="1"/>
  <c r="AK38" i="13"/>
  <c r="E19" i="21"/>
  <c r="F19" i="21" s="1"/>
  <c r="G19" i="21" s="1"/>
  <c r="AK21" i="13"/>
  <c r="E83" i="21"/>
  <c r="F83" i="21" s="1"/>
  <c r="G83" i="21" s="1"/>
  <c r="AK85" i="13"/>
  <c r="E14" i="21"/>
  <c r="F14" i="21" s="1"/>
  <c r="G14" i="21" s="1"/>
  <c r="AK16" i="13"/>
  <c r="E63" i="21"/>
  <c r="F63" i="21" s="1"/>
  <c r="G63" i="21" s="1"/>
  <c r="AK65" i="13"/>
  <c r="E145" i="21"/>
  <c r="F145" i="21" s="1"/>
  <c r="G145" i="21" s="1"/>
  <c r="AK147" i="13"/>
  <c r="E100" i="21"/>
  <c r="F100" i="21" s="1"/>
  <c r="G100" i="21" s="1"/>
  <c r="AK102" i="13"/>
  <c r="E94" i="21"/>
  <c r="F94" i="21" s="1"/>
  <c r="G94" i="21" s="1"/>
  <c r="AK96" i="13"/>
  <c r="E13" i="21"/>
  <c r="F13" i="21" s="1"/>
  <c r="G13" i="21" s="1"/>
  <c r="AK15" i="13"/>
  <c r="E59" i="21"/>
  <c r="F59" i="21" s="1"/>
  <c r="G59" i="21" s="1"/>
  <c r="AK61" i="13"/>
  <c r="E58" i="21"/>
  <c r="F58" i="21" s="1"/>
  <c r="G58" i="21" s="1"/>
  <c r="AK60" i="13"/>
  <c r="E81" i="21"/>
  <c r="F81" i="21" s="1"/>
  <c r="G81" i="21" s="1"/>
  <c r="AK83" i="13"/>
  <c r="E61" i="21"/>
  <c r="F61" i="21" s="1"/>
  <c r="G61" i="21" s="1"/>
  <c r="AK63" i="13"/>
  <c r="E72" i="21"/>
  <c r="F72" i="21" s="1"/>
  <c r="G72" i="21" s="1"/>
  <c r="AK74" i="13"/>
  <c r="E132" i="21"/>
  <c r="F132" i="21" s="1"/>
  <c r="G132" i="21" s="1"/>
  <c r="AK134" i="13"/>
  <c r="E37" i="21"/>
  <c r="F37" i="21" s="1"/>
  <c r="G37" i="21" s="1"/>
  <c r="AK39" i="13"/>
  <c r="E45" i="21"/>
  <c r="F45" i="21" s="1"/>
  <c r="G45" i="21" s="1"/>
  <c r="AK47" i="13"/>
  <c r="E64" i="21"/>
  <c r="F64" i="21" s="1"/>
  <c r="G64" i="21" s="1"/>
  <c r="AK66" i="13"/>
  <c r="E9" i="21"/>
  <c r="F9" i="21" s="1"/>
  <c r="G9" i="21" s="1"/>
  <c r="AK11" i="13"/>
  <c r="E91" i="21"/>
  <c r="F91" i="21" s="1"/>
  <c r="G91" i="21" s="1"/>
  <c r="AK93" i="13"/>
  <c r="E152" i="21"/>
  <c r="F152" i="21" s="1"/>
  <c r="G152" i="21" s="1"/>
  <c r="AK154" i="13"/>
  <c r="E93" i="21"/>
  <c r="F93" i="21" s="1"/>
  <c r="G93" i="21" s="1"/>
  <c r="AK95" i="13"/>
  <c r="E43" i="21"/>
  <c r="F43" i="21" s="1"/>
  <c r="G43" i="21" s="1"/>
  <c r="AK45" i="13"/>
  <c r="E71" i="21"/>
  <c r="F71" i="21" s="1"/>
  <c r="G71" i="21" s="1"/>
  <c r="AK73" i="13"/>
  <c r="E97" i="21"/>
  <c r="F97" i="21" s="1"/>
  <c r="G97" i="21" s="1"/>
  <c r="AK99" i="13"/>
  <c r="E113" i="21"/>
  <c r="F113" i="21" s="1"/>
  <c r="G113" i="21" s="1"/>
  <c r="AK115" i="13"/>
  <c r="E84" i="21"/>
  <c r="F84" i="21" s="1"/>
  <c r="G84" i="21" s="1"/>
  <c r="AK86" i="13"/>
  <c r="E104" i="21"/>
  <c r="F104" i="21" s="1"/>
  <c r="G104" i="21" s="1"/>
  <c r="AK106" i="13"/>
  <c r="E30" i="21"/>
  <c r="F30" i="21" s="1"/>
  <c r="G30" i="21" s="1"/>
  <c r="AK32" i="13"/>
  <c r="E149" i="21"/>
  <c r="F149" i="21" s="1"/>
  <c r="G149" i="21" s="1"/>
  <c r="AK151" i="13"/>
  <c r="E39" i="21"/>
  <c r="F39" i="21" s="1"/>
  <c r="G39" i="21" s="1"/>
  <c r="AK41" i="13"/>
  <c r="E107" i="21"/>
  <c r="F107" i="21" s="1"/>
  <c r="G107" i="21" s="1"/>
  <c r="AK109" i="13"/>
  <c r="E68" i="21"/>
  <c r="F68" i="21" s="1"/>
  <c r="G68" i="21" s="1"/>
  <c r="AK70" i="13"/>
  <c r="E82" i="21"/>
  <c r="F82" i="21" s="1"/>
  <c r="G82" i="21" s="1"/>
  <c r="AK84" i="13"/>
  <c r="E18" i="21"/>
  <c r="F18" i="21" s="1"/>
  <c r="G18" i="21" s="1"/>
  <c r="AK20" i="13"/>
  <c r="E112" i="21"/>
  <c r="F112" i="21" s="1"/>
  <c r="G112" i="21" s="1"/>
  <c r="AK114" i="13"/>
  <c r="E124" i="21"/>
  <c r="F124" i="21" s="1"/>
  <c r="G124" i="21" s="1"/>
  <c r="AK126" i="13"/>
  <c r="E55" i="21"/>
  <c r="F55" i="21" s="1"/>
  <c r="G55" i="21" s="1"/>
  <c r="AK57" i="13"/>
  <c r="E96" i="21"/>
  <c r="F96" i="21" s="1"/>
  <c r="G96" i="21" s="1"/>
  <c r="AK98" i="13"/>
  <c r="E52" i="21"/>
  <c r="F52" i="21" s="1"/>
  <c r="G52" i="21" s="1"/>
  <c r="AK54" i="13"/>
  <c r="E95" i="21"/>
  <c r="F95" i="21" s="1"/>
  <c r="G95" i="21" s="1"/>
  <c r="AK97" i="13"/>
  <c r="E106" i="21"/>
  <c r="F106" i="21" s="1"/>
  <c r="G106" i="21" s="1"/>
  <c r="AK108" i="13"/>
  <c r="E40" i="21"/>
  <c r="F40" i="21" s="1"/>
  <c r="G40" i="21" s="1"/>
  <c r="AK42" i="13"/>
  <c r="E24" i="21"/>
  <c r="F24" i="21" s="1"/>
  <c r="G24" i="21" s="1"/>
  <c r="AK26" i="13"/>
  <c r="E23" i="21"/>
  <c r="F23" i="21" s="1"/>
  <c r="G23" i="21" s="1"/>
  <c r="AK25" i="13"/>
  <c r="E20" i="21"/>
  <c r="F20" i="21" s="1"/>
  <c r="G20" i="21" s="1"/>
  <c r="AK22" i="13"/>
  <c r="E11" i="21"/>
  <c r="F11" i="21" s="1"/>
  <c r="G11" i="21" s="1"/>
  <c r="AK13" i="13"/>
  <c r="E98" i="21"/>
  <c r="F98" i="21" s="1"/>
  <c r="G98" i="21" s="1"/>
  <c r="AK100" i="13"/>
  <c r="E12" i="21"/>
  <c r="F12" i="21" s="1"/>
  <c r="G12" i="21" s="1"/>
  <c r="AK14" i="13"/>
  <c r="E54" i="21"/>
  <c r="F54" i="21" s="1"/>
  <c r="G54" i="21" s="1"/>
  <c r="AK56" i="13"/>
  <c r="E49" i="21"/>
  <c r="F49" i="21" s="1"/>
  <c r="G49" i="21" s="1"/>
  <c r="AK51" i="13"/>
  <c r="E7" i="21"/>
  <c r="F7" i="21" s="1"/>
  <c r="G7" i="21" s="1"/>
  <c r="AK9" i="13"/>
  <c r="E79" i="21"/>
  <c r="F79" i="21" s="1"/>
  <c r="G79" i="21" s="1"/>
  <c r="AK81" i="13"/>
  <c r="E142" i="21"/>
  <c r="F142" i="21" s="1"/>
  <c r="G142" i="21" s="1"/>
  <c r="AK144" i="13"/>
  <c r="E148" i="21"/>
  <c r="F148" i="21" s="1"/>
  <c r="G148" i="21" s="1"/>
  <c r="AK150" i="13"/>
  <c r="E125" i="21"/>
  <c r="F125" i="21" s="1"/>
  <c r="G125" i="21" s="1"/>
  <c r="AK127" i="13"/>
  <c r="E153" i="21"/>
  <c r="F153" i="21" s="1"/>
  <c r="G153" i="21" s="1"/>
  <c r="AK155" i="13"/>
  <c r="E50" i="21"/>
  <c r="F50" i="21" s="1"/>
  <c r="G50" i="21" s="1"/>
  <c r="AK52" i="13"/>
  <c r="E86" i="21"/>
  <c r="F86" i="21" s="1"/>
  <c r="G86" i="21" s="1"/>
  <c r="AK88" i="13"/>
  <c r="E66" i="21"/>
  <c r="F66" i="21" s="1"/>
  <c r="G66" i="21" s="1"/>
  <c r="AK68" i="13"/>
  <c r="E34" i="21"/>
  <c r="F34" i="21" s="1"/>
  <c r="G34" i="21" s="1"/>
  <c r="AK36" i="13"/>
  <c r="E57" i="21"/>
  <c r="F57" i="21" s="1"/>
  <c r="G57" i="21" s="1"/>
  <c r="AK59" i="13"/>
  <c r="E6" i="21"/>
  <c r="F6" i="21" s="1"/>
  <c r="G6" i="21" s="1"/>
  <c r="AK8" i="13"/>
  <c r="E69" i="21"/>
  <c r="F69" i="21" s="1"/>
  <c r="G69" i="21" s="1"/>
  <c r="AK71" i="13"/>
  <c r="E117" i="21"/>
  <c r="F117" i="21" s="1"/>
  <c r="G117" i="21" s="1"/>
  <c r="AK119" i="13"/>
  <c r="E29" i="21"/>
  <c r="F29" i="21" s="1"/>
  <c r="G29" i="21" s="1"/>
  <c r="AK31" i="13"/>
  <c r="E22" i="21" l="1"/>
  <c r="F22" i="21" s="1"/>
  <c r="G22" i="21" s="1"/>
  <c r="E89" i="21"/>
  <c r="F89" i="21" s="1"/>
  <c r="G89" i="21" s="1"/>
  <c r="AK76" i="13"/>
  <c r="AK139" i="13"/>
  <c r="E44" i="21"/>
  <c r="F44" i="21" s="1"/>
  <c r="G44" i="21" s="1"/>
  <c r="E87" i="21"/>
  <c r="F87" i="21" s="1"/>
  <c r="G87" i="21" s="1"/>
  <c r="E62" i="21"/>
  <c r="F62" i="21" s="1"/>
  <c r="G62" i="21" s="1"/>
  <c r="E80" i="21"/>
  <c r="F80" i="21" s="1"/>
  <c r="G80" i="21" s="1"/>
  <c r="E121" i="21"/>
  <c r="F121" i="21" s="1"/>
  <c r="G121" i="21" s="1"/>
  <c r="E17" i="21"/>
  <c r="F17" i="21" s="1"/>
  <c r="G17" i="21" s="1"/>
  <c r="AK116" i="13"/>
  <c r="E150" i="21"/>
  <c r="F150" i="21" s="1"/>
  <c r="G150" i="21" s="1"/>
  <c r="E135" i="21"/>
  <c r="F135" i="21" s="1"/>
  <c r="G135" i="21" s="1"/>
  <c r="E119" i="21"/>
  <c r="F119" i="21" s="1"/>
  <c r="G119" i="21" s="1"/>
  <c r="E146" i="21"/>
  <c r="F146" i="21" s="1"/>
  <c r="G146" i="21" s="1"/>
  <c r="E147" i="21"/>
  <c r="F147" i="21" s="1"/>
  <c r="G147" i="21" s="1"/>
  <c r="E102" i="21"/>
  <c r="F102" i="21" s="1"/>
  <c r="G102" i="21" s="1"/>
  <c r="E109" i="21"/>
  <c r="F109" i="21" s="1"/>
  <c r="G109" i="21" s="1"/>
  <c r="AK137" i="13"/>
  <c r="AK104" i="13"/>
  <c r="AK156" i="13"/>
  <c r="E154" i="21"/>
  <c r="F154" i="21" s="1"/>
  <c r="G154" i="21" s="1"/>
  <c r="AK121" i="13"/>
  <c r="E74" i="21"/>
  <c r="F74" i="21" s="1"/>
  <c r="G74" i="21" s="1"/>
  <c r="AK24" i="13"/>
  <c r="AK62" i="13"/>
  <c r="AK111" i="13"/>
  <c r="E114" i="21"/>
  <c r="F114" i="21" s="1"/>
  <c r="G114" i="21" s="1"/>
  <c r="E137" i="21"/>
  <c r="F137" i="21" s="1"/>
  <c r="G137" i="21" s="1"/>
  <c r="AK82" i="13"/>
  <c r="E60" i="21"/>
  <c r="F60" i="21" s="1"/>
  <c r="G60" i="21" s="1"/>
  <c r="E139" i="21"/>
  <c r="F139" i="21" s="1"/>
  <c r="G139" i="21" s="1"/>
  <c r="E129" i="21"/>
  <c r="F129" i="21" s="1"/>
  <c r="G129" i="21" s="1"/>
  <c r="AK19" i="13"/>
  <c r="AK89" i="13"/>
  <c r="AK148" i="13"/>
  <c r="AK152" i="13"/>
  <c r="AK35" i="13"/>
  <c r="AK64" i="13"/>
  <c r="E33" i="21"/>
  <c r="F33" i="21" s="1"/>
  <c r="G33" i="21" s="1"/>
  <c r="AK46" i="13"/>
  <c r="AK135" i="13"/>
  <c r="AK91" i="13"/>
  <c r="E133" i="21"/>
  <c r="F133" i="21" s="1"/>
  <c r="G133" i="21" s="1"/>
  <c r="AK149" i="13"/>
  <c r="AK141" i="13"/>
  <c r="AK123" i="13"/>
  <c r="AK131" i="13"/>
  <c r="E56" i="21"/>
  <c r="F56" i="21" s="1"/>
  <c r="G56" i="21" s="1"/>
  <c r="AK58" i="13"/>
  <c r="E92" i="21"/>
  <c r="F92" i="21" s="1"/>
  <c r="G92" i="21" s="1"/>
  <c r="AK94" i="13"/>
  <c r="E38" i="21"/>
  <c r="F38" i="21" s="1"/>
  <c r="G38" i="21" s="1"/>
  <c r="AK40" i="13"/>
  <c r="E42" i="21"/>
  <c r="F42" i="21" s="1"/>
  <c r="G42" i="21" s="1"/>
  <c r="AK44" i="13"/>
  <c r="E78" i="21"/>
  <c r="F78" i="21" s="1"/>
  <c r="G78" i="21" s="1"/>
  <c r="AK80" i="13"/>
  <c r="E15" i="21"/>
  <c r="F15" i="21" s="1"/>
  <c r="G15" i="21" s="1"/>
  <c r="AK17" i="13"/>
  <c r="E108" i="21"/>
  <c r="F108" i="21" s="1"/>
  <c r="G108" i="21" s="1"/>
  <c r="AK110" i="13"/>
  <c r="E53" i="21"/>
  <c r="F53" i="21" s="1"/>
  <c r="G53" i="21" s="1"/>
  <c r="AK55" i="13"/>
  <c r="E16" i="21"/>
  <c r="F16" i="21" s="1"/>
  <c r="G16" i="21" s="1"/>
  <c r="AK18" i="13"/>
  <c r="E128" i="21"/>
  <c r="F128" i="21" s="1"/>
  <c r="G128" i="21" s="1"/>
  <c r="AK130" i="13"/>
  <c r="E70" i="21"/>
  <c r="F70" i="21" s="1"/>
  <c r="G70" i="21" s="1"/>
  <c r="AK72" i="13"/>
  <c r="E77" i="21"/>
  <c r="F77" i="21" s="1"/>
  <c r="G77" i="21" s="1"/>
  <c r="AK79" i="13"/>
  <c r="E47" i="21"/>
  <c r="F47" i="21" s="1"/>
  <c r="G47" i="21" s="1"/>
  <c r="AK49" i="13"/>
  <c r="E118" i="21"/>
  <c r="F118" i="21" s="1"/>
  <c r="G118" i="21" s="1"/>
  <c r="AK120" i="13"/>
  <c r="E75" i="21"/>
  <c r="F75" i="21" s="1"/>
  <c r="G75" i="21" s="1"/>
  <c r="AK77" i="13"/>
  <c r="E65" i="21"/>
  <c r="F65" i="21" s="1"/>
  <c r="G65" i="21" s="1"/>
  <c r="AK67" i="13"/>
  <c r="E130" i="21"/>
  <c r="F130" i="21" s="1"/>
  <c r="G130" i="21" s="1"/>
  <c r="AK132" i="13"/>
  <c r="E110" i="21"/>
  <c r="F110" i="21" s="1"/>
  <c r="G110" i="21" s="1"/>
  <c r="AK112" i="13"/>
  <c r="E88" i="21"/>
  <c r="F88" i="21" s="1"/>
  <c r="G88" i="21" s="1"/>
  <c r="AK90" i="13"/>
  <c r="E26" i="21"/>
  <c r="F26" i="21" s="1"/>
  <c r="G26" i="21" s="1"/>
  <c r="AK28" i="13"/>
  <c r="E103" i="21"/>
  <c r="F103" i="21" s="1"/>
  <c r="G103" i="21" s="1"/>
  <c r="AK105" i="13"/>
  <c r="E73" i="21"/>
  <c r="F73" i="21" s="1"/>
  <c r="G73" i="21" s="1"/>
  <c r="AK75" i="13"/>
  <c r="E151" i="21"/>
  <c r="F151" i="21" s="1"/>
  <c r="G151" i="21" s="1"/>
  <c r="AK153" i="13"/>
  <c r="E28" i="21"/>
  <c r="F28" i="21" s="1"/>
  <c r="G28" i="21" s="1"/>
  <c r="AK30" i="13"/>
  <c r="E48" i="21"/>
  <c r="F48" i="21" s="1"/>
  <c r="G48" i="21" s="1"/>
  <c r="AK50" i="13"/>
  <c r="E141" i="21"/>
  <c r="F141" i="21" s="1"/>
  <c r="G141" i="21" s="1"/>
  <c r="AK143" i="13"/>
  <c r="E116" i="21"/>
  <c r="F116" i="21" s="1"/>
  <c r="G116" i="21" s="1"/>
  <c r="AK118" i="13"/>
  <c r="E105" i="21"/>
  <c r="F105" i="21" s="1"/>
  <c r="G105" i="21" s="1"/>
  <c r="AK107" i="13"/>
  <c r="E127" i="21"/>
  <c r="F127" i="21" s="1"/>
  <c r="G127" i="21" s="1"/>
  <c r="AK129" i="13"/>
  <c r="D7" i="30" l="1"/>
  <c r="I8" i="30" l="1"/>
  <c r="G7" i="30"/>
  <c r="I87" i="30"/>
  <c r="I60" i="30"/>
  <c r="I40" i="30"/>
  <c r="I115" i="30"/>
  <c r="I41" i="30"/>
  <c r="I101" i="30"/>
  <c r="I143" i="30"/>
  <c r="I154" i="30"/>
  <c r="I44" i="30"/>
  <c r="I34" i="30"/>
  <c r="I98" i="30"/>
  <c r="I58" i="30"/>
  <c r="I70" i="30"/>
  <c r="I17" i="30"/>
  <c r="I113" i="30"/>
  <c r="I39" i="30"/>
  <c r="I61" i="30"/>
  <c r="I119" i="30"/>
  <c r="I108" i="30"/>
  <c r="I27" i="30"/>
  <c r="I64" i="30"/>
  <c r="I75" i="30"/>
  <c r="I94" i="30"/>
  <c r="I95" i="30"/>
  <c r="I9" i="30"/>
  <c r="I142" i="30"/>
  <c r="I77" i="30"/>
  <c r="I140" i="30"/>
  <c r="I13" i="30"/>
  <c r="I109" i="30"/>
  <c r="I21" i="30"/>
  <c r="I35" i="30"/>
  <c r="I32" i="30"/>
  <c r="I138" i="30"/>
  <c r="I11" i="30"/>
  <c r="I30" i="30"/>
  <c r="I99" i="30"/>
  <c r="I54" i="30"/>
  <c r="I96" i="30"/>
  <c r="I110" i="30"/>
  <c r="I152" i="30"/>
  <c r="I20" i="30"/>
  <c r="I118" i="30"/>
  <c r="I145" i="30"/>
  <c r="I148" i="30"/>
  <c r="I103" i="30"/>
  <c r="I76" i="30"/>
  <c r="I25" i="30"/>
  <c r="I157" i="30"/>
  <c r="I22" i="30"/>
  <c r="I139" i="30"/>
  <c r="I158" i="30"/>
  <c r="I79" i="30"/>
  <c r="I65" i="30"/>
  <c r="I36" i="30"/>
  <c r="I48" i="30"/>
  <c r="I29" i="30"/>
  <c r="I112" i="30"/>
  <c r="I124" i="30"/>
  <c r="I19" i="30"/>
  <c r="I24" i="30"/>
  <c r="I12" i="30"/>
  <c r="I33" i="30"/>
  <c r="I47" i="30"/>
  <c r="I130" i="30"/>
  <c r="I155" i="30"/>
  <c r="I56" i="30"/>
  <c r="I86" i="30"/>
  <c r="I57" i="30"/>
  <c r="I84" i="30"/>
  <c r="I141" i="30"/>
  <c r="I106" i="30"/>
  <c r="I156" i="30"/>
  <c r="I69" i="30"/>
  <c r="I63" i="30"/>
  <c r="I137" i="30"/>
  <c r="I53" i="30"/>
  <c r="I43" i="30"/>
  <c r="I74" i="30"/>
  <c r="I91" i="30"/>
  <c r="I83" i="30"/>
  <c r="I132" i="30"/>
  <c r="I23" i="30"/>
  <c r="I42" i="30"/>
  <c r="I38" i="30"/>
  <c r="I31" i="30"/>
  <c r="I114" i="30"/>
  <c r="I105" i="30"/>
  <c r="I149" i="30"/>
  <c r="I51" i="30"/>
  <c r="I111" i="30"/>
  <c r="I14" i="30"/>
  <c r="I120" i="30"/>
  <c r="I131" i="30"/>
  <c r="I150" i="30"/>
  <c r="I18" i="30"/>
  <c r="I71" i="30"/>
  <c r="I37" i="30"/>
  <c r="J42" i="30" l="1"/>
  <c r="K42" i="30" s="1"/>
  <c r="L42" i="30" s="1"/>
  <c r="N42" i="30" s="1"/>
  <c r="J103" i="30"/>
  <c r="K103" i="30" s="1"/>
  <c r="L103" i="30" s="1"/>
  <c r="N103" i="30" s="1"/>
  <c r="J75" i="30"/>
  <c r="K75" i="30" s="1"/>
  <c r="L75" i="30" s="1"/>
  <c r="N75" i="30" s="1"/>
  <c r="J34" i="30"/>
  <c r="K34" i="30" s="1"/>
  <c r="L34" i="30" s="1"/>
  <c r="N34" i="30" s="1"/>
  <c r="J18" i="30"/>
  <c r="K18" i="30" s="1"/>
  <c r="L18" i="30" s="1"/>
  <c r="N18" i="30" s="1"/>
  <c r="J106" i="30"/>
  <c r="K106" i="30" s="1"/>
  <c r="L106" i="30" s="1"/>
  <c r="N106" i="30" s="1"/>
  <c r="J132" i="30"/>
  <c r="K132" i="30" s="1"/>
  <c r="L132" i="30" s="1"/>
  <c r="N132" i="30" s="1"/>
  <c r="J112" i="30"/>
  <c r="K112" i="30" s="1"/>
  <c r="L112" i="30" s="1"/>
  <c r="N112" i="30" s="1"/>
  <c r="J138" i="30"/>
  <c r="K138" i="30" s="1"/>
  <c r="L138" i="30" s="1"/>
  <c r="N138" i="30" s="1"/>
  <c r="J120" i="30"/>
  <c r="K120" i="30" s="1"/>
  <c r="L120" i="30" s="1"/>
  <c r="N120" i="30" s="1"/>
  <c r="J83" i="30"/>
  <c r="K83" i="30" s="1"/>
  <c r="L83" i="30" s="1"/>
  <c r="N83" i="30" s="1"/>
  <c r="J57" i="30"/>
  <c r="K57" i="30" s="1"/>
  <c r="L57" i="30" s="1"/>
  <c r="N57" i="30" s="1"/>
  <c r="J29" i="30"/>
  <c r="K29" i="30" s="1"/>
  <c r="L29" i="30" s="1"/>
  <c r="N29" i="30" s="1"/>
  <c r="J148" i="30"/>
  <c r="K148" i="30" s="1"/>
  <c r="L148" i="30" s="1"/>
  <c r="N148" i="30" s="1"/>
  <c r="J32" i="30"/>
  <c r="K32" i="30" s="1"/>
  <c r="L32" i="30" s="1"/>
  <c r="N32" i="30" s="1"/>
  <c r="J64" i="30"/>
  <c r="K64" i="30" s="1"/>
  <c r="L64" i="30" s="1"/>
  <c r="N64" i="30" s="1"/>
  <c r="J44" i="30"/>
  <c r="K44" i="30" s="1"/>
  <c r="L44" i="30" s="1"/>
  <c r="N44" i="30" s="1"/>
  <c r="J30" i="30"/>
  <c r="K30" i="30" s="1"/>
  <c r="L30" i="30" s="1"/>
  <c r="N30" i="30" s="1"/>
  <c r="J91" i="30"/>
  <c r="K91" i="30" s="1"/>
  <c r="L91" i="30" s="1"/>
  <c r="N91" i="30" s="1"/>
  <c r="J86" i="30"/>
  <c r="K86" i="30" s="1"/>
  <c r="L86" i="30" s="1"/>
  <c r="N86" i="30" s="1"/>
  <c r="J48" i="30"/>
  <c r="K48" i="30" s="1"/>
  <c r="L48" i="30" s="1"/>
  <c r="N48" i="30" s="1"/>
  <c r="J145" i="30"/>
  <c r="K145" i="30" s="1"/>
  <c r="L145" i="30" s="1"/>
  <c r="N145" i="30" s="1"/>
  <c r="J35" i="30"/>
  <c r="K35" i="30" s="1"/>
  <c r="L35" i="30" s="1"/>
  <c r="N35" i="30" s="1"/>
  <c r="J27" i="30"/>
  <c r="K27" i="30" s="1"/>
  <c r="L27" i="30" s="1"/>
  <c r="N27" i="30" s="1"/>
  <c r="J154" i="30"/>
  <c r="K154" i="30" s="1"/>
  <c r="L154" i="30" s="1"/>
  <c r="N154" i="30" s="1"/>
  <c r="J19" i="30"/>
  <c r="K19" i="30" s="1"/>
  <c r="L19" i="30" s="1"/>
  <c r="N19" i="30" s="1"/>
  <c r="J84" i="30"/>
  <c r="K84" i="30" s="1"/>
  <c r="L84" i="30" s="1"/>
  <c r="N84" i="30" s="1"/>
  <c r="J14" i="30"/>
  <c r="K14" i="30" s="1"/>
  <c r="L14" i="30" s="1"/>
  <c r="N14" i="30" s="1"/>
  <c r="J36" i="30"/>
  <c r="K36" i="30" s="1"/>
  <c r="L36" i="30" s="1"/>
  <c r="N36" i="30" s="1"/>
  <c r="J143" i="30"/>
  <c r="K143" i="30" s="1"/>
  <c r="L143" i="30" s="1"/>
  <c r="N143" i="30" s="1"/>
  <c r="J65" i="30"/>
  <c r="K65" i="30" s="1"/>
  <c r="L65" i="30" s="1"/>
  <c r="N65" i="30" s="1"/>
  <c r="J101" i="30"/>
  <c r="K101" i="30" s="1"/>
  <c r="L101" i="30" s="1"/>
  <c r="N101" i="30" s="1"/>
  <c r="J79" i="30"/>
  <c r="K79" i="30" s="1"/>
  <c r="L79" i="30" s="1"/>
  <c r="N79" i="30" s="1"/>
  <c r="J13" i="30"/>
  <c r="K13" i="30" s="1"/>
  <c r="L13" i="30" s="1"/>
  <c r="N13" i="30" s="1"/>
  <c r="J137" i="30"/>
  <c r="K137" i="30" s="1"/>
  <c r="L137" i="30" s="1"/>
  <c r="N137" i="30" s="1"/>
  <c r="J47" i="30"/>
  <c r="K47" i="30" s="1"/>
  <c r="L47" i="30" s="1"/>
  <c r="N47" i="30" s="1"/>
  <c r="J158" i="30"/>
  <c r="K158" i="30" s="1"/>
  <c r="L158" i="30" s="1"/>
  <c r="N158" i="30" s="1"/>
  <c r="J110" i="30"/>
  <c r="K110" i="30" s="1"/>
  <c r="L110" i="30" s="1"/>
  <c r="N110" i="30" s="1"/>
  <c r="J140" i="30"/>
  <c r="K140" i="30" s="1"/>
  <c r="L140" i="30" s="1"/>
  <c r="N140" i="30" s="1"/>
  <c r="J39" i="30"/>
  <c r="K39" i="30" s="1"/>
  <c r="L39" i="30" s="1"/>
  <c r="N39" i="30" s="1"/>
  <c r="J115" i="30"/>
  <c r="K115" i="30" s="1"/>
  <c r="L115" i="30" s="1"/>
  <c r="N115" i="30" s="1"/>
  <c r="J95" i="30"/>
  <c r="K95" i="30" s="1"/>
  <c r="L95" i="30" s="1"/>
  <c r="N95" i="30" s="1"/>
  <c r="J131" i="30"/>
  <c r="K131" i="30" s="1"/>
  <c r="L131" i="30" s="1"/>
  <c r="N131" i="30" s="1"/>
  <c r="J56" i="30"/>
  <c r="K56" i="30" s="1"/>
  <c r="L56" i="30" s="1"/>
  <c r="N56" i="30" s="1"/>
  <c r="J108" i="30"/>
  <c r="K108" i="30" s="1"/>
  <c r="L108" i="30" s="1"/>
  <c r="N108" i="30" s="1"/>
  <c r="J51" i="30"/>
  <c r="K51" i="30" s="1"/>
  <c r="L51" i="30" s="1"/>
  <c r="N51" i="30" s="1"/>
  <c r="J155" i="30"/>
  <c r="K155" i="30" s="1"/>
  <c r="L155" i="30" s="1"/>
  <c r="N155" i="30" s="1"/>
  <c r="J109" i="30"/>
  <c r="K109" i="30" s="1"/>
  <c r="L109" i="30" s="1"/>
  <c r="N109" i="30" s="1"/>
  <c r="J53" i="30"/>
  <c r="K53" i="30" s="1"/>
  <c r="L53" i="30" s="1"/>
  <c r="N53" i="30" s="1"/>
  <c r="J41" i="30"/>
  <c r="K41" i="30" s="1"/>
  <c r="L41" i="30" s="1"/>
  <c r="J105" i="30"/>
  <c r="K105" i="30" s="1"/>
  <c r="L105" i="30" s="1"/>
  <c r="N105" i="30" s="1"/>
  <c r="J114" i="30"/>
  <c r="K114" i="30" s="1"/>
  <c r="L114" i="30" s="1"/>
  <c r="N114" i="30" s="1"/>
  <c r="J63" i="30"/>
  <c r="K63" i="30" s="1"/>
  <c r="L63" i="30" s="1"/>
  <c r="N63" i="30" s="1"/>
  <c r="J33" i="30"/>
  <c r="K33" i="30" s="1"/>
  <c r="L33" i="30" s="1"/>
  <c r="N33" i="30" s="1"/>
  <c r="J139" i="30"/>
  <c r="K139" i="30" s="1"/>
  <c r="L139" i="30" s="1"/>
  <c r="N139" i="30" s="1"/>
  <c r="J96" i="30"/>
  <c r="K96" i="30" s="1"/>
  <c r="L96" i="30" s="1"/>
  <c r="N96" i="30" s="1"/>
  <c r="J77" i="30"/>
  <c r="K77" i="30" s="1"/>
  <c r="L77" i="30" s="1"/>
  <c r="N77" i="30" s="1"/>
  <c r="J113" i="30"/>
  <c r="K113" i="30" s="1"/>
  <c r="L113" i="30" s="1"/>
  <c r="N113" i="30" s="1"/>
  <c r="J40" i="30"/>
  <c r="K40" i="30" s="1"/>
  <c r="L40" i="30" s="1"/>
  <c r="N40" i="30" s="1"/>
  <c r="J25" i="30"/>
  <c r="K25" i="30" s="1"/>
  <c r="L25" i="30" s="1"/>
  <c r="N25" i="30" s="1"/>
  <c r="J111" i="30"/>
  <c r="K111" i="30" s="1"/>
  <c r="L111" i="30" s="1"/>
  <c r="N111" i="30" s="1"/>
  <c r="J118" i="30"/>
  <c r="K118" i="30" s="1"/>
  <c r="L118" i="30" s="1"/>
  <c r="N118" i="30" s="1"/>
  <c r="J43" i="30"/>
  <c r="K43" i="30" s="1"/>
  <c r="L43" i="30" s="1"/>
  <c r="N43" i="30" s="1"/>
  <c r="J20" i="30"/>
  <c r="K20" i="30" s="1"/>
  <c r="L20" i="30" s="1"/>
  <c r="N20" i="30" s="1"/>
  <c r="J61" i="30"/>
  <c r="K61" i="30" s="1"/>
  <c r="L61" i="30" s="1"/>
  <c r="N61" i="30" s="1"/>
  <c r="J37" i="30"/>
  <c r="K37" i="30" s="1"/>
  <c r="L37" i="30" s="1"/>
  <c r="N37" i="30" s="1"/>
  <c r="J31" i="30"/>
  <c r="K31" i="30" s="1"/>
  <c r="L31" i="30" s="1"/>
  <c r="N31" i="30" s="1"/>
  <c r="J69" i="30"/>
  <c r="K69" i="30" s="1"/>
  <c r="L69" i="30" s="1"/>
  <c r="N69" i="30" s="1"/>
  <c r="J12" i="30"/>
  <c r="K12" i="30" s="1"/>
  <c r="L12" i="30" s="1"/>
  <c r="N12" i="30" s="1"/>
  <c r="J22" i="30"/>
  <c r="K22" i="30" s="1"/>
  <c r="L22" i="30" s="1"/>
  <c r="N22" i="30" s="1"/>
  <c r="J54" i="30"/>
  <c r="K54" i="30" s="1"/>
  <c r="L54" i="30" s="1"/>
  <c r="N54" i="30" s="1"/>
  <c r="J142" i="30"/>
  <c r="K142" i="30" s="1"/>
  <c r="L142" i="30" s="1"/>
  <c r="N142" i="30" s="1"/>
  <c r="J17" i="30"/>
  <c r="K17" i="30" s="1"/>
  <c r="L17" i="30" s="1"/>
  <c r="N17" i="30" s="1"/>
  <c r="J60" i="30"/>
  <c r="K60" i="30" s="1"/>
  <c r="L60" i="30" s="1"/>
  <c r="N60" i="30" s="1"/>
  <c r="J58" i="30"/>
  <c r="K58" i="30" s="1"/>
  <c r="L58" i="30" s="1"/>
  <c r="N58" i="30" s="1"/>
  <c r="J74" i="30"/>
  <c r="K74" i="30" s="1"/>
  <c r="L74" i="30" s="1"/>
  <c r="N74" i="30" s="1"/>
  <c r="J21" i="30"/>
  <c r="K21" i="30" s="1"/>
  <c r="L21" i="30" s="1"/>
  <c r="N21" i="30" s="1"/>
  <c r="J119" i="30"/>
  <c r="K119" i="30" s="1"/>
  <c r="L119" i="30" s="1"/>
  <c r="N119" i="30" s="1"/>
  <c r="J149" i="30"/>
  <c r="K149" i="30" s="1"/>
  <c r="L149" i="30" s="1"/>
  <c r="N149" i="30" s="1"/>
  <c r="J130" i="30"/>
  <c r="K130" i="30" s="1"/>
  <c r="L130" i="30" s="1"/>
  <c r="N130" i="30" s="1"/>
  <c r="J152" i="30"/>
  <c r="K152" i="30" s="1"/>
  <c r="L152" i="30" s="1"/>
  <c r="N152" i="30" s="1"/>
  <c r="J71" i="30"/>
  <c r="K71" i="30" s="1"/>
  <c r="L71" i="30" s="1"/>
  <c r="N71" i="30" s="1"/>
  <c r="J38" i="30"/>
  <c r="K38" i="30" s="1"/>
  <c r="L38" i="30" s="1"/>
  <c r="N38" i="30" s="1"/>
  <c r="J156" i="30"/>
  <c r="K156" i="30" s="1"/>
  <c r="L156" i="30" s="1"/>
  <c r="N156" i="30" s="1"/>
  <c r="J24" i="30"/>
  <c r="K24" i="30" s="1"/>
  <c r="L24" i="30" s="1"/>
  <c r="N24" i="30" s="1"/>
  <c r="J157" i="30"/>
  <c r="K157" i="30" s="1"/>
  <c r="L157" i="30" s="1"/>
  <c r="N157" i="30" s="1"/>
  <c r="J99" i="30"/>
  <c r="K99" i="30" s="1"/>
  <c r="L99" i="30" s="1"/>
  <c r="N99" i="30" s="1"/>
  <c r="J9" i="30"/>
  <c r="K9" i="30" s="1"/>
  <c r="L9" i="30" s="1"/>
  <c r="N9" i="30" s="1"/>
  <c r="J70" i="30"/>
  <c r="K70" i="30" s="1"/>
  <c r="L70" i="30" s="1"/>
  <c r="N70" i="30" s="1"/>
  <c r="J87" i="30"/>
  <c r="K87" i="30" s="1"/>
  <c r="L87" i="30" s="1"/>
  <c r="N87" i="30" s="1"/>
  <c r="J150" i="30"/>
  <c r="K150" i="30" s="1"/>
  <c r="L150" i="30" s="1"/>
  <c r="N150" i="30" s="1"/>
  <c r="J23" i="30"/>
  <c r="K23" i="30" s="1"/>
  <c r="L23" i="30" s="1"/>
  <c r="N23" i="30" s="1"/>
  <c r="J141" i="30"/>
  <c r="K141" i="30" s="1"/>
  <c r="L141" i="30" s="1"/>
  <c r="N141" i="30" s="1"/>
  <c r="J124" i="30"/>
  <c r="K124" i="30" s="1"/>
  <c r="L124" i="30" s="1"/>
  <c r="N124" i="30" s="1"/>
  <c r="J76" i="30"/>
  <c r="K76" i="30" s="1"/>
  <c r="L76" i="30" s="1"/>
  <c r="N76" i="30" s="1"/>
  <c r="J11" i="30"/>
  <c r="K11" i="30" s="1"/>
  <c r="L11" i="30" s="1"/>
  <c r="N11" i="30" s="1"/>
  <c r="J94" i="30"/>
  <c r="K94" i="30" s="1"/>
  <c r="L94" i="30" s="1"/>
  <c r="N94" i="30" s="1"/>
  <c r="J98" i="30"/>
  <c r="K98" i="30" s="1"/>
  <c r="L98" i="30" s="1"/>
  <c r="N98" i="30" s="1"/>
  <c r="J8" i="30"/>
  <c r="K8" i="30" s="1"/>
  <c r="L8" i="30" s="1"/>
  <c r="N8" i="30" s="1"/>
  <c r="N41" i="30" l="1"/>
  <c r="M41" i="30"/>
  <c r="I7" i="30" l="1"/>
  <c r="M113" i="30" l="1"/>
  <c r="M98" i="30"/>
  <c r="M96" i="30"/>
  <c r="M158" i="30"/>
  <c r="M150" i="30"/>
  <c r="M108" i="30"/>
  <c r="M101" i="30"/>
  <c r="M21" i="30"/>
  <c r="M33" i="30"/>
  <c r="M76" i="30"/>
  <c r="M60" i="30"/>
  <c r="M152" i="30"/>
  <c r="M137" i="30"/>
  <c r="M54" i="30"/>
  <c r="M140" i="30"/>
  <c r="M36" i="30"/>
  <c r="M38" i="30"/>
  <c r="M84" i="30"/>
  <c r="M39" i="30"/>
  <c r="M22" i="30"/>
  <c r="M34" i="30"/>
  <c r="M53" i="30"/>
  <c r="M143" i="30"/>
  <c r="M75" i="30"/>
  <c r="M19" i="30"/>
  <c r="M47" i="30"/>
  <c r="M63" i="30"/>
  <c r="M74" i="30"/>
  <c r="M11" i="30"/>
  <c r="M30" i="30"/>
  <c r="M105" i="30"/>
  <c r="M119" i="30"/>
  <c r="M120" i="30"/>
  <c r="M149" i="30"/>
  <c r="M27" i="30"/>
  <c r="M106" i="30"/>
  <c r="M103" i="30"/>
  <c r="M86" i="30"/>
  <c r="M132" i="30"/>
  <c r="M61" i="30"/>
  <c r="M25" i="30"/>
  <c r="M23" i="30"/>
  <c r="M31" i="30"/>
  <c r="M65" i="30"/>
  <c r="M71" i="30"/>
  <c r="M110" i="30"/>
  <c r="M83" i="30"/>
  <c r="M18" i="30"/>
  <c r="M109" i="30"/>
  <c r="M94" i="30"/>
  <c r="M131" i="30"/>
  <c r="M51" i="30"/>
  <c r="M156" i="30"/>
  <c r="M139" i="30"/>
  <c r="M95" i="30"/>
  <c r="M138" i="30"/>
  <c r="M40" i="30"/>
  <c r="M77" i="30"/>
  <c r="M69" i="30"/>
  <c r="M157" i="30"/>
  <c r="M37" i="30"/>
  <c r="M9" i="30"/>
  <c r="M112" i="30"/>
  <c r="M130" i="30"/>
  <c r="M12" i="30"/>
  <c r="M70" i="30"/>
  <c r="M43" i="30"/>
  <c r="M142" i="30"/>
  <c r="M124" i="30"/>
  <c r="M64" i="30"/>
  <c r="M13" i="30"/>
  <c r="M48" i="30"/>
  <c r="M141" i="30"/>
  <c r="M44" i="30"/>
  <c r="M115" i="30"/>
  <c r="M145" i="30"/>
  <c r="M35" i="30"/>
  <c r="M118" i="30"/>
  <c r="M99" i="30"/>
  <c r="M91" i="30"/>
  <c r="M42" i="30"/>
  <c r="M154" i="30"/>
  <c r="M114" i="30"/>
  <c r="M155" i="30"/>
  <c r="M87" i="30"/>
  <c r="M17" i="30"/>
  <c r="M148" i="30"/>
  <c r="M56" i="30"/>
  <c r="M20" i="30"/>
  <c r="M32" i="30"/>
  <c r="M58" i="30"/>
  <c r="M24" i="30"/>
  <c r="M57" i="30"/>
  <c r="M79" i="30"/>
  <c r="M111" i="30"/>
  <c r="M14" i="30"/>
  <c r="J7" i="30" l="1"/>
  <c r="K7" i="30" l="1"/>
  <c r="M29" i="30" l="1"/>
  <c r="AD44" i="28" l="1"/>
  <c r="AP44" i="28" l="1"/>
  <c r="AO44" i="28"/>
  <c r="AU44" i="28" s="1"/>
  <c r="AZ44" i="28" s="1"/>
  <c r="AD8" i="28"/>
  <c r="AP8" i="28" s="1"/>
  <c r="AO8" i="28" l="1"/>
  <c r="BE44" i="28"/>
  <c r="BE8" i="28" s="1"/>
  <c r="BF44" i="28"/>
  <c r="BF8" i="28" s="1"/>
  <c r="E40" i="22"/>
  <c r="F40" i="22" s="1"/>
  <c r="G40" i="22" s="1"/>
  <c r="BD44" i="28"/>
  <c r="T8" i="28"/>
  <c r="N7" i="30"/>
  <c r="E12" i="35" s="1"/>
  <c r="M8" i="30"/>
  <c r="BG44" i="28" l="1"/>
  <c r="BG8" i="28" s="1"/>
  <c r="E10" i="35" s="1"/>
  <c r="BD8" i="28"/>
  <c r="L7" i="30"/>
  <c r="M7" i="30" s="1"/>
  <c r="E5" i="21"/>
  <c r="AK6" i="13"/>
  <c r="E8" i="35" s="1"/>
  <c r="E7" i="35" l="1"/>
  <c r="E9" i="35"/>
  <c r="F5" i="21"/>
  <c r="G5" i="21" s="1"/>
</calcChain>
</file>

<file path=xl/sharedStrings.xml><?xml version="1.0" encoding="utf-8"?>
<sst xmlns="http://schemas.openxmlformats.org/spreadsheetml/2006/main" count="3999" uniqueCount="758">
  <si>
    <t xml:space="preserve">Local authority funding rates under the 3 and 4-year-old funding formula, 2-year-old and under 2s funding formula </t>
  </si>
  <si>
    <t>The contents of this workbook are as follows:</t>
  </si>
  <si>
    <r>
      <t xml:space="preserve">- </t>
    </r>
    <r>
      <rPr>
        <b/>
        <sz val="12"/>
        <rFont val="Arial"/>
        <family val="2"/>
      </rPr>
      <t>3 and 4-year-old 2025 to 2026 rates</t>
    </r>
    <r>
      <rPr>
        <sz val="12"/>
        <rFont val="Arial"/>
        <family val="2"/>
      </rPr>
      <t>: hourly funding rates for the 3 and 4-year-old entitlements</t>
    </r>
  </si>
  <si>
    <r>
      <t>-</t>
    </r>
    <r>
      <rPr>
        <b/>
        <sz val="12"/>
        <rFont val="Arial"/>
        <family val="2"/>
      </rPr>
      <t xml:space="preserve"> 2-year-old 2025 to 2026 rates</t>
    </r>
    <r>
      <rPr>
        <sz val="12"/>
        <rFont val="Arial"/>
        <family val="2"/>
      </rPr>
      <t>: hourly funding rates for the 2-year-old entitlements</t>
    </r>
  </si>
  <si>
    <r>
      <t>-</t>
    </r>
    <r>
      <rPr>
        <b/>
        <sz val="12"/>
        <rFont val="Arial"/>
        <family val="2"/>
      </rPr>
      <t xml:space="preserve"> Under 2s 2025 to 2026 rates</t>
    </r>
    <r>
      <rPr>
        <sz val="12"/>
        <rFont val="Arial"/>
        <family val="2"/>
      </rPr>
      <t>: hourly funding rates for the under 2s entitlement</t>
    </r>
  </si>
  <si>
    <r>
      <t xml:space="preserve">- </t>
    </r>
    <r>
      <rPr>
        <b/>
        <sz val="12"/>
        <rFont val="Arial"/>
        <family val="2"/>
      </rPr>
      <t>3 and 4-year-old 2025 to 2026 step-by-step</t>
    </r>
    <r>
      <rPr>
        <sz val="12"/>
        <rFont val="Arial"/>
        <family val="2"/>
      </rPr>
      <t>: step-by-step guide for local authorities to understand the calculation of the 3 and 4-year-old hourly rates and funding allocations</t>
    </r>
  </si>
  <si>
    <r>
      <t>-</t>
    </r>
    <r>
      <rPr>
        <b/>
        <sz val="12"/>
        <rFont val="Arial"/>
        <family val="2"/>
      </rPr>
      <t xml:space="preserve"> 2-year-old 2025 to 2026 step-by-step</t>
    </r>
    <r>
      <rPr>
        <sz val="12"/>
        <rFont val="Arial"/>
        <family val="2"/>
      </rPr>
      <t>: step-by-step guide for local authorities to understand the calculation of the 2-year-old entitlements hourly rates and funding allocations</t>
    </r>
  </si>
  <si>
    <r>
      <t>-</t>
    </r>
    <r>
      <rPr>
        <b/>
        <sz val="12"/>
        <rFont val="Arial"/>
        <family val="2"/>
      </rPr>
      <t xml:space="preserve"> Under 2s 2025 to 2026 step-by-step</t>
    </r>
    <r>
      <rPr>
        <sz val="12"/>
        <rFont val="Arial"/>
        <family val="2"/>
      </rPr>
      <t>: step-by-step guide for local authorities to understand the calculation of the under 2s entitlement hourly rates and funding allocations</t>
    </r>
  </si>
  <si>
    <t>KEY:</t>
  </si>
  <si>
    <t>Explanation</t>
  </si>
  <si>
    <t>2024 to 2025 Funding</t>
  </si>
  <si>
    <t xml:space="preserve"> 2025 to 2026 Funding</t>
  </si>
  <si>
    <t>A technical note is being published on GOV.UK, which explains the calculations used to produce the illustrative allocations.</t>
  </si>
  <si>
    <t>The Isles of Scilly and City of London have been excluded from these allocations as these local authorities will receive a central grant from the government which will include funding for early years.</t>
  </si>
  <si>
    <t>Terminology:</t>
  </si>
  <si>
    <t>- 3 and 4-year-old (3-4YO) funding formula: this is the funding formula used to create local authority-level 3 and 4-year-old rates for universal and additional hours entitlements. This was previously called the Early Years National Funding Formula, or "EYNFF".</t>
  </si>
  <si>
    <t xml:space="preserve">- Under 2s funding formula: this is the funding formula used to create local authority-level rates for children aged between 9 months and 2 years old. </t>
  </si>
  <si>
    <t>3 and 4-year-old funding formula, 2-year-old and under 2s funding formula and MNS funding formula: national calculations (2025 to 2026)</t>
  </si>
  <si>
    <t>This page includes:</t>
  </si>
  <si>
    <t>- the total funding available for allocation through the 3 and 4-year-old formula for 2025 to 2026</t>
  </si>
  <si>
    <t>- the total funding available for allocation through the 2-year-old formula for 2025 to 2026</t>
  </si>
  <si>
    <t>- the total funding available for allocation through the under 2s formula for 2025 to 2026</t>
  </si>
  <si>
    <t>- the total funding available for MNS supplementary funding for 2025 to 2026</t>
  </si>
  <si>
    <t>- details on the calculation of the 3 and 4-year-old base rate and additional needs factors</t>
  </si>
  <si>
    <t>- details on the calculation of the 2-year-old base rate and additional needs factors</t>
  </si>
  <si>
    <t>- details on the calculation of the under 2s base rate and additional needs factors</t>
  </si>
  <si>
    <t>Explanation of amounts and calculations</t>
  </si>
  <si>
    <r>
      <t xml:space="preserve">Total funding available for illustrative allocations for </t>
    </r>
    <r>
      <rPr>
        <b/>
        <sz val="12"/>
        <rFont val="Arial"/>
        <family val="2"/>
      </rPr>
      <t>3 and 4-year-old entitlements</t>
    </r>
    <r>
      <rPr>
        <sz val="12"/>
        <rFont val="Arial"/>
        <family val="2"/>
      </rPr>
      <t xml:space="preserve">
[e] = [a] + [b] + [c] + [d]</t>
    </r>
  </si>
  <si>
    <t>This is the 3 and 4-year-old total quantum of funding which has been used for calculating funding rates and illustrative allocations to local authorities for financial year 2025 to 2026.</t>
  </si>
  <si>
    <r>
      <t xml:space="preserve">Total funding available for illustrative allocations for </t>
    </r>
    <r>
      <rPr>
        <b/>
        <sz val="12"/>
        <rFont val="Arial"/>
        <family val="2"/>
      </rPr>
      <t>2-year-old entitlements</t>
    </r>
    <r>
      <rPr>
        <sz val="12"/>
        <rFont val="Arial"/>
        <family val="2"/>
      </rPr>
      <t xml:space="preserve">
[i] = [f] + [g] + [h]</t>
    </r>
  </si>
  <si>
    <r>
      <t xml:space="preserve">Total funding available for illustrative allocations for the </t>
    </r>
    <r>
      <rPr>
        <b/>
        <sz val="12"/>
        <rFont val="Arial"/>
        <family val="2"/>
      </rPr>
      <t>under 2s entitlement</t>
    </r>
    <r>
      <rPr>
        <sz val="12"/>
        <rFont val="Arial"/>
        <family val="2"/>
      </rPr>
      <t xml:space="preserve">
[l] = [j] + [k]</t>
    </r>
  </si>
  <si>
    <r>
      <t xml:space="preserve">Total funding available for illustrative allocations through </t>
    </r>
    <r>
      <rPr>
        <b/>
        <sz val="12"/>
        <rFont val="Arial"/>
        <family val="2"/>
      </rPr>
      <t>maintained nursery school supplementary funding</t>
    </r>
    <r>
      <rPr>
        <sz val="12"/>
        <rFont val="Arial"/>
        <family val="2"/>
      </rPr>
      <t xml:space="preserve">
[o] = [m] + [n]</t>
    </r>
  </si>
  <si>
    <t>This is the illustrative supplementary MNS funding total for financial year 2025 to 2026.</t>
  </si>
  <si>
    <t>Factor</t>
  </si>
  <si>
    <t>Weight (%)</t>
  </si>
  <si>
    <t>Factor total (£)</t>
  </si>
  <si>
    <t>Factor rate (£)
(unrounded)</t>
  </si>
  <si>
    <t>See table below</t>
  </si>
  <si>
    <t>IDACI bands, 2-year-olds</t>
  </si>
  <si>
    <t>Weight* (%)</t>
  </si>
  <si>
    <r>
      <rPr>
        <b/>
        <sz val="12"/>
        <color rgb="FF000000"/>
        <rFont val="Arial"/>
        <family val="2"/>
      </rPr>
      <t xml:space="preserve">2-year-old IDACI band B total
</t>
    </r>
    <r>
      <rPr>
        <sz val="12"/>
        <color rgb="FF000000"/>
        <rFont val="Arial"/>
        <family val="2"/>
      </rPr>
      <t>= 0.76% x ([f] + [g])*</t>
    </r>
  </si>
  <si>
    <r>
      <rPr>
        <b/>
        <sz val="12"/>
        <color rgb="FF000000"/>
        <rFont val="Arial"/>
        <family val="2"/>
      </rPr>
      <t xml:space="preserve">2-year-old IDACI band E total
</t>
    </r>
    <r>
      <rPr>
        <sz val="12"/>
        <color rgb="FF000000"/>
        <rFont val="Arial"/>
        <family val="2"/>
      </rPr>
      <t>= 0.77% x ([f] + [g])*</t>
    </r>
  </si>
  <si>
    <r>
      <rPr>
        <b/>
        <sz val="12"/>
        <color rgb="FF000000"/>
        <rFont val="Arial"/>
        <family val="2"/>
      </rPr>
      <t xml:space="preserve">2-year-old IDACI band F total
</t>
    </r>
    <r>
      <rPr>
        <sz val="12"/>
        <color rgb="FF000000"/>
        <rFont val="Arial"/>
        <family val="2"/>
      </rPr>
      <t>= 0.62% x ([f] + [g])*</t>
    </r>
  </si>
  <si>
    <t>* The individual IDACI band weightings are different for the 2-year-old and under 2s modelling. This is due to the difference in distribution of PTEs between the age groups. Please see the accompanying technical note for more detail.</t>
  </si>
  <si>
    <r>
      <rPr>
        <b/>
        <sz val="12"/>
        <color rgb="FF000000"/>
        <rFont val="Arial"/>
        <family val="2"/>
      </rPr>
      <t xml:space="preserve">Under 2s FSM factor total
</t>
    </r>
    <r>
      <rPr>
        <sz val="12"/>
        <color rgb="FF000000"/>
        <rFont val="Arial"/>
        <family val="2"/>
      </rPr>
      <t>= 4.0% x [j*]</t>
    </r>
  </si>
  <si>
    <r>
      <rPr>
        <b/>
        <sz val="12"/>
        <color rgb="FF000000"/>
        <rFont val="Arial"/>
        <family val="2"/>
      </rPr>
      <t xml:space="preserve">Under 2s IDACI factor total
</t>
    </r>
    <r>
      <rPr>
        <sz val="12"/>
        <color rgb="FF000000"/>
        <rFont val="Arial"/>
        <family val="2"/>
      </rPr>
      <t>= 4.0% x [j*]</t>
    </r>
  </si>
  <si>
    <r>
      <rPr>
        <b/>
        <sz val="12"/>
        <color rgb="FF000000"/>
        <rFont val="Arial"/>
        <family val="2"/>
      </rPr>
      <t xml:space="preserve">Under 2s EAL factor total
</t>
    </r>
    <r>
      <rPr>
        <sz val="12"/>
        <color rgb="FF000000"/>
        <rFont val="Arial"/>
        <family val="2"/>
      </rPr>
      <t>= 1.5% x [j*]</t>
    </r>
  </si>
  <si>
    <r>
      <rPr>
        <b/>
        <sz val="12"/>
        <color rgb="FF000000"/>
        <rFont val="Arial"/>
        <family val="2"/>
      </rPr>
      <t xml:space="preserve">Under 2s DLA factor total
</t>
    </r>
    <r>
      <rPr>
        <sz val="12"/>
        <color rgb="FF000000"/>
        <rFont val="Arial"/>
        <family val="2"/>
      </rPr>
      <t>= 1.0% x [j*]</t>
    </r>
  </si>
  <si>
    <t>IDACI bands, under 2s</t>
  </si>
  <si>
    <r>
      <rPr>
        <b/>
        <sz val="12"/>
        <color rgb="FF000000"/>
        <rFont val="Arial"/>
        <family val="2"/>
      </rPr>
      <t xml:space="preserve">Under 2s IDACI band A total
</t>
    </r>
    <r>
      <rPr>
        <sz val="12"/>
        <color rgb="FF000000"/>
        <rFont val="Arial"/>
        <family val="2"/>
      </rPr>
      <t>= 0.50% x [j*]</t>
    </r>
  </si>
  <si>
    <r>
      <rPr>
        <b/>
        <sz val="12"/>
        <color rgb="FF000000"/>
        <rFont val="Arial"/>
        <family val="2"/>
      </rPr>
      <t xml:space="preserve">Under 2s IDACI band B total
</t>
    </r>
    <r>
      <rPr>
        <sz val="12"/>
        <color rgb="FF000000"/>
        <rFont val="Arial"/>
        <family val="2"/>
      </rPr>
      <t>= 0.74% x [j*]</t>
    </r>
  </si>
  <si>
    <r>
      <rPr>
        <b/>
        <sz val="12"/>
        <color rgb="FF000000"/>
        <rFont val="Arial"/>
        <family val="2"/>
      </rPr>
      <t xml:space="preserve">Under 2s IDACI band C total
</t>
    </r>
    <r>
      <rPr>
        <sz val="12"/>
        <color rgb="FF000000"/>
        <rFont val="Arial"/>
        <family val="2"/>
      </rPr>
      <t>= 0.68% x [j*]</t>
    </r>
  </si>
  <si>
    <r>
      <rPr>
        <b/>
        <sz val="12"/>
        <color rgb="FF000000"/>
        <rFont val="Arial"/>
        <family val="2"/>
      </rPr>
      <t xml:space="preserve">Under 2s IDACI band D total
</t>
    </r>
    <r>
      <rPr>
        <sz val="12"/>
        <color rgb="FF000000"/>
        <rFont val="Arial"/>
        <family val="2"/>
      </rPr>
      <t>= 0.63% x [j*]</t>
    </r>
  </si>
  <si>
    <r>
      <rPr>
        <b/>
        <sz val="12"/>
        <color rgb="FF000000"/>
        <rFont val="Arial"/>
        <family val="2"/>
      </rPr>
      <t xml:space="preserve">Under 2s IDACI band E total
</t>
    </r>
    <r>
      <rPr>
        <sz val="12"/>
        <color rgb="FF000000"/>
        <rFont val="Arial"/>
        <family val="2"/>
      </rPr>
      <t>= 0.79% x [j*]</t>
    </r>
  </si>
  <si>
    <r>
      <rPr>
        <b/>
        <sz val="12"/>
        <color rgb="FF000000"/>
        <rFont val="Arial"/>
        <family val="2"/>
      </rPr>
      <t xml:space="preserve">Under 2s IDACI band F total
</t>
    </r>
    <r>
      <rPr>
        <sz val="12"/>
        <color rgb="FF000000"/>
        <rFont val="Arial"/>
        <family val="2"/>
      </rPr>
      <t>= 0.66% x [j*]</t>
    </r>
  </si>
  <si>
    <t>2025 to 2026 national average of local authority hourly funding rates for the 3 and 4-year-old, 2-year-old, under 2s and MNS funding formulae, and national EYPP and DAF rates</t>
  </si>
  <si>
    <t>The average hourly funding rates are subject to change when allocations are updated for outturn data:</t>
  </si>
  <si>
    <t xml:space="preserve">- in the case of 2-year-old and under 2s to make use of termly census data collected throughout 2025 to 2026. </t>
  </si>
  <si>
    <t>2025 to 2026 (£)</t>
  </si>
  <si>
    <t>Description of the calculation used:</t>
  </si>
  <si>
    <r>
      <t xml:space="preserve">3 and 4-year-old entitlements - combined </t>
    </r>
    <r>
      <rPr>
        <b/>
        <sz val="12"/>
        <rFont val="Arial"/>
        <family val="2"/>
      </rPr>
      <t>average</t>
    </r>
    <r>
      <rPr>
        <sz val="12"/>
        <rFont val="Arial"/>
        <family val="2"/>
      </rPr>
      <t xml:space="preserve"> hourly funding rate</t>
    </r>
  </si>
  <si>
    <r>
      <t xml:space="preserve">2-year-old entitlements - </t>
    </r>
    <r>
      <rPr>
        <b/>
        <sz val="12"/>
        <rFont val="Arial"/>
        <family val="2"/>
      </rPr>
      <t>average</t>
    </r>
    <r>
      <rPr>
        <sz val="12"/>
        <rFont val="Arial"/>
        <family val="2"/>
      </rPr>
      <t xml:space="preserve"> houly funding rate</t>
    </r>
  </si>
  <si>
    <t>The average hourly funding rate is calculated using the illustrative total 2025 to 2026 allocation for the 2-year-old entitlements divided by the estimated annual 2-year-old FRAS entitlement hours derived from the January 2024 censuses plus the estimated annual 2-year-old working parent entitlement hours.</t>
  </si>
  <si>
    <r>
      <t xml:space="preserve">Under 2s entitlement - </t>
    </r>
    <r>
      <rPr>
        <b/>
        <sz val="12"/>
        <rFont val="Arial"/>
        <family val="2"/>
      </rPr>
      <t>average</t>
    </r>
    <r>
      <rPr>
        <sz val="12"/>
        <rFont val="Arial"/>
        <family val="2"/>
      </rPr>
      <t xml:space="preserve"> houly funding rate</t>
    </r>
  </si>
  <si>
    <t>The average hourly funding rate is calculated using the illustrative total 2025 to 2026 allocation for the under 2s entitlement divided by the estimated annual under 2s working parent entitlement hours.</t>
  </si>
  <si>
    <t>3 and 4-year-old entitlements 2025 to 2026 hourly funding rates</t>
  </si>
  <si>
    <t>Region
(alphabetical order)</t>
  </si>
  <si>
    <t>2024 to 2025 3 and 4-year-old DSG rate
(£ / hr)</t>
  </si>
  <si>
    <t>2025 to 2026 3 and 4-year-old funding rate
(£ / hr)</t>
  </si>
  <si>
    <t>Change (£) from 
2024 to 2025 DSG rate</t>
  </si>
  <si>
    <t>Change (%) from 
2024 to 2025 DSG rate</t>
  </si>
  <si>
    <t xml:space="preserve">EAST MIDLANDS </t>
  </si>
  <si>
    <t>Derby</t>
  </si>
  <si>
    <t>Derbyshire</t>
  </si>
  <si>
    <t>Leicester</t>
  </si>
  <si>
    <t>Leicestershire</t>
  </si>
  <si>
    <t>Lincolnshire</t>
  </si>
  <si>
    <t>North Northamptonshire</t>
  </si>
  <si>
    <t>Nottingham</t>
  </si>
  <si>
    <t>Nottinghamshire</t>
  </si>
  <si>
    <t>Rutland</t>
  </si>
  <si>
    <t>West Northamptonshire</t>
  </si>
  <si>
    <t xml:space="preserve">EAST OF ENGLAND </t>
  </si>
  <si>
    <t>Bedford</t>
  </si>
  <si>
    <t>Cambridgeshire</t>
  </si>
  <si>
    <t>Central Bedfordshire</t>
  </si>
  <si>
    <t>Essex</t>
  </si>
  <si>
    <t>Hertfordshire</t>
  </si>
  <si>
    <t>Luton</t>
  </si>
  <si>
    <t>Norfolk</t>
  </si>
  <si>
    <t>Peterborough</t>
  </si>
  <si>
    <t>Southend-on-Sea</t>
  </si>
  <si>
    <t>Suffolk</t>
  </si>
  <si>
    <t>Thurrock</t>
  </si>
  <si>
    <t xml:space="preserve">INNER LONDON </t>
  </si>
  <si>
    <t>Camden</t>
  </si>
  <si>
    <t>Hackney</t>
  </si>
  <si>
    <t>Hammersmith and Fulham</t>
  </si>
  <si>
    <t>Haringey</t>
  </si>
  <si>
    <t>Islington</t>
  </si>
  <si>
    <t>Kensington and Chelsea</t>
  </si>
  <si>
    <t>Lambeth</t>
  </si>
  <si>
    <t>Lewisham</t>
  </si>
  <si>
    <t>Newham</t>
  </si>
  <si>
    <t>Southwark</t>
  </si>
  <si>
    <t>Tower Hamlets</t>
  </si>
  <si>
    <t>Wandsworth</t>
  </si>
  <si>
    <t>Westminster</t>
  </si>
  <si>
    <t xml:space="preserve">NORTH EAST </t>
  </si>
  <si>
    <t>Darlington</t>
  </si>
  <si>
    <t>Durham</t>
  </si>
  <si>
    <t>Gateshead</t>
  </si>
  <si>
    <t>Hartlepool</t>
  </si>
  <si>
    <t>Middlesbrough</t>
  </si>
  <si>
    <t>Newcastle upon Tyne</t>
  </si>
  <si>
    <t>North Tyneside</t>
  </si>
  <si>
    <t>Northumberland</t>
  </si>
  <si>
    <t>Redcar and Cleveland</t>
  </si>
  <si>
    <t>South Tyneside</t>
  </si>
  <si>
    <t>Stockton-on-Tees</t>
  </si>
  <si>
    <t>Sunderland</t>
  </si>
  <si>
    <t xml:space="preserve">NORTH WEST </t>
  </si>
  <si>
    <t>Blackburn with Darwen</t>
  </si>
  <si>
    <t>Blackpool</t>
  </si>
  <si>
    <t>Bolton</t>
  </si>
  <si>
    <t>Bury</t>
  </si>
  <si>
    <t>Cheshire East</t>
  </si>
  <si>
    <t>Cheshire West and Chester</t>
  </si>
  <si>
    <t>Cumberland</t>
  </si>
  <si>
    <t>Halton</t>
  </si>
  <si>
    <t>Knowsley</t>
  </si>
  <si>
    <t>Lancashire</t>
  </si>
  <si>
    <t>Liverpool</t>
  </si>
  <si>
    <t>Manchester</t>
  </si>
  <si>
    <t>Oldham</t>
  </si>
  <si>
    <t>Rochdale</t>
  </si>
  <si>
    <t>Salford</t>
  </si>
  <si>
    <t>Sefton</t>
  </si>
  <si>
    <t>St. Helens</t>
  </si>
  <si>
    <t>Stockport</t>
  </si>
  <si>
    <t>Tameside</t>
  </si>
  <si>
    <t>Trafford</t>
  </si>
  <si>
    <t>Warrington</t>
  </si>
  <si>
    <t>Westmorland and Furness</t>
  </si>
  <si>
    <t>Wigan</t>
  </si>
  <si>
    <t>Wirral</t>
  </si>
  <si>
    <t xml:space="preserve">OUTER LONDON </t>
  </si>
  <si>
    <t>Barking and Dagenham</t>
  </si>
  <si>
    <t>Barnet</t>
  </si>
  <si>
    <t>Bexley</t>
  </si>
  <si>
    <t>Brent</t>
  </si>
  <si>
    <t>Bromley</t>
  </si>
  <si>
    <t>Croydon</t>
  </si>
  <si>
    <t>Ealing</t>
  </si>
  <si>
    <t>Enfield</t>
  </si>
  <si>
    <t>Greenwich</t>
  </si>
  <si>
    <t>Harrow</t>
  </si>
  <si>
    <t>Havering</t>
  </si>
  <si>
    <t>Hillingdon</t>
  </si>
  <si>
    <t>Hounslow</t>
  </si>
  <si>
    <t>Kingston upon Thames</t>
  </si>
  <si>
    <t>Merton</t>
  </si>
  <si>
    <t>Redbridge</t>
  </si>
  <si>
    <t>Richmond upon Thames</t>
  </si>
  <si>
    <t>Sutton</t>
  </si>
  <si>
    <t>Waltham Forest</t>
  </si>
  <si>
    <t xml:space="preserve">SOUTH EAST </t>
  </si>
  <si>
    <t>Bracknell Forest</t>
  </si>
  <si>
    <t>Brighton and Hove</t>
  </si>
  <si>
    <t>Buckinghamshire</t>
  </si>
  <si>
    <t>East Sussex</t>
  </si>
  <si>
    <t>Hampshire</t>
  </si>
  <si>
    <t>Isle of Wight</t>
  </si>
  <si>
    <t>Kent</t>
  </si>
  <si>
    <t>Medway</t>
  </si>
  <si>
    <t>Milton Keynes</t>
  </si>
  <si>
    <t>Oxfordshire</t>
  </si>
  <si>
    <t>Portsmouth</t>
  </si>
  <si>
    <t>Reading</t>
  </si>
  <si>
    <t>Slough</t>
  </si>
  <si>
    <t>Southampton</t>
  </si>
  <si>
    <t>Surrey</t>
  </si>
  <si>
    <t>West Berkshire</t>
  </si>
  <si>
    <t>West Sussex</t>
  </si>
  <si>
    <t>Windsor and Maidenhead</t>
  </si>
  <si>
    <t>Wokingham</t>
  </si>
  <si>
    <t xml:space="preserve">SOUTH WEST </t>
  </si>
  <si>
    <t>Bath and North East Somerset</t>
  </si>
  <si>
    <t>Bournemouth, Christchurch and Poole</t>
  </si>
  <si>
    <t>Bristol City of</t>
  </si>
  <si>
    <t>Cornwall</t>
  </si>
  <si>
    <t>Devon</t>
  </si>
  <si>
    <t>Dorset</t>
  </si>
  <si>
    <t>Gloucestershire</t>
  </si>
  <si>
    <t>North Somerset</t>
  </si>
  <si>
    <t>Plymouth</t>
  </si>
  <si>
    <t>Somerset</t>
  </si>
  <si>
    <t>South Gloucestershire</t>
  </si>
  <si>
    <t>Swindon</t>
  </si>
  <si>
    <t>Torbay</t>
  </si>
  <si>
    <t>Wiltshire</t>
  </si>
  <si>
    <t xml:space="preserve">WEST MIDLANDS </t>
  </si>
  <si>
    <t>Birmingham</t>
  </si>
  <si>
    <t>Coventry</t>
  </si>
  <si>
    <t>Dudley</t>
  </si>
  <si>
    <t>Herefordshire</t>
  </si>
  <si>
    <t>Sandwell</t>
  </si>
  <si>
    <t>Shropshire</t>
  </si>
  <si>
    <t>Solihull</t>
  </si>
  <si>
    <t>Staffordshire</t>
  </si>
  <si>
    <t>Stoke-on-Trent</t>
  </si>
  <si>
    <t>Telford and Wrekin</t>
  </si>
  <si>
    <t>Walsall</t>
  </si>
  <si>
    <t>Warwickshire</t>
  </si>
  <si>
    <t>Wolverhampton</t>
  </si>
  <si>
    <t>Worcestershire</t>
  </si>
  <si>
    <t xml:space="preserve">YORKSHIRE AND THE HUMBER </t>
  </si>
  <si>
    <t>Barnsley</t>
  </si>
  <si>
    <t>Bradford</t>
  </si>
  <si>
    <t>Calderdale</t>
  </si>
  <si>
    <t>Doncaster</t>
  </si>
  <si>
    <t>East Riding of Yorkshire</t>
  </si>
  <si>
    <t>Kingston upon Hull City of</t>
  </si>
  <si>
    <t>Kirklees</t>
  </si>
  <si>
    <t>Leeds</t>
  </si>
  <si>
    <t>North East Lincolnshire</t>
  </si>
  <si>
    <t>North Lincolnshire</t>
  </si>
  <si>
    <t>North Yorkshire</t>
  </si>
  <si>
    <t>Rotherham</t>
  </si>
  <si>
    <t>Sheffield</t>
  </si>
  <si>
    <t>Wakefield</t>
  </si>
  <si>
    <t>York</t>
  </si>
  <si>
    <t>2-year-old entitlements 2025 to 2026 hourly funding rates</t>
  </si>
  <si>
    <t>1. For 2025 to 2026, a +0.5% year-to-year protection, and a 6.1% gains cap have been implemented.</t>
  </si>
  <si>
    <t>2024 to 2025 2-year-old DSG rate
(£ / hr)</t>
  </si>
  <si>
    <t>2025 to 2026 2-year-old funding rate
(£ / hr)</t>
  </si>
  <si>
    <t>Under 2s entitlement 2025 to 2026 hourly funding rates</t>
  </si>
  <si>
    <t>1. For 2025 to 2026, a +0.5% year-to-year protection, and a 7.6% gains cap have been implemented.</t>
  </si>
  <si>
    <t>2024 to 2025 under 2s DSG rate
(£ / hr)</t>
  </si>
  <si>
    <t>2025 to 2026 under 2s funding rate
(£ / hr)</t>
  </si>
  <si>
    <t xml:space="preserve">
Region
(alphabetical order)</t>
  </si>
  <si>
    <r>
      <t xml:space="preserve">
</t>
    </r>
    <r>
      <rPr>
        <b/>
        <sz val="12"/>
        <rFont val="Arial"/>
        <family val="2"/>
      </rPr>
      <t>Formula factors:</t>
    </r>
    <r>
      <rPr>
        <sz val="12"/>
        <rFont val="Arial"/>
        <family val="2"/>
      </rPr>
      <t xml:space="preserve">
PTEs for 3 and 4-year-old universal hours entitlement for 2025 to 2026 (January 2024)
</t>
    </r>
  </si>
  <si>
    <t xml:space="preserve">
Base funding allocated for universal hours entitlement
(£)
</t>
  </si>
  <si>
    <t xml:space="preserve">
FSM funding allocated for universal hours entitlement
(£)
</t>
  </si>
  <si>
    <t xml:space="preserve">
EAL funding allocated for universal hours entitlement
(£)
</t>
  </si>
  <si>
    <t xml:space="preserve">
DLA funding allocated for universal hours entitlement
(£)
</t>
  </si>
  <si>
    <t xml:space="preserve">
Formula-driven 3 and 4-year-old hourly funding rates in 2025 to 2026 i.e. without minimum funding floor, year-to-year protection or gains cap applied
(£ / hr)
</t>
  </si>
  <si>
    <r>
      <t xml:space="preserve">
</t>
    </r>
    <r>
      <rPr>
        <b/>
        <sz val="12"/>
        <rFont val="Arial"/>
        <family val="2"/>
      </rPr>
      <t>Protections:</t>
    </r>
    <r>
      <rPr>
        <sz val="12"/>
        <rFont val="Arial"/>
        <family val="2"/>
      </rPr>
      <t xml:space="preserve">
Increase to the hourly rate as a result of the £5.71 minimum funding floor
(£ / hr)
</t>
    </r>
  </si>
  <si>
    <t xml:space="preserve">
PTEs for 3 and 4-year-old additional hours entitlement for 2025 to 2026 (January 2024)
</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</si>
  <si>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</si>
  <si>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</si>
  <si>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</si>
  <si>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</si>
  <si>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</si>
  <si>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</si>
  <si>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</si>
  <si>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</si>
  <si>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</si>
  <si>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</si>
  <si>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</si>
  <si>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</si>
  <si>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</si>
  <si>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</si>
  <si>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</si>
  <si>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</si>
  <si>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</si>
  <si>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</si>
  <si>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</si>
  <si>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</si>
  <si>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</si>
  <si>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</si>
  <si>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</si>
  <si>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</si>
  <si>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</si>
  <si>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</si>
  <si>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</si>
  <si>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</si>
  <si>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</si>
  <si>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</si>
  <si>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</si>
  <si>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</si>
  <si>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</si>
  <si>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 ([a] x 100.5%) + [b]</t>
  </si>
  <si>
    <t>= ([a] x 103.9%) + [b]</t>
  </si>
  <si>
    <t>= [e] x £4.88*</t>
  </si>
  <si>
    <t>= [e] x £1.77*</t>
  </si>
  <si>
    <t>= [e] x £0.34*</t>
  </si>
  <si>
    <t>= [e] x £1.42*</t>
  </si>
  <si>
    <t>= [f] x [j] x 15 hours x 38 weeks</t>
  </si>
  <si>
    <t>= [g] x [k] x 15 hours x 38 weeks</t>
  </si>
  <si>
    <t>= [h] x [l] x 15 hours x 38 weeks</t>
  </si>
  <si>
    <t>= [i] x [m] x 15 hours x 38 weeks</t>
  </si>
  <si>
    <t>= [n] / ([f] x 15 hours x 38 weeks)</t>
  </si>
  <si>
    <t>= [o] / ([f] x 15 hours x 38 weeks)</t>
  </si>
  <si>
    <t>= [p] / ([f] x 15 hours x 38 weeks)</t>
  </si>
  <si>
    <t>= [q] / ([f] x 15 hours x 38 weeks)</t>
  </si>
  <si>
    <t>= [x] x [f] x 15 hours x 38 weeks</t>
  </si>
  <si>
    <t>= [y] x [f] x 15 hours x 38 weeks</t>
  </si>
  <si>
    <t>= [z] x [f] x 15 hours x 38 weeks</t>
  </si>
  <si>
    <t>= [ad] x [f] x 15 hours x 38 weeks</t>
  </si>
  <si>
    <t>= [ad] x [af] x 15 hours x 38 weeks</t>
  </si>
  <si>
    <t>England total:</t>
  </si>
  <si>
    <t>n/a</t>
  </si>
  <si>
    <r>
      <t xml:space="preserve">
</t>
    </r>
    <r>
      <rPr>
        <b/>
        <sz val="12"/>
        <rFont val="Arial"/>
        <family val="2"/>
      </rPr>
      <t>Formula factors:</t>
    </r>
    <r>
      <rPr>
        <sz val="12"/>
        <rFont val="Arial"/>
        <family val="2"/>
      </rPr>
      <t xml:space="preserve">
PTEs for the 2-year-old families receiving additional support (FRAS) entitlement
(January 2024)</t>
    </r>
  </si>
  <si>
    <t xml:space="preserve">
Formula-driven 2-year-old hourly funding rates in 2025 to 2026 i.e. without year-to-year protections or gains cap applied
(£ / hr)
</t>
  </si>
  <si>
    <t>[ah]</t>
  </si>
  <si>
    <t>[ai]</t>
  </si>
  <si>
    <t>[aj]</t>
  </si>
  <si>
    <t>[ak]</t>
  </si>
  <si>
    <t>[al]</t>
  </si>
  <si>
    <t>[am]</t>
  </si>
  <si>
    <t>[an]</t>
  </si>
  <si>
    <t>[ao]</t>
  </si>
  <si>
    <t>[ap]</t>
  </si>
  <si>
    <t>[aq]</t>
  </si>
  <si>
    <t>[ar]</t>
  </si>
  <si>
    <t>[as]</t>
  </si>
  <si>
    <t>[at]</t>
  </si>
  <si>
    <t>[au]</t>
  </si>
  <si>
    <t>[av]</t>
  </si>
  <si>
    <t>[aw]</t>
  </si>
  <si>
    <t>[ax]</t>
  </si>
  <si>
    <t>[ay]</t>
  </si>
  <si>
    <t>[az]</t>
  </si>
  <si>
    <t>[ba]</t>
  </si>
  <si>
    <t>[bb]</t>
  </si>
  <si>
    <t>[bc]</t>
  </si>
  <si>
    <t>= [a] x 100.5%</t>
  </si>
  <si>
    <t>= [a] x 106.1%</t>
  </si>
  <si>
    <t>= [e] + [f]</t>
  </si>
  <si>
    <t>= [d] x £6.82*</t>
  </si>
  <si>
    <t>= [d] x £1.24*</t>
  </si>
  <si>
    <t>= [d] x £1.26*</t>
  </si>
  <si>
    <t>= [d] x £0.96*</t>
  </si>
  <si>
    <t>= [d] x £0.90*</t>
  </si>
  <si>
    <t>= [d] x £0.83*</t>
  </si>
  <si>
    <t>= [d] x £0.53*</t>
  </si>
  <si>
    <t>= [d] x £0.44*</t>
  </si>
  <si>
    <t>= [d] x £0.52*</t>
  </si>
  <si>
    <t>= [d] x £3.63*</t>
  </si>
  <si>
    <t>= [g] x [q] x 15 hours x 38 weeks</t>
  </si>
  <si>
    <t>= [h] x [r] x 15 hours x 38 weeks</t>
  </si>
  <si>
    <t>= [i] x [s] x 15 hours x 38 weeks</t>
  </si>
  <si>
    <t>= [j] x [t] x 15 hours x 38 weeks</t>
  </si>
  <si>
    <t>= [k] x [u] x 15 hours x 38 weeks</t>
  </si>
  <si>
    <t>= [l] x [v] x 15 hours x 38 weeks</t>
  </si>
  <si>
    <t>= [m] x [w] x 15 hours x 38 weeks</t>
  </si>
  <si>
    <t>= [n] x [x] x 15 hours x 38 weeks</t>
  </si>
  <si>
    <t>= [ac] + [ad] + [ae] + [af] + [ag] + [ah]</t>
  </si>
  <si>
    <t>= [o] x [y] x 15 hours x 38 weeks</t>
  </si>
  <si>
    <t>= [p] x [z] x 15 hours x 38 weeks</t>
  </si>
  <si>
    <t>= [aa] / ([g] x 15 hours x 38 weeks)</t>
  </si>
  <si>
    <t>= [ab] / ([g] x 15 hours x 38 weeks)</t>
  </si>
  <si>
    <t>= [ai] / ([g] x 15 hours x 38 weeks)</t>
  </si>
  <si>
    <t>= [aj] / ([g] x 15 hours x 38 weeks)</t>
  </si>
  <si>
    <t>= [ak] / ([g] x 15 hours x 38 weeks)</t>
  </si>
  <si>
    <t>= [as] x [g] x 15 hours x 38 weeks</t>
  </si>
  <si>
    <t>= [at] x [g] x 15 hours x 38 weeks</t>
  </si>
  <si>
    <t>= [aw] x [e] x 15 hours x 38 weeks</t>
  </si>
  <si>
    <t>= [aw] x [ax] x 15 hours x 38 weeks</t>
  </si>
  <si>
    <t>= [aw] x [ay] x 15 hours x 38 weeks</t>
  </si>
  <si>
    <t>= [az] + [ba] + [bb]</t>
  </si>
  <si>
    <t>= [a] x 107.6%</t>
  </si>
  <si>
    <t>= [d] x £9.19*</t>
  </si>
  <si>
    <t>= [d] x £1.76*</t>
  </si>
  <si>
    <t>= [d] x £1.88*</t>
  </si>
  <si>
    <t>= [d] x £1.42*</t>
  </si>
  <si>
    <t>= [d] x £1.34*</t>
  </si>
  <si>
    <t>= [d] x £1.23*</t>
  </si>
  <si>
    <t>= [d] x £0.79*</t>
  </si>
  <si>
    <t>= [d] x £0.65*</t>
  </si>
  <si>
    <t>= [d] x £0.77*</t>
  </si>
  <si>
    <t>= [d] x £4.96*</t>
  </si>
  <si>
    <t>= [e] x [o] x 15 hours x 38 weeks</t>
  </si>
  <si>
    <t>= [f] x [p] x 15 hours x 38 weeks</t>
  </si>
  <si>
    <t>= [aa] + [ab] + [ac] + [ad] + [ae] + [af]</t>
  </si>
  <si>
    <t>= [y] / ([e] x 15 hours x 38 weeks)</t>
  </si>
  <si>
    <t>= [z] / ([e] x 15 hours x 38 weeks)</t>
  </si>
  <si>
    <t>= [ag] / ([e] x 15 hours x 38 weeks)</t>
  </si>
  <si>
    <t>= [ah] / ([e] x 15 hours x 38 weeks)</t>
  </si>
  <si>
    <t>= [ai] / ([e] x 15 hours x 38 weeks)</t>
  </si>
  <si>
    <t>= [aq] x [e] x 15 hours x 38 weeks</t>
  </si>
  <si>
    <t>= [ar] x [e] x 15 hours x 38 weeks</t>
  </si>
  <si>
    <t>= [av] x [au] x 15 hours x 38 weeks</t>
  </si>
  <si>
    <t>= [aw] x [au] x 15 hours x 38 weeks</t>
  </si>
  <si>
    <t>= [ax] + [ay]</t>
  </si>
  <si>
    <t xml:space="preserve">
2024 to 2025 MNS pre-protection DSG rate
(£ / hr)</t>
  </si>
  <si>
    <t xml:space="preserve">
2024 to 2025 MNS DSG rate with £4.64 minimum funding floor, £10 cap, and transitional arrangement applied
(£ / hr)</t>
  </si>
  <si>
    <t xml:space="preserve">
PTEs for MNS supplementary funding for 
2025 to 2026 
(January 2024)</t>
  </si>
  <si>
    <t xml:space="preserve">
2025 to 2026 MNS rate with £5.27 minimum floor applied
(£ / hr)</t>
  </si>
  <si>
    <t xml:space="preserve">
2025 to 2026 MNS rate with £10 maximum cap applied
(£ / hr)</t>
  </si>
  <si>
    <t xml:space="preserve">
Change (£) from 2024 to 2025 DSG rate
</t>
  </si>
  <si>
    <t>= [a] x 2025 to 2026 uplift of 2.8%</t>
  </si>
  <si>
    <t>= [d] + [e]</t>
  </si>
  <si>
    <t>=round([h],2)</t>
  </si>
  <si>
    <t>= [i] - [b]</t>
  </si>
  <si>
    <t>= [c] x [i] x 15 hours x 38 weeks</t>
  </si>
  <si>
    <t/>
  </si>
  <si>
    <t xml:space="preserve">
PTEs for MNS supplementary funding
(January 2024)</t>
  </si>
  <si>
    <t>= [c] + [d]</t>
  </si>
  <si>
    <t>= [f] x [c] x 15 hours x 38 weeks</t>
  </si>
  <si>
    <t>= [f] x [d] x 15 hours x 38 weeks</t>
  </si>
  <si>
    <t>= [j] / [k] / 15 hours / 38 weeks</t>
  </si>
  <si>
    <t>= [l] x [k] x 15 hours x 38 weeks</t>
  </si>
  <si>
    <t>NIPRCA calculations for 3 and 4-year-old formula:</t>
  </si>
  <si>
    <t>NIPRCA calculations for 2-year-old formula:</t>
  </si>
  <si>
    <t>NIPRCA calculations for under 2s formula:</t>
  </si>
  <si>
    <t xml:space="preserve">GLM for 3 and </t>
  </si>
  <si>
    <t>2025 to 2026 3 and 4-year-old</t>
  </si>
  <si>
    <t>GLM for 2-year-old</t>
  </si>
  <si>
    <t>2025 to 2026 2-year-old</t>
  </si>
  <si>
    <t>GLM for under 2s</t>
  </si>
  <si>
    <t>2025 to 2026 under 2s</t>
  </si>
  <si>
    <t>4-year-old formula</t>
  </si>
  <si>
    <t>ACA</t>
  </si>
  <si>
    <t>formula</t>
  </si>
  <si>
    <t xml:space="preserve">
General labour market (GLM) cost adjustment</t>
  </si>
  <si>
    <t xml:space="preserve">
See step 5 above.</t>
  </si>
  <si>
    <t xml:space="preserve">
General labour market (GLM) cost adjustment </t>
  </si>
  <si>
    <t>= ((1 - [d]) x [b]) + ([d] x [c])</t>
  </si>
  <si>
    <t>= (80% x [a]) + (10% x [e]) + (10% x 1)</t>
  </si>
  <si>
    <t>= ((1-[j]) x [h]) + ([j] x [i])</t>
  </si>
  <si>
    <t>= (80% x [g]) + (10% x [k]) + (10% x 1)</t>
  </si>
  <si>
    <t>= ((1-[p]) x [n]) + ([p] x [o])</t>
  </si>
  <si>
    <t>= (80% x [m]) + (10% x [q]) + (10% x 1)</t>
  </si>
  <si>
    <t>EAL %: proportion of state-funded primary school pupils whose first language is known or believed to be other than English.</t>
  </si>
  <si>
    <t xml:space="preserve">EAL %: proportion of state-funded primary school pupils whose first language is known or believed to be other than English.
</t>
  </si>
  <si>
    <t xml:space="preserve">
</t>
  </si>
  <si>
    <t>FSM %</t>
  </si>
  <si>
    <t>EAL %</t>
  </si>
  <si>
    <t>DLA %</t>
  </si>
  <si>
    <t>FSM</t>
  </si>
  <si>
    <t>EAL</t>
  </si>
  <si>
    <t>DLA</t>
  </si>
  <si>
    <t>Base rate</t>
  </si>
  <si>
    <t>IDACI band A %</t>
  </si>
  <si>
    <t>IDACI band B %</t>
  </si>
  <si>
    <t>IDACI band C %</t>
  </si>
  <si>
    <t>IDACI band D %</t>
  </si>
  <si>
    <t>IDACI band E %</t>
  </si>
  <si>
    <t>IDACI band F %</t>
  </si>
  <si>
    <t>IDACI band A</t>
  </si>
  <si>
    <t>IDACI band B</t>
  </si>
  <si>
    <t>IDACI band C</t>
  </si>
  <si>
    <t>IDACI band D</t>
  </si>
  <si>
    <t>IDACI band E</t>
  </si>
  <si>
    <t>IDACI band F</t>
  </si>
  <si>
    <t xml:space="preserve">
EAL measure for primary schools
(January 2024)</t>
  </si>
  <si>
    <t xml:space="preserve">
3 and 4-year-old DLA entitled (February 2023) divided by ONS 3 and 4-year-old population (mid-2023)
</t>
  </si>
  <si>
    <t>FSM measure for nursery and primary schools (Performance Tables measure)
(January 2024)</t>
  </si>
  <si>
    <t>EAL measure for primary schools
(January 2024)</t>
  </si>
  <si>
    <t>0 to 4-year-old DLA entitled (February 2023) divided by ONS 0 to 4-year-old population (mid-2023)</t>
  </si>
  <si>
    <t>= [a] x [b]</t>
  </si>
  <si>
    <t>= [a] x [c]</t>
  </si>
  <si>
    <t>= [a] x [d]</t>
  </si>
  <si>
    <t>= [h] + [i]</t>
  </si>
  <si>
    <t>= [j] x [k]</t>
  </si>
  <si>
    <t>= [j] x [l]</t>
  </si>
  <si>
    <t>= [j] x [m]</t>
  </si>
  <si>
    <t>= [j] x [n]</t>
  </si>
  <si>
    <t>= [j] x [o]</t>
  </si>
  <si>
    <t>= [j] x [p]</t>
  </si>
  <si>
    <t>= [j] x [q]</t>
  </si>
  <si>
    <t>= [j] x [r]</t>
  </si>
  <si>
    <t>= [j] x [s]</t>
  </si>
  <si>
    <t>= [ac] x [k]</t>
  </si>
  <si>
    <t>= [ac] x [l]</t>
  </si>
  <si>
    <t>= [ac] x [m]</t>
  </si>
  <si>
    <t>= [ac] x [n]</t>
  </si>
  <si>
    <t>= [ac] x [o]</t>
  </si>
  <si>
    <t>= [ac] x [p]</t>
  </si>
  <si>
    <t>= [ac] x [q]</t>
  </si>
  <si>
    <t>= [ac] x [r]</t>
  </si>
  <si>
    <t>= [ac] x [s]</t>
  </si>
  <si>
    <t>= [n] + [o] + [p] + [q]</t>
  </si>
  <si>
    <t>= [r] / ([f] x 15 hours x 38 weeks)</t>
  </si>
  <si>
    <t>= [aa] + [ab] + [ai] + [aj] + [ak]</t>
  </si>
  <si>
    <t>= [al] / ([g] x 15 hours x 38 weeks)</t>
  </si>
  <si>
    <t>= [y] + [z] + [ag] + [ah] + [ai]</t>
  </si>
  <si>
    <t>= [aj] / ([e] x 15 hours x 38 weeks)</t>
  </si>
  <si>
    <t>= round([w] + [x] + [y] - [z], 2)</t>
  </si>
  <si>
    <t>= round([ar] + [as] - [at], 2)</t>
  </si>
  <si>
    <t>= round([ap] + [aq] - [ar], 2)</t>
  </si>
  <si>
    <t>2-year-old FRAS entitlement funding
[f]</t>
  </si>
  <si>
    <t>Factor rate* (£)
(unrounded)</t>
  </si>
  <si>
    <t>This is the total teachers' pay funding that will be rolled into MNS supplementary funding for financial year 2025 to 2026. This funding has been derived from the total additional funding provided in respect of the September 2024 teachers' pay award.</t>
  </si>
  <si>
    <r>
      <rPr>
        <b/>
        <sz val="12"/>
        <color rgb="FF000000"/>
        <rFont val="Arial"/>
        <family val="2"/>
      </rPr>
      <t xml:space="preserve">2-year-old base rate total
</t>
    </r>
    <r>
      <rPr>
        <sz val="12"/>
        <color rgb="FF000000"/>
        <rFont val="Arial"/>
        <family val="2"/>
      </rPr>
      <t>= 89.5% x ([f] + [g])*</t>
    </r>
  </si>
  <si>
    <r>
      <rPr>
        <b/>
        <sz val="12"/>
        <color rgb="FF000000"/>
        <rFont val="Arial"/>
        <family val="2"/>
      </rPr>
      <t xml:space="preserve">Under 2s base rate total
</t>
    </r>
    <r>
      <rPr>
        <sz val="12"/>
        <color rgb="FF000000"/>
        <rFont val="Arial"/>
        <family val="2"/>
      </rPr>
      <t>= 89.5% x [j*]</t>
    </r>
  </si>
  <si>
    <t>1. For 2025 to 2026, a £5.71 minimum funding floor, +0.5% year-to-year protection, and a 3.9% gains cap have been implemented. Both the year-to-year protection and gains cap are applied before teachers' pay notional rates are added on.</t>
  </si>
  <si>
    <t>1. The same hourly rates are used to calculate the 3 and 4-year-old funding for both the universal hours and the additional hours entitlement - see formulas in [ae] and [ag].</t>
  </si>
  <si>
    <r>
      <t xml:space="preserve">
</t>
    </r>
    <r>
      <rPr>
        <b/>
        <sz val="12"/>
        <rFont val="Arial"/>
        <family val="2"/>
      </rPr>
      <t>Protections:</t>
    </r>
    <r>
      <rPr>
        <sz val="12"/>
        <rFont val="Arial"/>
        <family val="2"/>
      </rPr>
      <t xml:space="preserve">
Increase to hourly rate due to year-to-year protection. Local authorities are protected against a minimum Local authority-level funding rate in [c]
(£ / hr)</t>
    </r>
  </si>
  <si>
    <r>
      <t xml:space="preserve">
</t>
    </r>
    <r>
      <rPr>
        <b/>
        <sz val="12"/>
        <rFont val="Arial"/>
        <family val="2"/>
      </rPr>
      <t>Gains Cap:</t>
    </r>
    <r>
      <rPr>
        <sz val="12"/>
        <rFont val="Arial"/>
        <family val="2"/>
      </rPr>
      <t xml:space="preserve">
Reduction in hourly rate due to gains cap. Local authorities are capped at a maximum local authority-level funding rate in [d]. The gains cap cannot reduce a local authority's hourly rate to below the minimum funding floor
(£ / hr)</t>
    </r>
  </si>
  <si>
    <t xml:space="preserve">
Illustrative total local authority allocation for 3 and 4-year-old universal hours entitlement funding for 2025 to 2026
(£)
Rounded up to the nearest pound</t>
  </si>
  <si>
    <t xml:space="preserve">
Illustrative total local authority allocation for 3 and 4-year-old additional hours entitlement funding for 2025 to 2026
(£)
Rounded up to the nearest pound</t>
  </si>
  <si>
    <r>
      <t xml:space="preserve">
</t>
    </r>
    <r>
      <rPr>
        <b/>
        <sz val="12"/>
        <rFont val="Arial"/>
        <family val="2"/>
      </rPr>
      <t>Protections:</t>
    </r>
    <r>
      <rPr>
        <sz val="12"/>
        <rFont val="Arial"/>
        <family val="2"/>
      </rPr>
      <t xml:space="preserve">
Increase to hourly rate due to year-to-year protection. Local authorities are protected against a minimum local authority-level funding rate in [b]
(£ / hr)</t>
    </r>
  </si>
  <si>
    <r>
      <t xml:space="preserve">
</t>
    </r>
    <r>
      <rPr>
        <b/>
        <sz val="12"/>
        <rFont val="Arial"/>
        <family val="2"/>
      </rPr>
      <t>Gains Cap:</t>
    </r>
    <r>
      <rPr>
        <sz val="12"/>
        <rFont val="Arial"/>
        <family val="2"/>
      </rPr>
      <t xml:space="preserve">
Reduction in hourly rate due to gains cap. Local authorities are capped at a maximum local authority-level funding rate in [c].
(£ / hr)</t>
    </r>
  </si>
  <si>
    <t>1. Since 2017, local authorities have received supplementary funding for maintained nursery schools on top of their 3 and 4-year-old allocation. This supplementary funding is paid on the universal 15 hours for 3 and 4-year-olds only.</t>
  </si>
  <si>
    <t>2. Local authorities who do not provide any maintained nursery school PTEs have been greyed out in the table below as they do not qualify for this supplementary funding.</t>
  </si>
  <si>
    <t xml:space="preserve">
2025 to 2026 illustrative local authority allocation for MNS supplementary funding
(£)
Rounded up to the nearest pound</t>
  </si>
  <si>
    <t xml:space="preserve">
2025 to 2026 MNS pre-teachers' pay notional rate
(£ / hr)
</t>
  </si>
  <si>
    <t xml:space="preserve">
2025 to 2026 pre-protection MNS rate including teachers' pay notional rate uplift
(£ / hr)</t>
  </si>
  <si>
    <t>2-year-old working parent entitlement funding for the notional first 15 hours*
[g]</t>
  </si>
  <si>
    <t>2-year-old working parent entitlement funding for the notional second 15 hours
[h]</t>
  </si>
  <si>
    <t>Under 2s working parent entitlement funding for the notional first 15 hours*
[j]</t>
  </si>
  <si>
    <t>Under 2s working parent entitlement funding for the notional second 15 hours
[k]</t>
  </si>
  <si>
    <t>2. The hourly rate is the same for the 2-year-old FRAS and working parent entitlements.</t>
  </si>
  <si>
    <t xml:space="preserve">
2024 to 2025 2-year-old DSG rate
(£)
</t>
  </si>
  <si>
    <t xml:space="preserve">
2024 to 2025 3 and 4-year-old DSG rate
(£)
</t>
  </si>
  <si>
    <t xml:space="preserve">
2024 to 2025 under 2s DSG rate
(£)
</t>
  </si>
  <si>
    <t>3. Local authorities who do not provide any maintained nursery school PTEs have been greyed out in the table as they do not qualify for MNS teachers' pay funding.</t>
  </si>
  <si>
    <t>Total 2-year-old PTEs for first 15 hours</t>
  </si>
  <si>
    <t xml:space="preserve">
FSM measure for nursery and primary schools (Performance Tables measure)
(January 2024)</t>
  </si>
  <si>
    <t>PTEs for 2-year-old FRAS entitlement
(January 2024)</t>
  </si>
  <si>
    <t>3 and 4-year-old base rate</t>
  </si>
  <si>
    <t>0 to 4-year-olds in IDACI band A divided by ONS 0 to 4-year-old population (mid-2022)</t>
  </si>
  <si>
    <t>0 to 4-year-olds in IDACI band B divided by ONS 0 to 4-year-old population (mid-2022)</t>
  </si>
  <si>
    <t>0 to 4-year-olds in IDACI band C divided by ONS 0 to 4-year-old population (mid-2022)</t>
  </si>
  <si>
    <t>0 to 4-year-olds in IDACI band D divided by ONS 0 to 4-year-old population (mid-2022)</t>
  </si>
  <si>
    <t>0 to 4-year-olds in IDACI band E divided by ONS 0 to 4-year-old population (mid-2022)</t>
  </si>
  <si>
    <t>0 to 4-year-olds in IDACI band F divided by ONS 0 to 4-year-old population (mid-2022)</t>
  </si>
  <si>
    <t xml:space="preserve">[a*] also includes a small zero-sum adjustment, which is applied to [a] and [b] to ensure that the 3 and 4-year-old hourly rates are affordable and all of [e] is spent. </t>
  </si>
  <si>
    <t xml:space="preserve">([f] + [g])* includes a small zero-sum adjustment, which is applied to [f], [g], and [h] to ensure that the 2-year-old hourly rates are affordable and all of [i] is spent. </t>
  </si>
  <si>
    <t xml:space="preserve">
Formula-driven hourly rates for under 2s funding in 2025 to 2026, i.e. without year-to-year protections or gains cap applied
(£ / hr)
</t>
  </si>
  <si>
    <t>= [b] / [e] / 15 hours / 38 weeks</t>
  </si>
  <si>
    <t xml:space="preserve">
Local authority hourly rates for 3 and 4-year-old entitlements in 2025 to 2026, with minimum funding floor, year-to-year protection and gains cap applied
(£ / hr)
Rounded to the nearest penny</t>
  </si>
  <si>
    <t>2. Whilst some local authorities will see a percentage change within the range of 0.5% and 3.9%, most local authorities will see changes above this range due to the method of incorporating teachers' pay funding.</t>
  </si>
  <si>
    <t xml:space="preserve">
Base funding notionally allocated for the first 15 hours of the 2-year-old entitlements
(£)
</t>
  </si>
  <si>
    <t xml:space="preserve">
FSM funding notionally allocated for the first 15 hours of the 2-year-old entitlements
(£)
</t>
  </si>
  <si>
    <t xml:space="preserve">
IDACI band A funding notionally allocated for the first 15 hours of the 2-year-old entitlements
(£)
</t>
  </si>
  <si>
    <t xml:space="preserve">
IDACI band B funding notionally allocated for the first 15 hours of the 2-year-old entitlements
(£)
</t>
  </si>
  <si>
    <t xml:space="preserve">
IDACI band C funding notionally allocated for the first 15 hours of the 2-year-old entitlements
(£)
</t>
  </si>
  <si>
    <t xml:space="preserve">
IDACI band D funding notionally allocated for the first 15 hours of the 2-year-old entitlements
(£)
</t>
  </si>
  <si>
    <t xml:space="preserve">
IDACI band E funding notionally allocated for the first 15 hours of the 2-year-old entitlements
(£)
</t>
  </si>
  <si>
    <t xml:space="preserve">
IDACI band F funding notionally allocated for the first 15 hours of the 2-year-old entitlements
(£)
</t>
  </si>
  <si>
    <t xml:space="preserve">
Total IDACI funding notionally allocated for the first 15 hours of the 2-year-old entitlements
(£)
</t>
  </si>
  <si>
    <t xml:space="preserve">
EAL funding notionally allocated for the first 15 hours of the 2-year-old entitlements
(£)
</t>
  </si>
  <si>
    <t xml:space="preserve">
DLA funding notionally allocated for the first 15 hours of the 2-year-old entitlements
(£)
</t>
  </si>
  <si>
    <t xml:space="preserve">
Total funding notionally for the first 15 hours of the 2-year-old entitlements, without year-to-year protection or gains cap applied
(£)
</t>
  </si>
  <si>
    <t xml:space="preserve">
Base funding notionally allocated for the first 15 hours of the under 2s entitlement
(£)
</t>
  </si>
  <si>
    <t xml:space="preserve">
FSM funding notionally allocated for the first 15 hours of the under 2s entitlement
(£)
</t>
  </si>
  <si>
    <t xml:space="preserve">
Total IDACI funding notionally allocated for the first 15 hours of the under 2s entitlement
(£)
</t>
  </si>
  <si>
    <t xml:space="preserve">
EAL funding notionally allocated for the first 15 hours of the under 2s entitlement
(£)
</t>
  </si>
  <si>
    <t xml:space="preserve">
DLA funding notionally allocated for the first 15 hours of the under 2s entitlement
(£)
</t>
  </si>
  <si>
    <t xml:space="preserve">
Total funding notionally allocated for the first 15 hours of the under 2s entitlement, without year-to-year protection or gains cap applied
(£)
</t>
  </si>
  <si>
    <t xml:space="preserve">
IDACI band A funding notionally allocated for the first 15 hours of the under 2s entitlement
(£)
</t>
  </si>
  <si>
    <t xml:space="preserve">
IDACI band B funding notionally allocated for the first 15 hours of the under 2s entitlement
(£)
</t>
  </si>
  <si>
    <t xml:space="preserve">
IDACI band C funding notionally allocated for the first 15 hours of the under 2s entitlement
(£)
</t>
  </si>
  <si>
    <t xml:space="preserve">
IDACI band D funding notionally allocated for the first 15 hours of the under 2s entitlement
(£)
</t>
  </si>
  <si>
    <t xml:space="preserve">
IDACI band E funding notionally allocated for the first 15 hours of the under 2s entitlement
(£)
</t>
  </si>
  <si>
    <t xml:space="preserve">
IDACI band F funding notionally allocated for the first 15 hours of the under 2s entitlement
(£)
</t>
  </si>
  <si>
    <r>
      <t xml:space="preserve">
</t>
    </r>
    <r>
      <rPr>
        <b/>
        <sz val="12"/>
        <rFont val="Arial"/>
        <family val="2"/>
      </rPr>
      <t>Gains Cap:</t>
    </r>
    <r>
      <rPr>
        <sz val="12"/>
        <rFont val="Arial"/>
        <family val="2"/>
      </rPr>
      <t xml:space="preserve">
Reduction in hourly rate due to gains cap. Local authorities are capped at a maximum local authority-level funding rate in [c]
(£ / hr)</t>
    </r>
  </si>
  <si>
    <t xml:space="preserve">
Illustrative total local authority allocations for the 2-year-old entitlements for 2025 to 2026
(£)
Rounded up to the nearest pound</t>
  </si>
  <si>
    <r>
      <rPr>
        <b/>
        <sz val="12"/>
        <color rgb="FF000000"/>
        <rFont val="Arial"/>
        <family val="2"/>
      </rPr>
      <t xml:space="preserve">2-year-old FSM factor total
</t>
    </r>
    <r>
      <rPr>
        <sz val="12"/>
        <color rgb="FF000000"/>
        <rFont val="Arial"/>
        <family val="2"/>
      </rPr>
      <t>= 4.0% x ([f] + [g])*</t>
    </r>
  </si>
  <si>
    <r>
      <rPr>
        <b/>
        <sz val="12"/>
        <color rgb="FF000000"/>
        <rFont val="Arial"/>
        <family val="2"/>
      </rPr>
      <t xml:space="preserve">2-year-old IDACI factor total
</t>
    </r>
    <r>
      <rPr>
        <sz val="12"/>
        <color rgb="FF000000"/>
        <rFont val="Arial"/>
        <family val="2"/>
      </rPr>
      <t>= 4.0% x ([f] + [g])*</t>
    </r>
  </si>
  <si>
    <r>
      <rPr>
        <b/>
        <sz val="12"/>
        <color rgb="FF000000"/>
        <rFont val="Arial"/>
        <family val="2"/>
      </rPr>
      <t xml:space="preserve">2-year-old EAL factor total
</t>
    </r>
    <r>
      <rPr>
        <sz val="12"/>
        <color rgb="FF000000"/>
        <rFont val="Arial"/>
        <family val="2"/>
      </rPr>
      <t>= 1.5% x ([f] + [g])*</t>
    </r>
  </si>
  <si>
    <r>
      <rPr>
        <b/>
        <sz val="12"/>
        <color rgb="FF000000"/>
        <rFont val="Arial"/>
        <family val="2"/>
      </rPr>
      <t xml:space="preserve">2-year-old DLA factor total
</t>
    </r>
    <r>
      <rPr>
        <sz val="12"/>
        <color rgb="FF000000"/>
        <rFont val="Arial"/>
        <family val="2"/>
      </rPr>
      <t>= 1.0% x ([f] + [g])*</t>
    </r>
  </si>
  <si>
    <r>
      <rPr>
        <b/>
        <sz val="12"/>
        <color rgb="FF000000"/>
        <rFont val="Arial"/>
        <family val="2"/>
      </rPr>
      <t xml:space="preserve">2-year-old IDACI band A total
</t>
    </r>
    <r>
      <rPr>
        <sz val="12"/>
        <color rgb="FF000000"/>
        <rFont val="Arial"/>
        <family val="2"/>
      </rPr>
      <t>= 0.53% x ([f] + [g])*</t>
    </r>
  </si>
  <si>
    <r>
      <rPr>
        <b/>
        <sz val="12"/>
        <color rgb="FF000000"/>
        <rFont val="Arial"/>
        <family val="2"/>
      </rPr>
      <t xml:space="preserve">2-year-old IDACI band C total
</t>
    </r>
    <r>
      <rPr>
        <sz val="12"/>
        <color rgb="FF000000"/>
        <rFont val="Arial"/>
        <family val="2"/>
      </rPr>
      <t>= 0.70% x ([f] + [g])*</t>
    </r>
  </si>
  <si>
    <r>
      <rPr>
        <b/>
        <sz val="12"/>
        <color rgb="FF000000"/>
        <rFont val="Arial"/>
        <family val="2"/>
      </rPr>
      <t xml:space="preserve">2-year-old IDACI band D total
</t>
    </r>
    <r>
      <rPr>
        <sz val="12"/>
        <color rgb="FF000000"/>
        <rFont val="Arial"/>
        <family val="2"/>
      </rPr>
      <t>= 0.63% x ([f] + [g])*</t>
    </r>
  </si>
  <si>
    <t xml:space="preserve">
2025 to 2026 
notional teachers' pay allocation</t>
  </si>
  <si>
    <t xml:space="preserve">
2025 to 2026 notional teachers' pay allocation</t>
  </si>
  <si>
    <t xml:space="preserve">
2025 to 2026 MNS teachers' pay notional hourly rate 
Rounded to the nearest penny</t>
  </si>
  <si>
    <t xml:space="preserve">
2025 to 2026 notional teachers' pay uplift to 
MNS funding 
Unrounded</t>
  </si>
  <si>
    <t>2025 to 2026 teachers' pay notional rate calculations for 3 and 4-year-old formula</t>
  </si>
  <si>
    <t>2025 to 2026 teachers' pay notional rate calculations for MNS</t>
  </si>
  <si>
    <t>2-year-old base rate</t>
  </si>
  <si>
    <t>Under 2s base rate</t>
  </si>
  <si>
    <t xml:space="preserve">
2022 to 2023 Teacher Pay Grant allocation
</t>
  </si>
  <si>
    <t xml:space="preserve">
2022 to 2023 Teacher Pay Grant allocation
</t>
  </si>
  <si>
    <t>1. 2025 to 2026 teachers' pay notional rates will be rolled into the 3 and 4-year-old entitlement only, rather than separating out an element for the 2-year-old or under 2s entitlements, as per the methodology for rolling in teachers' pay funding in previous years.</t>
  </si>
  <si>
    <t>4. Differences between the teachers' pay notional allocations [b] and the total teacher pay uplift to universal hours and additional hours baseline allocations ([g] +[h]) are due to the rounding of the teachers' pay notional hourly rate [f]. For MNS, this is also the reason for differences between [j] and [m].</t>
  </si>
  <si>
    <t>* For the purpose of calculating rates, PTEs for the 30 hour working parent entitlement have been split into notional first 15 hours and notional second 15 hours. See the accompanying technical note for further detail on this calculation.</t>
  </si>
  <si>
    <t>Formula factor data - details of data used within the 3 and 4-year-old formula, 2-year-old formula, and under 2s formula</t>
  </si>
  <si>
    <t>Teachers' pay (TP) notional rates - details of how each local authority's teachers' pay notional rate is calculated for 3 and 4-year-old formula and MNS formula</t>
  </si>
  <si>
    <t>Under 2s formula - step-by-step guide for local authorities of the calculation of the under 2s 2025 to 2026 hourly rates and illustrative funding allocations</t>
  </si>
  <si>
    <t>2-year-old formula - step-by-step guide for local authorities of the calculation of the 2-year-old 2025 to 2026 hourly rates and illustrative funding allocations</t>
  </si>
  <si>
    <t>- FRAS: this is an acronym for the 2-year-olds entitlement for families receiving additional support (formerly known as the 2-year-old disadvantaged entitlement).</t>
  </si>
  <si>
    <r>
      <t xml:space="preserve">
3-year IPRCA average
[RV/m</t>
    </r>
    <r>
      <rPr>
        <vertAlign val="superscript"/>
        <sz val="12"/>
        <rFont val="Arial"/>
        <family val="2"/>
      </rPr>
      <t>2</t>
    </r>
    <r>
      <rPr>
        <sz val="12"/>
        <rFont val="Arial"/>
        <family val="2"/>
      </rPr>
      <t>; relative to minimum local authority value; average(2022, 2023, 2024)]
See steps 2, 3 and 4 above.</t>
    </r>
  </si>
  <si>
    <r>
      <t xml:space="preserve">
3-year NRCA average
[RV/m</t>
    </r>
    <r>
      <rPr>
        <vertAlign val="superscript"/>
        <sz val="12"/>
        <rFont val="Arial"/>
        <family val="2"/>
      </rPr>
      <t>2</t>
    </r>
    <r>
      <rPr>
        <sz val="12"/>
        <rFont val="Arial"/>
        <family val="2"/>
      </rPr>
      <t>; relative to minimum local authority value; average(2022, 2023, 2024)]
See steps 1, 3 and 4 above.</t>
    </r>
  </si>
  <si>
    <t xml:space="preserve"> *As there are no outturn data available on the takeup of the under 2s entitlement, data from the 2-year-old working parent entitlement are used as a proxy.</t>
  </si>
  <si>
    <t>2-year-old weighting</t>
  </si>
  <si>
    <r>
      <t>1. Using geographically aggregated VOA nursery data - calculate the average rateable value per m</t>
    </r>
    <r>
      <rPr>
        <vertAlign val="superscript"/>
        <sz val="12"/>
        <rFont val="Arial"/>
        <family val="2"/>
      </rPr>
      <t>2</t>
    </r>
    <r>
      <rPr>
        <sz val="12"/>
        <rFont val="Arial"/>
        <family val="2"/>
      </rPr>
      <t xml:space="preserve"> for each local authority in each of the last 3 years.</t>
    </r>
  </si>
  <si>
    <r>
      <t>2. Using geographically aggregated VOA infant and primary data - calculate the average rateable value per m</t>
    </r>
    <r>
      <rPr>
        <vertAlign val="superscript"/>
        <sz val="12"/>
        <rFont val="Arial"/>
        <family val="2"/>
      </rPr>
      <t>2</t>
    </r>
    <r>
      <rPr>
        <sz val="12"/>
        <rFont val="Arial"/>
        <family val="2"/>
      </rPr>
      <t xml:space="preserve"> for each local authority in each of the last 3 years.</t>
    </r>
  </si>
  <si>
    <t>3. Calculate NRCA and IPRCA relative measures by dividing through by the relevant minimum local authority value in each year.</t>
  </si>
  <si>
    <t>5. Calculate NIPRCA for each local authority using relevant NRCA, IPRCA and 2-year-old weightings* - see 2-year-old NIPRCA formula in column [k].</t>
  </si>
  <si>
    <t xml:space="preserve">4. Calculate a 3-year average IPRCA and NRCA measure for each local authority - see columns [h] and [i].
</t>
  </si>
  <si>
    <t xml:space="preserve"> *The 2-year-old weightings are based on data on 2-year-olds from January 2024 censuses, May 2024 school census, and summer term local authority count.</t>
  </si>
  <si>
    <t xml:space="preserve">4. Calculate a 3-year average IPRCA and NRCA measure for each local authority - see columns [b] and [c].
</t>
  </si>
  <si>
    <t>5. Calculate NIPRCA for each local authority using relevant NRCA, IPRCA and 3 and 4-year-old weightings - see 3 and 4-year-old NIPRCA formula in column [e].</t>
  </si>
  <si>
    <t xml:space="preserve">4. Calculate a 3-year average IPRCA and NRCA measure for each local authority - see columns [n] and [o].
</t>
  </si>
  <si>
    <t xml:space="preserve">5. Calculate NIPRCA for each local authority using NRCA, IPRCA and under 2s weightings* - see under 2s NIPRCA formula in column [q]. </t>
  </si>
  <si>
    <t xml:space="preserve">
The ACA applies an 80% weighting to staff costs, 10% to premises costs and it is assumed that the remaining 10% of costs do not vary by local authority.	</t>
  </si>
  <si>
    <t xml:space="preserve">
Local authority number</t>
  </si>
  <si>
    <t xml:space="preserve">
Local authority name 
(alphabetical order within region)
</t>
  </si>
  <si>
    <t>Staffing cost adjustment factor</t>
  </si>
  <si>
    <t>Nursery rates cost adjustment (NRCA) factor</t>
  </si>
  <si>
    <t>Infant and primary rates cost adjustment (IPRCA) factor</t>
  </si>
  <si>
    <t>3 and 4-year-old weighting</t>
  </si>
  <si>
    <t>3 and 4-year-old nursery, infant and primary rates cost adjustment (NIPRCA)</t>
  </si>
  <si>
    <t>Area cost adjustment (ACA) constructed from GLM and NIPRCA</t>
  </si>
  <si>
    <t>Area cost adjustment (ACA) factor - details of how the ACA is calculated for the 3 and 4-year-old formula, 2-year-old formula and under 2s formula</t>
  </si>
  <si>
    <t>2-year-old nursery, infant and primary rates cost adjustment (NIPRCA)</t>
  </si>
  <si>
    <t>under 2s weighting</t>
  </si>
  <si>
    <t xml:space="preserve">
PTEs for universal hours 3 and 4-year-old entitlement 
(January 2024)</t>
  </si>
  <si>
    <t>Additional needs factors proxy data:</t>
  </si>
  <si>
    <t xml:space="preserve">DLA %: 3 and 4-year-old children who are entitled to Disability Living Allowance divided by 3 and 4-year-old Office for National Statistics (ONS) population estimates. </t>
  </si>
  <si>
    <t xml:space="preserve">DLA %: 0 to 4-year-old children who are entitled to Disability Living Allowance divided by 0 to 4-year-old ONS population estimates. </t>
  </si>
  <si>
    <t>IDACI band %: 0 to 4-year-old children who are estimated to be in each IDACI band, divided by 0 to 4-year-old ONS population estimates. Please see the technical note for more detail on IDACI bands.</t>
  </si>
  <si>
    <t>Additional needs factors proxy data are the same as used for 2-year-olds. As such, the percentages that are applied to the PTEs to create estimated PTEs for additional needs factors are not repeated here (see columns [k] to [s]).</t>
  </si>
  <si>
    <t xml:space="preserve">
PTEs used for additional needs factors</t>
  </si>
  <si>
    <t>PTEs used for additional needs factors</t>
  </si>
  <si>
    <t xml:space="preserve">
PTEs for universal hours 3 and 4-year-old entitlement (January 2024)</t>
  </si>
  <si>
    <t xml:space="preserve">
PTEs for additional hours 3 and 4-year-old entitlement
(January 2024)</t>
  </si>
  <si>
    <t xml:space="preserve">
Total 3 and 4-year-old PTEs
(January 2024)</t>
  </si>
  <si>
    <t xml:space="preserve">
2025 to 2026 3 and 4-year-old teachers' pay notional rate 
Rounded to the nearest penny</t>
  </si>
  <si>
    <t>2. For maintained nursery schools (MNSs), their share of teachers' pay funding will be allocated through the supplementary funding.</t>
  </si>
  <si>
    <t xml:space="preserve">
2025 to 2026 teachers' pay notional rate*
(£ / hr)
[* See TP notional rates sheet]</t>
  </si>
  <si>
    <t xml:space="preserve">
Local authority hourly rates for the under 2s entitlement for 2025 to 2026 with year-to-year protection and gains cap applied
(£ / hr)
Rounded to the nearest penny</t>
  </si>
  <si>
    <t xml:space="preserve">
Local authority 2025 to 2026 MNS final rounded rate
(£ / hr)
Rounded to the nearest penny</t>
  </si>
  <si>
    <t>FSM %: proportion of state-funded nursery and primary school pupils known to be eligible for free school meals - based on the FSM measure used in Performance Tables.</t>
  </si>
  <si>
    <t>- Technical note: this refers to the '2025 to 2026 early years national funding formulae: technical note'</t>
  </si>
  <si>
    <t>3 and 4-year-old universal hours funding 
[a]</t>
  </si>
  <si>
    <t>[a*] is the pre-protection funding available for universal hours, i.e. excludes a small fraction of [a] that is set aside to pay for the £5.71 minimum funding floor protection.</t>
  </si>
  <si>
    <t>3 and 4-year-old funding in respect of teachers' pay across universal hours
[c]</t>
  </si>
  <si>
    <t>The average hourly funding rate is calculated using the illustrative total 2025 to 2026 allocation for universal hours divided by the estimated annual universal hours derived from the January 2024 censuses.</t>
  </si>
  <si>
    <t>The average hourly funding rate for MNSs is calculated using the illustrative total 2025 to 2026 allocation for MNS supplementary funding divided by the estimated annual MNS universal hours derived from the January 2024 school census.</t>
  </si>
  <si>
    <t xml:space="preserve">
2025 to 2026 notional teachers' pay uplift to universal hours allocation 
Unrounded</t>
  </si>
  <si>
    <t xml:space="preserve">
2025 to 2026 notional teachers' pay uplift to additional hours allocation
Unrounded</t>
  </si>
  <si>
    <t>This is the total teachers' pay funding that will be included in the 3 and 4-year-old rates for financial year 2025 to 2026. This funding has been derived from the total additional funding provided in respect of September 2024 teachers' pay award and has been split pro rata between the universal hours and additional hours allocation totals using January 2024 PTEs.</t>
  </si>
  <si>
    <t>3 and 4-year-old funding in respect of teachers' pay across additional hours
[d]</t>
  </si>
  <si>
    <t>3 and 4-year-old additional hours funding 
[b]</t>
  </si>
  <si>
    <t>The average hourly funding rate is calculated using the illustrative total 2025 to 2026 allocation for additional hours divided by the estimated annual additional hours derived from the January 2024 censuses. The average hourly funding rate is slightly lower than universal hours due to a difference in the distribution of PTEs between local authorities, e.g. a lower proportion of additional hours are delivered in London local authorities, which have the highest hourly funding rates. The same 3 and 4-year-old local authority-level hourly funding rates are used for both entitlements.</t>
  </si>
  <si>
    <t>The combined average hourly funding rate is calculated using as the sum of the illustrative total 2025 to 2026 allocations for universal hours and additional hours divided by the sum of the estimated annual universal hours and additional hours derived from the January 2024 censuses.</t>
  </si>
  <si>
    <r>
      <t xml:space="preserve">3 and 4-year-old additional hours entitlement - </t>
    </r>
    <r>
      <rPr>
        <b/>
        <sz val="12"/>
        <rFont val="Arial"/>
        <family val="2"/>
      </rPr>
      <t>average</t>
    </r>
    <r>
      <rPr>
        <sz val="12"/>
        <rFont val="Arial"/>
        <family val="2"/>
      </rPr>
      <t xml:space="preserve"> hourly funding rate</t>
    </r>
  </si>
  <si>
    <r>
      <t xml:space="preserve">3 and 4-year-old universal hours entitlement - </t>
    </r>
    <r>
      <rPr>
        <b/>
        <sz val="12"/>
        <rFont val="Arial"/>
        <family val="2"/>
      </rPr>
      <t>average</t>
    </r>
    <r>
      <rPr>
        <sz val="12"/>
        <rFont val="Arial"/>
        <family val="2"/>
      </rPr>
      <t xml:space="preserve"> hourly funding rate</t>
    </r>
  </si>
  <si>
    <t>2025 to 2026 illustrative allocations total (£)</t>
  </si>
  <si>
    <t>This is the illustrative total 2-year-old revenue funding made available within the Department for Education's resource allocation for financial year 2025 to 2026. This is based on the Department for Education's Spending Review settlement and agreed early years budget for 2025 to 2026.</t>
  </si>
  <si>
    <t>This is a portion of the total revenue funding made available within the Department for Education's resource allocation for the working parent entitlement, for financial year 2025 to 2026 and which is used to calculate hourly rates. This is based on the Department for Education's Spending Review settlement and agreed early years budget for 2025 to 2026.</t>
  </si>
  <si>
    <t>This is a portion of the total revenue funding made available within the Department for Education's resource allocation for the working parent entitlement, for financial year 2025 to 2026. This is based on the Department for Education's Spending Review settlement and agreed early years budget for 2025 to 2026.</t>
  </si>
  <si>
    <t>This is the illustrative total under 2s revenue funding made available within the Department for Education's resource allocation for financial year 2025 to 2026. This is based on the Department for Education's Spending Review settlement and agreed early years budget for 2025 to 2026.</t>
  </si>
  <si>
    <t>This is the illustrative total universal hours revenue funding made available within the Department for Education's resource allocation for financial year 2025 to 2026. This is based on the Department for Education's Spending Review settlement and agreed early years budget for 2025 to 2026.</t>
  </si>
  <si>
    <t>This is the illustrative total additional hours revenue funding made available within the Department for Education's resource allocation for financial year 2025 to 2026. This is based on the Department for Education's Spending Review settlement and agreed early years budget for 2025 to 2026.</t>
  </si>
  <si>
    <t>This is the total revenue funding made available within the Department for Education's resource allocation for the FRAS entitlement for financial year 2025 to 2026, which is used to calculate hourly rates (along with the total revenue funding for the notional first 15 hours of the working parent entitlement). This is based on the Department for Education's Spending Review settlement and agreed early years budget for 2025 to 2026.</t>
  </si>
  <si>
    <t>This is a portion of the total revenue funding made available within the Department for Education's resource allocation for the notional first 15 hours of the working parent entitlement for financial year 2025 to 2026, which is used to calculate hourly rates (along with the FRAS total revenue funding). This is based on the Department for Education's Spending Review settlement and agreed early years budget for 2025 to 2026.</t>
  </si>
  <si>
    <t>This is a portion of the total revenue funding made available within the Department for Education's resource allocation for the notional second 15 hours of the working parent entitlement for financial year 2025 to 2026. This is based on the Department for Education's Spending Review settlement and agreed early years budget for 2025 to 2026.</t>
  </si>
  <si>
    <t>Maintained nursery school funding
[m]</t>
  </si>
  <si>
    <t>Funding in respect of teachers' pay across maintained nursery schools 
[n]</t>
  </si>
  <si>
    <t>This is the illustrative supplementary revenue funding for maintained nursery schools (MNS) made available within the Department for Education's resource allocation for financial year 2025 to 2026. This is based on the Department for Education's Spending Review settlement and agreed early years budget for 2025 to 2026.</t>
  </si>
  <si>
    <t>* see the technical note for a description of how factor rates are calculated from the factor totals and see the 'ACA' and 'Formula factor data' sheets for the data used in these calculations.</t>
  </si>
  <si>
    <r>
      <t xml:space="preserve">Maintained nursery school (MNS) supplementary funding - </t>
    </r>
    <r>
      <rPr>
        <b/>
        <sz val="12"/>
        <rFont val="Arial"/>
        <family val="2"/>
      </rPr>
      <t>average</t>
    </r>
    <r>
      <rPr>
        <sz val="12"/>
        <rFont val="Arial"/>
        <family val="2"/>
      </rPr>
      <t xml:space="preserve"> hourly funding rate</t>
    </r>
  </si>
  <si>
    <t>- in the case of 3 and 4-year-olds (including MNS supplementary funding) to make use of January 2025 PTEs and January 2026 PTEs.</t>
  </si>
  <si>
    <t>Local authority number</t>
  </si>
  <si>
    <t>Local authority name 
(alphabetical order within region)</t>
  </si>
  <si>
    <t>3 and 4-year-old formula - step-by-step guide for local authorities of the calculation of the 3 and 4-year-old 2025 to 2026 hourly rates and illustrative funding allocations</t>
  </si>
  <si>
    <t xml:space="preserve">
Local authority name 
(alphabetical order within region)
</t>
  </si>
  <si>
    <r>
      <t xml:space="preserve">
</t>
    </r>
    <r>
      <rPr>
        <b/>
        <sz val="12"/>
        <rFont val="Arial"/>
        <family val="2"/>
      </rPr>
      <t>Formula factors:</t>
    </r>
    <r>
      <rPr>
        <sz val="12"/>
        <rFont val="Arial"/>
        <family val="2"/>
      </rPr>
      <t xml:space="preserve">
Area cost adjustment (ACA) constructed from GLM and NIPRCA*
[* See ACA sheet]
</t>
    </r>
  </si>
  <si>
    <t xml:space="preserve">
Hourly rate for base funding per 3 and 4-year-old pupil
(£ / hr)
[For information only]
</t>
  </si>
  <si>
    <t xml:space="preserve">
Hourly rate for FSM funding per 3 and 4-year-old pupil
(£ / hr)
[For information only]</t>
  </si>
  <si>
    <t xml:space="preserve">
Hourly rate for EAL funding per 3 and 4-year-old pupil
(£ / hr)
[For information only]
</t>
  </si>
  <si>
    <t xml:space="preserve">
Hourly rate for DLA funding per 3 and 4-year-old pupil
(£ / hr)
[For information only]</t>
  </si>
  <si>
    <r>
      <t xml:space="preserve">
</t>
    </r>
    <r>
      <rPr>
        <b/>
        <sz val="12"/>
        <rFont val="Arial"/>
        <family val="2"/>
      </rPr>
      <t>Protections:</t>
    </r>
    <r>
      <rPr>
        <sz val="12"/>
        <rFont val="Arial"/>
        <family val="2"/>
      </rPr>
      <t xml:space="preserve">
Funding increase due to the minimum funding floor
(£)
[For information only]</t>
    </r>
  </si>
  <si>
    <r>
      <t xml:space="preserve">
</t>
    </r>
    <r>
      <rPr>
        <b/>
        <sz val="12"/>
        <rFont val="Arial"/>
        <family val="2"/>
      </rPr>
      <t>Protections:</t>
    </r>
    <r>
      <rPr>
        <sz val="12"/>
        <rFont val="Arial"/>
        <family val="2"/>
      </rPr>
      <t xml:space="preserve">
Funding increase due to the year-to-year protection
(£)
[For information only]</t>
    </r>
  </si>
  <si>
    <r>
      <t xml:space="preserve">
</t>
    </r>
    <r>
      <rPr>
        <b/>
        <sz val="12"/>
        <rFont val="Arial"/>
        <family val="2"/>
      </rPr>
      <t>Gains Cap:</t>
    </r>
    <r>
      <rPr>
        <sz val="12"/>
        <rFont val="Arial"/>
        <family val="2"/>
      </rPr>
      <t xml:space="preserve">
Funding reduction due to the gains cap
(£)
[For information only]</t>
    </r>
  </si>
  <si>
    <t>1. For consistency across formula calculations, PTEs related to the notional first 15 hours of 2-year-old entitlements are used to calculate rates (see [e], [f], [g]); these rates are then applied to all hours of the 2-year-old entitlements.</t>
  </si>
  <si>
    <r>
      <t xml:space="preserve">
</t>
    </r>
    <r>
      <rPr>
        <b/>
        <sz val="12"/>
        <rFont val="Arial"/>
        <family val="2"/>
      </rPr>
      <t>Formula factors:</t>
    </r>
    <r>
      <rPr>
        <sz val="12"/>
        <rFont val="Arial"/>
        <family val="2"/>
      </rPr>
      <t xml:space="preserve">
Estimated number of Disability Living Allowance (DLA) eligible 2-year-olds*
(PTE)
[* See Formula Factor Data sheet]</t>
    </r>
  </si>
  <si>
    <t xml:space="preserve">
Base hourly rate* after ACA
(£ / hr)
[* See National calculations sheet]</t>
  </si>
  <si>
    <t xml:space="preserve">
Total universal hours entitlement funding for 3 and 4-year-olds, without minimum funding floor, year-to-year protection or gains cap applied
(£)
</t>
  </si>
  <si>
    <t xml:space="preserve">
Hourly rate for base funding per 2-year-old pupil
(£ / hr)
[For information only]</t>
  </si>
  <si>
    <t xml:space="preserve">
Hourly rate for FSM funding per 2-year-old pupil
(£ / hr)
[For information only]</t>
  </si>
  <si>
    <t xml:space="preserve">
Hourly rate for IDACI funding per 2-year-old pupil
(£ / hr)
[For information only]</t>
  </si>
  <si>
    <t xml:space="preserve">
Hourly rate for EAL funding per 2-year-old pupil
(£ / hr)
[For information only]</t>
  </si>
  <si>
    <t xml:space="preserve">
Hourly rate for DLA funding per 2-year-old pupil
(£ / hr)
[For information only]</t>
  </si>
  <si>
    <t xml:space="preserve">
Local authority hourly rates for 2-year-old entitlements for 2025 to 2026 with year-to-year protection and gains cap applied
(£ / hr)
Rounded to the nearest penny</t>
  </si>
  <si>
    <t xml:space="preserve">
Illustrative total local authority allocation for 2-year-old FRAS entitlement for 2025 to 2026
(£)
Rounded up to the nearest pound</t>
  </si>
  <si>
    <t xml:space="preserve">
Illustrative allocation for delivery of 2-year-old working parent entitlement April 2025 to August 2025
(£)
Rounded up to the nearest pound</t>
  </si>
  <si>
    <t xml:space="preserve">
Illustrative allocation for delivery of the 2-year-old working parent entitlement September 2025 to March 2026
(£)
Rounded up to the nearest pound</t>
  </si>
  <si>
    <r>
      <t xml:space="preserve">
</t>
    </r>
    <r>
      <rPr>
        <b/>
        <sz val="12"/>
        <rFont val="Arial"/>
        <family val="2"/>
      </rPr>
      <t>Formula factors:</t>
    </r>
    <r>
      <rPr>
        <sz val="12"/>
        <rFont val="Arial"/>
        <family val="2"/>
      </rPr>
      <t xml:space="preserve">
Estimated number of free school meals (FSM) 2-year-olds*
(PTE)
[* See Formula factor data sheet]</t>
    </r>
  </si>
  <si>
    <r>
      <t xml:space="preserve">
</t>
    </r>
    <r>
      <rPr>
        <b/>
        <sz val="12"/>
        <rFont val="Arial"/>
        <family val="2"/>
      </rPr>
      <t>Formula factors:</t>
    </r>
    <r>
      <rPr>
        <sz val="12"/>
        <rFont val="Arial"/>
        <family val="2"/>
      </rPr>
      <t xml:space="preserve">
Estimated number of 2-year-olds in IDACI band A*
(PTE)
[* See Formula factor data sheet]</t>
    </r>
  </si>
  <si>
    <r>
      <t xml:space="preserve">
</t>
    </r>
    <r>
      <rPr>
        <b/>
        <sz val="12"/>
        <rFont val="Arial"/>
        <family val="2"/>
      </rPr>
      <t>Formula factors:</t>
    </r>
    <r>
      <rPr>
        <sz val="12"/>
        <rFont val="Arial"/>
        <family val="2"/>
      </rPr>
      <t xml:space="preserve">
Estimated number of 2-year-olds in IDACI band F*
(PTE)
[* See Formula factor data sheet]</t>
    </r>
  </si>
  <si>
    <r>
      <t xml:space="preserve">
</t>
    </r>
    <r>
      <rPr>
        <b/>
        <sz val="12"/>
        <rFont val="Arial"/>
        <family val="2"/>
      </rPr>
      <t>Formula factors:</t>
    </r>
    <r>
      <rPr>
        <sz val="12"/>
        <rFont val="Arial"/>
        <family val="2"/>
      </rPr>
      <t xml:space="preserve">
Estimated number of 2-year-olds in IDACI band E*
(PTE)
[* See Formula factor data sheet]</t>
    </r>
  </si>
  <si>
    <r>
      <t xml:space="preserve">
</t>
    </r>
    <r>
      <rPr>
        <b/>
        <sz val="12"/>
        <rFont val="Arial"/>
        <family val="2"/>
      </rPr>
      <t>Formula factors:</t>
    </r>
    <r>
      <rPr>
        <sz val="12"/>
        <rFont val="Arial"/>
        <family val="2"/>
      </rPr>
      <t xml:space="preserve">
Estimated number of 2-year-olds in IDACI band D*
(PTE)
[* See Formula factor data sheet]</t>
    </r>
  </si>
  <si>
    <r>
      <t xml:space="preserve">
</t>
    </r>
    <r>
      <rPr>
        <b/>
        <sz val="12"/>
        <rFont val="Arial"/>
        <family val="2"/>
      </rPr>
      <t>Formula factors:</t>
    </r>
    <r>
      <rPr>
        <sz val="12"/>
        <rFont val="Arial"/>
        <family val="2"/>
      </rPr>
      <t xml:space="preserve">
Estimated number of 2-year-olds in IDACI band C*
(PTE)
[* See Formula factor data sheet]</t>
    </r>
  </si>
  <si>
    <r>
      <t xml:space="preserve">
</t>
    </r>
    <r>
      <rPr>
        <b/>
        <sz val="12"/>
        <rFont val="Arial"/>
        <family val="2"/>
      </rPr>
      <t>Formula factors:</t>
    </r>
    <r>
      <rPr>
        <sz val="12"/>
        <rFont val="Arial"/>
        <family val="2"/>
      </rPr>
      <t xml:space="preserve">
Estimated number of 2-year-olds in IDACI band B*
(PTE)
[* See Formula factor data sheet]</t>
    </r>
  </si>
  <si>
    <r>
      <t xml:space="preserve">
</t>
    </r>
    <r>
      <rPr>
        <b/>
        <sz val="12"/>
        <rFont val="Arial"/>
        <family val="2"/>
      </rPr>
      <t>Formula factors:</t>
    </r>
    <r>
      <rPr>
        <sz val="12"/>
        <rFont val="Arial"/>
        <family val="2"/>
      </rPr>
      <t xml:space="preserve">
Estimated number of English as an additional language (EAL) 2-year-olds*
(PTE)
[* See Formula factor data sheet]</t>
    </r>
  </si>
  <si>
    <r>
      <t xml:space="preserve">
</t>
    </r>
    <r>
      <rPr>
        <b/>
        <sz val="12"/>
        <rFont val="Arial"/>
        <family val="2"/>
      </rPr>
      <t>Formula factors:</t>
    </r>
    <r>
      <rPr>
        <sz val="12"/>
        <rFont val="Arial"/>
        <family val="2"/>
      </rPr>
      <t xml:space="preserve">
Estimated number of free school meals (FSM) under 2s*
(PTE)
[* See Formula factor data sheet]</t>
    </r>
  </si>
  <si>
    <r>
      <t xml:space="preserve">
</t>
    </r>
    <r>
      <rPr>
        <b/>
        <sz val="12"/>
        <rFont val="Arial"/>
        <family val="2"/>
      </rPr>
      <t>Formula factors:</t>
    </r>
    <r>
      <rPr>
        <sz val="12"/>
        <rFont val="Arial"/>
        <family val="2"/>
      </rPr>
      <t xml:space="preserve">
Estimated number of under 2s in IDACI band A*
(PTE)
[* See Formula factor data sheet]</t>
    </r>
  </si>
  <si>
    <r>
      <t xml:space="preserve">
</t>
    </r>
    <r>
      <rPr>
        <b/>
        <sz val="12"/>
        <rFont val="Arial"/>
        <family val="2"/>
      </rPr>
      <t>Formula factors:</t>
    </r>
    <r>
      <rPr>
        <sz val="12"/>
        <rFont val="Arial"/>
        <family val="2"/>
      </rPr>
      <t xml:space="preserve">
Estimated number of under 2s in IDACI band F*
(PTE)
[* See Formula factor data sheet]</t>
    </r>
  </si>
  <si>
    <r>
      <t xml:space="preserve">
</t>
    </r>
    <r>
      <rPr>
        <b/>
        <sz val="12"/>
        <rFont val="Arial"/>
        <family val="2"/>
      </rPr>
      <t>Formula factors:</t>
    </r>
    <r>
      <rPr>
        <sz val="12"/>
        <rFont val="Arial"/>
        <family val="2"/>
      </rPr>
      <t xml:space="preserve">
Estimated number of under 2s in IDACI band E*
(PTE)
[* See Formula factor data sheet]</t>
    </r>
  </si>
  <si>
    <r>
      <t xml:space="preserve">
</t>
    </r>
    <r>
      <rPr>
        <b/>
        <sz val="12"/>
        <rFont val="Arial"/>
        <family val="2"/>
      </rPr>
      <t>Formula factors:</t>
    </r>
    <r>
      <rPr>
        <sz val="12"/>
        <rFont val="Arial"/>
        <family val="2"/>
      </rPr>
      <t xml:space="preserve">
Estimated number of under 2s in IDACI band D*
(PTE)
[* See Formula factor data sheet]</t>
    </r>
  </si>
  <si>
    <r>
      <t xml:space="preserve">
</t>
    </r>
    <r>
      <rPr>
        <b/>
        <sz val="12"/>
        <rFont val="Arial"/>
        <family val="2"/>
      </rPr>
      <t>Formula factors:</t>
    </r>
    <r>
      <rPr>
        <sz val="12"/>
        <rFont val="Arial"/>
        <family val="2"/>
      </rPr>
      <t xml:space="preserve">
Estimated number of under 2s in IDACI band C*
(PTE)
[* See Formula factor data sheet]</t>
    </r>
  </si>
  <si>
    <r>
      <t xml:space="preserve">
</t>
    </r>
    <r>
      <rPr>
        <b/>
        <sz val="12"/>
        <rFont val="Arial"/>
        <family val="2"/>
      </rPr>
      <t>Formula factors:</t>
    </r>
    <r>
      <rPr>
        <sz val="12"/>
        <rFont val="Arial"/>
        <family val="2"/>
      </rPr>
      <t xml:space="preserve">
Estimated number of under 2s in IDACI band B*
(PTE)
[* See Formula factor data sheet]</t>
    </r>
  </si>
  <si>
    <r>
      <t xml:space="preserve">
</t>
    </r>
    <r>
      <rPr>
        <b/>
        <sz val="12"/>
        <rFont val="Arial"/>
        <family val="2"/>
      </rPr>
      <t>Formula factors:</t>
    </r>
    <r>
      <rPr>
        <sz val="12"/>
        <rFont val="Arial"/>
        <family val="2"/>
      </rPr>
      <t xml:space="preserve">
Estimated number of Disability Living Allowance (DLA) eligible under 2s*
(PTE)
[* See Formula factor data sheet]</t>
    </r>
  </si>
  <si>
    <r>
      <t xml:space="preserve">
</t>
    </r>
    <r>
      <rPr>
        <b/>
        <sz val="12"/>
        <rFont val="Arial"/>
        <family val="2"/>
      </rPr>
      <t>Formula factors:</t>
    </r>
    <r>
      <rPr>
        <sz val="12"/>
        <rFont val="Arial"/>
        <family val="2"/>
      </rPr>
      <t xml:space="preserve">
Estimated number of English as an additional language (EAL) under 2s*
(PTE)
[* See Formula factor data sheet]</t>
    </r>
  </si>
  <si>
    <t xml:space="preserve">
Hourly rate for base funding per under 2s pupil
(£ / hr)
[For information only]</t>
  </si>
  <si>
    <t xml:space="preserve">
Hourly rate for FSM funding per under 2s pupil
(£ / hr)
[For information only]</t>
  </si>
  <si>
    <t xml:space="preserve">
Hourly rate for IDACI funding per under 2s pupil
(£ / hr)
[For information only]</t>
  </si>
  <si>
    <t xml:space="preserve">
Hourly rate for EAL funding per under 2s pupil
(£ / hr)
[For information only]</t>
  </si>
  <si>
    <t xml:space="preserve">
Hourly rate for DLA funding per under 2s pupil
(£ / hr)
[For information only]</t>
  </si>
  <si>
    <t xml:space="preserve">
Illustrative allocations for delivery of the under 2s working parent entitlement April 2025 to August 2025
(£)
Rounded up to the nearest pound</t>
  </si>
  <si>
    <t xml:space="preserve">
Illustrative allocations for delivery of the under 2s working parent entitlement September 2025 to March 2026
(£)
Rounded up to the nearest pound</t>
  </si>
  <si>
    <t xml:space="preserve">
Illustrative total local authority allocations for the under 2s entitlement for 2025 to 2026
(£)
Rounded up to the nearest pound</t>
  </si>
  <si>
    <t>Maintained nursery schools (MNS) 2025 to 2026 supplementary funding hourly rates and illustrative allocations</t>
  </si>
  <si>
    <t xml:space="preserve">and maintained nursery school (MNS) funding formula </t>
  </si>
  <si>
    <r>
      <t xml:space="preserve">- </t>
    </r>
    <r>
      <rPr>
        <b/>
        <sz val="12"/>
        <rFont val="Arial"/>
        <family val="2"/>
      </rPr>
      <t>National calculations:</t>
    </r>
    <r>
      <rPr>
        <sz val="12"/>
        <rFont val="Arial"/>
        <family val="2"/>
      </rPr>
      <t xml:space="preserve"> breakdown of total illustrative funding for 3 and 4-year-old funding formula, 2-year-old and under 2s funding formula and MNS funding formula</t>
    </r>
  </si>
  <si>
    <r>
      <t>-</t>
    </r>
    <r>
      <rPr>
        <b/>
        <sz val="12"/>
        <rFont val="Arial"/>
        <family val="2"/>
      </rPr>
      <t xml:space="preserve"> Maintained nursery school (MNS) 2025 to 2026</t>
    </r>
    <r>
      <rPr>
        <sz val="12"/>
        <rFont val="Arial"/>
        <family val="2"/>
      </rPr>
      <t>: hourly funding rates for MNS supplementary funding and step-by-step guide on how they were calculated</t>
    </r>
  </si>
  <si>
    <r>
      <t xml:space="preserve">- </t>
    </r>
    <r>
      <rPr>
        <b/>
        <sz val="12"/>
        <rFont val="Arial"/>
        <family val="2"/>
      </rPr>
      <t xml:space="preserve">Teachers' pay (TP) notional rates: </t>
    </r>
    <r>
      <rPr>
        <sz val="12"/>
        <rFont val="Arial"/>
        <family val="2"/>
      </rPr>
      <t>explanation of how 2025 to 2026 teachers' pay notional rates have been calculated</t>
    </r>
  </si>
  <si>
    <t xml:space="preserve">
FSM hourly rate* after ACA
(£ / hr)
[* See National calculations sheet]</t>
  </si>
  <si>
    <t xml:space="preserve">
IDACI band A hourly rate* after ACA
(£ / hr)
[* See National calculations sheet]</t>
  </si>
  <si>
    <t xml:space="preserve">
IDACI band B hourly rate* after ACA
(£ / hr)
[* See National calculations sheet]</t>
  </si>
  <si>
    <t xml:space="preserve">
IDACI band C hourly rate* after ACA
(£ / hr)
[* See National calculations sheet]</t>
  </si>
  <si>
    <t xml:space="preserve">
IDACI band D hourly rate* after ACA
(£ / hr)
[* See National calculations sheet]</t>
  </si>
  <si>
    <t xml:space="preserve">
IDACI band E hourly rate* after ACA
(£ / hr)
[* See National calculations sheet]</t>
  </si>
  <si>
    <t xml:space="preserve">
IDACI band F hourly rate* after ACA
(£ / hr)
[* See National calculations sheet]</t>
  </si>
  <si>
    <t xml:space="preserve">
EAL hourly rate* after ACA
(£ / hr)
[* See National calculations sheet]</t>
  </si>
  <si>
    <t xml:space="preserve">
DLA hourly rate* after ACA
(£ / hr)
[* See National calculations sheet]</t>
  </si>
  <si>
    <t xml:space="preserve">
PTEs used to calculate illustrative allocations for delivery of the under 2s working parent entitlement between April 2025 to August 2025
[* See technical note for more information]
</t>
  </si>
  <si>
    <t xml:space="preserve">
PTEs used to calculate illustrative allocations for delivery of the under 2s working parent entitlement between September 2025 to March 2026
[* See technical note for more information]
</t>
  </si>
  <si>
    <r>
      <t xml:space="preserve">
</t>
    </r>
    <r>
      <rPr>
        <b/>
        <sz val="12"/>
        <rFont val="Arial"/>
        <family val="2"/>
      </rPr>
      <t>Protections:</t>
    </r>
    <r>
      <rPr>
        <sz val="12"/>
        <rFont val="Arial"/>
        <family val="2"/>
      </rPr>
      <t xml:space="preserve">
Minimum hourly rate* due to +0.5% year-to-year protection against their 2024 to 2025 DSG rate
(£ / hr)
[* See technical note for more information]</t>
    </r>
  </si>
  <si>
    <r>
      <t xml:space="preserve">
</t>
    </r>
    <r>
      <rPr>
        <b/>
        <sz val="12"/>
        <rFont val="Arial"/>
        <family val="2"/>
      </rPr>
      <t>Protections:</t>
    </r>
    <r>
      <rPr>
        <sz val="12"/>
        <rFont val="Arial"/>
        <family val="2"/>
      </rPr>
      <t xml:space="preserve">
Maximum hourly rate* due to 7.6% gains cap against their 2024 to 2025 DSG rate
(£ / hr)
[* See technical note for more information]</t>
    </r>
  </si>
  <si>
    <r>
      <t xml:space="preserve">
</t>
    </r>
    <r>
      <rPr>
        <b/>
        <sz val="12"/>
        <rFont val="Arial"/>
        <family val="2"/>
      </rPr>
      <t>Protections:</t>
    </r>
    <r>
      <rPr>
        <sz val="12"/>
        <rFont val="Arial"/>
        <family val="2"/>
      </rPr>
      <t xml:space="preserve">
Minimum hourly rate* due to +0.5% year-to-year protection against their 2024 to 2025 DSG rate, plus their teachers' pay notional rate
(£ / hr)
[* See technical note for more information]</t>
    </r>
  </si>
  <si>
    <r>
      <t xml:space="preserve">
</t>
    </r>
    <r>
      <rPr>
        <b/>
        <sz val="12"/>
        <rFont val="Arial"/>
        <family val="2"/>
      </rPr>
      <t>Protections:</t>
    </r>
    <r>
      <rPr>
        <sz val="12"/>
        <rFont val="Arial"/>
        <family val="2"/>
      </rPr>
      <t xml:space="preserve">
Maximum hourly rate* due to 3.9% gains cap against their 2024 to 2025 DSG rate, plus their teachers' pay notional rate
(£ / hr)
[* See technical note for more information]</t>
    </r>
  </si>
  <si>
    <r>
      <t xml:space="preserve">
</t>
    </r>
    <r>
      <rPr>
        <b/>
        <sz val="12"/>
        <rFont val="Arial"/>
        <family val="2"/>
      </rPr>
      <t>Protections:</t>
    </r>
    <r>
      <rPr>
        <sz val="12"/>
        <rFont val="Arial"/>
        <family val="2"/>
      </rPr>
      <t xml:space="preserve">
Maximum hourly rate* due to 6.1% gains cap against their 2024 to 2025 DSG rate
(£ / hr)
[* See technical note for more information]</t>
    </r>
  </si>
  <si>
    <r>
      <t xml:space="preserve">
</t>
    </r>
    <r>
      <rPr>
        <b/>
        <sz val="12"/>
        <rFont val="Arial"/>
        <family val="2"/>
      </rPr>
      <t>Formula factors:</t>
    </r>
    <r>
      <rPr>
        <sz val="12"/>
        <rFont val="Arial"/>
        <family val="2"/>
      </rPr>
      <t xml:space="preserve">
Total 2-year-old PTEs used for rates calculations
</t>
    </r>
  </si>
  <si>
    <t xml:space="preserve">
PTEs used to calculate illustrative allocations for delivery of 2-year-old working parent entitlement between April 2025 to August 2025
[* See technical note for more information]
</t>
  </si>
  <si>
    <t xml:space="preserve">
PTEs used to calculate illustrative allocations for delivery of 2-year-old working parent entitlement between September 2025 to March 2026
[* See technical note for more information]
</t>
  </si>
  <si>
    <t xml:space="preserve">
% of 2-year-old PTEs delivered in Schools. The 2-year-old PTEs are used as a proxy for under 2s.
(See technical note for more information)</t>
  </si>
  <si>
    <t xml:space="preserve">
% of 2-year-old PTEs delivered in schools
(See technical note for more information)</t>
  </si>
  <si>
    <t xml:space="preserve">
% of total 3 and 4-year-old universal hours and additional hours entitlement PTEs delivered in schools
(See technical note for more information)</t>
  </si>
  <si>
    <r>
      <t xml:space="preserve">
</t>
    </r>
    <r>
      <rPr>
        <b/>
        <sz val="12"/>
        <rFont val="Arial"/>
        <family val="2"/>
      </rPr>
      <t xml:space="preserve">
Formula factors:
</t>
    </r>
    <r>
      <rPr>
        <sz val="12"/>
        <rFont val="Arial"/>
        <family val="2"/>
      </rPr>
      <t xml:space="preserve">
Estimated number of free school meals (FSM) 3 and 4-year-olds*
(PTE)
[* See Formula factor data sheet]</t>
    </r>
  </si>
  <si>
    <r>
      <t xml:space="preserve">
</t>
    </r>
    <r>
      <rPr>
        <b/>
        <sz val="12"/>
        <rFont val="Arial"/>
        <family val="2"/>
      </rPr>
      <t>Formula factors:</t>
    </r>
    <r>
      <rPr>
        <sz val="12"/>
        <rFont val="Arial"/>
        <family val="2"/>
      </rPr>
      <t xml:space="preserve">
Estimated number of English as an additional language (EAL) 3 and 4-year-olds*
(PTE)
[* See Formula factor data sheet]</t>
    </r>
  </si>
  <si>
    <r>
      <t xml:space="preserve">
</t>
    </r>
    <r>
      <rPr>
        <b/>
        <sz val="12"/>
        <rFont val="Arial"/>
        <family val="2"/>
      </rPr>
      <t>Formula factors:</t>
    </r>
    <r>
      <rPr>
        <sz val="12"/>
        <rFont val="Arial"/>
        <family val="2"/>
      </rPr>
      <t xml:space="preserve">
Estimated number of Disability Living Allowance (DLA) eligible 3 and 4-year-olds*
(PTE)
[* See Formula factor data sheet]</t>
    </r>
  </si>
  <si>
    <t xml:space="preserve">
EAL hourly rate* after ACA 
(£ / hr)
[* See National calculations sheet]</t>
  </si>
  <si>
    <t xml:space="preserve">
2025 to 2026 local authority teachers' pay notional rate*
(£ / hr)
[* See TP notional rates sheet]
</t>
  </si>
  <si>
    <r>
      <t xml:space="preserve">
</t>
    </r>
    <r>
      <rPr>
        <b/>
        <sz val="12"/>
        <rFont val="Arial"/>
        <family val="2"/>
      </rPr>
      <t>Formula factors:</t>
    </r>
    <r>
      <rPr>
        <sz val="12"/>
        <rFont val="Arial"/>
        <family val="2"/>
      </rPr>
      <t xml:space="preserve">
PTEs notionally for the first 15 hours of under 2s working parent entitlement (estimated*)
[* See annex A of the technical note for more information]
</t>
    </r>
  </si>
  <si>
    <r>
      <t xml:space="preserve">
</t>
    </r>
    <r>
      <rPr>
        <b/>
        <sz val="12"/>
        <rFont val="Arial"/>
        <family val="2"/>
      </rPr>
      <t>Formula factors:</t>
    </r>
    <r>
      <rPr>
        <sz val="12"/>
        <rFont val="Arial"/>
        <family val="2"/>
      </rPr>
      <t xml:space="preserve">
PTEs notionally for the first 15 hours of the 2-year-old working parent entitlement (estimated*)
[* See annex A of the technical note for more information]
</t>
    </r>
  </si>
  <si>
    <t>PTEs notionally for the first 15 hours of the 2-year-old working parent entitlement (estimated, see annex A of the technical note for more information)</t>
  </si>
  <si>
    <t>PTEs notionally for the first 15 hours of the under 2s working parent entitlement (estimated, see annex A of the technical note for more information)</t>
  </si>
  <si>
    <t>1. For consistency across formula calculations, PTEs related to the notional first 15 hours of the under 2s working parent entitlement are used to calculate rates (see [e]); these rates are then applied across all hours of the under 2s working parent entitlement.</t>
  </si>
  <si>
    <r>
      <t xml:space="preserve">- </t>
    </r>
    <r>
      <rPr>
        <b/>
        <sz val="12"/>
        <rFont val="Arial"/>
        <family val="2"/>
      </rPr>
      <t>Formula factor data:</t>
    </r>
    <r>
      <rPr>
        <sz val="12"/>
        <rFont val="Arial"/>
        <family val="2"/>
      </rPr>
      <t xml:space="preserve"> explanation of the data used and calculations of the formula factors that are used to calculate the factor rates in 'National calculations'</t>
    </r>
  </si>
  <si>
    <t xml:space="preserve">- 2-year-old (2YO) funding formula: this is the funding formula used to create local authority level 2-year-old rates for both the the working parent entitlement and the entitlement for families receiving additional support. </t>
  </si>
  <si>
    <t>- Part-time equivalents (PTEs): this is a unit of hours, used in the calculation of EY funding rates. One PTE is equal to 570 hours, and usually presented as 15 hours of childcare a week over 38 weeks.</t>
  </si>
  <si>
    <t>- Summer term 2024 data: this is the May 2024 school census and the summer term local authority count (which covered non-school-based providers).</t>
  </si>
  <si>
    <r>
      <t xml:space="preserve">- </t>
    </r>
    <r>
      <rPr>
        <b/>
        <sz val="12"/>
        <rFont val="Arial"/>
        <family val="2"/>
      </rPr>
      <t>National average rates:</t>
    </r>
    <r>
      <rPr>
        <sz val="12"/>
        <rFont val="Arial"/>
        <family val="2"/>
      </rPr>
      <t xml:space="preserve"> national average of local authority hourly funding rates and national rates for early years pupil premium and disability access fund</t>
    </r>
  </si>
  <si>
    <t>2. To reflect the mid-year increase from 15 to 30 hours of the working parent entitlement for 2-year-olds, PTEs and illustrative local authority allocations have been set out in columns [ax] to [bb] according to the delivery phases of this entitlement over the next financial year: a) April 2025 to August 2025 (13 weeks as a 15 hour entitlement) and b) September 2025 to March 2026 (25 weeks as a 30 hour entitlement). This is to align with the approach that will be taken by ESFA for the indicative allocations and to support local authorities in their planning.</t>
  </si>
  <si>
    <t>2. To reflect the mid-year increase from 15 to 30 hours of the working parent entitlement for under 2s, PTEs and illustrative local authority allocations have been set out in columns [av] to [ay] according to the delivery phases of this entitlement over the next financial year: a) April 2025 to August 2025 (13 weeks as a 15 hour entitlement) and b) September 2025 to March 2026 (25 weeks as a 30 hour entitlement). This is to align with the approach that will be taken by ESFA for the indicative allocations and to support local authorities in their planning.</t>
  </si>
  <si>
    <t>3. A child aged under 2 years old taking up the working parent entitlement in full in 2025 to 2026 will be counted as 1.66 PTEs. See the 'PTE data for the entitlements' section of the technical note for more detail.</t>
  </si>
  <si>
    <t>3. A child aged 2 years old taking up the working parent entitlement in full in 2025 to 2026 will be counted as 1.66 PTEs. See the 'PTE data for the entitlements' section of the technical note for more detail.</t>
  </si>
  <si>
    <t xml:space="preserve">[j*] includes a small zero-sum adjustment, which is applied to [j] and [k] to ensure that the under 2s hourly rates are affordable and all of [l] is spent. </t>
  </si>
  <si>
    <r>
      <t xml:space="preserve">- </t>
    </r>
    <r>
      <rPr>
        <b/>
        <sz val="12"/>
        <rFont val="Arial"/>
        <family val="2"/>
      </rPr>
      <t>Area cost adjustment (ACA)</t>
    </r>
    <r>
      <rPr>
        <sz val="12"/>
        <rFont val="Arial"/>
        <family val="2"/>
      </rPr>
      <t>: explanation of how the 2025 to 2026 ACA is calculated, including the NIPRCA factor</t>
    </r>
  </si>
  <si>
    <t>National figures</t>
  </si>
  <si>
    <r>
      <rPr>
        <b/>
        <sz val="12"/>
        <rFont val="Arial"/>
        <family val="2"/>
      </rPr>
      <t>3 and 4-year-old base rate total</t>
    </r>
    <r>
      <rPr>
        <sz val="12"/>
        <rFont val="Arial"/>
        <family val="2"/>
      </rPr>
      <t xml:space="preserve">
= 89.5% x ([a*] + [c])</t>
    </r>
  </si>
  <si>
    <r>
      <rPr>
        <b/>
        <sz val="12"/>
        <rFont val="Arial"/>
        <family val="2"/>
      </rPr>
      <t>3 and 4-year-old FSM factor total</t>
    </r>
    <r>
      <rPr>
        <sz val="12"/>
        <rFont val="Arial"/>
        <family val="2"/>
      </rPr>
      <t xml:space="preserve">
= 8.0% x ([a*] + [c])</t>
    </r>
  </si>
  <si>
    <r>
      <rPr>
        <b/>
        <sz val="12"/>
        <rFont val="Arial"/>
        <family val="2"/>
      </rPr>
      <t>3 and 4-year-old EAL factor total</t>
    </r>
    <r>
      <rPr>
        <sz val="12"/>
        <rFont val="Arial"/>
        <family val="2"/>
      </rPr>
      <t xml:space="preserve">
= 1.5% x ([a*] + [c])</t>
    </r>
  </si>
  <si>
    <r>
      <rPr>
        <b/>
        <sz val="12"/>
        <rFont val="Arial"/>
        <family val="2"/>
      </rPr>
      <t>3 and 4-year-old DLA factor total</t>
    </r>
    <r>
      <rPr>
        <sz val="12"/>
        <rFont val="Arial"/>
        <family val="2"/>
      </rPr>
      <t xml:space="preserve">
= 1.0% x ([a*] + [c])</t>
    </r>
  </si>
  <si>
    <r>
      <t xml:space="preserve">Early years pupil premium (EYPP) - </t>
    </r>
    <r>
      <rPr>
        <b/>
        <sz val="12"/>
        <color rgb="FF000000"/>
        <rFont val="Arial"/>
        <family val="2"/>
      </rPr>
      <t>national</t>
    </r>
    <r>
      <rPr>
        <sz val="12"/>
        <color rgb="FF000000"/>
        <rFont val="Arial"/>
        <family val="2"/>
      </rPr>
      <t xml:space="preserve"> hourly funding rate</t>
    </r>
  </si>
  <si>
    <r>
      <t xml:space="preserve">Disability access funding (DAF) - </t>
    </r>
    <r>
      <rPr>
        <b/>
        <sz val="12"/>
        <rFont val="Arial"/>
        <family val="2"/>
      </rPr>
      <t>national</t>
    </r>
    <r>
      <rPr>
        <sz val="12"/>
        <rFont val="Arial"/>
        <family val="2"/>
      </rPr>
      <t xml:space="preserve"> </t>
    </r>
    <r>
      <rPr>
        <u/>
        <sz val="12"/>
        <rFont val="Arial"/>
        <family val="2"/>
      </rPr>
      <t>yearly</t>
    </r>
    <r>
      <rPr>
        <sz val="12"/>
        <rFont val="Arial"/>
        <family val="2"/>
      </rPr>
      <t xml:space="preserve"> funding rate</t>
    </r>
  </si>
  <si>
    <t>The national hourly funding rate for early years pupil premium has been uplifted to reflect additional investment for 2025 to 2026 to support the most disadvantaged children.</t>
  </si>
  <si>
    <t>The national yearly funding rate for disability access fund is based on uplifting the 2024 to 2025 rate using an age-weighted cost pressure uplift and then rounding to the nearest pound.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</si>
</sst>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3" formatCode="_-* #,##0.00_-;\-* #,##0.00_-;_-* &quot;-&quot;??_-;_-@_-"/>
    <numFmt numFmtId="164" formatCode="&quot;£&quot;#,##0"/>
    <numFmt numFmtId="165" formatCode="0.0%"/>
    <numFmt numFmtId="166" formatCode="&quot;£&quot;#,##0.00"/>
    <numFmt numFmtId="167" formatCode="_-* #,##0_-;\-* #,##0_-;_-* &quot;-&quot;??_-;_-@_-"/>
    <numFmt numFmtId="168" formatCode="&quot;£&quot;#,##0.0000000000"/>
    <numFmt numFmtId="169" formatCode="&quot;£&quot;#,##0_);[Red]\-\(&quot;£&quot;#,##0\)"/>
    <numFmt numFmtId="170" formatCode="&quot;£&quot;#,##0.00_);[Red]\-\(&quot;£&quot;#,##0.00\)"/>
    <numFmt numFmtId="171" formatCode="0.000000%"/>
    <numFmt numFmtId="172" formatCode="&quot;£&quot;#,##0.00000000;[Red]\-&quot;£&quot;#,##0.00000000"/>
  </numFmts>
  <fonts count="17" x14ac:knownFonts="1">
    <font>
      <sz val="11"/>
      <color theme="1"/>
      <name val="Calibri"/>
      <family val="2"/>
      <scheme val="minor"/>
    </font>
    <font>
      <sz val="12"/>
      <color theme="1"/>
      <name val="Arial"/>
      <family val="2"/>
    </font>
    <font>
      <sz val="12"/>
      <color theme="1"/>
      <name val="Arial"/>
      <family val="2"/>
    </font>
    <font>
      <b/>
      <sz val="12"/>
      <color theme="1"/>
      <name val="Arial"/>
      <family val="2"/>
    </font>
    <font>
      <b/>
      <sz val="12"/>
      <name val="Arial"/>
      <family val="2"/>
    </font>
    <font>
      <b/>
      <sz val="20"/>
      <color theme="1"/>
      <name val="Arial"/>
      <family val="2"/>
    </font>
    <font>
      <sz val="12"/>
      <name val="Arial"/>
      <family val="2"/>
    </font>
    <font>
      <sz val="11"/>
      <color theme="1"/>
      <name val="Calibri"/>
      <family val="2"/>
      <scheme val="minor"/>
    </font>
    <font>
      <sz val="8"/>
      <name val="Calibri"/>
      <family val="2"/>
      <scheme val="minor"/>
    </font>
    <font>
      <sz val="11"/>
      <color rgb="FF000000"/>
      <name val="Calibri"/>
      <family val="2"/>
    </font>
    <font>
      <b/>
      <sz val="20"/>
      <name val="Arial"/>
      <family val="2"/>
    </font>
    <font>
      <u/>
      <sz val="12"/>
      <name val="Arial"/>
      <family val="2"/>
    </font>
    <font>
      <b/>
      <u/>
      <sz val="12"/>
      <name val="Arial"/>
      <family val="2"/>
    </font>
    <font>
      <vertAlign val="superscript"/>
      <sz val="12"/>
      <name val="Arial"/>
      <family val="2"/>
    </font>
    <font>
      <sz val="12"/>
      <color rgb="FF000000"/>
      <name val="Arial"/>
      <family val="2"/>
    </font>
    <font>
      <b/>
      <sz val="12"/>
      <color rgb="FF000000"/>
      <name val="Arial"/>
      <family val="2"/>
    </font>
    <font>
      <sz val="12"/>
      <color rgb="FF00B05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rgb="FFF3ECCD"/>
        <bgColor rgb="FFF3ECCD"/>
      </patternFill>
    </fill>
    <fill>
      <patternFill patternType="solid">
        <fgColor rgb="FFF3ECCD"/>
        <bgColor indexed="64"/>
      </patternFill>
    </fill>
    <fill>
      <patternFill patternType="solid">
        <fgColor theme="0" tint="-0.249977111117893"/>
        <bgColor indexed="64"/>
      </patternFill>
    </fill>
    <fill>
      <patternFill patternType="solid">
        <fgColor theme="5" tint="0.59999389629810485"/>
        <bgColor rgb="FFDCE6F1"/>
      </patternFill>
    </fill>
    <fill>
      <patternFill patternType="solid">
        <fgColor theme="4" tint="0.59999389629810485"/>
        <bgColor indexed="64"/>
      </patternFill>
    </fill>
    <fill>
      <patternFill patternType="solid">
        <fgColor theme="6" tint="0.59999389629810485"/>
        <bgColor indexed="64"/>
      </patternFill>
    </fill>
  </fills>
  <borders count="3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indexed="64"/>
      </top>
      <bottom style="medium">
        <color indexed="64"/>
      </bottom>
      <diagonal/>
    </border>
  </borders>
  <cellStyleXfs count="6">
    <xf numFmtId="0" fontId="0" fillId="0" borderId="0"/>
    <xf numFmtId="0" fontId="7" fillId="0" borderId="0"/>
    <xf numFmtId="0" fontId="2" fillId="0" borderId="0"/>
    <xf numFmtId="43" fontId="7" fillId="0" borderId="0" applyFont="0" applyFill="0" applyBorder="0" applyAlignment="0" applyProtection="0"/>
    <xf numFmtId="9" fontId="7" fillId="0" borderId="0" applyFont="0" applyFill="0" applyBorder="0" applyAlignment="0" applyProtection="0"/>
    <xf numFmtId="0" fontId="9" fillId="0" borderId="0"/>
  </cellStyleXfs>
  <cellXfs count="298">
    <xf numFmtId="0" fontId="0" fillId="0" borderId="0" xfId="0"/>
    <xf numFmtId="0" fontId="6" fillId="0" borderId="10" xfId="5" applyFont="1" applyBorder="1" applyAlignment="1">
      <alignment horizontal="centerContinuous" vertical="center" wrapText="1"/>
    </xf>
    <xf numFmtId="0" fontId="6" fillId="0" borderId="11" xfId="5" applyFont="1" applyBorder="1" applyAlignment="1">
      <alignment horizontal="centerContinuous" vertical="center" wrapText="1"/>
    </xf>
    <xf numFmtId="0" fontId="6" fillId="0" borderId="12" xfId="5" applyFont="1" applyBorder="1" applyAlignment="1">
      <alignment horizontal="centerContinuous" vertical="center" wrapText="1"/>
    </xf>
    <xf numFmtId="0" fontId="6" fillId="0" borderId="11" xfId="5" applyFont="1" applyBorder="1" applyAlignment="1">
      <alignment horizontal="center" vertical="center" wrapText="1"/>
    </xf>
    <xf numFmtId="0" fontId="6" fillId="0" borderId="0" xfId="5" applyFont="1" applyAlignment="1">
      <alignment horizontal="centerContinuous" vertical="center" wrapText="1"/>
    </xf>
    <xf numFmtId="43" fontId="4" fillId="3" borderId="2" xfId="1" applyNumberFormat="1" applyFont="1" applyFill="1" applyBorder="1"/>
    <xf numFmtId="164" fontId="4" fillId="3" borderId="2" xfId="1" applyNumberFormat="1" applyFont="1" applyFill="1" applyBorder="1"/>
    <xf numFmtId="166" fontId="4" fillId="3" borderId="2" xfId="1" applyNumberFormat="1" applyFont="1" applyFill="1" applyBorder="1" applyAlignment="1">
      <alignment horizontal="right"/>
    </xf>
    <xf numFmtId="0" fontId="6" fillId="0" borderId="0" xfId="5" applyFont="1" applyAlignment="1">
      <alignment horizontal="center" vertical="center" wrapText="1"/>
    </xf>
    <xf numFmtId="164" fontId="4" fillId="3" borderId="2" xfId="1" applyNumberFormat="1" applyFont="1" applyFill="1" applyBorder="1" applyAlignment="1">
      <alignment horizontal="right"/>
    </xf>
    <xf numFmtId="0" fontId="4" fillId="3" borderId="3" xfId="1" applyFont="1" applyFill="1" applyBorder="1"/>
    <xf numFmtId="0" fontId="1" fillId="0" borderId="2" xfId="1" applyFont="1" applyBorder="1"/>
    <xf numFmtId="0" fontId="1" fillId="0" borderId="2" xfId="1" applyFont="1" applyBorder="1" applyAlignment="1">
      <alignment horizontal="center"/>
    </xf>
    <xf numFmtId="164" fontId="3" fillId="3" borderId="2" xfId="1" applyNumberFormat="1" applyFont="1" applyFill="1" applyBorder="1" applyAlignment="1">
      <alignment horizontal="right"/>
    </xf>
    <xf numFmtId="164" fontId="1" fillId="0" borderId="2" xfId="1" applyNumberFormat="1" applyFont="1" applyBorder="1" applyAlignment="1">
      <alignment horizontal="right"/>
    </xf>
    <xf numFmtId="166" fontId="1" fillId="0" borderId="2" xfId="1" applyNumberFormat="1" applyFont="1" applyBorder="1" applyAlignment="1">
      <alignment horizontal="right"/>
    </xf>
    <xf numFmtId="0" fontId="6" fillId="4" borderId="0" xfId="0" applyFont="1" applyFill="1" applyAlignment="1">
      <alignment horizontal="left" vertical="top"/>
    </xf>
    <xf numFmtId="166" fontId="3" fillId="3" borderId="2" xfId="1" applyNumberFormat="1" applyFont="1" applyFill="1" applyBorder="1" applyAlignment="1">
      <alignment horizontal="right"/>
    </xf>
    <xf numFmtId="4" fontId="3" fillId="3" borderId="2" xfId="1" applyNumberFormat="1" applyFont="1" applyFill="1" applyBorder="1" applyAlignment="1">
      <alignment horizontal="right"/>
    </xf>
    <xf numFmtId="0" fontId="6" fillId="5" borderId="24" xfId="0" applyFont="1" applyFill="1" applyBorder="1" applyAlignment="1">
      <alignment horizontal="left" vertical="top" wrapText="1"/>
    </xf>
    <xf numFmtId="0" fontId="6" fillId="5" borderId="26"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26" xfId="0" applyFont="1" applyFill="1" applyBorder="1" applyAlignment="1">
      <alignment horizontal="center" vertical="top" wrapText="1"/>
    </xf>
    <xf numFmtId="0" fontId="6" fillId="5" borderId="30" xfId="0" applyFont="1" applyFill="1" applyBorder="1" applyAlignment="1">
      <alignment vertical="center" wrapText="1"/>
    </xf>
    <xf numFmtId="0" fontId="6" fillId="5" borderId="0" xfId="0" applyFont="1" applyFill="1" applyAlignment="1">
      <alignment vertical="center" wrapText="1"/>
    </xf>
    <xf numFmtId="0" fontId="6" fillId="5" borderId="28" xfId="0" applyFont="1" applyFill="1" applyBorder="1" applyAlignment="1">
      <alignment vertical="center"/>
    </xf>
    <xf numFmtId="0" fontId="6" fillId="5" borderId="0" xfId="0" applyFont="1" applyFill="1" applyAlignment="1">
      <alignment vertical="top"/>
    </xf>
    <xf numFmtId="0" fontId="6" fillId="5" borderId="30" xfId="0" applyFont="1" applyFill="1" applyBorder="1" applyAlignment="1">
      <alignment vertical="top"/>
    </xf>
    <xf numFmtId="0" fontId="6" fillId="5" borderId="0" xfId="0" applyFont="1" applyFill="1" applyAlignment="1">
      <alignment horizontal="left" vertical="top" wrapText="1"/>
    </xf>
    <xf numFmtId="0" fontId="6" fillId="0" borderId="0" xfId="0" applyFont="1"/>
    <xf numFmtId="0" fontId="6" fillId="0" borderId="0" xfId="0" applyFont="1" applyAlignment="1">
      <alignment vertical="top"/>
    </xf>
    <xf numFmtId="0" fontId="6" fillId="7" borderId="2" xfId="0" quotePrefix="1" applyFont="1" applyFill="1" applyBorder="1" applyAlignment="1">
      <alignment horizontal="center" vertical="center"/>
    </xf>
    <xf numFmtId="0" fontId="1" fillId="10" borderId="2" xfId="0" applyFont="1" applyFill="1" applyBorder="1" applyAlignment="1">
      <alignment horizontal="center" vertical="center" wrapText="1"/>
    </xf>
    <xf numFmtId="0" fontId="6" fillId="5" borderId="28" xfId="0" applyFont="1" applyFill="1" applyBorder="1" applyAlignment="1">
      <alignment vertical="top"/>
    </xf>
    <xf numFmtId="0" fontId="6" fillId="5" borderId="31" xfId="0" applyFont="1" applyFill="1" applyBorder="1" applyAlignment="1">
      <alignment vertical="top"/>
    </xf>
    <xf numFmtId="0" fontId="6" fillId="5" borderId="29" xfId="0" applyFont="1" applyFill="1" applyBorder="1" applyAlignment="1">
      <alignment vertical="top"/>
    </xf>
    <xf numFmtId="0" fontId="6" fillId="5" borderId="25" xfId="0" applyFont="1" applyFill="1" applyBorder="1" applyAlignment="1">
      <alignment vertical="top"/>
    </xf>
    <xf numFmtId="0" fontId="6" fillId="5" borderId="32" xfId="0" applyFont="1" applyFill="1" applyBorder="1" applyAlignment="1">
      <alignment vertical="top"/>
    </xf>
    <xf numFmtId="0" fontId="6" fillId="5" borderId="18" xfId="0" applyFont="1" applyFill="1" applyBorder="1" applyAlignment="1">
      <alignment vertical="top"/>
    </xf>
    <xf numFmtId="0" fontId="6" fillId="5" borderId="27" xfId="0" applyFont="1" applyFill="1" applyBorder="1" applyAlignment="1">
      <alignment vertical="top"/>
    </xf>
    <xf numFmtId="0" fontId="3" fillId="2"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2" xfId="0" applyFont="1" applyFill="1" applyBorder="1" applyAlignment="1">
      <alignment horizontal="center" vertical="top" wrapText="1"/>
    </xf>
    <xf numFmtId="0" fontId="1" fillId="10" borderId="2" xfId="0" applyFont="1" applyFill="1" applyBorder="1" applyAlignment="1">
      <alignment horizontal="center" vertical="top" wrapText="1"/>
    </xf>
    <xf numFmtId="0" fontId="3" fillId="10" borderId="2" xfId="0" applyFont="1" applyFill="1" applyBorder="1" applyAlignment="1">
      <alignment horizontal="center" vertical="top" wrapText="1"/>
    </xf>
    <xf numFmtId="0" fontId="3" fillId="10" borderId="2" xfId="0" applyFont="1" applyFill="1" applyBorder="1" applyAlignment="1">
      <alignment horizontal="center" vertical="center" wrapText="1"/>
    </xf>
    <xf numFmtId="0" fontId="1" fillId="10" borderId="2" xfId="0" quotePrefix="1" applyFont="1" applyFill="1" applyBorder="1" applyAlignment="1">
      <alignment horizontal="center" vertical="center" wrapText="1"/>
    </xf>
    <xf numFmtId="0" fontId="3" fillId="10" borderId="2" xfId="0" quotePrefix="1" applyFont="1" applyFill="1" applyBorder="1" applyAlignment="1">
      <alignment horizontal="center" vertical="center" wrapText="1"/>
    </xf>
    <xf numFmtId="0" fontId="6" fillId="5" borderId="4" xfId="0" applyFont="1" applyFill="1" applyBorder="1" applyAlignment="1">
      <alignment vertical="top"/>
    </xf>
    <xf numFmtId="0" fontId="6" fillId="5" borderId="30" xfId="0" applyFont="1" applyFill="1" applyBorder="1" applyAlignment="1">
      <alignment vertical="center"/>
    </xf>
    <xf numFmtId="0" fontId="6" fillId="5" borderId="31" xfId="0" applyFont="1" applyFill="1" applyBorder="1" applyAlignment="1">
      <alignment vertical="center"/>
    </xf>
    <xf numFmtId="166" fontId="4" fillId="3" borderId="2" xfId="1" applyNumberFormat="1" applyFont="1" applyFill="1" applyBorder="1" applyAlignment="1">
      <alignment horizontal="center"/>
    </xf>
    <xf numFmtId="166" fontId="4" fillId="3" borderId="2" xfId="1" applyNumberFormat="1" applyFont="1" applyFill="1" applyBorder="1" applyAlignment="1">
      <alignment horizontal="center" vertical="center" wrapText="1"/>
    </xf>
    <xf numFmtId="0" fontId="4" fillId="3" borderId="2" xfId="1" applyFont="1" applyFill="1" applyBorder="1" applyAlignment="1">
      <alignment horizontal="center"/>
    </xf>
    <xf numFmtId="0" fontId="4" fillId="3" borderId="5" xfId="1" applyFont="1" applyFill="1" applyBorder="1" applyAlignment="1">
      <alignment horizontal="center"/>
    </xf>
    <xf numFmtId="0" fontId="6" fillId="5" borderId="29" xfId="0" quotePrefix="1" applyFont="1" applyFill="1" applyBorder="1" applyAlignment="1">
      <alignment vertical="top"/>
    </xf>
    <xf numFmtId="0" fontId="6" fillId="5" borderId="32" xfId="0" quotePrefix="1" applyFont="1" applyFill="1" applyBorder="1" applyAlignment="1">
      <alignment vertical="top"/>
    </xf>
    <xf numFmtId="0" fontId="6" fillId="0" borderId="1" xfId="5" applyFont="1" applyBorder="1" applyAlignment="1">
      <alignment horizontal="centerContinuous" vertical="center" wrapText="1"/>
    </xf>
    <xf numFmtId="0" fontId="6" fillId="4" borderId="0" xfId="0" applyFont="1" applyFill="1" applyAlignment="1">
      <alignment horizontal="center" vertical="top"/>
    </xf>
    <xf numFmtId="0" fontId="4" fillId="3" borderId="2" xfId="1" applyFont="1" applyFill="1" applyBorder="1"/>
    <xf numFmtId="0" fontId="6" fillId="5" borderId="26" xfId="0" applyFont="1" applyFill="1" applyBorder="1" applyAlignment="1">
      <alignment horizontal="center" vertical="center" wrapText="1"/>
    </xf>
    <xf numFmtId="0" fontId="6" fillId="0" borderId="22" xfId="5" applyFont="1" applyBorder="1" applyAlignment="1">
      <alignment horizontal="centerContinuous" vertical="center" wrapText="1"/>
    </xf>
    <xf numFmtId="0" fontId="6" fillId="0" borderId="0" xfId="5" applyFont="1" applyAlignment="1">
      <alignment horizontal="left" vertical="center"/>
    </xf>
    <xf numFmtId="0" fontId="4" fillId="6" borderId="16" xfId="5" applyFont="1" applyFill="1" applyBorder="1" applyAlignment="1">
      <alignment horizontal="center" vertical="center" wrapText="1"/>
    </xf>
    <xf numFmtId="0" fontId="6" fillId="0" borderId="0" xfId="5" applyFont="1"/>
    <xf numFmtId="0" fontId="6" fillId="6" borderId="16" xfId="5" applyFont="1" applyFill="1" applyBorder="1" applyAlignment="1">
      <alignment horizontal="centerContinuous" vertical="center" wrapText="1"/>
    </xf>
    <xf numFmtId="165" fontId="6" fillId="6" borderId="16" xfId="4" applyNumberFormat="1" applyFont="1" applyFill="1" applyBorder="1" applyAlignment="1">
      <alignment horizontal="center" vertical="center"/>
    </xf>
    <xf numFmtId="0" fontId="6" fillId="6" borderId="17" xfId="5" applyFont="1" applyFill="1" applyBorder="1" applyAlignment="1">
      <alignment horizontal="centerContinuous" vertical="center" wrapText="1"/>
    </xf>
    <xf numFmtId="10" fontId="6" fillId="6" borderId="16" xfId="4" applyNumberFormat="1" applyFont="1" applyFill="1" applyBorder="1" applyAlignment="1">
      <alignment horizontal="center" vertical="center"/>
    </xf>
    <xf numFmtId="8" fontId="6" fillId="8" borderId="16" xfId="5" applyNumberFormat="1" applyFont="1" applyFill="1" applyBorder="1" applyAlignment="1">
      <alignment horizontal="center" vertical="center"/>
    </xf>
    <xf numFmtId="10" fontId="6" fillId="0" borderId="0" xfId="4" applyNumberFormat="1" applyFont="1" applyFill="1" applyBorder="1" applyAlignment="1">
      <alignment horizontal="center" vertical="center"/>
    </xf>
    <xf numFmtId="169" fontId="6" fillId="0" borderId="0" xfId="5" applyNumberFormat="1" applyFont="1" applyAlignment="1">
      <alignment horizontal="center" vertical="center"/>
    </xf>
    <xf numFmtId="8" fontId="6" fillId="0" borderId="0" xfId="5" applyNumberFormat="1" applyFont="1" applyAlignment="1">
      <alignment horizontal="center" vertical="center"/>
    </xf>
    <xf numFmtId="165" fontId="6" fillId="0" borderId="0" xfId="4" applyNumberFormat="1" applyFont="1" applyFill="1" applyBorder="1" applyAlignment="1">
      <alignment horizontal="center" vertical="center"/>
    </xf>
    <xf numFmtId="170" fontId="6" fillId="0" borderId="0" xfId="5" applyNumberFormat="1" applyFont="1" applyAlignment="1">
      <alignment horizontal="center" vertical="center"/>
    </xf>
    <xf numFmtId="0" fontId="6" fillId="0" borderId="0" xfId="5" applyFont="1" applyAlignment="1">
      <alignment vertical="center"/>
    </xf>
    <xf numFmtId="0" fontId="6" fillId="0" borderId="0" xfId="5" applyFont="1" applyAlignment="1">
      <alignment vertical="center" wrapText="1"/>
    </xf>
    <xf numFmtId="0" fontId="10" fillId="4" borderId="0" xfId="0" applyFont="1" applyFill="1" applyAlignment="1">
      <alignment vertical="center"/>
    </xf>
    <xf numFmtId="0" fontId="4" fillId="4" borderId="0" xfId="0" applyFont="1" applyFill="1" applyAlignment="1">
      <alignment vertical="center"/>
    </xf>
    <xf numFmtId="0" fontId="6" fillId="10" borderId="2" xfId="0" applyFont="1" applyFill="1" applyBorder="1" applyAlignment="1">
      <alignment horizontal="center" vertical="top" wrapText="1"/>
    </xf>
    <xf numFmtId="0" fontId="4" fillId="10" borderId="2" xfId="0" applyFont="1" applyFill="1" applyBorder="1" applyAlignment="1">
      <alignment horizontal="center" vertical="top" wrapText="1"/>
    </xf>
    <xf numFmtId="0" fontId="6" fillId="10"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6" fillId="10" borderId="2" xfId="0" quotePrefix="1" applyFont="1" applyFill="1" applyBorder="1" applyAlignment="1">
      <alignment horizontal="center" vertical="center" wrapText="1"/>
    </xf>
    <xf numFmtId="0" fontId="4" fillId="10" borderId="2" xfId="0" quotePrefix="1" applyFont="1" applyFill="1" applyBorder="1" applyAlignment="1">
      <alignment horizontal="center" vertical="center" wrapText="1"/>
    </xf>
    <xf numFmtId="4" fontId="4" fillId="3" borderId="2" xfId="1" applyNumberFormat="1" applyFont="1" applyFill="1" applyBorder="1" applyAlignment="1">
      <alignment horizontal="center" vertical="center" wrapText="1"/>
    </xf>
    <xf numFmtId="164" fontId="4" fillId="3" borderId="2" xfId="1" applyNumberFormat="1" applyFont="1" applyFill="1" applyBorder="1" applyAlignment="1">
      <alignment horizontal="center"/>
    </xf>
    <xf numFmtId="0" fontId="6" fillId="0" borderId="3" xfId="1" applyFont="1" applyBorder="1"/>
    <xf numFmtId="0" fontId="6" fillId="0" borderId="2" xfId="1" applyFont="1" applyBorder="1" applyAlignment="1">
      <alignment horizontal="center"/>
    </xf>
    <xf numFmtId="0" fontId="6" fillId="0" borderId="2" xfId="1" applyFont="1" applyBorder="1"/>
    <xf numFmtId="4" fontId="6" fillId="0" borderId="2" xfId="1" applyNumberFormat="1" applyFont="1" applyBorder="1" applyAlignment="1">
      <alignment horizontal="right"/>
    </xf>
    <xf numFmtId="166" fontId="6" fillId="0" borderId="2" xfId="1" applyNumberFormat="1" applyFont="1" applyBorder="1" applyAlignment="1">
      <alignment horizontal="right"/>
    </xf>
    <xf numFmtId="164" fontId="6" fillId="0" borderId="2" xfId="1" applyNumberFormat="1" applyFont="1" applyBorder="1" applyAlignment="1">
      <alignment horizontal="right"/>
    </xf>
    <xf numFmtId="0" fontId="6" fillId="5" borderId="32" xfId="0" applyFont="1" applyFill="1" applyBorder="1" applyAlignment="1">
      <alignment vertical="top" wrapText="1"/>
    </xf>
    <xf numFmtId="0" fontId="5" fillId="0" borderId="0" xfId="0" applyFont="1" applyAlignment="1">
      <alignment vertical="center"/>
    </xf>
    <xf numFmtId="0" fontId="1" fillId="0" borderId="0" xfId="0" applyFont="1"/>
    <xf numFmtId="166" fontId="1" fillId="0" borderId="0" xfId="0" applyNumberFormat="1" applyFont="1"/>
    <xf numFmtId="0" fontId="10" fillId="0" borderId="0" xfId="0" applyFont="1" applyAlignment="1">
      <alignment horizontal="left" vertical="center"/>
    </xf>
    <xf numFmtId="0" fontId="6" fillId="0" borderId="0" xfId="0" applyFont="1" applyAlignment="1">
      <alignment horizontal="left" vertical="top"/>
    </xf>
    <xf numFmtId="0" fontId="6" fillId="0" borderId="0" xfId="0" quotePrefix="1" applyFont="1" applyAlignment="1">
      <alignment horizontal="left" vertical="top"/>
    </xf>
    <xf numFmtId="0" fontId="6" fillId="0" borderId="0" xfId="0" quotePrefix="1" applyFont="1" applyAlignment="1">
      <alignment vertical="top"/>
    </xf>
    <xf numFmtId="0" fontId="1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6" fillId="10" borderId="3" xfId="0" applyFont="1" applyFill="1" applyBorder="1" applyAlignment="1">
      <alignment horizontal="center" vertical="center" wrapText="1"/>
    </xf>
    <xf numFmtId="0" fontId="6" fillId="10" borderId="26"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6" fillId="10" borderId="31" xfId="0" applyFont="1" applyFill="1" applyBorder="1" applyAlignment="1">
      <alignment horizontal="center" vertical="center" wrapText="1"/>
    </xf>
    <xf numFmtId="0" fontId="6" fillId="10" borderId="4" xfId="0" applyFont="1" applyFill="1" applyBorder="1" applyAlignment="1">
      <alignment horizontal="center" vertical="center" wrapText="1"/>
    </xf>
    <xf numFmtId="167" fontId="4" fillId="3" borderId="2" xfId="1" applyNumberFormat="1" applyFont="1" applyFill="1" applyBorder="1" applyAlignment="1">
      <alignment horizontal="center"/>
    </xf>
    <xf numFmtId="2" fontId="6" fillId="0" borderId="2" xfId="3" applyNumberFormat="1" applyFont="1" applyFill="1" applyBorder="1" applyAlignment="1">
      <alignment horizontal="right"/>
    </xf>
    <xf numFmtId="165" fontId="6" fillId="0" borderId="2" xfId="4" applyNumberFormat="1" applyFont="1" applyFill="1" applyBorder="1" applyAlignment="1">
      <alignment horizontal="right"/>
    </xf>
    <xf numFmtId="2" fontId="6" fillId="0" borderId="2" xfId="4" applyNumberFormat="1" applyFont="1" applyFill="1" applyBorder="1" applyAlignment="1">
      <alignment horizontal="right"/>
    </xf>
    <xf numFmtId="0" fontId="6" fillId="5" borderId="28" xfId="0" applyFont="1" applyFill="1" applyBorder="1" applyAlignment="1">
      <alignment vertical="center" wrapText="1"/>
    </xf>
    <xf numFmtId="0" fontId="6" fillId="5" borderId="24" xfId="0" applyFont="1" applyFill="1" applyBorder="1" applyAlignment="1">
      <alignment vertical="center" wrapText="1"/>
    </xf>
    <xf numFmtId="0" fontId="6" fillId="5" borderId="29" xfId="0" applyFont="1" applyFill="1" applyBorder="1" applyAlignment="1">
      <alignment vertical="center" wrapText="1"/>
    </xf>
    <xf numFmtId="0" fontId="6" fillId="5" borderId="26" xfId="0" applyFont="1" applyFill="1" applyBorder="1" applyAlignment="1">
      <alignment vertical="center" wrapText="1"/>
    </xf>
    <xf numFmtId="0" fontId="6" fillId="5" borderId="29" xfId="0" applyFont="1" applyFill="1" applyBorder="1" applyAlignment="1">
      <alignment horizontal="center" vertical="center" wrapText="1"/>
    </xf>
    <xf numFmtId="0" fontId="6" fillId="5" borderId="32" xfId="0" applyFont="1" applyFill="1" applyBorder="1" applyAlignment="1">
      <alignment vertical="center" wrapText="1"/>
    </xf>
    <xf numFmtId="0" fontId="6" fillId="5" borderId="18" xfId="0" applyFont="1" applyFill="1" applyBorder="1" applyAlignment="1">
      <alignment vertical="center" wrapText="1"/>
    </xf>
    <xf numFmtId="0" fontId="6" fillId="5" borderId="3" xfId="0" applyFont="1" applyFill="1" applyBorder="1" applyAlignment="1">
      <alignment vertical="center" wrapText="1"/>
    </xf>
    <xf numFmtId="0" fontId="6" fillId="5" borderId="0" xfId="0" applyFont="1" applyFill="1" applyAlignment="1">
      <alignment horizontal="center" vertical="center" wrapText="1"/>
    </xf>
    <xf numFmtId="0" fontId="6" fillId="5" borderId="6" xfId="0" applyFont="1" applyFill="1" applyBorder="1" applyAlignment="1">
      <alignment vertical="top"/>
    </xf>
    <xf numFmtId="0" fontId="6" fillId="5" borderId="5" xfId="0" applyFont="1" applyFill="1" applyBorder="1" applyAlignment="1">
      <alignment vertical="top"/>
    </xf>
    <xf numFmtId="172" fontId="6" fillId="0" borderId="0" xfId="5" applyNumberFormat="1" applyFont="1" applyAlignment="1">
      <alignment vertical="center" wrapText="1"/>
    </xf>
    <xf numFmtId="0" fontId="6" fillId="9" borderId="2" xfId="0" applyFont="1" applyFill="1" applyBorder="1" applyAlignment="1">
      <alignment horizontal="center" vertical="center" wrapText="1"/>
    </xf>
    <xf numFmtId="0" fontId="6" fillId="9" borderId="2" xfId="0" quotePrefix="1" applyFont="1" applyFill="1" applyBorder="1" applyAlignment="1">
      <alignment horizontal="center" vertical="center" wrapText="1"/>
    </xf>
    <xf numFmtId="0" fontId="6" fillId="5" borderId="28" xfId="0" applyFont="1" applyFill="1" applyBorder="1" applyAlignment="1">
      <alignment horizontal="left" vertical="top"/>
    </xf>
    <xf numFmtId="0" fontId="6" fillId="5" borderId="0" xfId="0" applyFont="1" applyFill="1" applyAlignment="1">
      <alignment vertical="top" wrapText="1"/>
    </xf>
    <xf numFmtId="0" fontId="6" fillId="5" borderId="0" xfId="0" applyFont="1" applyFill="1" applyAlignment="1">
      <alignment horizontal="center" vertical="center"/>
    </xf>
    <xf numFmtId="166" fontId="1" fillId="7" borderId="2" xfId="1" applyNumberFormat="1" applyFont="1" applyFill="1" applyBorder="1" applyAlignment="1">
      <alignment horizontal="right"/>
    </xf>
    <xf numFmtId="164" fontId="1" fillId="7" borderId="2" xfId="1" applyNumberFormat="1" applyFont="1" applyFill="1" applyBorder="1" applyAlignment="1">
      <alignment horizontal="right"/>
    </xf>
    <xf numFmtId="164" fontId="6" fillId="3" borderId="2" xfId="1" applyNumberFormat="1" applyFont="1" applyFill="1" applyBorder="1" applyAlignment="1">
      <alignment horizontal="center" vertical="center" wrapText="1"/>
    </xf>
    <xf numFmtId="0" fontId="3" fillId="0" borderId="0" xfId="0" applyFont="1" applyAlignment="1">
      <alignment vertical="center" wrapText="1"/>
    </xf>
    <xf numFmtId="0" fontId="6" fillId="6" borderId="30" xfId="0" applyFont="1" applyFill="1" applyBorder="1" applyAlignment="1">
      <alignment horizontal="left" vertical="top" wrapText="1"/>
    </xf>
    <xf numFmtId="0" fontId="6" fillId="6" borderId="30" xfId="0" applyFont="1" applyFill="1" applyBorder="1" applyAlignment="1">
      <alignment vertical="center"/>
    </xf>
    <xf numFmtId="0" fontId="6" fillId="6" borderId="30" xfId="0" applyFont="1" applyFill="1" applyBorder="1" applyAlignment="1">
      <alignment vertical="center" wrapText="1"/>
    </xf>
    <xf numFmtId="0" fontId="6" fillId="6" borderId="32" xfId="0" applyFont="1" applyFill="1" applyBorder="1" applyAlignment="1">
      <alignment horizontal="left" vertical="top"/>
    </xf>
    <xf numFmtId="0" fontId="6" fillId="6" borderId="18" xfId="0" applyFont="1" applyFill="1" applyBorder="1" applyAlignment="1">
      <alignment horizontal="left" vertical="top" wrapText="1"/>
    </xf>
    <xf numFmtId="0" fontId="6" fillId="6" borderId="18" xfId="0" applyFont="1" applyFill="1" applyBorder="1" applyAlignment="1">
      <alignment vertical="center"/>
    </xf>
    <xf numFmtId="0" fontId="6" fillId="6" borderId="18" xfId="0" applyFont="1" applyFill="1" applyBorder="1" applyAlignment="1">
      <alignment vertical="center" wrapText="1"/>
    </xf>
    <xf numFmtId="0" fontId="4" fillId="2" borderId="3" xfId="0" applyFont="1" applyFill="1" applyBorder="1" applyAlignment="1">
      <alignment horizontal="center" vertical="center" wrapText="1"/>
    </xf>
    <xf numFmtId="0" fontId="6" fillId="0" borderId="0" xfId="5" applyFont="1" applyAlignment="1">
      <alignment horizontal="left"/>
    </xf>
    <xf numFmtId="164" fontId="6" fillId="0" borderId="0" xfId="5" applyNumberFormat="1" applyFont="1"/>
    <xf numFmtId="0" fontId="6" fillId="0" borderId="0" xfId="5" quotePrefix="1" applyFont="1" applyAlignment="1">
      <alignment vertical="center"/>
    </xf>
    <xf numFmtId="0" fontId="12" fillId="0" borderId="0" xfId="5" applyFont="1"/>
    <xf numFmtId="0" fontId="4" fillId="5" borderId="7" xfId="5" applyFont="1" applyFill="1" applyBorder="1" applyAlignment="1">
      <alignment horizontal="centerContinuous" vertical="center"/>
    </xf>
    <xf numFmtId="0" fontId="4" fillId="5" borderId="8" xfId="5" applyFont="1" applyFill="1" applyBorder="1" applyAlignment="1">
      <alignment horizontal="centerContinuous" vertical="center"/>
    </xf>
    <xf numFmtId="0" fontId="4" fillId="5" borderId="9" xfId="5" applyFont="1" applyFill="1" applyBorder="1" applyAlignment="1">
      <alignment horizontal="centerContinuous" vertical="center"/>
    </xf>
    <xf numFmtId="166" fontId="6" fillId="0" borderId="0" xfId="5" applyNumberFormat="1" applyFont="1"/>
    <xf numFmtId="164" fontId="6" fillId="8" borderId="15" xfId="5" applyNumberFormat="1" applyFont="1" applyFill="1" applyBorder="1" applyAlignment="1">
      <alignment horizontal="center" vertical="center"/>
    </xf>
    <xf numFmtId="164" fontId="6" fillId="0" borderId="1" xfId="5" applyNumberFormat="1" applyFont="1" applyBorder="1" applyAlignment="1">
      <alignment horizontal="center" vertical="center"/>
    </xf>
    <xf numFmtId="164" fontId="6" fillId="0" borderId="0" xfId="5" applyNumberFormat="1" applyFont="1" applyAlignment="1">
      <alignment horizontal="center" vertical="center"/>
    </xf>
    <xf numFmtId="2" fontId="6" fillId="0" borderId="0" xfId="5" applyNumberFormat="1" applyFont="1"/>
    <xf numFmtId="166" fontId="6" fillId="0" borderId="0" xfId="5" applyNumberFormat="1" applyFont="1" applyAlignment="1">
      <alignment horizontal="center" vertical="center"/>
    </xf>
    <xf numFmtId="166" fontId="6" fillId="0" borderId="22" xfId="5" applyNumberFormat="1" applyFont="1" applyBorder="1" applyAlignment="1">
      <alignment horizontal="center" vertical="center"/>
    </xf>
    <xf numFmtId="166" fontId="6" fillId="8" borderId="33" xfId="5" applyNumberFormat="1" applyFont="1" applyFill="1" applyBorder="1" applyAlignment="1">
      <alignment horizontal="center" vertical="center"/>
    </xf>
    <xf numFmtId="166" fontId="6" fillId="8" borderId="16" xfId="5" applyNumberFormat="1" applyFont="1" applyFill="1" applyBorder="1" applyAlignment="1">
      <alignment horizontal="center" vertical="center"/>
    </xf>
    <xf numFmtId="0" fontId="4" fillId="0" borderId="0" xfId="0" applyFont="1" applyAlignment="1">
      <alignment vertical="center" wrapText="1"/>
    </xf>
    <xf numFmtId="168" fontId="6" fillId="0" borderId="0" xfId="0" applyNumberFormat="1" applyFont="1"/>
    <xf numFmtId="164" fontId="6" fillId="0" borderId="0" xfId="0" applyNumberFormat="1" applyFont="1"/>
    <xf numFmtId="0" fontId="4" fillId="0" borderId="0" xfId="0" applyFont="1" applyAlignment="1">
      <alignment horizontal="left" vertical="center"/>
    </xf>
    <xf numFmtId="0" fontId="6" fillId="6" borderId="31" xfId="0" applyFont="1" applyFill="1" applyBorder="1"/>
    <xf numFmtId="0" fontId="6" fillId="6" borderId="27" xfId="0" applyFont="1" applyFill="1" applyBorder="1"/>
    <xf numFmtId="0" fontId="6" fillId="9" borderId="3" xfId="0" applyFont="1" applyFill="1" applyBorder="1" applyAlignment="1">
      <alignment horizontal="center" vertical="center" wrapText="1"/>
    </xf>
    <xf numFmtId="165" fontId="6" fillId="0" borderId="2" xfId="1" applyNumberFormat="1" applyFont="1" applyBorder="1" applyAlignment="1">
      <alignment horizontal="right"/>
    </xf>
    <xf numFmtId="171" fontId="6" fillId="0" borderId="0" xfId="4" applyNumberFormat="1" applyFont="1" applyFill="1"/>
    <xf numFmtId="166" fontId="6" fillId="0" borderId="0" xfId="0" applyNumberFormat="1" applyFont="1"/>
    <xf numFmtId="170" fontId="6" fillId="8" borderId="2" xfId="5" applyNumberFormat="1" applyFont="1" applyFill="1" applyBorder="1" applyAlignment="1">
      <alignment horizontal="center" vertical="center"/>
    </xf>
    <xf numFmtId="165" fontId="6" fillId="6" borderId="2" xfId="4" applyNumberFormat="1" applyFont="1" applyFill="1" applyBorder="1" applyAlignment="1">
      <alignment horizontal="center" vertical="center"/>
    </xf>
    <xf numFmtId="0" fontId="6" fillId="9" borderId="2" xfId="0" applyFont="1" applyFill="1" applyBorder="1" applyAlignment="1">
      <alignment horizontal="center" vertical="center"/>
    </xf>
    <xf numFmtId="0" fontId="6" fillId="0" borderId="0" xfId="0" quotePrefix="1" applyFont="1"/>
    <xf numFmtId="0" fontId="6" fillId="0" borderId="3" xfId="1" applyFont="1" applyBorder="1" applyAlignment="1">
      <alignment horizontal="center"/>
    </xf>
    <xf numFmtId="166" fontId="6" fillId="0" borderId="3" xfId="1" applyNumberFormat="1" applyFont="1" applyBorder="1" applyAlignment="1">
      <alignment horizontal="right"/>
    </xf>
    <xf numFmtId="164" fontId="4" fillId="3" borderId="2" xfId="1" applyNumberFormat="1" applyFont="1" applyFill="1" applyBorder="1" applyAlignment="1">
      <alignment horizontal="center" vertical="center" wrapText="1"/>
    </xf>
    <xf numFmtId="2" fontId="6" fillId="0" borderId="2" xfId="1" applyNumberFormat="1" applyFont="1" applyBorder="1" applyAlignment="1">
      <alignment horizontal="right"/>
    </xf>
    <xf numFmtId="164" fontId="6" fillId="0" borderId="3" xfId="1" applyNumberFormat="1" applyFont="1" applyBorder="1" applyAlignment="1">
      <alignment horizontal="right"/>
    </xf>
    <xf numFmtId="166" fontId="6" fillId="0" borderId="0" xfId="1" applyNumberFormat="1" applyFont="1" applyAlignment="1">
      <alignment vertical="top"/>
    </xf>
    <xf numFmtId="0" fontId="6" fillId="0" borderId="0" xfId="1" applyFont="1"/>
    <xf numFmtId="166" fontId="6" fillId="0" borderId="0" xfId="1" applyNumberFormat="1" applyFont="1" applyAlignment="1">
      <alignment vertical="center"/>
    </xf>
    <xf numFmtId="0" fontId="6" fillId="0" borderId="0" xfId="1" applyFont="1" applyAlignment="1">
      <alignment horizontal="center"/>
    </xf>
    <xf numFmtId="166" fontId="6" fillId="0" borderId="0" xfId="1" applyNumberFormat="1" applyFont="1" applyAlignment="1">
      <alignment horizontal="center"/>
    </xf>
    <xf numFmtId="166" fontId="6" fillId="0" borderId="0" xfId="1" applyNumberFormat="1" applyFont="1"/>
    <xf numFmtId="2" fontId="6" fillId="0" borderId="0" xfId="1" applyNumberFormat="1" applyFont="1"/>
    <xf numFmtId="4" fontId="6" fillId="0" borderId="0" xfId="1" applyNumberFormat="1" applyFont="1"/>
    <xf numFmtId="0" fontId="4" fillId="3" borderId="3" xfId="1" applyFont="1" applyFill="1" applyBorder="1" applyAlignment="1">
      <alignment horizontal="center"/>
    </xf>
    <xf numFmtId="43" fontId="6" fillId="0" borderId="0" xfId="0" applyNumberFormat="1" applyFont="1"/>
    <xf numFmtId="0" fontId="4" fillId="0" borderId="0" xfId="0" applyFont="1" applyAlignment="1">
      <alignment horizontal="left" vertical="center" wrapText="1"/>
    </xf>
    <xf numFmtId="0" fontId="6" fillId="0" borderId="0" xfId="0" applyFont="1" applyAlignment="1">
      <alignment vertical="center" wrapText="1"/>
    </xf>
    <xf numFmtId="167" fontId="4" fillId="3" borderId="3" xfId="1" applyNumberFormat="1" applyFont="1" applyFill="1" applyBorder="1"/>
    <xf numFmtId="2" fontId="6" fillId="0" borderId="2" xfId="0" applyNumberFormat="1" applyFont="1" applyBorder="1" applyAlignment="1">
      <alignment horizontal="right"/>
    </xf>
    <xf numFmtId="167" fontId="6" fillId="0" borderId="0" xfId="0" applyNumberFormat="1" applyFont="1" applyAlignment="1">
      <alignment horizontal="right"/>
    </xf>
    <xf numFmtId="0" fontId="6" fillId="0" borderId="0" xfId="0" applyFont="1" applyAlignment="1">
      <alignment horizontal="right"/>
    </xf>
    <xf numFmtId="10" fontId="6" fillId="0" borderId="0" xfId="0" applyNumberFormat="1" applyFont="1" applyAlignment="1">
      <alignment horizontal="right"/>
    </xf>
    <xf numFmtId="0" fontId="6" fillId="0" borderId="0" xfId="0" applyFont="1" applyAlignment="1">
      <alignment horizontal="center" vertical="top" wrapText="1"/>
    </xf>
    <xf numFmtId="0" fontId="6" fillId="0" borderId="0" xfId="0" applyFont="1" applyAlignment="1">
      <alignment horizontal="center" vertical="center" wrapText="1"/>
    </xf>
    <xf numFmtId="164" fontId="6" fillId="0" borderId="2" xfId="0" applyNumberFormat="1" applyFont="1" applyBorder="1" applyAlignment="1">
      <alignment horizontal="right"/>
    </xf>
    <xf numFmtId="166" fontId="6" fillId="0" borderId="2" xfId="0" applyNumberFormat="1" applyFont="1" applyBorder="1" applyAlignment="1">
      <alignment horizontal="right"/>
    </xf>
    <xf numFmtId="164" fontId="6" fillId="2" borderId="2" xfId="0" applyNumberFormat="1" applyFont="1" applyFill="1" applyBorder="1" applyAlignment="1">
      <alignment horizontal="right"/>
    </xf>
    <xf numFmtId="2" fontId="6" fillId="2" borderId="2" xfId="0" applyNumberFormat="1" applyFont="1" applyFill="1" applyBorder="1" applyAlignment="1">
      <alignment horizontal="right"/>
    </xf>
    <xf numFmtId="166" fontId="6" fillId="2" borderId="2" xfId="0" applyNumberFormat="1" applyFont="1" applyFill="1" applyBorder="1" applyAlignment="1">
      <alignment horizontal="right"/>
    </xf>
    <xf numFmtId="166" fontId="6" fillId="0" borderId="2" xfId="1" applyNumberFormat="1" applyFont="1" applyBorder="1"/>
    <xf numFmtId="3" fontId="6" fillId="3" borderId="2" xfId="1" applyNumberFormat="1" applyFont="1" applyFill="1" applyBorder="1" applyAlignment="1">
      <alignment horizontal="center" vertical="center" wrapText="1"/>
    </xf>
    <xf numFmtId="0" fontId="14" fillId="0" borderId="10" xfId="5" applyFont="1" applyBorder="1" applyAlignment="1">
      <alignment horizontal="centerContinuous" vertical="center" wrapText="1"/>
    </xf>
    <xf numFmtId="0" fontId="4" fillId="10" borderId="4" xfId="0" applyFont="1" applyFill="1" applyBorder="1" applyAlignment="1">
      <alignment horizontal="centerContinuous" vertical="center" wrapText="1"/>
    </xf>
    <xf numFmtId="0" fontId="4" fillId="10" borderId="6" xfId="0" applyFont="1" applyFill="1" applyBorder="1" applyAlignment="1">
      <alignment horizontal="centerContinuous" vertical="center" wrapText="1"/>
    </xf>
    <xf numFmtId="0" fontId="4" fillId="10" borderId="5" xfId="0" applyFont="1" applyFill="1" applyBorder="1" applyAlignment="1">
      <alignment horizontal="centerContinuous" vertical="center" wrapText="1"/>
    </xf>
    <xf numFmtId="0" fontId="4" fillId="10" borderId="2" xfId="0" applyFont="1" applyFill="1" applyBorder="1" applyAlignment="1">
      <alignment horizontal="centerContinuous" vertical="center" wrapText="1"/>
    </xf>
    <xf numFmtId="0" fontId="6" fillId="0" borderId="11" xfId="5" applyFont="1" applyBorder="1" applyAlignment="1">
      <alignment horizontal="centerContinuous" vertical="center"/>
    </xf>
    <xf numFmtId="165" fontId="6" fillId="0" borderId="0" xfId="0" applyNumberFormat="1" applyFont="1"/>
    <xf numFmtId="165" fontId="1" fillId="0" borderId="0" xfId="0" applyNumberFormat="1" applyFont="1"/>
    <xf numFmtId="0" fontId="1" fillId="0" borderId="0" xfId="5" applyFont="1" applyAlignment="1">
      <alignment horizontal="left" vertical="center"/>
    </xf>
    <xf numFmtId="0" fontId="6" fillId="9" borderId="3" xfId="0" applyFont="1" applyFill="1" applyBorder="1" applyAlignment="1">
      <alignment horizontal="center" vertical="top" wrapText="1"/>
    </xf>
    <xf numFmtId="0" fontId="6" fillId="10" borderId="3" xfId="0" applyFont="1" applyFill="1" applyBorder="1" applyAlignment="1">
      <alignment horizontal="center" vertical="top" wrapText="1"/>
    </xf>
    <xf numFmtId="0" fontId="16" fillId="0" borderId="0" xfId="0" applyFont="1"/>
    <xf numFmtId="0" fontId="14" fillId="6" borderId="16" xfId="5" applyFont="1" applyFill="1" applyBorder="1" applyAlignment="1">
      <alignment horizontal="centerContinuous" vertical="center" wrapText="1"/>
    </xf>
    <xf numFmtId="0" fontId="14" fillId="6" borderId="17" xfId="5" applyFont="1" applyFill="1" applyBorder="1" applyAlignment="1">
      <alignment horizontal="centerContinuous" vertical="center" wrapText="1"/>
    </xf>
    <xf numFmtId="0" fontId="4" fillId="6" borderId="0" xfId="0" applyFont="1" applyFill="1" applyAlignment="1">
      <alignment vertical="center" wrapText="1"/>
    </xf>
    <xf numFmtId="0" fontId="4" fillId="6" borderId="30" xfId="0" applyFont="1" applyFill="1" applyBorder="1" applyAlignment="1">
      <alignment vertical="center" wrapText="1"/>
    </xf>
    <xf numFmtId="0" fontId="4" fillId="6" borderId="31" xfId="0" applyFont="1" applyFill="1" applyBorder="1" applyAlignment="1">
      <alignment vertical="center" wrapText="1"/>
    </xf>
    <xf numFmtId="0" fontId="4" fillId="6" borderId="25" xfId="0" applyFont="1" applyFill="1" applyBorder="1" applyAlignment="1">
      <alignment vertical="center" wrapText="1"/>
    </xf>
    <xf numFmtId="0" fontId="4" fillId="6" borderId="18" xfId="0" applyFont="1" applyFill="1" applyBorder="1" applyAlignment="1">
      <alignment vertical="center" wrapText="1"/>
    </xf>
    <xf numFmtId="0" fontId="4" fillId="6" borderId="27" xfId="0" applyFont="1" applyFill="1" applyBorder="1" applyAlignment="1">
      <alignment vertical="center" wrapText="1"/>
    </xf>
    <xf numFmtId="0" fontId="6" fillId="5" borderId="28" xfId="0" applyFont="1" applyFill="1" applyBorder="1" applyAlignment="1">
      <alignment horizontal="left" vertical="top" wrapText="1"/>
    </xf>
    <xf numFmtId="0" fontId="6" fillId="5" borderId="29" xfId="0" applyFont="1" applyFill="1" applyBorder="1" applyAlignment="1">
      <alignment horizontal="left" vertical="top" wrapText="1"/>
    </xf>
    <xf numFmtId="0" fontId="6" fillId="5" borderId="25" xfId="0" applyFont="1" applyFill="1" applyBorder="1" applyAlignment="1">
      <alignment horizontal="left" vertical="top" wrapText="1"/>
    </xf>
    <xf numFmtId="0" fontId="6" fillId="5" borderId="29" xfId="0" applyFont="1" applyFill="1" applyBorder="1" applyAlignment="1">
      <alignment horizontal="center" vertical="top" wrapText="1"/>
    </xf>
    <xf numFmtId="0" fontId="6" fillId="5" borderId="32" xfId="0" applyFont="1" applyFill="1" applyBorder="1" applyAlignment="1">
      <alignment horizontal="left" vertical="top" wrapText="1"/>
    </xf>
    <xf numFmtId="0" fontId="6" fillId="5" borderId="25" xfId="0" applyFont="1" applyFill="1" applyBorder="1" applyAlignment="1">
      <alignment vertical="top" wrapText="1"/>
    </xf>
    <xf numFmtId="165" fontId="6" fillId="6" borderId="10" xfId="4" applyNumberFormat="1" applyFont="1" applyFill="1" applyBorder="1" applyAlignment="1">
      <alignment horizontal="center" vertical="center"/>
    </xf>
    <xf numFmtId="0" fontId="4" fillId="6" borderId="10" xfId="5" applyFont="1" applyFill="1" applyBorder="1" applyAlignment="1">
      <alignment horizontal="center" vertical="center" wrapText="1"/>
    </xf>
    <xf numFmtId="170" fontId="6" fillId="8" borderId="16" xfId="5" applyNumberFormat="1" applyFont="1" applyFill="1" applyBorder="1" applyAlignment="1">
      <alignment horizontal="center" vertical="center"/>
    </xf>
    <xf numFmtId="164" fontId="6" fillId="8" borderId="34" xfId="5" applyNumberFormat="1" applyFont="1" applyFill="1" applyBorder="1" applyAlignment="1">
      <alignment horizontal="center" vertical="center"/>
    </xf>
    <xf numFmtId="164" fontId="6" fillId="3" borderId="15" xfId="5" applyNumberFormat="1" applyFont="1" applyFill="1" applyBorder="1" applyAlignment="1">
      <alignment horizontal="center" vertical="center"/>
    </xf>
    <xf numFmtId="164" fontId="6" fillId="8" borderId="13" xfId="5" applyNumberFormat="1" applyFont="1" applyFill="1" applyBorder="1" applyAlignment="1">
      <alignment horizontal="center" vertical="center"/>
    </xf>
    <xf numFmtId="164" fontId="6" fillId="8" borderId="16" xfId="5" applyNumberFormat="1" applyFont="1" applyFill="1" applyBorder="1" applyAlignment="1">
      <alignment horizontal="center" vertical="center"/>
    </xf>
    <xf numFmtId="0" fontId="6" fillId="6" borderId="5" xfId="0" applyFont="1" applyFill="1" applyBorder="1" applyAlignment="1">
      <alignment vertical="top"/>
    </xf>
    <xf numFmtId="0" fontId="6" fillId="6" borderId="30" xfId="0" applyFont="1" applyFill="1" applyBorder="1" applyAlignment="1">
      <alignment vertical="top"/>
    </xf>
    <xf numFmtId="0" fontId="6" fillId="6" borderId="18" xfId="0" applyFont="1" applyFill="1" applyBorder="1" applyAlignment="1">
      <alignment vertical="top"/>
    </xf>
    <xf numFmtId="0" fontId="1" fillId="0" borderId="0" xfId="2" applyFont="1"/>
    <xf numFmtId="0" fontId="1" fillId="0" borderId="0" xfId="1" applyFont="1"/>
    <xf numFmtId="0" fontId="3" fillId="0" borderId="0" xfId="0" applyFont="1" applyAlignment="1">
      <alignment vertical="center"/>
    </xf>
    <xf numFmtId="0" fontId="6" fillId="4" borderId="0" xfId="0" applyFont="1" applyFill="1"/>
    <xf numFmtId="166" fontId="6" fillId="4" borderId="0" xfId="0" applyNumberFormat="1" applyFont="1" applyFill="1"/>
    <xf numFmtId="166" fontId="16" fillId="4" borderId="0" xfId="0" applyNumberFormat="1" applyFont="1" applyFill="1"/>
    <xf numFmtId="0" fontId="16" fillId="4" borderId="0" xfId="0" applyFont="1" applyFill="1"/>
    <xf numFmtId="0" fontId="6" fillId="4" borderId="0" xfId="1" applyFont="1" applyFill="1"/>
    <xf numFmtId="4" fontId="1" fillId="0" borderId="2" xfId="1" applyNumberFormat="1" applyFont="1" applyBorder="1" applyAlignment="1">
      <alignment horizontal="right"/>
    </xf>
    <xf numFmtId="4" fontId="1" fillId="7" borderId="2" xfId="1" applyNumberFormat="1" applyFont="1" applyFill="1" applyBorder="1" applyAlignment="1">
      <alignment horizontal="right"/>
    </xf>
    <xf numFmtId="0" fontId="6" fillId="10" borderId="6" xfId="0" applyFont="1" applyFill="1" applyBorder="1" applyAlignment="1">
      <alignment horizontal="centerContinuous" vertical="center" wrapText="1"/>
    </xf>
    <xf numFmtId="0" fontId="6" fillId="10" borderId="6" xfId="0" applyFont="1" applyFill="1" applyBorder="1" applyAlignment="1">
      <alignment horizontal="centerContinuous" vertical="top" wrapText="1"/>
    </xf>
    <xf numFmtId="0" fontId="6" fillId="10" borderId="6" xfId="0" applyFont="1" applyFill="1" applyBorder="1" applyAlignment="1">
      <alignment horizontal="centerContinuous" vertical="center"/>
    </xf>
    <xf numFmtId="0" fontId="6" fillId="10" borderId="18" xfId="0" applyFont="1" applyFill="1" applyBorder="1" applyAlignment="1">
      <alignment horizontal="centerContinuous" vertical="top" wrapText="1"/>
    </xf>
    <xf numFmtId="0" fontId="6" fillId="10" borderId="5" xfId="0" applyFont="1" applyFill="1" applyBorder="1" applyAlignment="1">
      <alignment horizontal="centerContinuous" vertical="top" wrapText="1"/>
    </xf>
    <xf numFmtId="0" fontId="6" fillId="10" borderId="4" xfId="0" applyFont="1" applyFill="1" applyBorder="1" applyAlignment="1">
      <alignment horizontal="centerContinuous" vertical="center" wrapText="1"/>
    </xf>
    <xf numFmtId="0" fontId="6" fillId="10" borderId="5" xfId="0" applyFont="1" applyFill="1" applyBorder="1" applyAlignment="1">
      <alignment horizontal="centerContinuous" vertical="center" wrapText="1"/>
    </xf>
    <xf numFmtId="0" fontId="6" fillId="6" borderId="31" xfId="0" applyFont="1" applyFill="1" applyBorder="1" applyAlignment="1">
      <alignment horizontal="left" vertical="top"/>
    </xf>
    <xf numFmtId="0" fontId="6" fillId="6" borderId="27" xfId="0" applyFont="1" applyFill="1" applyBorder="1" applyAlignment="1">
      <alignment horizontal="left" vertical="top"/>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6" fillId="6" borderId="0" xfId="0" applyFont="1" applyFill="1" applyAlignment="1">
      <alignment vertical="top"/>
    </xf>
    <xf numFmtId="0" fontId="6" fillId="6" borderId="25" xfId="0" applyFont="1" applyFill="1" applyBorder="1" applyAlignment="1">
      <alignment horizontal="left" vertical="top"/>
    </xf>
    <xf numFmtId="0" fontId="6" fillId="6" borderId="31" xfId="0" applyFont="1" applyFill="1" applyBorder="1" applyAlignment="1">
      <alignment vertical="top"/>
    </xf>
    <xf numFmtId="0" fontId="6" fillId="6" borderId="27" xfId="0" applyFont="1" applyFill="1" applyBorder="1" applyAlignment="1">
      <alignment vertical="top"/>
    </xf>
    <xf numFmtId="0" fontId="6" fillId="5" borderId="13" xfId="5" applyFont="1" applyFill="1" applyBorder="1" applyAlignment="1">
      <alignment horizontal="center" vertical="center" wrapText="1"/>
    </xf>
    <xf numFmtId="0" fontId="6" fillId="5" borderId="11" xfId="5" applyFont="1" applyFill="1" applyBorder="1" applyAlignment="1">
      <alignment horizontal="center" vertical="center" wrapText="1"/>
    </xf>
    <xf numFmtId="0" fontId="6" fillId="5" borderId="14" xfId="5" applyFont="1" applyFill="1" applyBorder="1" applyAlignment="1">
      <alignment horizontal="center" vertical="center" wrapText="1"/>
    </xf>
    <xf numFmtId="0" fontId="14" fillId="5" borderId="13" xfId="5" applyFont="1" applyFill="1" applyBorder="1" applyAlignment="1">
      <alignment horizontal="center" vertical="center" wrapText="1"/>
    </xf>
    <xf numFmtId="0" fontId="14" fillId="5" borderId="11" xfId="5" applyFont="1" applyFill="1" applyBorder="1" applyAlignment="1">
      <alignment horizontal="center" vertical="center" wrapText="1"/>
    </xf>
    <xf numFmtId="0" fontId="14" fillId="5" borderId="14" xfId="5" applyFont="1" applyFill="1" applyBorder="1" applyAlignment="1">
      <alignment horizontal="center" vertical="center" wrapText="1"/>
    </xf>
    <xf numFmtId="0" fontId="6" fillId="5" borderId="19" xfId="5" applyFont="1" applyFill="1" applyBorder="1" applyAlignment="1">
      <alignment horizontal="center" vertical="center" wrapText="1"/>
    </xf>
    <xf numFmtId="0" fontId="6" fillId="5" borderId="1" xfId="5" applyFont="1" applyFill="1" applyBorder="1" applyAlignment="1">
      <alignment horizontal="center" vertical="center" wrapText="1"/>
    </xf>
    <xf numFmtId="0" fontId="6" fillId="5" borderId="20" xfId="5" applyFont="1" applyFill="1" applyBorder="1" applyAlignment="1">
      <alignment horizontal="center" vertical="center" wrapText="1"/>
    </xf>
    <xf numFmtId="0" fontId="6" fillId="5" borderId="21" xfId="5" applyFont="1" applyFill="1" applyBorder="1" applyAlignment="1">
      <alignment horizontal="center" vertical="center" wrapText="1"/>
    </xf>
    <xf numFmtId="0" fontId="6" fillId="5" borderId="22" xfId="5" applyFont="1" applyFill="1" applyBorder="1" applyAlignment="1">
      <alignment horizontal="center" vertical="center" wrapText="1"/>
    </xf>
    <xf numFmtId="0" fontId="6" fillId="5" borderId="23" xfId="5" applyFont="1" applyFill="1" applyBorder="1" applyAlignment="1">
      <alignment horizontal="center" vertical="center" wrapText="1"/>
    </xf>
    <xf numFmtId="0" fontId="4" fillId="6" borderId="10" xfId="5" applyFont="1" applyFill="1" applyBorder="1" applyAlignment="1">
      <alignment horizontal="center" vertical="center" wrapText="1"/>
    </xf>
    <xf numFmtId="0" fontId="4" fillId="6" borderId="14" xfId="5" applyFont="1" applyFill="1" applyBorder="1" applyAlignment="1">
      <alignment horizontal="center" vertical="center" wrapText="1"/>
    </xf>
    <xf numFmtId="0" fontId="6" fillId="6" borderId="11" xfId="5" applyFont="1" applyFill="1" applyBorder="1" applyAlignment="1">
      <alignment horizontal="center" vertical="center" wrapText="1"/>
    </xf>
    <xf numFmtId="0" fontId="6" fillId="6" borderId="14" xfId="5"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 xfId="0" applyFont="1" applyFill="1" applyBorder="1" applyAlignment="1">
      <alignment horizontal="center" vertical="center" wrapText="1"/>
    </xf>
  </cellXfs>
  <cellStyles count="6">
    <cellStyle name="Comma" xfId="3" builtinId="3"/>
    <cellStyle name="Normal" xfId="0" builtinId="0"/>
    <cellStyle name="Normal 143" xfId="1" xr:uid="{00000000-0005-0000-0000-000001000000}"/>
    <cellStyle name="Normal 2" xfId="2" xr:uid="{00000000-0005-0000-0000-000002000000}"/>
    <cellStyle name="Normal 58 2" xfId="5" xr:uid="{E353EE1C-5E97-468E-A4C2-37B1A71A1FA1}"/>
    <cellStyle name="Per cent" xfId="4" builtinId="5"/>
  </cellStyles>
  <dxfs count="0"/>
  <tableStyles count="0" defaultTableStyle="TableStyleMedium2" defaultPivotStyle="PivotStyleLight16"/>
  <colors>
    <mruColors>
      <color rgb="FFF3ECC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1</xdr:col>
      <xdr:colOff>133350</xdr:colOff>
      <xdr:row>6</xdr:row>
      <xdr:rowOff>248490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74BE7CFA-584B-89BD-38B6-DD82850BD1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2009775" cy="129941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89DBA32-6511-41D8-AA72-44784FC78E6D}"/>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fitToPage="1"/>
  </sheetPr>
  <dimension ref="A7:E35"/>
  <sheetViews>
    <sheetView showGridLines="0" tabSelected="1" zoomScaleNormal="100" workbookViewId="0"/>
  </sheetViews>
  <sheetFormatPr defaultColWidth="28.81640625" defaultRowHeight="15.5" x14ac:dyDescent="0.35"/>
  <cols>
    <col min="1" max="16384" width="28.81640625" style="30"/>
  </cols>
  <sheetData>
    <row r="7" spans="1:2" ht="21" customHeight="1" x14ac:dyDescent="0.35"/>
    <row r="8" spans="1:2" ht="25" x14ac:dyDescent="0.35">
      <c r="A8" s="98" t="s">
        <v>0</v>
      </c>
      <c r="B8" s="163"/>
    </row>
    <row r="9" spans="1:2" ht="25" x14ac:dyDescent="0.35">
      <c r="A9" s="98" t="s">
        <v>702</v>
      </c>
      <c r="B9" s="163"/>
    </row>
    <row r="10" spans="1:2" s="31" customFormat="1" ht="10" customHeight="1" x14ac:dyDescent="0.35"/>
    <row r="11" spans="1:2" s="31" customFormat="1" ht="20.25" customHeight="1" x14ac:dyDescent="0.35">
      <c r="A11" s="99" t="s">
        <v>1</v>
      </c>
      <c r="B11" s="99"/>
    </row>
    <row r="12" spans="1:2" s="31" customFormat="1" ht="20.25" customHeight="1" x14ac:dyDescent="0.35">
      <c r="A12" s="100" t="s">
        <v>703</v>
      </c>
      <c r="B12" s="100"/>
    </row>
    <row r="13" spans="1:2" s="31" customFormat="1" ht="20.25" customHeight="1" x14ac:dyDescent="0.35">
      <c r="A13" s="100" t="s">
        <v>742</v>
      </c>
      <c r="B13" s="100"/>
    </row>
    <row r="14" spans="1:2" s="31" customFormat="1" ht="20.25" customHeight="1" x14ac:dyDescent="0.35">
      <c r="A14" s="101" t="s">
        <v>2</v>
      </c>
      <c r="B14" s="101"/>
    </row>
    <row r="15" spans="1:2" s="31" customFormat="1" ht="20.25" customHeight="1" x14ac:dyDescent="0.35">
      <c r="A15" s="101" t="s">
        <v>3</v>
      </c>
      <c r="B15" s="101"/>
    </row>
    <row r="16" spans="1:2" s="31" customFormat="1" ht="20.25" customHeight="1" x14ac:dyDescent="0.35">
      <c r="A16" s="101" t="s">
        <v>4</v>
      </c>
      <c r="B16" s="101"/>
    </row>
    <row r="17" spans="1:5" s="31" customFormat="1" ht="20.149999999999999" customHeight="1" x14ac:dyDescent="0.35">
      <c r="A17" s="101" t="s">
        <v>5</v>
      </c>
      <c r="B17" s="101"/>
    </row>
    <row r="18" spans="1:5" s="31" customFormat="1" ht="20.25" customHeight="1" x14ac:dyDescent="0.35">
      <c r="A18" s="101" t="s">
        <v>6</v>
      </c>
      <c r="B18" s="101"/>
    </row>
    <row r="19" spans="1:5" s="31" customFormat="1" ht="20.25" customHeight="1" x14ac:dyDescent="0.35">
      <c r="A19" s="101" t="s">
        <v>7</v>
      </c>
      <c r="B19" s="101"/>
    </row>
    <row r="20" spans="1:5" s="31" customFormat="1" ht="20.149999999999999" customHeight="1" x14ac:dyDescent="0.35">
      <c r="A20" s="101" t="s">
        <v>704</v>
      </c>
      <c r="B20" s="101"/>
    </row>
    <row r="21" spans="1:5" s="31" customFormat="1" ht="20.149999999999999" customHeight="1" x14ac:dyDescent="0.35">
      <c r="A21" s="101" t="s">
        <v>705</v>
      </c>
      <c r="B21" s="101"/>
    </row>
    <row r="22" spans="1:5" s="31" customFormat="1" ht="20.149999999999999" customHeight="1" x14ac:dyDescent="0.35">
      <c r="A22" s="101" t="s">
        <v>748</v>
      </c>
      <c r="B22" s="101"/>
    </row>
    <row r="23" spans="1:5" s="31" customFormat="1" ht="39" customHeight="1" x14ac:dyDescent="0.35">
      <c r="A23" s="101" t="s">
        <v>738</v>
      </c>
      <c r="B23" s="101"/>
    </row>
    <row r="24" spans="1:5" s="31" customFormat="1" ht="20.25" customHeight="1" x14ac:dyDescent="0.35">
      <c r="A24" s="32" t="s">
        <v>8</v>
      </c>
      <c r="B24" s="170" t="s">
        <v>749</v>
      </c>
      <c r="C24" s="171" t="s">
        <v>9</v>
      </c>
      <c r="D24" s="172" t="s">
        <v>10</v>
      </c>
      <c r="E24" s="82" t="s">
        <v>11</v>
      </c>
    </row>
    <row r="25" spans="1:5" s="31" customFormat="1" ht="20.25" customHeight="1" x14ac:dyDescent="0.35">
      <c r="A25" s="31" t="s">
        <v>12</v>
      </c>
    </row>
    <row r="26" spans="1:5" x14ac:dyDescent="0.35">
      <c r="A26" s="30" t="s">
        <v>13</v>
      </c>
    </row>
    <row r="28" spans="1:5" x14ac:dyDescent="0.35">
      <c r="A28" s="30" t="s">
        <v>14</v>
      </c>
    </row>
    <row r="29" spans="1:5" ht="18.5" customHeight="1" x14ac:dyDescent="0.35">
      <c r="A29" s="173" t="s">
        <v>15</v>
      </c>
    </row>
    <row r="30" spans="1:5" ht="18.5" customHeight="1" x14ac:dyDescent="0.35">
      <c r="A30" s="173" t="s">
        <v>739</v>
      </c>
    </row>
    <row r="31" spans="1:5" ht="18.5" customHeight="1" x14ac:dyDescent="0.35">
      <c r="A31" s="173" t="s">
        <v>16</v>
      </c>
    </row>
    <row r="32" spans="1:5" ht="18.5" customHeight="1" x14ac:dyDescent="0.35">
      <c r="A32" s="173" t="s">
        <v>576</v>
      </c>
    </row>
    <row r="33" spans="1:1" ht="18.5" customHeight="1" x14ac:dyDescent="0.35">
      <c r="A33" s="173" t="s">
        <v>740</v>
      </c>
    </row>
    <row r="34" spans="1:1" ht="18.5" customHeight="1" x14ac:dyDescent="0.35">
      <c r="A34" s="173" t="s">
        <v>741</v>
      </c>
    </row>
    <row r="35" spans="1:1" ht="18.5" customHeight="1" x14ac:dyDescent="0.35">
      <c r="A35" s="173" t="s">
        <v>620</v>
      </c>
    </row>
  </sheetData>
  <pageMargins left="0.7" right="0.7" top="0.75" bottom="0.75" header="0.3" footer="0.3"/>
  <pageSetup paperSize="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F237-C506-468D-8DD6-B0E2A207D11A}">
  <sheetPr>
    <tabColor theme="6" tint="0.39997558519241921"/>
  </sheetPr>
  <dimension ref="A1:O158"/>
  <sheetViews>
    <sheetView showGridLines="0" zoomScaleNormal="100" workbookViewId="0"/>
  </sheetViews>
  <sheetFormatPr defaultColWidth="28.81640625" defaultRowHeight="15.5" x14ac:dyDescent="0.35"/>
  <cols>
    <col min="1" max="1" width="35.7265625" style="96" customWidth="1"/>
    <col min="2" max="2" width="18.7265625" style="96" customWidth="1"/>
    <col min="3" max="3" width="39.54296875" style="96" bestFit="1" customWidth="1"/>
    <col min="4" max="16384" width="28.81640625" style="96"/>
  </cols>
  <sheetData>
    <row r="1" spans="1:15" ht="30.65" customHeight="1" x14ac:dyDescent="0.35">
      <c r="A1" s="95" t="s">
        <v>701</v>
      </c>
      <c r="B1" s="243"/>
      <c r="C1" s="243"/>
      <c r="D1" s="243"/>
      <c r="E1" s="243"/>
      <c r="F1" s="243"/>
      <c r="G1" s="243"/>
      <c r="H1" s="243"/>
      <c r="I1" s="243"/>
      <c r="J1" s="243"/>
      <c r="K1" s="243"/>
      <c r="L1" s="243"/>
      <c r="M1" s="243"/>
    </row>
    <row r="2" spans="1:15" ht="18" customHeight="1" x14ac:dyDescent="0.35">
      <c r="A2" s="34" t="s">
        <v>496</v>
      </c>
      <c r="B2" s="28"/>
      <c r="C2" s="28"/>
      <c r="D2" s="28"/>
      <c r="E2" s="28"/>
      <c r="F2" s="28"/>
      <c r="G2" s="28"/>
      <c r="H2" s="28"/>
      <c r="I2" s="28"/>
      <c r="J2" s="35"/>
      <c r="K2" s="31"/>
      <c r="L2" s="31"/>
      <c r="M2" s="31"/>
    </row>
    <row r="3" spans="1:15" ht="15.75" customHeight="1" x14ac:dyDescent="0.35">
      <c r="A3" s="38" t="s">
        <v>497</v>
      </c>
      <c r="B3" s="39"/>
      <c r="C3" s="39"/>
      <c r="D3" s="39"/>
      <c r="E3" s="39"/>
      <c r="F3" s="39"/>
      <c r="G3" s="39"/>
      <c r="H3" s="39"/>
      <c r="I3" s="39"/>
      <c r="J3" s="40"/>
      <c r="K3" s="31"/>
      <c r="L3" s="31"/>
      <c r="M3" s="31"/>
    </row>
    <row r="4" spans="1:15" ht="187.5" customHeight="1" x14ac:dyDescent="0.35">
      <c r="A4" s="286" t="s">
        <v>240</v>
      </c>
      <c r="B4" s="289" t="s">
        <v>592</v>
      </c>
      <c r="C4" s="289" t="s">
        <v>593</v>
      </c>
      <c r="D4" s="43" t="s">
        <v>386</v>
      </c>
      <c r="E4" s="43" t="s">
        <v>387</v>
      </c>
      <c r="F4" s="44" t="s">
        <v>388</v>
      </c>
      <c r="G4" s="44" t="s">
        <v>499</v>
      </c>
      <c r="H4" s="44" t="s">
        <v>616</v>
      </c>
      <c r="I4" s="44" t="s">
        <v>500</v>
      </c>
      <c r="J4" s="44" t="s">
        <v>389</v>
      </c>
      <c r="K4" s="44" t="s">
        <v>390</v>
      </c>
      <c r="L4" s="44" t="s">
        <v>618</v>
      </c>
      <c r="M4" s="44" t="s">
        <v>391</v>
      </c>
      <c r="N4" s="45" t="s">
        <v>498</v>
      </c>
    </row>
    <row r="5" spans="1:15" x14ac:dyDescent="0.35">
      <c r="A5" s="287"/>
      <c r="B5" s="290"/>
      <c r="C5" s="290"/>
      <c r="D5" s="42" t="s">
        <v>249</v>
      </c>
      <c r="E5" s="42" t="s">
        <v>250</v>
      </c>
      <c r="F5" s="33" t="s">
        <v>251</v>
      </c>
      <c r="G5" s="33" t="s">
        <v>252</v>
      </c>
      <c r="H5" s="33" t="s">
        <v>253</v>
      </c>
      <c r="I5" s="33" t="s">
        <v>254</v>
      </c>
      <c r="J5" s="33" t="s">
        <v>255</v>
      </c>
      <c r="K5" s="33" t="s">
        <v>256</v>
      </c>
      <c r="L5" s="33" t="s">
        <v>257</v>
      </c>
      <c r="M5" s="33" t="s">
        <v>258</v>
      </c>
      <c r="N5" s="46" t="s">
        <v>259</v>
      </c>
    </row>
    <row r="6" spans="1:15" ht="41.5" customHeight="1" x14ac:dyDescent="0.35">
      <c r="A6" s="288"/>
      <c r="B6" s="291"/>
      <c r="C6" s="291"/>
      <c r="D6" s="42"/>
      <c r="E6" s="42"/>
      <c r="F6" s="33"/>
      <c r="G6" s="84" t="s">
        <v>392</v>
      </c>
      <c r="H6" s="47"/>
      <c r="I6" s="47" t="s">
        <v>393</v>
      </c>
      <c r="J6" s="33"/>
      <c r="K6" s="33"/>
      <c r="L6" s="47" t="s">
        <v>394</v>
      </c>
      <c r="M6" s="47" t="s">
        <v>395</v>
      </c>
      <c r="N6" s="48" t="s">
        <v>396</v>
      </c>
    </row>
    <row r="7" spans="1:15" x14ac:dyDescent="0.35">
      <c r="A7" s="187" t="s">
        <v>301</v>
      </c>
      <c r="B7" s="11"/>
      <c r="C7" s="11"/>
      <c r="D7" s="18">
        <f>SUMPRODUCT(F8:F158, D8:D158)/F7</f>
        <v>4.6143130314840395</v>
      </c>
      <c r="E7" s="18">
        <v>5.2622257968664767</v>
      </c>
      <c r="F7" s="19">
        <f>SUM(F8:F158)</f>
        <v>27553.390000000003</v>
      </c>
      <c r="G7" s="18">
        <f>SUMPRODUCT(F8:F158, G8:G158)/F7</f>
        <v>4.742606784876167</v>
      </c>
      <c r="H7" s="18">
        <f>SUMPRODUCT(H8:H158,F8:F158)/F7</f>
        <v>0.50018214455644094</v>
      </c>
      <c r="I7" s="18">
        <f>SUMPRODUCT(F8:F158,I8:I158)/F7</f>
        <v>5.2427889294326091</v>
      </c>
      <c r="J7" s="18">
        <f>SUMPRODUCT(F8:F158,J8:J158)/F7</f>
        <v>5.982694694274846</v>
      </c>
      <c r="K7" s="18">
        <f>SUMPRODUCT(F8:F158,K8:K158)/F7</f>
        <v>5.8957256737478527</v>
      </c>
      <c r="L7" s="18">
        <f>N7/F7/15/38</f>
        <v>5.8960250333255706</v>
      </c>
      <c r="M7" s="18">
        <f>L7-E7</f>
        <v>0.63379923645909386</v>
      </c>
      <c r="N7" s="14">
        <f>SUM(N8:N158)</f>
        <v>92599622</v>
      </c>
      <c r="O7" s="97"/>
    </row>
    <row r="8" spans="1:15" x14ac:dyDescent="0.35">
      <c r="A8" s="12" t="s">
        <v>71</v>
      </c>
      <c r="B8" s="13">
        <v>831</v>
      </c>
      <c r="C8" s="12" t="s">
        <v>72</v>
      </c>
      <c r="D8" s="16">
        <v>6.2143645999999997</v>
      </c>
      <c r="E8" s="16">
        <v>6.21</v>
      </c>
      <c r="F8" s="249">
        <v>425</v>
      </c>
      <c r="G8" s="16">
        <v>6.3871452835039886</v>
      </c>
      <c r="H8" s="16">
        <f>'TP notional rates'!P11</f>
        <v>0.51</v>
      </c>
      <c r="I8" s="16">
        <f>IFERROR(G8+H8," ")</f>
        <v>6.8971452835039884</v>
      </c>
      <c r="J8" s="16">
        <f>IF(I8&lt; 5.27, 5.27, I8)</f>
        <v>6.8971452835039884</v>
      </c>
      <c r="K8" s="16">
        <f>IF(J8 &lt; 10, J8, 10)</f>
        <v>6.8971452835039884</v>
      </c>
      <c r="L8" s="16">
        <f>ROUND(K8, 2)</f>
        <v>6.9</v>
      </c>
      <c r="M8" s="16">
        <f>IFERROR(L8-E8,"")</f>
        <v>0.69000000000000039</v>
      </c>
      <c r="N8" s="15">
        <f>IFERROR(ROUNDUP(F8*L8*15*38,0),"")</f>
        <v>1671525</v>
      </c>
      <c r="O8" s="97"/>
    </row>
    <row r="9" spans="1:15" x14ac:dyDescent="0.35">
      <c r="A9" s="12" t="s">
        <v>71</v>
      </c>
      <c r="B9" s="13">
        <v>830</v>
      </c>
      <c r="C9" s="12" t="s">
        <v>73</v>
      </c>
      <c r="D9" s="16">
        <v>4.6645091999999995</v>
      </c>
      <c r="E9" s="16">
        <v>4.66</v>
      </c>
      <c r="F9" s="249">
        <v>462.7</v>
      </c>
      <c r="G9" s="16">
        <v>4.7941985793110629</v>
      </c>
      <c r="H9" s="16">
        <f>'TP notional rates'!P12</f>
        <v>0.55000000000000004</v>
      </c>
      <c r="I9" s="16">
        <f t="shared" ref="I9:I71" si="0">IFERROR(G9+H9," ")</f>
        <v>5.3441985793110627</v>
      </c>
      <c r="J9" s="16">
        <f>IF(I9&lt; 5.27, 5.27, I9)</f>
        <v>5.3441985793110627</v>
      </c>
      <c r="K9" s="16">
        <f t="shared" ref="K9:K71" si="1">IF(J9 &lt; 10, J9, 10)</f>
        <v>5.3441985793110627</v>
      </c>
      <c r="L9" s="16">
        <f t="shared" ref="L9:L71" si="2">ROUND(K9, 2)</f>
        <v>5.34</v>
      </c>
      <c r="M9" s="16">
        <f>IFERROR(L9-E9,"")</f>
        <v>0.67999999999999972</v>
      </c>
      <c r="N9" s="15">
        <f>IFERROR(ROUNDUP(F9*L9*15*38,0),"")</f>
        <v>1408367</v>
      </c>
    </row>
    <row r="10" spans="1:15" x14ac:dyDescent="0.35">
      <c r="A10" s="12" t="s">
        <v>71</v>
      </c>
      <c r="B10" s="13">
        <v>856</v>
      </c>
      <c r="C10" s="12" t="s">
        <v>74</v>
      </c>
      <c r="D10" s="132"/>
      <c r="E10" s="132" t="s">
        <v>397</v>
      </c>
      <c r="F10" s="250"/>
      <c r="G10" s="250"/>
      <c r="H10" s="132"/>
      <c r="I10" s="132"/>
      <c r="J10" s="132"/>
      <c r="K10" s="132"/>
      <c r="L10" s="132"/>
      <c r="M10" s="132"/>
      <c r="N10" s="133"/>
    </row>
    <row r="11" spans="1:15" x14ac:dyDescent="0.35">
      <c r="A11" s="12" t="s">
        <v>71</v>
      </c>
      <c r="B11" s="13">
        <v>855</v>
      </c>
      <c r="C11" s="12" t="s">
        <v>75</v>
      </c>
      <c r="D11" s="16">
        <v>4.7701594000000007</v>
      </c>
      <c r="E11" s="16">
        <v>4.7699999999999996</v>
      </c>
      <c r="F11" s="249">
        <v>95</v>
      </c>
      <c r="G11" s="16">
        <v>4.9027862178012898</v>
      </c>
      <c r="H11" s="16">
        <f>'TP notional rates'!P14</f>
        <v>0.66</v>
      </c>
      <c r="I11" s="16">
        <f t="shared" si="0"/>
        <v>5.5627862178012899</v>
      </c>
      <c r="J11" s="16">
        <f>IF(I11&lt; 5.27, 5.27, I11)</f>
        <v>5.5627862178012899</v>
      </c>
      <c r="K11" s="16">
        <f t="shared" si="1"/>
        <v>5.5627862178012899</v>
      </c>
      <c r="L11" s="16">
        <f t="shared" si="2"/>
        <v>5.56</v>
      </c>
      <c r="M11" s="16">
        <f>IFERROR(L11-E11,"")</f>
        <v>0.79</v>
      </c>
      <c r="N11" s="15">
        <f>IFERROR(ROUNDUP(F11*L11*15*38,0),"")</f>
        <v>301074</v>
      </c>
    </row>
    <row r="12" spans="1:15" x14ac:dyDescent="0.35">
      <c r="A12" s="12" t="s">
        <v>71</v>
      </c>
      <c r="B12" s="13">
        <v>925</v>
      </c>
      <c r="C12" s="12" t="s">
        <v>76</v>
      </c>
      <c r="D12" s="16">
        <v>3.8484104000000006</v>
      </c>
      <c r="E12" s="16">
        <v>4.6399999999999997</v>
      </c>
      <c r="F12" s="249">
        <v>323.02999999999997</v>
      </c>
      <c r="G12" s="16">
        <v>3.9554094292033821</v>
      </c>
      <c r="H12" s="16">
        <f>'TP notional rates'!P15</f>
        <v>0.49</v>
      </c>
      <c r="I12" s="16">
        <f t="shared" si="0"/>
        <v>4.4454094292033819</v>
      </c>
      <c r="J12" s="16">
        <f>IF(I12&lt; 5.27, 5.27, I12)</f>
        <v>5.27</v>
      </c>
      <c r="K12" s="16">
        <f t="shared" si="1"/>
        <v>5.27</v>
      </c>
      <c r="L12" s="16">
        <f t="shared" si="2"/>
        <v>5.27</v>
      </c>
      <c r="M12" s="16">
        <f>IFERROR(L12-E12,"")</f>
        <v>0.62999999999999989</v>
      </c>
      <c r="N12" s="15">
        <f>IFERROR(ROUNDUP(F12*L12*15*38,0),"")</f>
        <v>970350</v>
      </c>
    </row>
    <row r="13" spans="1:15" x14ac:dyDescent="0.35">
      <c r="A13" s="12" t="s">
        <v>71</v>
      </c>
      <c r="B13" s="13">
        <v>940</v>
      </c>
      <c r="C13" s="12" t="s">
        <v>77</v>
      </c>
      <c r="D13" s="16">
        <v>6.2280452000000004</v>
      </c>
      <c r="E13" s="16">
        <v>6.23</v>
      </c>
      <c r="F13" s="249">
        <v>347.8</v>
      </c>
      <c r="G13" s="16">
        <v>6.4012062511796719</v>
      </c>
      <c r="H13" s="16">
        <f>'TP notional rates'!P16</f>
        <v>0.4</v>
      </c>
      <c r="I13" s="16">
        <f t="shared" si="0"/>
        <v>6.8012062511796723</v>
      </c>
      <c r="J13" s="16">
        <f>IF(I13&lt; 5.27, 5.27, I13)</f>
        <v>6.8012062511796723</v>
      </c>
      <c r="K13" s="16">
        <f t="shared" si="1"/>
        <v>6.8012062511796723</v>
      </c>
      <c r="L13" s="16">
        <f t="shared" si="2"/>
        <v>6.8</v>
      </c>
      <c r="M13" s="16">
        <f>IFERROR(L13-E13,"")</f>
        <v>0.5699999999999994</v>
      </c>
      <c r="N13" s="15">
        <f>IFERROR(ROUNDUP(F13*L13*15*38,0),"")</f>
        <v>1348073</v>
      </c>
    </row>
    <row r="14" spans="1:15" x14ac:dyDescent="0.35">
      <c r="A14" s="12" t="s">
        <v>71</v>
      </c>
      <c r="B14" s="13">
        <v>892</v>
      </c>
      <c r="C14" s="12" t="s">
        <v>78</v>
      </c>
      <c r="D14" s="16">
        <v>4.8528742000000005</v>
      </c>
      <c r="E14" s="16">
        <v>4.8499999999999996</v>
      </c>
      <c r="F14" s="249">
        <v>62</v>
      </c>
      <c r="G14" s="16">
        <v>4.987800773383686</v>
      </c>
      <c r="H14" s="16">
        <f>'TP notional rates'!P17</f>
        <v>0.5</v>
      </c>
      <c r="I14" s="16">
        <f t="shared" si="0"/>
        <v>5.487800773383686</v>
      </c>
      <c r="J14" s="16">
        <f>IF(I14&lt; 5.27, 5.27, I14)</f>
        <v>5.487800773383686</v>
      </c>
      <c r="K14" s="16">
        <f t="shared" si="1"/>
        <v>5.487800773383686</v>
      </c>
      <c r="L14" s="16">
        <f t="shared" si="2"/>
        <v>5.49</v>
      </c>
      <c r="M14" s="16">
        <f>IFERROR(L14-E14,"")</f>
        <v>0.64000000000000057</v>
      </c>
      <c r="N14" s="15">
        <f>IFERROR(ROUNDUP(F14*L14*15*38,0),"")</f>
        <v>194017</v>
      </c>
    </row>
    <row r="15" spans="1:15" x14ac:dyDescent="0.35">
      <c r="A15" s="12" t="s">
        <v>71</v>
      </c>
      <c r="B15" s="13">
        <v>891</v>
      </c>
      <c r="C15" s="12" t="s">
        <v>79</v>
      </c>
      <c r="D15" s="132"/>
      <c r="E15" s="132" t="s">
        <v>397</v>
      </c>
      <c r="F15" s="250"/>
      <c r="G15" s="250"/>
      <c r="H15" s="132"/>
      <c r="I15" s="132"/>
      <c r="J15" s="132"/>
      <c r="K15" s="132"/>
      <c r="L15" s="132"/>
      <c r="M15" s="132"/>
      <c r="N15" s="133"/>
      <c r="O15" s="97"/>
    </row>
    <row r="16" spans="1:15" x14ac:dyDescent="0.35">
      <c r="A16" s="12" t="s">
        <v>71</v>
      </c>
      <c r="B16" s="13">
        <v>857</v>
      </c>
      <c r="C16" s="12" t="s">
        <v>80</v>
      </c>
      <c r="D16" s="132"/>
      <c r="E16" s="132" t="s">
        <v>397</v>
      </c>
      <c r="F16" s="250"/>
      <c r="G16" s="250"/>
      <c r="H16" s="132"/>
      <c r="I16" s="132"/>
      <c r="J16" s="132"/>
      <c r="K16" s="132"/>
      <c r="L16" s="132"/>
      <c r="M16" s="132"/>
      <c r="N16" s="133"/>
    </row>
    <row r="17" spans="1:14" x14ac:dyDescent="0.35">
      <c r="A17" s="12" t="s">
        <v>71</v>
      </c>
      <c r="B17" s="13">
        <v>941</v>
      </c>
      <c r="C17" s="12" t="s">
        <v>81</v>
      </c>
      <c r="D17" s="16">
        <v>6.5830641999999999</v>
      </c>
      <c r="E17" s="16">
        <v>6.58</v>
      </c>
      <c r="F17" s="249">
        <v>268.13</v>
      </c>
      <c r="G17" s="16">
        <v>6.7660959989431522</v>
      </c>
      <c r="H17" s="16">
        <f>'TP notional rates'!P20</f>
        <v>0.57999999999999996</v>
      </c>
      <c r="I17" s="16">
        <f t="shared" si="0"/>
        <v>7.3460959989431522</v>
      </c>
      <c r="J17" s="16">
        <f t="shared" ref="J17:J25" si="3">IF(I17&lt; 5.27, 5.27, I17)</f>
        <v>7.3460959989431522</v>
      </c>
      <c r="K17" s="16">
        <f t="shared" si="1"/>
        <v>7.3460959989431522</v>
      </c>
      <c r="L17" s="16">
        <f t="shared" si="2"/>
        <v>7.35</v>
      </c>
      <c r="M17" s="16">
        <f t="shared" ref="M17:M25" si="4">IFERROR(L17-E17,"")</f>
        <v>0.76999999999999957</v>
      </c>
      <c r="N17" s="15">
        <f t="shared" ref="N17:N25" si="5">IFERROR(ROUNDUP(F17*L17*15*38,0),"")</f>
        <v>1123331</v>
      </c>
    </row>
    <row r="18" spans="1:14" x14ac:dyDescent="0.35">
      <c r="A18" s="12" t="s">
        <v>82</v>
      </c>
      <c r="B18" s="13">
        <v>822</v>
      </c>
      <c r="C18" s="12" t="s">
        <v>83</v>
      </c>
      <c r="D18" s="16">
        <v>1.8165094000000002</v>
      </c>
      <c r="E18" s="16">
        <v>4.6399999999999997</v>
      </c>
      <c r="F18" s="249">
        <v>216.73</v>
      </c>
      <c r="G18" s="16">
        <v>1.8670146014044078</v>
      </c>
      <c r="H18" s="16">
        <f>'TP notional rates'!P21</f>
        <v>0.34</v>
      </c>
      <c r="I18" s="16">
        <f t="shared" si="0"/>
        <v>2.2070146014044076</v>
      </c>
      <c r="J18" s="16">
        <f t="shared" si="3"/>
        <v>5.27</v>
      </c>
      <c r="K18" s="16">
        <f t="shared" si="1"/>
        <v>5.27</v>
      </c>
      <c r="L18" s="16">
        <f t="shared" si="2"/>
        <v>5.27</v>
      </c>
      <c r="M18" s="16">
        <f t="shared" si="4"/>
        <v>0.62999999999999989</v>
      </c>
      <c r="N18" s="15">
        <f t="shared" si="5"/>
        <v>651036</v>
      </c>
    </row>
    <row r="19" spans="1:14" x14ac:dyDescent="0.35">
      <c r="A19" s="12" t="s">
        <v>82</v>
      </c>
      <c r="B19" s="13">
        <v>873</v>
      </c>
      <c r="C19" s="12" t="s">
        <v>84</v>
      </c>
      <c r="D19" s="16">
        <v>5.1202354000000003</v>
      </c>
      <c r="E19" s="16">
        <v>5.12</v>
      </c>
      <c r="F19" s="249">
        <v>463.07</v>
      </c>
      <c r="G19" s="16">
        <v>5.2625955331845455</v>
      </c>
      <c r="H19" s="16">
        <f>'TP notional rates'!P22</f>
        <v>0.47</v>
      </c>
      <c r="I19" s="16">
        <f t="shared" si="0"/>
        <v>5.7325955331845453</v>
      </c>
      <c r="J19" s="16">
        <f t="shared" si="3"/>
        <v>5.7325955331845453</v>
      </c>
      <c r="K19" s="16">
        <f t="shared" si="1"/>
        <v>5.7325955331845453</v>
      </c>
      <c r="L19" s="16">
        <f t="shared" si="2"/>
        <v>5.73</v>
      </c>
      <c r="M19" s="16">
        <f t="shared" si="4"/>
        <v>0.61000000000000032</v>
      </c>
      <c r="N19" s="15">
        <f t="shared" si="5"/>
        <v>1512433</v>
      </c>
    </row>
    <row r="20" spans="1:14" x14ac:dyDescent="0.35">
      <c r="A20" s="12" t="s">
        <v>82</v>
      </c>
      <c r="B20" s="13">
        <v>823</v>
      </c>
      <c r="C20" s="12" t="s">
        <v>85</v>
      </c>
      <c r="D20" s="16">
        <v>3.4990416</v>
      </c>
      <c r="E20" s="16">
        <v>4.6399999999999997</v>
      </c>
      <c r="F20" s="249">
        <v>165</v>
      </c>
      <c r="G20" s="16">
        <v>3.5963269764095034</v>
      </c>
      <c r="H20" s="16">
        <f>'TP notional rates'!P23</f>
        <v>0.45</v>
      </c>
      <c r="I20" s="16">
        <f t="shared" si="0"/>
        <v>4.0463269764095031</v>
      </c>
      <c r="J20" s="16">
        <f t="shared" si="3"/>
        <v>5.27</v>
      </c>
      <c r="K20" s="16">
        <f t="shared" si="1"/>
        <v>5.27</v>
      </c>
      <c r="L20" s="16">
        <f t="shared" si="2"/>
        <v>5.27</v>
      </c>
      <c r="M20" s="16">
        <f t="shared" si="4"/>
        <v>0.62999999999999989</v>
      </c>
      <c r="N20" s="15">
        <f t="shared" si="5"/>
        <v>495644</v>
      </c>
    </row>
    <row r="21" spans="1:14" x14ac:dyDescent="0.35">
      <c r="A21" s="12" t="s">
        <v>82</v>
      </c>
      <c r="B21" s="13">
        <v>881</v>
      </c>
      <c r="C21" s="12" t="s">
        <v>86</v>
      </c>
      <c r="D21" s="16">
        <v>3.2283344</v>
      </c>
      <c r="E21" s="16">
        <v>4.6399999999999997</v>
      </c>
      <c r="F21" s="249">
        <v>172</v>
      </c>
      <c r="G21" s="16">
        <v>3.3180931863144432</v>
      </c>
      <c r="H21" s="16">
        <f>'TP notional rates'!P24</f>
        <v>0.5</v>
      </c>
      <c r="I21" s="16">
        <f t="shared" si="0"/>
        <v>3.8180931863144432</v>
      </c>
      <c r="J21" s="16">
        <f t="shared" si="3"/>
        <v>5.27</v>
      </c>
      <c r="K21" s="16">
        <f t="shared" si="1"/>
        <v>5.27</v>
      </c>
      <c r="L21" s="16">
        <f t="shared" si="2"/>
        <v>5.27</v>
      </c>
      <c r="M21" s="16">
        <f t="shared" si="4"/>
        <v>0.62999999999999989</v>
      </c>
      <c r="N21" s="15">
        <f t="shared" si="5"/>
        <v>516671</v>
      </c>
    </row>
    <row r="22" spans="1:14" x14ac:dyDescent="0.35">
      <c r="A22" s="12" t="s">
        <v>82</v>
      </c>
      <c r="B22" s="13">
        <v>919</v>
      </c>
      <c r="C22" s="12" t="s">
        <v>87</v>
      </c>
      <c r="D22" s="16">
        <v>3.4580378000000005</v>
      </c>
      <c r="E22" s="16">
        <v>4.6399999999999997</v>
      </c>
      <c r="F22" s="249">
        <v>1154.28</v>
      </c>
      <c r="G22" s="16">
        <v>3.5541831299129947</v>
      </c>
      <c r="H22" s="16">
        <f>'TP notional rates'!P25</f>
        <v>0.45</v>
      </c>
      <c r="I22" s="16">
        <f t="shared" si="0"/>
        <v>4.0041831299129944</v>
      </c>
      <c r="J22" s="16">
        <f t="shared" si="3"/>
        <v>5.27</v>
      </c>
      <c r="K22" s="16">
        <f t="shared" si="1"/>
        <v>5.27</v>
      </c>
      <c r="L22" s="16">
        <f t="shared" si="2"/>
        <v>5.27</v>
      </c>
      <c r="M22" s="16">
        <f t="shared" si="4"/>
        <v>0.62999999999999989</v>
      </c>
      <c r="N22" s="15">
        <f t="shared" si="5"/>
        <v>3467342</v>
      </c>
    </row>
    <row r="23" spans="1:14" x14ac:dyDescent="0.35">
      <c r="A23" s="12" t="s">
        <v>82</v>
      </c>
      <c r="B23" s="13">
        <v>821</v>
      </c>
      <c r="C23" s="12" t="s">
        <v>88</v>
      </c>
      <c r="D23" s="16">
        <v>5.7126536000000003</v>
      </c>
      <c r="E23" s="16">
        <v>5.71</v>
      </c>
      <c r="F23" s="249">
        <v>566.79999999999995</v>
      </c>
      <c r="G23" s="16">
        <v>5.8714849942232368</v>
      </c>
      <c r="H23" s="16">
        <f>'TP notional rates'!P26</f>
        <v>0.38</v>
      </c>
      <c r="I23" s="16">
        <f t="shared" si="0"/>
        <v>6.2514849942232367</v>
      </c>
      <c r="J23" s="16">
        <f t="shared" si="3"/>
        <v>6.2514849942232367</v>
      </c>
      <c r="K23" s="16">
        <f t="shared" si="1"/>
        <v>6.2514849942232367</v>
      </c>
      <c r="L23" s="16">
        <f t="shared" si="2"/>
        <v>6.25</v>
      </c>
      <c r="M23" s="16">
        <f t="shared" si="4"/>
        <v>0.54</v>
      </c>
      <c r="N23" s="15">
        <f t="shared" si="5"/>
        <v>2019225</v>
      </c>
    </row>
    <row r="24" spans="1:14" x14ac:dyDescent="0.35">
      <c r="A24" s="12" t="s">
        <v>82</v>
      </c>
      <c r="B24" s="13">
        <v>926</v>
      </c>
      <c r="C24" s="12" t="s">
        <v>89</v>
      </c>
      <c r="D24" s="16">
        <v>4.1354370000000005</v>
      </c>
      <c r="E24" s="16">
        <v>4.6399999999999997</v>
      </c>
      <c r="F24" s="249">
        <v>158.19999999999999</v>
      </c>
      <c r="G24" s="16">
        <v>4.2504163546789462</v>
      </c>
      <c r="H24" s="16">
        <f>'TP notional rates'!P27</f>
        <v>0.59</v>
      </c>
      <c r="I24" s="16">
        <f t="shared" si="0"/>
        <v>4.840416354678946</v>
      </c>
      <c r="J24" s="16">
        <f t="shared" si="3"/>
        <v>5.27</v>
      </c>
      <c r="K24" s="16">
        <f t="shared" si="1"/>
        <v>5.27</v>
      </c>
      <c r="L24" s="16">
        <f t="shared" si="2"/>
        <v>5.27</v>
      </c>
      <c r="M24" s="16">
        <f t="shared" si="4"/>
        <v>0.62999999999999989</v>
      </c>
      <c r="N24" s="15">
        <f t="shared" si="5"/>
        <v>475217</v>
      </c>
    </row>
    <row r="25" spans="1:14" x14ac:dyDescent="0.35">
      <c r="A25" s="12" t="s">
        <v>82</v>
      </c>
      <c r="B25" s="13">
        <v>874</v>
      </c>
      <c r="C25" s="12" t="s">
        <v>90</v>
      </c>
      <c r="D25" s="16">
        <v>6.0830261999999999</v>
      </c>
      <c r="E25" s="16">
        <v>6.08</v>
      </c>
      <c r="F25" s="249">
        <v>87.67</v>
      </c>
      <c r="G25" s="16">
        <v>6.2521552248094991</v>
      </c>
      <c r="H25" s="16">
        <f>'TP notional rates'!P28</f>
        <v>0.39</v>
      </c>
      <c r="I25" s="16">
        <f t="shared" si="0"/>
        <v>6.6421552248094988</v>
      </c>
      <c r="J25" s="16">
        <f t="shared" si="3"/>
        <v>6.6421552248094988</v>
      </c>
      <c r="K25" s="16">
        <f t="shared" si="1"/>
        <v>6.6421552248094988</v>
      </c>
      <c r="L25" s="16">
        <f t="shared" si="2"/>
        <v>6.64</v>
      </c>
      <c r="M25" s="16">
        <f t="shared" si="4"/>
        <v>0.55999999999999961</v>
      </c>
      <c r="N25" s="15">
        <f t="shared" si="5"/>
        <v>331814</v>
      </c>
    </row>
    <row r="26" spans="1:14" x14ac:dyDescent="0.35">
      <c r="A26" s="12" t="s">
        <v>82</v>
      </c>
      <c r="B26" s="13">
        <v>882</v>
      </c>
      <c r="C26" s="12" t="s">
        <v>91</v>
      </c>
      <c r="D26" s="132"/>
      <c r="E26" s="132" t="s">
        <v>397</v>
      </c>
      <c r="F26" s="250"/>
      <c r="G26" s="250"/>
      <c r="H26" s="132"/>
      <c r="I26" s="132"/>
      <c r="J26" s="132"/>
      <c r="K26" s="132"/>
      <c r="L26" s="132"/>
      <c r="M26" s="132"/>
      <c r="N26" s="133"/>
    </row>
    <row r="27" spans="1:14" x14ac:dyDescent="0.35">
      <c r="A27" s="12" t="s">
        <v>82</v>
      </c>
      <c r="B27" s="13">
        <v>935</v>
      </c>
      <c r="C27" s="12" t="s">
        <v>92</v>
      </c>
      <c r="D27" s="16">
        <v>4.3568134000000001</v>
      </c>
      <c r="E27" s="16">
        <v>4.6399999999999997</v>
      </c>
      <c r="F27" s="249">
        <v>68.599999999999994</v>
      </c>
      <c r="G27" s="16">
        <v>4.4779477790725348</v>
      </c>
      <c r="H27" s="16">
        <f>'TP notional rates'!P30</f>
        <v>0.45</v>
      </c>
      <c r="I27" s="16">
        <f t="shared" si="0"/>
        <v>4.927947779072535</v>
      </c>
      <c r="J27" s="16">
        <f>IF(I27&lt; 5.27, 5.27, I27)</f>
        <v>5.27</v>
      </c>
      <c r="K27" s="16">
        <f t="shared" si="1"/>
        <v>5.27</v>
      </c>
      <c r="L27" s="16">
        <f t="shared" si="2"/>
        <v>5.27</v>
      </c>
      <c r="M27" s="16">
        <f>IFERROR(L27-E27,"")</f>
        <v>0.62999999999999989</v>
      </c>
      <c r="N27" s="15">
        <f>IFERROR(ROUNDUP(F27*L27*15*38,0),"")</f>
        <v>206068</v>
      </c>
    </row>
    <row r="28" spans="1:14" x14ac:dyDescent="0.35">
      <c r="A28" s="12" t="s">
        <v>82</v>
      </c>
      <c r="B28" s="13">
        <v>883</v>
      </c>
      <c r="C28" s="12" t="s">
        <v>93</v>
      </c>
      <c r="D28" s="132"/>
      <c r="E28" s="132" t="s">
        <v>397</v>
      </c>
      <c r="F28" s="250"/>
      <c r="G28" s="250"/>
      <c r="H28" s="132"/>
      <c r="I28" s="132"/>
      <c r="J28" s="132"/>
      <c r="K28" s="132"/>
      <c r="L28" s="132"/>
      <c r="M28" s="132"/>
      <c r="N28" s="133"/>
    </row>
    <row r="29" spans="1:14" x14ac:dyDescent="0.35">
      <c r="A29" s="12" t="s">
        <v>94</v>
      </c>
      <c r="B29" s="13">
        <v>202</v>
      </c>
      <c r="C29" s="12" t="s">
        <v>95</v>
      </c>
      <c r="D29" s="16">
        <v>1.1094067999999999</v>
      </c>
      <c r="E29" s="16">
        <v>4.6399999999999997</v>
      </c>
      <c r="F29" s="249">
        <v>77</v>
      </c>
      <c r="G29" s="16">
        <v>1.1402521200811508</v>
      </c>
      <c r="H29" s="16">
        <f>'TP notional rates'!P32</f>
        <v>0.52</v>
      </c>
      <c r="I29" s="16">
        <f t="shared" si="0"/>
        <v>1.6602521200811509</v>
      </c>
      <c r="J29" s="16">
        <f t="shared" ref="J29:J44" si="6">IF(I29&lt; 5.27, 5.27, I29)</f>
        <v>5.27</v>
      </c>
      <c r="K29" s="16">
        <f t="shared" si="1"/>
        <v>5.27</v>
      </c>
      <c r="L29" s="16">
        <f t="shared" si="2"/>
        <v>5.27</v>
      </c>
      <c r="M29" s="16">
        <f t="shared" ref="M29:M44" si="7">IFERROR(L29-E29,"")</f>
        <v>0.62999999999999989</v>
      </c>
      <c r="N29" s="15">
        <f t="shared" ref="N29:N44" si="8">IFERROR(ROUNDUP(F29*L29*15*38,0),"")</f>
        <v>231301</v>
      </c>
    </row>
    <row r="30" spans="1:14" x14ac:dyDescent="0.35">
      <c r="A30" s="12" t="s">
        <v>94</v>
      </c>
      <c r="B30" s="13">
        <v>204</v>
      </c>
      <c r="C30" s="12" t="s">
        <v>96</v>
      </c>
      <c r="D30" s="16">
        <v>7.2478245999999995</v>
      </c>
      <c r="E30" s="16">
        <v>7.25</v>
      </c>
      <c r="F30" s="249">
        <v>151</v>
      </c>
      <c r="G30" s="16">
        <v>7.4493390216522188</v>
      </c>
      <c r="H30" s="16">
        <f>'TP notional rates'!P33</f>
        <v>0.54</v>
      </c>
      <c r="I30" s="16">
        <f t="shared" si="0"/>
        <v>7.9893390216522189</v>
      </c>
      <c r="J30" s="16">
        <f t="shared" si="6"/>
        <v>7.9893390216522189</v>
      </c>
      <c r="K30" s="16">
        <f t="shared" si="1"/>
        <v>7.9893390216522189</v>
      </c>
      <c r="L30" s="16">
        <f t="shared" si="2"/>
        <v>7.99</v>
      </c>
      <c r="M30" s="16">
        <f t="shared" si="7"/>
        <v>0.74000000000000021</v>
      </c>
      <c r="N30" s="15">
        <f t="shared" si="8"/>
        <v>687700</v>
      </c>
    </row>
    <row r="31" spans="1:14" x14ac:dyDescent="0.35">
      <c r="A31" s="12" t="s">
        <v>94</v>
      </c>
      <c r="B31" s="13">
        <v>205</v>
      </c>
      <c r="C31" s="12" t="s">
        <v>97</v>
      </c>
      <c r="D31" s="16">
        <v>7.5431782000000007</v>
      </c>
      <c r="E31" s="16">
        <v>7.54</v>
      </c>
      <c r="F31" s="249">
        <v>230</v>
      </c>
      <c r="G31" s="16">
        <v>7.7529044663327475</v>
      </c>
      <c r="H31" s="16">
        <f>'TP notional rates'!P34</f>
        <v>0.66</v>
      </c>
      <c r="I31" s="16">
        <f t="shared" si="0"/>
        <v>8.4129044663327477</v>
      </c>
      <c r="J31" s="16">
        <f t="shared" si="6"/>
        <v>8.4129044663327477</v>
      </c>
      <c r="K31" s="16">
        <f t="shared" si="1"/>
        <v>8.4129044663327477</v>
      </c>
      <c r="L31" s="16">
        <f t="shared" si="2"/>
        <v>8.41</v>
      </c>
      <c r="M31" s="16">
        <f t="shared" si="7"/>
        <v>0.87000000000000011</v>
      </c>
      <c r="N31" s="15">
        <f t="shared" si="8"/>
        <v>1102551</v>
      </c>
    </row>
    <row r="32" spans="1:14" x14ac:dyDescent="0.35">
      <c r="A32" s="12" t="s">
        <v>94</v>
      </c>
      <c r="B32" s="13">
        <v>309</v>
      </c>
      <c r="C32" s="12" t="s">
        <v>98</v>
      </c>
      <c r="D32" s="16">
        <v>9.8304708000000023</v>
      </c>
      <c r="E32" s="16">
        <v>9.83</v>
      </c>
      <c r="F32" s="249">
        <v>254</v>
      </c>
      <c r="G32" s="16">
        <v>10.103791657934538</v>
      </c>
      <c r="H32" s="16">
        <f>'TP notional rates'!P35</f>
        <v>0.6</v>
      </c>
      <c r="I32" s="16">
        <f t="shared" si="0"/>
        <v>10.703791657934538</v>
      </c>
      <c r="J32" s="16">
        <f t="shared" si="6"/>
        <v>10.703791657934538</v>
      </c>
      <c r="K32" s="16">
        <f t="shared" si="1"/>
        <v>10</v>
      </c>
      <c r="L32" s="16">
        <f t="shared" si="2"/>
        <v>10</v>
      </c>
      <c r="M32" s="16">
        <f t="shared" si="7"/>
        <v>0.16999999999999993</v>
      </c>
      <c r="N32" s="15">
        <f t="shared" si="8"/>
        <v>1447800</v>
      </c>
    </row>
    <row r="33" spans="1:14" x14ac:dyDescent="0.35">
      <c r="A33" s="12" t="s">
        <v>94</v>
      </c>
      <c r="B33" s="13">
        <v>206</v>
      </c>
      <c r="C33" s="12" t="s">
        <v>99</v>
      </c>
      <c r="D33" s="16">
        <v>5.5879311999999999</v>
      </c>
      <c r="E33" s="16">
        <v>5.59</v>
      </c>
      <c r="F33" s="249">
        <v>139.5</v>
      </c>
      <c r="G33" s="16">
        <v>5.7432948830560706</v>
      </c>
      <c r="H33" s="16">
        <f>'TP notional rates'!P36</f>
        <v>0.8</v>
      </c>
      <c r="I33" s="16">
        <f t="shared" si="0"/>
        <v>6.5432948830560704</v>
      </c>
      <c r="J33" s="16">
        <f t="shared" si="6"/>
        <v>6.5432948830560704</v>
      </c>
      <c r="K33" s="16">
        <f t="shared" si="1"/>
        <v>6.5432948830560704</v>
      </c>
      <c r="L33" s="16">
        <f t="shared" si="2"/>
        <v>6.54</v>
      </c>
      <c r="M33" s="16">
        <f t="shared" si="7"/>
        <v>0.95000000000000018</v>
      </c>
      <c r="N33" s="15">
        <f t="shared" si="8"/>
        <v>520029</v>
      </c>
    </row>
    <row r="34" spans="1:14" x14ac:dyDescent="0.35">
      <c r="A34" s="12" t="s">
        <v>94</v>
      </c>
      <c r="B34" s="13">
        <v>207</v>
      </c>
      <c r="C34" s="12" t="s">
        <v>100</v>
      </c>
      <c r="D34" s="16">
        <v>7.4514672000000006</v>
      </c>
      <c r="E34" s="16">
        <v>7.45</v>
      </c>
      <c r="F34" s="249">
        <v>171</v>
      </c>
      <c r="G34" s="16">
        <v>7.6586435854865487</v>
      </c>
      <c r="H34" s="16">
        <f>'TP notional rates'!P37</f>
        <v>0.87</v>
      </c>
      <c r="I34" s="16">
        <f t="shared" si="0"/>
        <v>8.5286435854865488</v>
      </c>
      <c r="J34" s="16">
        <f t="shared" si="6"/>
        <v>8.5286435854865488</v>
      </c>
      <c r="K34" s="16">
        <f t="shared" si="1"/>
        <v>8.5286435854865488</v>
      </c>
      <c r="L34" s="16">
        <f t="shared" si="2"/>
        <v>8.5299999999999994</v>
      </c>
      <c r="M34" s="16">
        <f t="shared" si="7"/>
        <v>1.0799999999999992</v>
      </c>
      <c r="N34" s="15">
        <f t="shared" si="8"/>
        <v>831420</v>
      </c>
    </row>
    <row r="35" spans="1:14" x14ac:dyDescent="0.35">
      <c r="A35" s="12" t="s">
        <v>94</v>
      </c>
      <c r="B35" s="13">
        <v>208</v>
      </c>
      <c r="C35" s="12" t="s">
        <v>101</v>
      </c>
      <c r="D35" s="16">
        <v>3.9987450000000004</v>
      </c>
      <c r="E35" s="16">
        <v>4.6399999999999997</v>
      </c>
      <c r="F35" s="249">
        <v>272</v>
      </c>
      <c r="G35" s="16">
        <v>4.1099238475137367</v>
      </c>
      <c r="H35" s="16">
        <f>'TP notional rates'!P38</f>
        <v>0.71</v>
      </c>
      <c r="I35" s="16">
        <f t="shared" si="0"/>
        <v>4.8199238475137367</v>
      </c>
      <c r="J35" s="16">
        <f t="shared" si="6"/>
        <v>5.27</v>
      </c>
      <c r="K35" s="16">
        <f t="shared" si="1"/>
        <v>5.27</v>
      </c>
      <c r="L35" s="16">
        <f t="shared" si="2"/>
        <v>5.27</v>
      </c>
      <c r="M35" s="16">
        <f t="shared" si="7"/>
        <v>0.62999999999999989</v>
      </c>
      <c r="N35" s="15">
        <f t="shared" si="8"/>
        <v>817061</v>
      </c>
    </row>
    <row r="36" spans="1:14" x14ac:dyDescent="0.35">
      <c r="A36" s="12" t="s">
        <v>94</v>
      </c>
      <c r="B36" s="13">
        <v>209</v>
      </c>
      <c r="C36" s="12" t="s">
        <v>102</v>
      </c>
      <c r="D36" s="16">
        <v>5.4686004000000006</v>
      </c>
      <c r="E36" s="16">
        <v>5.47</v>
      </c>
      <c r="F36" s="249">
        <v>154</v>
      </c>
      <c r="G36" s="16">
        <v>5.6206462768901639</v>
      </c>
      <c r="H36" s="16">
        <f>'TP notional rates'!P39</f>
        <v>0.56999999999999995</v>
      </c>
      <c r="I36" s="16">
        <f t="shared" si="0"/>
        <v>6.1906462768901642</v>
      </c>
      <c r="J36" s="16">
        <f t="shared" si="6"/>
        <v>6.1906462768901642</v>
      </c>
      <c r="K36" s="16">
        <f t="shared" si="1"/>
        <v>6.1906462768901642</v>
      </c>
      <c r="L36" s="16">
        <f t="shared" si="2"/>
        <v>6.19</v>
      </c>
      <c r="M36" s="16">
        <f t="shared" si="7"/>
        <v>0.72000000000000064</v>
      </c>
      <c r="N36" s="15">
        <f t="shared" si="8"/>
        <v>543359</v>
      </c>
    </row>
    <row r="37" spans="1:14" x14ac:dyDescent="0.35">
      <c r="A37" s="12" t="s">
        <v>94</v>
      </c>
      <c r="B37" s="13">
        <v>316</v>
      </c>
      <c r="C37" s="12" t="s">
        <v>103</v>
      </c>
      <c r="D37" s="16">
        <v>5.4926156000000006</v>
      </c>
      <c r="E37" s="16">
        <v>5.49</v>
      </c>
      <c r="F37" s="249">
        <v>769.3</v>
      </c>
      <c r="G37" s="16">
        <v>5.6453291819473286</v>
      </c>
      <c r="H37" s="16">
        <f>'TP notional rates'!P40</f>
        <v>0.49</v>
      </c>
      <c r="I37" s="16">
        <f t="shared" si="0"/>
        <v>6.1353291819473288</v>
      </c>
      <c r="J37" s="16">
        <f t="shared" si="6"/>
        <v>6.1353291819473288</v>
      </c>
      <c r="K37" s="16">
        <f t="shared" si="1"/>
        <v>6.1353291819473288</v>
      </c>
      <c r="L37" s="16">
        <f t="shared" si="2"/>
        <v>6.14</v>
      </c>
      <c r="M37" s="16">
        <f t="shared" si="7"/>
        <v>0.64999999999999947</v>
      </c>
      <c r="N37" s="15">
        <f t="shared" si="8"/>
        <v>2692397</v>
      </c>
    </row>
    <row r="38" spans="1:14" x14ac:dyDescent="0.35">
      <c r="A38" s="12" t="s">
        <v>94</v>
      </c>
      <c r="B38" s="13">
        <v>210</v>
      </c>
      <c r="C38" s="12" t="s">
        <v>104</v>
      </c>
      <c r="D38" s="16">
        <v>7.5218398000000004</v>
      </c>
      <c r="E38" s="16">
        <v>7.52</v>
      </c>
      <c r="F38" s="249">
        <v>328</v>
      </c>
      <c r="G38" s="16">
        <v>7.730972785510942</v>
      </c>
      <c r="H38" s="16">
        <f>'TP notional rates'!P41</f>
        <v>0.69</v>
      </c>
      <c r="I38" s="16">
        <f t="shared" si="0"/>
        <v>8.4209727855109424</v>
      </c>
      <c r="J38" s="16">
        <f t="shared" si="6"/>
        <v>8.4209727855109424</v>
      </c>
      <c r="K38" s="16">
        <f t="shared" si="1"/>
        <v>8.4209727855109424</v>
      </c>
      <c r="L38" s="16">
        <f t="shared" si="2"/>
        <v>8.42</v>
      </c>
      <c r="M38" s="16">
        <f t="shared" si="7"/>
        <v>0.90000000000000036</v>
      </c>
      <c r="N38" s="15">
        <f t="shared" si="8"/>
        <v>1574204</v>
      </c>
    </row>
    <row r="39" spans="1:14" x14ac:dyDescent="0.35">
      <c r="A39" s="12" t="s">
        <v>94</v>
      </c>
      <c r="B39" s="13">
        <v>211</v>
      </c>
      <c r="C39" s="12" t="s">
        <v>105</v>
      </c>
      <c r="D39" s="16">
        <v>3.345323</v>
      </c>
      <c r="E39" s="16">
        <v>4.6399999999999997</v>
      </c>
      <c r="F39" s="249">
        <v>260</v>
      </c>
      <c r="G39" s="16">
        <v>3.4383344712744108</v>
      </c>
      <c r="H39" s="16">
        <f>'TP notional rates'!P42</f>
        <v>0.79</v>
      </c>
      <c r="I39" s="16">
        <f t="shared" si="0"/>
        <v>4.2283344712744109</v>
      </c>
      <c r="J39" s="16">
        <f t="shared" si="6"/>
        <v>5.27</v>
      </c>
      <c r="K39" s="16">
        <f t="shared" si="1"/>
        <v>5.27</v>
      </c>
      <c r="L39" s="16">
        <f t="shared" si="2"/>
        <v>5.27</v>
      </c>
      <c r="M39" s="16">
        <f t="shared" si="7"/>
        <v>0.62999999999999989</v>
      </c>
      <c r="N39" s="15">
        <f t="shared" si="8"/>
        <v>781014</v>
      </c>
    </row>
    <row r="40" spans="1:14" x14ac:dyDescent="0.35">
      <c r="A40" s="12" t="s">
        <v>94</v>
      </c>
      <c r="B40" s="13">
        <v>212</v>
      </c>
      <c r="C40" s="12" t="s">
        <v>106</v>
      </c>
      <c r="D40" s="16">
        <v>6.3886764000000005</v>
      </c>
      <c r="E40" s="16">
        <v>6.39</v>
      </c>
      <c r="F40" s="249">
        <v>114</v>
      </c>
      <c r="G40" s="16">
        <v>6.5663035503409706</v>
      </c>
      <c r="H40" s="16">
        <f>'TP notional rates'!P43</f>
        <v>0.98</v>
      </c>
      <c r="I40" s="16">
        <f t="shared" si="0"/>
        <v>7.546303550340971</v>
      </c>
      <c r="J40" s="16">
        <f t="shared" si="6"/>
        <v>7.546303550340971</v>
      </c>
      <c r="K40" s="16">
        <f t="shared" si="1"/>
        <v>7.546303550340971</v>
      </c>
      <c r="L40" s="16">
        <f t="shared" si="2"/>
        <v>7.55</v>
      </c>
      <c r="M40" s="16">
        <f t="shared" si="7"/>
        <v>1.1600000000000001</v>
      </c>
      <c r="N40" s="15">
        <f t="shared" si="8"/>
        <v>490599</v>
      </c>
    </row>
    <row r="41" spans="1:14" x14ac:dyDescent="0.35">
      <c r="A41" s="12" t="s">
        <v>94</v>
      </c>
      <c r="B41" s="13">
        <v>213</v>
      </c>
      <c r="C41" s="12" t="s">
        <v>107</v>
      </c>
      <c r="D41" s="16">
        <v>16.125877200000001</v>
      </c>
      <c r="E41" s="16">
        <v>11</v>
      </c>
      <c r="F41" s="249">
        <v>180</v>
      </c>
      <c r="G41" s="16">
        <v>16.574231981873822</v>
      </c>
      <c r="H41" s="16">
        <f>'TP notional rates'!P44</f>
        <v>0.82</v>
      </c>
      <c r="I41" s="16">
        <f t="shared" si="0"/>
        <v>17.394231981873823</v>
      </c>
      <c r="J41" s="16">
        <f t="shared" si="6"/>
        <v>17.394231981873823</v>
      </c>
      <c r="K41" s="16">
        <f t="shared" si="1"/>
        <v>10</v>
      </c>
      <c r="L41" s="16">
        <f t="shared" si="2"/>
        <v>10</v>
      </c>
      <c r="M41" s="16">
        <f t="shared" si="7"/>
        <v>-1</v>
      </c>
      <c r="N41" s="15">
        <f t="shared" si="8"/>
        <v>1026000</v>
      </c>
    </row>
    <row r="42" spans="1:14" x14ac:dyDescent="0.35">
      <c r="A42" s="12" t="s">
        <v>108</v>
      </c>
      <c r="B42" s="13">
        <v>841</v>
      </c>
      <c r="C42" s="12" t="s">
        <v>109</v>
      </c>
      <c r="D42" s="16">
        <v>4.0861062000000006</v>
      </c>
      <c r="E42" s="16">
        <v>4.6399999999999997</v>
      </c>
      <c r="F42" s="249">
        <v>144.5</v>
      </c>
      <c r="G42" s="16">
        <v>4.1997139889774751</v>
      </c>
      <c r="H42" s="16">
        <f>'TP notional rates'!P45</f>
        <v>0.44</v>
      </c>
      <c r="I42" s="16">
        <f t="shared" si="0"/>
        <v>4.6397139889774754</v>
      </c>
      <c r="J42" s="16">
        <f t="shared" si="6"/>
        <v>5.27</v>
      </c>
      <c r="K42" s="16">
        <f t="shared" si="1"/>
        <v>5.27</v>
      </c>
      <c r="L42" s="16">
        <f t="shared" si="2"/>
        <v>5.27</v>
      </c>
      <c r="M42" s="16">
        <f t="shared" si="7"/>
        <v>0.62999999999999989</v>
      </c>
      <c r="N42" s="15">
        <f t="shared" si="8"/>
        <v>434064</v>
      </c>
    </row>
    <row r="43" spans="1:14" x14ac:dyDescent="0.35">
      <c r="A43" s="12" t="s">
        <v>108</v>
      </c>
      <c r="B43" s="13">
        <v>840</v>
      </c>
      <c r="C43" s="12" t="s">
        <v>110</v>
      </c>
      <c r="D43" s="16">
        <v>4.1567754000000008</v>
      </c>
      <c r="E43" s="16">
        <v>4.6399999999999997</v>
      </c>
      <c r="F43" s="249">
        <v>620.70000000000005</v>
      </c>
      <c r="G43" s="16">
        <v>4.2723480355007517</v>
      </c>
      <c r="H43" s="16">
        <f>'TP notional rates'!P46</f>
        <v>0.56000000000000005</v>
      </c>
      <c r="I43" s="16">
        <f t="shared" si="0"/>
        <v>4.8323480355007522</v>
      </c>
      <c r="J43" s="16">
        <f t="shared" si="6"/>
        <v>5.27</v>
      </c>
      <c r="K43" s="16">
        <f t="shared" si="1"/>
        <v>5.27</v>
      </c>
      <c r="L43" s="16">
        <f t="shared" si="2"/>
        <v>5.27</v>
      </c>
      <c r="M43" s="16">
        <f t="shared" si="7"/>
        <v>0.62999999999999989</v>
      </c>
      <c r="N43" s="15">
        <f t="shared" si="8"/>
        <v>1864521</v>
      </c>
    </row>
    <row r="44" spans="1:14" x14ac:dyDescent="0.35">
      <c r="A44" s="12" t="s">
        <v>108</v>
      </c>
      <c r="B44" s="13">
        <v>390</v>
      </c>
      <c r="C44" s="12" t="s">
        <v>111</v>
      </c>
      <c r="D44" s="16">
        <v>5.8519844000000001</v>
      </c>
      <c r="E44" s="16">
        <v>5.85</v>
      </c>
      <c r="F44" s="249">
        <v>85</v>
      </c>
      <c r="G44" s="16">
        <v>6.0146896690932685</v>
      </c>
      <c r="H44" s="16">
        <f>'TP notional rates'!P47</f>
        <v>0.37</v>
      </c>
      <c r="I44" s="16">
        <f t="shared" si="0"/>
        <v>6.3846896690932686</v>
      </c>
      <c r="J44" s="16">
        <f t="shared" si="6"/>
        <v>6.3846896690932686</v>
      </c>
      <c r="K44" s="16">
        <f t="shared" si="1"/>
        <v>6.3846896690932686</v>
      </c>
      <c r="L44" s="16">
        <f t="shared" si="2"/>
        <v>6.38</v>
      </c>
      <c r="M44" s="16">
        <f t="shared" si="7"/>
        <v>0.53000000000000025</v>
      </c>
      <c r="N44" s="15">
        <f t="shared" si="8"/>
        <v>309111</v>
      </c>
    </row>
    <row r="45" spans="1:14" x14ac:dyDescent="0.35">
      <c r="A45" s="12" t="s">
        <v>108</v>
      </c>
      <c r="B45" s="13">
        <v>805</v>
      </c>
      <c r="C45" s="12" t="s">
        <v>112</v>
      </c>
      <c r="D45" s="132"/>
      <c r="E45" s="132" t="s">
        <v>397</v>
      </c>
      <c r="F45" s="250"/>
      <c r="G45" s="250"/>
      <c r="H45" s="132"/>
      <c r="I45" s="132"/>
      <c r="J45" s="132"/>
      <c r="K45" s="132"/>
      <c r="L45" s="132"/>
      <c r="M45" s="132"/>
      <c r="N45" s="133"/>
    </row>
    <row r="46" spans="1:14" x14ac:dyDescent="0.35">
      <c r="A46" s="12" t="s">
        <v>108</v>
      </c>
      <c r="B46" s="13">
        <v>806</v>
      </c>
      <c r="C46" s="12" t="s">
        <v>113</v>
      </c>
      <c r="D46" s="132"/>
      <c r="E46" s="132" t="s">
        <v>397</v>
      </c>
      <c r="F46" s="250"/>
      <c r="G46" s="250"/>
      <c r="H46" s="132"/>
      <c r="I46" s="132"/>
      <c r="J46" s="132"/>
      <c r="K46" s="132"/>
      <c r="L46" s="132"/>
      <c r="M46" s="132"/>
      <c r="N46" s="133"/>
    </row>
    <row r="47" spans="1:14" x14ac:dyDescent="0.35">
      <c r="A47" s="12" t="s">
        <v>108</v>
      </c>
      <c r="B47" s="13">
        <v>391</v>
      </c>
      <c r="C47" s="12" t="s">
        <v>114</v>
      </c>
      <c r="D47" s="16">
        <v>3.8520529999999997</v>
      </c>
      <c r="E47" s="16">
        <v>4.6399999999999997</v>
      </c>
      <c r="F47" s="249">
        <v>204</v>
      </c>
      <c r="G47" s="16">
        <v>3.9591533059964634</v>
      </c>
      <c r="H47" s="16">
        <f>'TP notional rates'!P50</f>
        <v>0.66</v>
      </c>
      <c r="I47" s="16">
        <f t="shared" si="0"/>
        <v>4.6191533059964636</v>
      </c>
      <c r="J47" s="16">
        <f>IF(I47&lt; 5.27, 5.27, I47)</f>
        <v>5.27</v>
      </c>
      <c r="K47" s="16">
        <f t="shared" si="1"/>
        <v>5.27</v>
      </c>
      <c r="L47" s="16">
        <f t="shared" si="2"/>
        <v>5.27</v>
      </c>
      <c r="M47" s="16">
        <f>IFERROR(L47-E47,"")</f>
        <v>0.62999999999999989</v>
      </c>
      <c r="N47" s="15">
        <f>IFERROR(ROUNDUP(F47*L47*15*38,0),"")</f>
        <v>612796</v>
      </c>
    </row>
    <row r="48" spans="1:14" x14ac:dyDescent="0.35">
      <c r="A48" s="12" t="s">
        <v>108</v>
      </c>
      <c r="B48" s="13">
        <v>392</v>
      </c>
      <c r="C48" s="12" t="s">
        <v>115</v>
      </c>
      <c r="D48" s="16">
        <v>1.4291102000000002</v>
      </c>
      <c r="E48" s="16">
        <v>4.6399999999999997</v>
      </c>
      <c r="F48" s="249">
        <v>58</v>
      </c>
      <c r="G48" s="16">
        <v>1.4688443728482625</v>
      </c>
      <c r="H48" s="16">
        <f>'TP notional rates'!P51</f>
        <v>0.54</v>
      </c>
      <c r="I48" s="16">
        <f t="shared" si="0"/>
        <v>2.0088443728482623</v>
      </c>
      <c r="J48" s="16">
        <f>IF(I48&lt; 5.27, 5.27, I48)</f>
        <v>5.27</v>
      </c>
      <c r="K48" s="16">
        <f t="shared" si="1"/>
        <v>5.27</v>
      </c>
      <c r="L48" s="16">
        <f t="shared" si="2"/>
        <v>5.27</v>
      </c>
      <c r="M48" s="16">
        <f>IFERROR(L48-E48,"")</f>
        <v>0.62999999999999989</v>
      </c>
      <c r="N48" s="15">
        <f>IFERROR(ROUNDUP(F48*L48*15*38,0),"")</f>
        <v>174227</v>
      </c>
    </row>
    <row r="49" spans="1:14" x14ac:dyDescent="0.35">
      <c r="A49" s="12" t="s">
        <v>108</v>
      </c>
      <c r="B49" s="13">
        <v>929</v>
      </c>
      <c r="C49" s="12" t="s">
        <v>116</v>
      </c>
      <c r="D49" s="132"/>
      <c r="E49" s="132" t="s">
        <v>397</v>
      </c>
      <c r="F49" s="250"/>
      <c r="G49" s="250"/>
      <c r="H49" s="132"/>
      <c r="I49" s="132"/>
      <c r="J49" s="132"/>
      <c r="K49" s="132"/>
      <c r="L49" s="132"/>
      <c r="M49" s="132"/>
      <c r="N49" s="133"/>
    </row>
    <row r="50" spans="1:14" x14ac:dyDescent="0.35">
      <c r="A50" s="12" t="s">
        <v>108</v>
      </c>
      <c r="B50" s="13">
        <v>807</v>
      </c>
      <c r="C50" s="12" t="s">
        <v>117</v>
      </c>
      <c r="D50" s="132"/>
      <c r="E50" s="132" t="s">
        <v>397</v>
      </c>
      <c r="F50" s="250"/>
      <c r="G50" s="250"/>
      <c r="H50" s="132"/>
      <c r="I50" s="132"/>
      <c r="J50" s="132"/>
      <c r="K50" s="132"/>
      <c r="L50" s="132"/>
      <c r="M50" s="132"/>
      <c r="N50" s="133"/>
    </row>
    <row r="51" spans="1:14" x14ac:dyDescent="0.35">
      <c r="A51" s="12" t="s">
        <v>108</v>
      </c>
      <c r="B51" s="13">
        <v>393</v>
      </c>
      <c r="C51" s="12" t="s">
        <v>118</v>
      </c>
      <c r="D51" s="16">
        <v>4.3091176000000004</v>
      </c>
      <c r="E51" s="16">
        <v>4.6399999999999997</v>
      </c>
      <c r="F51" s="249">
        <v>223.4</v>
      </c>
      <c r="G51" s="16">
        <v>4.4289258719876257</v>
      </c>
      <c r="H51" s="16">
        <f>'TP notional rates'!P54</f>
        <v>0.56000000000000005</v>
      </c>
      <c r="I51" s="16">
        <f t="shared" si="0"/>
        <v>4.9889258719876253</v>
      </c>
      <c r="J51" s="16">
        <f>IF(I51&lt; 5.27, 5.27, I51)</f>
        <v>5.27</v>
      </c>
      <c r="K51" s="16">
        <f t="shared" si="1"/>
        <v>5.27</v>
      </c>
      <c r="L51" s="16">
        <f t="shared" si="2"/>
        <v>5.27</v>
      </c>
      <c r="M51" s="16">
        <f>IFERROR(L51-E51,"")</f>
        <v>0.62999999999999989</v>
      </c>
      <c r="N51" s="15">
        <f>IFERROR(ROUNDUP(F51*L51*15*38,0),"")</f>
        <v>671072</v>
      </c>
    </row>
    <row r="52" spans="1:14" x14ac:dyDescent="0.35">
      <c r="A52" s="12" t="s">
        <v>108</v>
      </c>
      <c r="B52" s="13">
        <v>808</v>
      </c>
      <c r="C52" s="12" t="s">
        <v>119</v>
      </c>
      <c r="D52" s="132"/>
      <c r="E52" s="132" t="s">
        <v>397</v>
      </c>
      <c r="F52" s="250"/>
      <c r="G52" s="250"/>
      <c r="H52" s="132"/>
      <c r="I52" s="132"/>
      <c r="J52" s="132"/>
      <c r="K52" s="132"/>
      <c r="L52" s="132"/>
      <c r="M52" s="132"/>
      <c r="N52" s="133"/>
    </row>
    <row r="53" spans="1:14" x14ac:dyDescent="0.35">
      <c r="A53" s="12" t="s">
        <v>108</v>
      </c>
      <c r="B53" s="13">
        <v>394</v>
      </c>
      <c r="C53" s="12" t="s">
        <v>120</v>
      </c>
      <c r="D53" s="16">
        <v>3.1769959999999999</v>
      </c>
      <c r="E53" s="16">
        <v>4.6399999999999997</v>
      </c>
      <c r="F53" s="249">
        <v>500</v>
      </c>
      <c r="G53" s="16">
        <v>3.2653274024364518</v>
      </c>
      <c r="H53" s="16">
        <f>'TP notional rates'!P56</f>
        <v>0.47</v>
      </c>
      <c r="I53" s="16">
        <f t="shared" si="0"/>
        <v>3.735327402436452</v>
      </c>
      <c r="J53" s="16">
        <f>IF(I53&lt; 5.27, 5.27, I53)</f>
        <v>5.27</v>
      </c>
      <c r="K53" s="16">
        <f t="shared" si="1"/>
        <v>5.27</v>
      </c>
      <c r="L53" s="16">
        <f t="shared" si="2"/>
        <v>5.27</v>
      </c>
      <c r="M53" s="16">
        <f>IFERROR(L53-E53,"")</f>
        <v>0.62999999999999989</v>
      </c>
      <c r="N53" s="15">
        <f>IFERROR(ROUNDUP(F53*L53*15*38,0),"")</f>
        <v>1501950</v>
      </c>
    </row>
    <row r="54" spans="1:14" x14ac:dyDescent="0.35">
      <c r="A54" s="12" t="s">
        <v>121</v>
      </c>
      <c r="B54" s="13">
        <v>889</v>
      </c>
      <c r="C54" s="12" t="s">
        <v>122</v>
      </c>
      <c r="D54" s="16">
        <v>2.1328668000000004</v>
      </c>
      <c r="E54" s="16">
        <v>4.6399999999999997</v>
      </c>
      <c r="F54" s="249">
        <v>248</v>
      </c>
      <c r="G54" s="16">
        <v>2.1921678238773192</v>
      </c>
      <c r="H54" s="16">
        <f>'TP notional rates'!P57</f>
        <v>0.5</v>
      </c>
      <c r="I54" s="16">
        <f t="shared" si="0"/>
        <v>2.6921678238773192</v>
      </c>
      <c r="J54" s="16">
        <f>IF(I54&lt; 5.27, 5.27, I54)</f>
        <v>5.27</v>
      </c>
      <c r="K54" s="16">
        <f t="shared" si="1"/>
        <v>5.27</v>
      </c>
      <c r="L54" s="16">
        <f t="shared" si="2"/>
        <v>5.27</v>
      </c>
      <c r="M54" s="16">
        <f>IFERROR(L54-E54,"")</f>
        <v>0.62999999999999989</v>
      </c>
      <c r="N54" s="15">
        <f>IFERROR(ROUNDUP(F54*L54*15*38,0),"")</f>
        <v>744968</v>
      </c>
    </row>
    <row r="55" spans="1:14" x14ac:dyDescent="0.35">
      <c r="A55" s="12" t="s">
        <v>121</v>
      </c>
      <c r="B55" s="13">
        <v>890</v>
      </c>
      <c r="C55" s="12" t="s">
        <v>123</v>
      </c>
      <c r="D55" s="132"/>
      <c r="E55" s="132" t="s">
        <v>397</v>
      </c>
      <c r="F55" s="250"/>
      <c r="G55" s="250"/>
      <c r="H55" s="132"/>
      <c r="I55" s="132"/>
      <c r="J55" s="132"/>
      <c r="K55" s="132"/>
      <c r="L55" s="132"/>
      <c r="M55" s="132"/>
      <c r="N55" s="133"/>
    </row>
    <row r="56" spans="1:14" x14ac:dyDescent="0.35">
      <c r="A56" s="12" t="s">
        <v>121</v>
      </c>
      <c r="B56" s="13">
        <v>350</v>
      </c>
      <c r="C56" s="12" t="s">
        <v>124</v>
      </c>
      <c r="D56" s="16">
        <v>2.7232774000000002</v>
      </c>
      <c r="E56" s="16">
        <v>4.6399999999999997</v>
      </c>
      <c r="F56" s="249">
        <v>168</v>
      </c>
      <c r="G56" s="16">
        <v>2.7989938667394907</v>
      </c>
      <c r="H56" s="16">
        <f>'TP notional rates'!P59</f>
        <v>0.57999999999999996</v>
      </c>
      <c r="I56" s="16">
        <f t="shared" si="0"/>
        <v>3.3789938667394908</v>
      </c>
      <c r="J56" s="16">
        <f>IF(I56&lt; 5.27, 5.27, I56)</f>
        <v>5.27</v>
      </c>
      <c r="K56" s="16">
        <f t="shared" si="1"/>
        <v>5.27</v>
      </c>
      <c r="L56" s="16">
        <f t="shared" si="2"/>
        <v>5.27</v>
      </c>
      <c r="M56" s="16">
        <f>IFERROR(L56-E56,"")</f>
        <v>0.62999999999999989</v>
      </c>
      <c r="N56" s="15">
        <f>IFERROR(ROUNDUP(F56*L56*15*38,0),"")</f>
        <v>504656</v>
      </c>
    </row>
    <row r="57" spans="1:14" x14ac:dyDescent="0.35">
      <c r="A57" s="12" t="s">
        <v>121</v>
      </c>
      <c r="B57" s="13">
        <v>351</v>
      </c>
      <c r="C57" s="12" t="s">
        <v>125</v>
      </c>
      <c r="D57" s="16">
        <v>7.2581591999999997</v>
      </c>
      <c r="E57" s="16">
        <v>7.26</v>
      </c>
      <c r="F57" s="249">
        <v>57</v>
      </c>
      <c r="G57" s="16">
        <v>7.4599609590337019</v>
      </c>
      <c r="H57" s="16">
        <f>'TP notional rates'!P60</f>
        <v>0.55000000000000004</v>
      </c>
      <c r="I57" s="16">
        <f t="shared" si="0"/>
        <v>8.0099609590337018</v>
      </c>
      <c r="J57" s="16">
        <f>IF(I57&lt; 5.27, 5.27, I57)</f>
        <v>8.0099609590337018</v>
      </c>
      <c r="K57" s="16">
        <f t="shared" si="1"/>
        <v>8.0099609590337018</v>
      </c>
      <c r="L57" s="16">
        <f t="shared" si="2"/>
        <v>8.01</v>
      </c>
      <c r="M57" s="16">
        <f>IFERROR(L57-E57,"")</f>
        <v>0.75</v>
      </c>
      <c r="N57" s="15">
        <f>IFERROR(ROUNDUP(F57*L57*15*38,0),"")</f>
        <v>260245</v>
      </c>
    </row>
    <row r="58" spans="1:14" x14ac:dyDescent="0.35">
      <c r="A58" s="12" t="s">
        <v>121</v>
      </c>
      <c r="B58" s="13">
        <v>895</v>
      </c>
      <c r="C58" s="12" t="s">
        <v>126</v>
      </c>
      <c r="D58" s="16">
        <v>6.9131022</v>
      </c>
      <c r="E58" s="16">
        <v>6.91</v>
      </c>
      <c r="F58" s="249">
        <v>60</v>
      </c>
      <c r="G58" s="16">
        <v>7.1053101890917461</v>
      </c>
      <c r="H58" s="16">
        <f>'TP notional rates'!P61</f>
        <v>0.52</v>
      </c>
      <c r="I58" s="16">
        <f t="shared" si="0"/>
        <v>7.6253101890917456</v>
      </c>
      <c r="J58" s="16">
        <f>IF(I58&lt; 5.27, 5.27, I58)</f>
        <v>7.6253101890917456</v>
      </c>
      <c r="K58" s="16">
        <f t="shared" si="1"/>
        <v>7.6253101890917456</v>
      </c>
      <c r="L58" s="16">
        <f t="shared" si="2"/>
        <v>7.63</v>
      </c>
      <c r="M58" s="16">
        <f>IFERROR(L58-E58,"")</f>
        <v>0.71999999999999975</v>
      </c>
      <c r="N58" s="15">
        <f>IFERROR(ROUNDUP(F58*L58*15*38,0),"")</f>
        <v>260946</v>
      </c>
    </row>
    <row r="59" spans="1:14" x14ac:dyDescent="0.35">
      <c r="A59" s="12" t="s">
        <v>121</v>
      </c>
      <c r="B59" s="13">
        <v>896</v>
      </c>
      <c r="C59" s="12" t="s">
        <v>127</v>
      </c>
      <c r="D59" s="132"/>
      <c r="E59" s="132" t="s">
        <v>397</v>
      </c>
      <c r="F59" s="250"/>
      <c r="G59" s="250"/>
      <c r="H59" s="132"/>
      <c r="I59" s="132"/>
      <c r="J59" s="132"/>
      <c r="K59" s="132"/>
      <c r="L59" s="132"/>
      <c r="M59" s="132"/>
      <c r="N59" s="133"/>
    </row>
    <row r="60" spans="1:14" x14ac:dyDescent="0.35">
      <c r="A60" s="12" t="s">
        <v>121</v>
      </c>
      <c r="B60" s="13">
        <v>942</v>
      </c>
      <c r="C60" s="12" t="s">
        <v>128</v>
      </c>
      <c r="D60" s="16">
        <v>5.0565167999999998</v>
      </c>
      <c r="E60" s="16">
        <v>5.0599999999999996</v>
      </c>
      <c r="F60" s="249">
        <v>125.65</v>
      </c>
      <c r="G60" s="16">
        <v>5.1971053372180132</v>
      </c>
      <c r="H60" s="16">
        <f>'TP notional rates'!P63</f>
        <v>0.74</v>
      </c>
      <c r="I60" s="16">
        <f t="shared" si="0"/>
        <v>5.9371053372180134</v>
      </c>
      <c r="J60" s="16">
        <f>IF(I60&lt; 5.27, 5.27, I60)</f>
        <v>5.9371053372180134</v>
      </c>
      <c r="K60" s="16">
        <f t="shared" si="1"/>
        <v>5.9371053372180134</v>
      </c>
      <c r="L60" s="16">
        <f t="shared" si="2"/>
        <v>5.94</v>
      </c>
      <c r="M60" s="16">
        <f>IFERROR(L60-E60,"")</f>
        <v>0.88000000000000078</v>
      </c>
      <c r="N60" s="15">
        <f>IFERROR(ROUNDUP(F60*L60*15*38,0),"")</f>
        <v>425426</v>
      </c>
    </row>
    <row r="61" spans="1:14" x14ac:dyDescent="0.35">
      <c r="A61" s="12" t="s">
        <v>121</v>
      </c>
      <c r="B61" s="13">
        <v>876</v>
      </c>
      <c r="C61" s="12" t="s">
        <v>129</v>
      </c>
      <c r="D61" s="16">
        <v>1.821825</v>
      </c>
      <c r="E61" s="16">
        <v>4.6399999999999997</v>
      </c>
      <c r="F61" s="249">
        <v>178</v>
      </c>
      <c r="G61" s="16">
        <v>1.8724779933445899</v>
      </c>
      <c r="H61" s="16">
        <f>'TP notional rates'!P64</f>
        <v>0.53</v>
      </c>
      <c r="I61" s="16">
        <f t="shared" si="0"/>
        <v>2.4024779933445899</v>
      </c>
      <c r="J61" s="16">
        <f>IF(I61&lt; 5.27, 5.27, I61)</f>
        <v>5.27</v>
      </c>
      <c r="K61" s="16">
        <f t="shared" si="1"/>
        <v>5.27</v>
      </c>
      <c r="L61" s="16">
        <f t="shared" si="2"/>
        <v>5.27</v>
      </c>
      <c r="M61" s="16">
        <f>IFERROR(L61-E61,"")</f>
        <v>0.62999999999999989</v>
      </c>
      <c r="N61" s="15">
        <f>IFERROR(ROUNDUP(F61*L61*15*38,0),"")</f>
        <v>534695</v>
      </c>
    </row>
    <row r="62" spans="1:14" x14ac:dyDescent="0.35">
      <c r="A62" s="12" t="s">
        <v>121</v>
      </c>
      <c r="B62" s="13">
        <v>340</v>
      </c>
      <c r="C62" s="12" t="s">
        <v>130</v>
      </c>
      <c r="D62" s="132"/>
      <c r="E62" s="132" t="s">
        <v>397</v>
      </c>
      <c r="F62" s="250"/>
      <c r="G62" s="250"/>
      <c r="H62" s="132"/>
      <c r="I62" s="132"/>
      <c r="J62" s="132"/>
      <c r="K62" s="132"/>
      <c r="L62" s="132"/>
      <c r="M62" s="132"/>
      <c r="N62" s="133"/>
    </row>
    <row r="63" spans="1:14" x14ac:dyDescent="0.35">
      <c r="A63" s="12" t="s">
        <v>121</v>
      </c>
      <c r="B63" s="13">
        <v>888</v>
      </c>
      <c r="C63" s="12" t="s">
        <v>131</v>
      </c>
      <c r="D63" s="16">
        <v>5.1822429999999997</v>
      </c>
      <c r="E63" s="16">
        <v>5.18</v>
      </c>
      <c r="F63" s="249">
        <v>1611.13</v>
      </c>
      <c r="G63" s="16">
        <v>5.3263271574734388</v>
      </c>
      <c r="H63" s="16">
        <f>'TP notional rates'!P66</f>
        <v>0.5</v>
      </c>
      <c r="I63" s="16">
        <f t="shared" si="0"/>
        <v>5.8263271574734388</v>
      </c>
      <c r="J63" s="16">
        <f>IF(I63&lt; 5.27, 5.27, I63)</f>
        <v>5.8263271574734388</v>
      </c>
      <c r="K63" s="16">
        <f t="shared" si="1"/>
        <v>5.8263271574734388</v>
      </c>
      <c r="L63" s="16">
        <f t="shared" si="2"/>
        <v>5.83</v>
      </c>
      <c r="M63" s="16">
        <f>IFERROR(L63-E63,"")</f>
        <v>0.65000000000000036</v>
      </c>
      <c r="N63" s="15">
        <f>IFERROR(ROUNDUP(F63*L63*15*38,0),"")</f>
        <v>5353947</v>
      </c>
    </row>
    <row r="64" spans="1:14" x14ac:dyDescent="0.35">
      <c r="A64" s="12" t="s">
        <v>121</v>
      </c>
      <c r="B64" s="13">
        <v>341</v>
      </c>
      <c r="C64" s="12" t="s">
        <v>132</v>
      </c>
      <c r="D64" s="16">
        <v>9.1830715999999999</v>
      </c>
      <c r="E64" s="16">
        <v>9.18</v>
      </c>
      <c r="F64" s="249">
        <v>382</v>
      </c>
      <c r="G64" s="16">
        <v>9.4383925362247698</v>
      </c>
      <c r="H64" s="16">
        <f>'TP notional rates'!P67</f>
        <v>0.47</v>
      </c>
      <c r="I64" s="16">
        <f t="shared" si="0"/>
        <v>9.9083925362247705</v>
      </c>
      <c r="J64" s="16">
        <f>IF(I64&lt; 5.27, 5.27, I64)</f>
        <v>9.9083925362247705</v>
      </c>
      <c r="K64" s="16">
        <f t="shared" si="1"/>
        <v>9.9083925362247705</v>
      </c>
      <c r="L64" s="16">
        <f t="shared" si="2"/>
        <v>9.91</v>
      </c>
      <c r="M64" s="16">
        <f>IFERROR(L64-E64,"")</f>
        <v>0.73000000000000043</v>
      </c>
      <c r="N64" s="15">
        <f>IFERROR(ROUNDUP(F64*L64*15*38,0),"")</f>
        <v>2157804</v>
      </c>
    </row>
    <row r="65" spans="1:14" x14ac:dyDescent="0.35">
      <c r="A65" s="12" t="s">
        <v>121</v>
      </c>
      <c r="B65" s="13">
        <v>352</v>
      </c>
      <c r="C65" s="12" t="s">
        <v>133</v>
      </c>
      <c r="D65" s="16">
        <v>6.0683418000000007</v>
      </c>
      <c r="E65" s="16">
        <v>6.07</v>
      </c>
      <c r="F65" s="249">
        <v>96</v>
      </c>
      <c r="G65" s="16">
        <v>6.2370625480455573</v>
      </c>
      <c r="H65" s="16">
        <f>'TP notional rates'!P68</f>
        <v>0.65</v>
      </c>
      <c r="I65" s="16">
        <f t="shared" si="0"/>
        <v>6.8870625480455576</v>
      </c>
      <c r="J65" s="16">
        <f>IF(I65&lt; 5.27, 5.27, I65)</f>
        <v>6.8870625480455576</v>
      </c>
      <c r="K65" s="16">
        <f t="shared" si="1"/>
        <v>6.8870625480455576</v>
      </c>
      <c r="L65" s="16">
        <f t="shared" si="2"/>
        <v>6.89</v>
      </c>
      <c r="M65" s="16">
        <f>IFERROR(L65-E65,"")</f>
        <v>0.8199999999999994</v>
      </c>
      <c r="N65" s="15">
        <f>IFERROR(ROUNDUP(F65*L65*15*38,0),"")</f>
        <v>377021</v>
      </c>
    </row>
    <row r="66" spans="1:14" x14ac:dyDescent="0.35">
      <c r="A66" s="12" t="s">
        <v>121</v>
      </c>
      <c r="B66" s="13">
        <v>353</v>
      </c>
      <c r="C66" s="12" t="s">
        <v>134</v>
      </c>
      <c r="D66" s="132"/>
      <c r="E66" s="132" t="s">
        <v>397</v>
      </c>
      <c r="F66" s="250"/>
      <c r="G66" s="250"/>
      <c r="H66" s="132"/>
      <c r="I66" s="132"/>
      <c r="J66" s="132"/>
      <c r="K66" s="132"/>
      <c r="L66" s="132"/>
      <c r="M66" s="132"/>
      <c r="N66" s="133"/>
    </row>
    <row r="67" spans="1:14" x14ac:dyDescent="0.35">
      <c r="A67" s="12" t="s">
        <v>121</v>
      </c>
      <c r="B67" s="13">
        <v>354</v>
      </c>
      <c r="C67" s="12" t="s">
        <v>135</v>
      </c>
      <c r="D67" s="16">
        <v>4.9108666000000003</v>
      </c>
      <c r="E67" s="16">
        <v>4.91</v>
      </c>
      <c r="F67" s="249">
        <v>111</v>
      </c>
      <c r="G67" s="16">
        <v>5.0474055613195388</v>
      </c>
      <c r="H67" s="16">
        <f>'TP notional rates'!P70</f>
        <v>0.56000000000000005</v>
      </c>
      <c r="I67" s="16">
        <f t="shared" si="0"/>
        <v>5.6074055613195384</v>
      </c>
      <c r="J67" s="16">
        <f>IF(I67&lt; 5.27, 5.27, I67)</f>
        <v>5.6074055613195384</v>
      </c>
      <c r="K67" s="16">
        <f t="shared" si="1"/>
        <v>5.6074055613195384</v>
      </c>
      <c r="L67" s="16">
        <f t="shared" si="2"/>
        <v>5.61</v>
      </c>
      <c r="M67" s="16">
        <f>IFERROR(L67-E67,"")</f>
        <v>0.70000000000000018</v>
      </c>
      <c r="N67" s="15">
        <f>IFERROR(ROUNDUP(F67*L67*15*38,0),"")</f>
        <v>354945</v>
      </c>
    </row>
    <row r="68" spans="1:14" x14ac:dyDescent="0.35">
      <c r="A68" s="12" t="s">
        <v>121</v>
      </c>
      <c r="B68" s="13">
        <v>355</v>
      </c>
      <c r="C68" s="12" t="s">
        <v>136</v>
      </c>
      <c r="D68" s="132"/>
      <c r="E68" s="132" t="s">
        <v>397</v>
      </c>
      <c r="F68" s="250"/>
      <c r="G68" s="250"/>
      <c r="H68" s="132"/>
      <c r="I68" s="132"/>
      <c r="J68" s="132"/>
      <c r="K68" s="132"/>
      <c r="L68" s="132"/>
      <c r="M68" s="132"/>
      <c r="N68" s="133"/>
    </row>
    <row r="69" spans="1:14" x14ac:dyDescent="0.35">
      <c r="A69" s="12" t="s">
        <v>121</v>
      </c>
      <c r="B69" s="13">
        <v>343</v>
      </c>
      <c r="C69" s="12" t="s">
        <v>137</v>
      </c>
      <c r="D69" s="16">
        <v>6.1900148000000002</v>
      </c>
      <c r="E69" s="16">
        <v>6.19</v>
      </c>
      <c r="F69" s="249">
        <v>166.43</v>
      </c>
      <c r="G69" s="16">
        <v>6.3621184754174047</v>
      </c>
      <c r="H69" s="16">
        <f>'TP notional rates'!P72</f>
        <v>0.56000000000000005</v>
      </c>
      <c r="I69" s="16">
        <f t="shared" si="0"/>
        <v>6.9221184754174043</v>
      </c>
      <c r="J69" s="16">
        <f>IF(I69&lt; 5.27, 5.27, I69)</f>
        <v>6.9221184754174043</v>
      </c>
      <c r="K69" s="16">
        <f t="shared" si="1"/>
        <v>6.9221184754174043</v>
      </c>
      <c r="L69" s="16">
        <f t="shared" si="2"/>
        <v>6.92</v>
      </c>
      <c r="M69" s="16">
        <f>IFERROR(L69-E69,"")</f>
        <v>0.72999999999999954</v>
      </c>
      <c r="N69" s="15">
        <f>IFERROR(ROUNDUP(F69*L69*15*38,0),"")</f>
        <v>656467</v>
      </c>
    </row>
    <row r="70" spans="1:14" x14ac:dyDescent="0.35">
      <c r="A70" s="12" t="s">
        <v>121</v>
      </c>
      <c r="B70" s="13">
        <v>342</v>
      </c>
      <c r="C70" s="12" t="s">
        <v>138</v>
      </c>
      <c r="D70" s="16">
        <v>3.1759922</v>
      </c>
      <c r="E70" s="16">
        <v>4.6399999999999997</v>
      </c>
      <c r="F70" s="249">
        <v>63</v>
      </c>
      <c r="G70" s="16">
        <v>3.2642956933481919</v>
      </c>
      <c r="H70" s="16">
        <f>'TP notional rates'!P73</f>
        <v>0.49</v>
      </c>
      <c r="I70" s="16">
        <f t="shared" si="0"/>
        <v>3.7542956933481921</v>
      </c>
      <c r="J70" s="16">
        <f>IF(I70&lt; 5.27, 5.27, I70)</f>
        <v>5.27</v>
      </c>
      <c r="K70" s="16">
        <f t="shared" si="1"/>
        <v>5.27</v>
      </c>
      <c r="L70" s="16">
        <f t="shared" si="2"/>
        <v>5.27</v>
      </c>
      <c r="M70" s="16">
        <f>IFERROR(L70-E70,"")</f>
        <v>0.62999999999999989</v>
      </c>
      <c r="N70" s="15">
        <f>IFERROR(ROUNDUP(F70*L70*15*38,0),"")</f>
        <v>189246</v>
      </c>
    </row>
    <row r="71" spans="1:14" x14ac:dyDescent="0.35">
      <c r="A71" s="12" t="s">
        <v>121</v>
      </c>
      <c r="B71" s="13">
        <v>356</v>
      </c>
      <c r="C71" s="12" t="s">
        <v>139</v>
      </c>
      <c r="D71" s="16">
        <v>4.8412012000000004</v>
      </c>
      <c r="E71" s="16">
        <v>4.84</v>
      </c>
      <c r="F71" s="249">
        <v>270</v>
      </c>
      <c r="G71" s="16">
        <v>4.9758032238845233</v>
      </c>
      <c r="H71" s="16">
        <f>'TP notional rates'!P74</f>
        <v>0.5</v>
      </c>
      <c r="I71" s="16">
        <f t="shared" si="0"/>
        <v>5.4758032238845233</v>
      </c>
      <c r="J71" s="16">
        <f>IF(I71&lt; 5.27, 5.27, I71)</f>
        <v>5.4758032238845233</v>
      </c>
      <c r="K71" s="16">
        <f t="shared" si="1"/>
        <v>5.4758032238845233</v>
      </c>
      <c r="L71" s="16">
        <f t="shared" si="2"/>
        <v>5.48</v>
      </c>
      <c r="M71" s="16">
        <f>IFERROR(L71-E71,"")</f>
        <v>0.64000000000000057</v>
      </c>
      <c r="N71" s="15">
        <f>IFERROR(ROUNDUP(F71*L71*15*38,0),"")</f>
        <v>843372</v>
      </c>
    </row>
    <row r="72" spans="1:14" x14ac:dyDescent="0.35">
      <c r="A72" s="12" t="s">
        <v>121</v>
      </c>
      <c r="B72" s="13">
        <v>357</v>
      </c>
      <c r="C72" s="12" t="s">
        <v>140</v>
      </c>
      <c r="D72" s="132"/>
      <c r="E72" s="132" t="s">
        <v>397</v>
      </c>
      <c r="F72" s="250"/>
      <c r="G72" s="250"/>
      <c r="H72" s="132"/>
      <c r="I72" s="132"/>
      <c r="J72" s="132"/>
      <c r="K72" s="132"/>
      <c r="L72" s="132"/>
      <c r="M72" s="132"/>
      <c r="N72" s="133"/>
    </row>
    <row r="73" spans="1:14" x14ac:dyDescent="0.35">
      <c r="A73" s="12" t="s">
        <v>121</v>
      </c>
      <c r="B73" s="13">
        <v>358</v>
      </c>
      <c r="C73" s="12" t="s">
        <v>141</v>
      </c>
      <c r="D73" s="132"/>
      <c r="E73" s="132" t="s">
        <v>397</v>
      </c>
      <c r="F73" s="250"/>
      <c r="G73" s="250"/>
      <c r="H73" s="132"/>
      <c r="I73" s="132"/>
      <c r="J73" s="132"/>
      <c r="K73" s="132"/>
      <c r="L73" s="132"/>
      <c r="M73" s="132"/>
      <c r="N73" s="133"/>
    </row>
    <row r="74" spans="1:14" x14ac:dyDescent="0.35">
      <c r="A74" s="12" t="s">
        <v>121</v>
      </c>
      <c r="B74" s="13">
        <v>877</v>
      </c>
      <c r="C74" s="12" t="s">
        <v>142</v>
      </c>
      <c r="D74" s="16">
        <v>2.2912318000000003</v>
      </c>
      <c r="E74" s="16">
        <v>4.6399999999999997</v>
      </c>
      <c r="F74" s="249">
        <v>73</v>
      </c>
      <c r="G74" s="16">
        <v>2.3549359148937539</v>
      </c>
      <c r="H74" s="16">
        <f>'TP notional rates'!P77</f>
        <v>0.43</v>
      </c>
      <c r="I74" s="16">
        <f t="shared" ref="I74:I132" si="9">IFERROR(G74+H74," ")</f>
        <v>2.784935914893754</v>
      </c>
      <c r="J74" s="16">
        <f>IF(I74&lt; 5.27, 5.27, I74)</f>
        <v>5.27</v>
      </c>
      <c r="K74" s="16">
        <f t="shared" ref="K74:K132" si="10">IF(J74 &lt; 10, J74, 10)</f>
        <v>5.27</v>
      </c>
      <c r="L74" s="16">
        <f t="shared" ref="L74:L132" si="11">ROUND(K74, 2)</f>
        <v>5.27</v>
      </c>
      <c r="M74" s="16">
        <f>IFERROR(L74-E74,"")</f>
        <v>0.62999999999999989</v>
      </c>
      <c r="N74" s="15">
        <f>IFERROR(ROUNDUP(F74*L74*15*38,0),"")</f>
        <v>219285</v>
      </c>
    </row>
    <row r="75" spans="1:14" x14ac:dyDescent="0.35">
      <c r="A75" s="12" t="s">
        <v>121</v>
      </c>
      <c r="B75" s="13">
        <v>943</v>
      </c>
      <c r="C75" s="12" t="s">
        <v>143</v>
      </c>
      <c r="D75" s="16">
        <v>4.5088210000000002</v>
      </c>
      <c r="E75" s="16">
        <v>4.6399999999999997</v>
      </c>
      <c r="F75" s="249">
        <v>118.3</v>
      </c>
      <c r="G75" s="16">
        <v>4.6341817125299896</v>
      </c>
      <c r="H75" s="16">
        <f>'TP notional rates'!P78</f>
        <v>0.53</v>
      </c>
      <c r="I75" s="16">
        <f t="shared" si="9"/>
        <v>5.1641817125299898</v>
      </c>
      <c r="J75" s="16">
        <f>IF(I75&lt; 5.27, 5.27, I75)</f>
        <v>5.27</v>
      </c>
      <c r="K75" s="16">
        <f t="shared" si="10"/>
        <v>5.27</v>
      </c>
      <c r="L75" s="16">
        <f t="shared" si="11"/>
        <v>5.27</v>
      </c>
      <c r="M75" s="16">
        <f>IFERROR(L75-E75,"")</f>
        <v>0.62999999999999989</v>
      </c>
      <c r="N75" s="15">
        <f>IFERROR(ROUNDUP(F75*L75*15*38,0),"")</f>
        <v>355362</v>
      </c>
    </row>
    <row r="76" spans="1:14" x14ac:dyDescent="0.35">
      <c r="A76" s="12" t="s">
        <v>121</v>
      </c>
      <c r="B76" s="13">
        <v>359</v>
      </c>
      <c r="C76" s="12" t="s">
        <v>144</v>
      </c>
      <c r="D76" s="16">
        <v>3.7657336000000003</v>
      </c>
      <c r="E76" s="16">
        <v>4.6399999999999997</v>
      </c>
      <c r="F76" s="249">
        <v>124.2</v>
      </c>
      <c r="G76" s="16">
        <v>3.8704339301515236</v>
      </c>
      <c r="H76" s="16">
        <f>'TP notional rates'!P79</f>
        <v>0.51</v>
      </c>
      <c r="I76" s="16">
        <f t="shared" si="9"/>
        <v>4.3804339301515238</v>
      </c>
      <c r="J76" s="16">
        <f>IF(I76&lt; 5.27, 5.27, I76)</f>
        <v>5.27</v>
      </c>
      <c r="K76" s="16">
        <f t="shared" si="10"/>
        <v>5.27</v>
      </c>
      <c r="L76" s="16">
        <f t="shared" si="11"/>
        <v>5.27</v>
      </c>
      <c r="M76" s="16">
        <f>IFERROR(L76-E76,"")</f>
        <v>0.62999999999999989</v>
      </c>
      <c r="N76" s="15">
        <f>IFERROR(ROUNDUP(F76*L76*15*38,0),"")</f>
        <v>373085</v>
      </c>
    </row>
    <row r="77" spans="1:14" x14ac:dyDescent="0.35">
      <c r="A77" s="12" t="s">
        <v>121</v>
      </c>
      <c r="B77" s="13">
        <v>344</v>
      </c>
      <c r="C77" s="12" t="s">
        <v>145</v>
      </c>
      <c r="D77" s="16">
        <v>6.3370414000000004</v>
      </c>
      <c r="E77" s="16">
        <v>6.34</v>
      </c>
      <c r="F77" s="249">
        <v>150.6</v>
      </c>
      <c r="G77" s="16">
        <v>6.5132329199640973</v>
      </c>
      <c r="H77" s="16">
        <f>'TP notional rates'!P80</f>
        <v>0.66</v>
      </c>
      <c r="I77" s="16">
        <f t="shared" si="9"/>
        <v>7.1732329199640974</v>
      </c>
      <c r="J77" s="16">
        <f>IF(I77&lt; 5.27, 5.27, I77)</f>
        <v>7.1732329199640974</v>
      </c>
      <c r="K77" s="16">
        <f t="shared" si="10"/>
        <v>7.1732329199640974</v>
      </c>
      <c r="L77" s="16">
        <f t="shared" si="11"/>
        <v>7.17</v>
      </c>
      <c r="M77" s="16">
        <f>IFERROR(L77-E77,"")</f>
        <v>0.83000000000000007</v>
      </c>
      <c r="N77" s="15">
        <f>IFERROR(ROUNDUP(F77*L77*15*38,0),"")</f>
        <v>615488</v>
      </c>
    </row>
    <row r="78" spans="1:14" x14ac:dyDescent="0.35">
      <c r="A78" s="12" t="s">
        <v>146</v>
      </c>
      <c r="B78" s="13">
        <v>301</v>
      </c>
      <c r="C78" s="12" t="s">
        <v>147</v>
      </c>
      <c r="D78" s="132"/>
      <c r="E78" s="132" t="s">
        <v>397</v>
      </c>
      <c r="F78" s="250"/>
      <c r="G78" s="250"/>
      <c r="H78" s="132"/>
      <c r="I78" s="132"/>
      <c r="J78" s="132"/>
      <c r="K78" s="132"/>
      <c r="L78" s="132"/>
      <c r="M78" s="132"/>
      <c r="N78" s="133"/>
    </row>
    <row r="79" spans="1:14" x14ac:dyDescent="0.35">
      <c r="A79" s="12" t="s">
        <v>146</v>
      </c>
      <c r="B79" s="13">
        <v>302</v>
      </c>
      <c r="C79" s="12" t="s">
        <v>148</v>
      </c>
      <c r="D79" s="16">
        <v>0.91405320000000001</v>
      </c>
      <c r="E79" s="16">
        <v>4.6399999999999997</v>
      </c>
      <c r="F79" s="249">
        <v>329</v>
      </c>
      <c r="G79" s="16">
        <v>0.93946701892124718</v>
      </c>
      <c r="H79" s="16">
        <f>'TP notional rates'!P82</f>
        <v>0.43</v>
      </c>
      <c r="I79" s="16">
        <f t="shared" si="9"/>
        <v>1.3694670189212472</v>
      </c>
      <c r="J79" s="16">
        <f>IF(I79&lt; 5.27, 5.27, I79)</f>
        <v>5.27</v>
      </c>
      <c r="K79" s="16">
        <f t="shared" si="10"/>
        <v>5.27</v>
      </c>
      <c r="L79" s="16">
        <f t="shared" si="11"/>
        <v>5.27</v>
      </c>
      <c r="M79" s="16">
        <f>IFERROR(L79-E79,"")</f>
        <v>0.62999999999999989</v>
      </c>
      <c r="N79" s="15">
        <f>IFERROR(ROUNDUP(F79*L79*15*38,0),"")</f>
        <v>988284</v>
      </c>
    </row>
    <row r="80" spans="1:14" x14ac:dyDescent="0.35">
      <c r="A80" s="12" t="s">
        <v>146</v>
      </c>
      <c r="B80" s="13">
        <v>303</v>
      </c>
      <c r="C80" s="12" t="s">
        <v>149</v>
      </c>
      <c r="D80" s="132"/>
      <c r="E80" s="132" t="s">
        <v>397</v>
      </c>
      <c r="F80" s="250"/>
      <c r="G80" s="250"/>
      <c r="H80" s="132"/>
      <c r="I80" s="132"/>
      <c r="J80" s="132"/>
      <c r="K80" s="132"/>
      <c r="L80" s="132"/>
      <c r="M80" s="132"/>
      <c r="N80" s="133"/>
    </row>
    <row r="81" spans="1:14" x14ac:dyDescent="0.35">
      <c r="A81" s="12" t="s">
        <v>146</v>
      </c>
      <c r="B81" s="13">
        <v>304</v>
      </c>
      <c r="C81" s="12" t="s">
        <v>150</v>
      </c>
      <c r="D81" s="16">
        <v>6.2730262000000003</v>
      </c>
      <c r="E81" s="16">
        <v>6.27</v>
      </c>
      <c r="F81" s="249">
        <v>248</v>
      </c>
      <c r="G81" s="16">
        <v>6.4474378774986834</v>
      </c>
      <c r="H81" s="16">
        <f>'TP notional rates'!P84</f>
        <v>0.63</v>
      </c>
      <c r="I81" s="16">
        <f t="shared" si="9"/>
        <v>7.0774378774986832</v>
      </c>
      <c r="J81" s="16">
        <f>IF(I81&lt; 5.27, 5.27, I81)</f>
        <v>7.0774378774986832</v>
      </c>
      <c r="K81" s="16">
        <f t="shared" si="10"/>
        <v>7.0774378774986832</v>
      </c>
      <c r="L81" s="16">
        <f t="shared" si="11"/>
        <v>7.08</v>
      </c>
      <c r="M81" s="16">
        <f>IFERROR(L81-E81,"")</f>
        <v>0.8100000000000005</v>
      </c>
      <c r="N81" s="15">
        <f>IFERROR(ROUNDUP(F81*L81*15*38,0),"")</f>
        <v>1000829</v>
      </c>
    </row>
    <row r="82" spans="1:14" x14ac:dyDescent="0.35">
      <c r="A82" s="12" t="s">
        <v>146</v>
      </c>
      <c r="B82" s="13">
        <v>305</v>
      </c>
      <c r="C82" s="12" t="s">
        <v>151</v>
      </c>
      <c r="D82" s="132"/>
      <c r="E82" s="132" t="s">
        <v>397</v>
      </c>
      <c r="F82" s="250"/>
      <c r="G82" s="250"/>
      <c r="H82" s="132"/>
      <c r="I82" s="132"/>
      <c r="J82" s="132"/>
      <c r="K82" s="132"/>
      <c r="L82" s="132"/>
      <c r="M82" s="132"/>
      <c r="N82" s="133"/>
    </row>
    <row r="83" spans="1:14" x14ac:dyDescent="0.35">
      <c r="A83" s="12" t="s">
        <v>146</v>
      </c>
      <c r="B83" s="13">
        <v>306</v>
      </c>
      <c r="C83" s="12" t="s">
        <v>152</v>
      </c>
      <c r="D83" s="16">
        <v>3.5366994000000007</v>
      </c>
      <c r="E83" s="16">
        <v>4.6399999999999997</v>
      </c>
      <c r="F83" s="249">
        <v>350</v>
      </c>
      <c r="G83" s="16">
        <v>3.6350317926118132</v>
      </c>
      <c r="H83" s="16">
        <f>'TP notional rates'!P86</f>
        <v>0.5</v>
      </c>
      <c r="I83" s="16">
        <f t="shared" si="9"/>
        <v>4.1350317926118132</v>
      </c>
      <c r="J83" s="16">
        <f>IF(I83&lt; 5.27, 5.27, I83)</f>
        <v>5.27</v>
      </c>
      <c r="K83" s="16">
        <f t="shared" si="10"/>
        <v>5.27</v>
      </c>
      <c r="L83" s="16">
        <f t="shared" si="11"/>
        <v>5.27</v>
      </c>
      <c r="M83" s="16">
        <f>IFERROR(L83-E83,"")</f>
        <v>0.62999999999999989</v>
      </c>
      <c r="N83" s="15">
        <f>IFERROR(ROUNDUP(F83*L83*15*38,0),"")</f>
        <v>1051365</v>
      </c>
    </row>
    <row r="84" spans="1:14" x14ac:dyDescent="0.35">
      <c r="A84" s="12" t="s">
        <v>146</v>
      </c>
      <c r="B84" s="13">
        <v>307</v>
      </c>
      <c r="C84" s="12" t="s">
        <v>153</v>
      </c>
      <c r="D84" s="16">
        <v>5.0792316</v>
      </c>
      <c r="E84" s="16">
        <v>5.08</v>
      </c>
      <c r="F84" s="249">
        <v>330.5</v>
      </c>
      <c r="G84" s="16">
        <v>5.2204516866880359</v>
      </c>
      <c r="H84" s="16">
        <f>'TP notional rates'!P87</f>
        <v>0.5</v>
      </c>
      <c r="I84" s="16">
        <f t="shared" si="9"/>
        <v>5.7204516866880359</v>
      </c>
      <c r="J84" s="16">
        <f>IF(I84&lt; 5.27, 5.27, I84)</f>
        <v>5.7204516866880359</v>
      </c>
      <c r="K84" s="16">
        <f t="shared" si="10"/>
        <v>5.7204516866880359</v>
      </c>
      <c r="L84" s="16">
        <f t="shared" si="11"/>
        <v>5.72</v>
      </c>
      <c r="M84" s="16">
        <f>IFERROR(L84-E84,"")</f>
        <v>0.63999999999999968</v>
      </c>
      <c r="N84" s="15">
        <f>IFERROR(ROUNDUP(F84*L84*15*38,0),"")</f>
        <v>1077563</v>
      </c>
    </row>
    <row r="85" spans="1:14" x14ac:dyDescent="0.35">
      <c r="A85" s="12" t="s">
        <v>146</v>
      </c>
      <c r="B85" s="13">
        <v>308</v>
      </c>
      <c r="C85" s="12" t="s">
        <v>154</v>
      </c>
      <c r="D85" s="132"/>
      <c r="E85" s="132" t="s">
        <v>397</v>
      </c>
      <c r="F85" s="250"/>
      <c r="G85" s="250"/>
      <c r="H85" s="132"/>
      <c r="I85" s="132"/>
      <c r="J85" s="132"/>
      <c r="K85" s="132"/>
      <c r="L85" s="132"/>
      <c r="M85" s="132"/>
      <c r="N85" s="133"/>
    </row>
    <row r="86" spans="1:14" x14ac:dyDescent="0.35">
      <c r="A86" s="12" t="s">
        <v>146</v>
      </c>
      <c r="B86" s="13">
        <v>203</v>
      </c>
      <c r="C86" s="12" t="s">
        <v>155</v>
      </c>
      <c r="D86" s="16">
        <v>3.6913838000000001</v>
      </c>
      <c r="E86" s="16">
        <v>4.6399999999999997</v>
      </c>
      <c r="F86" s="249">
        <v>405</v>
      </c>
      <c r="G86" s="16">
        <v>3.794016950304627</v>
      </c>
      <c r="H86" s="16">
        <f>'TP notional rates'!P89</f>
        <v>0.56999999999999995</v>
      </c>
      <c r="I86" s="16">
        <f t="shared" si="9"/>
        <v>4.3640169503046273</v>
      </c>
      <c r="J86" s="16">
        <f>IF(I86&lt; 5.27, 5.27, I86)</f>
        <v>5.27</v>
      </c>
      <c r="K86" s="16">
        <f t="shared" si="10"/>
        <v>5.27</v>
      </c>
      <c r="L86" s="16">
        <f t="shared" si="11"/>
        <v>5.27</v>
      </c>
      <c r="M86" s="16">
        <f>IFERROR(L86-E86,"")</f>
        <v>0.62999999999999989</v>
      </c>
      <c r="N86" s="15">
        <f>IFERROR(ROUNDUP(F86*L86*15*38,0),"")</f>
        <v>1216580</v>
      </c>
    </row>
    <row r="87" spans="1:14" x14ac:dyDescent="0.35">
      <c r="A87" s="12" t="s">
        <v>146</v>
      </c>
      <c r="B87" s="13">
        <v>310</v>
      </c>
      <c r="C87" s="12" t="s">
        <v>156</v>
      </c>
      <c r="D87" s="16">
        <v>1.0167299999999999</v>
      </c>
      <c r="E87" s="16">
        <v>4.6399999999999997</v>
      </c>
      <c r="F87" s="249">
        <v>78</v>
      </c>
      <c r="G87" s="16">
        <v>1.04499858667723</v>
      </c>
      <c r="H87" s="16">
        <f>'TP notional rates'!P90</f>
        <v>0.44</v>
      </c>
      <c r="I87" s="16">
        <f t="shared" si="9"/>
        <v>1.4849985866772299</v>
      </c>
      <c r="J87" s="16">
        <f>IF(I87&lt; 5.27, 5.27, I87)</f>
        <v>5.27</v>
      </c>
      <c r="K87" s="16">
        <f t="shared" si="10"/>
        <v>5.27</v>
      </c>
      <c r="L87" s="16">
        <f t="shared" si="11"/>
        <v>5.27</v>
      </c>
      <c r="M87" s="16">
        <f>IFERROR(L87-E87,"")</f>
        <v>0.62999999999999989</v>
      </c>
      <c r="N87" s="15">
        <f>IFERROR(ROUNDUP(F87*L87*15*38,0),"")</f>
        <v>234305</v>
      </c>
    </row>
    <row r="88" spans="1:14" x14ac:dyDescent="0.35">
      <c r="A88" s="12" t="s">
        <v>146</v>
      </c>
      <c r="B88" s="13">
        <v>311</v>
      </c>
      <c r="C88" s="12" t="s">
        <v>157</v>
      </c>
      <c r="D88" s="132"/>
      <c r="E88" s="132" t="s">
        <v>397</v>
      </c>
      <c r="F88" s="250"/>
      <c r="G88" s="250"/>
      <c r="H88" s="132"/>
      <c r="I88" s="132"/>
      <c r="J88" s="132"/>
      <c r="K88" s="132"/>
      <c r="L88" s="132"/>
      <c r="M88" s="132"/>
      <c r="N88" s="133"/>
    </row>
    <row r="89" spans="1:14" x14ac:dyDescent="0.35">
      <c r="A89" s="12" t="s">
        <v>146</v>
      </c>
      <c r="B89" s="13">
        <v>312</v>
      </c>
      <c r="C89" s="12" t="s">
        <v>158</v>
      </c>
      <c r="D89" s="16">
        <v>5.6052924000000006</v>
      </c>
      <c r="E89" s="16">
        <v>5.61</v>
      </c>
      <c r="F89" s="249">
        <v>107</v>
      </c>
      <c r="G89" s="16">
        <v>5.7611387840553743</v>
      </c>
      <c r="H89" s="16">
        <f>'TP notional rates'!P92</f>
        <v>0.53</v>
      </c>
      <c r="I89" s="16">
        <f t="shared" si="9"/>
        <v>6.2911387840553745</v>
      </c>
      <c r="J89" s="16">
        <f>IF(I89&lt; 5.27, 5.27, I89)</f>
        <v>6.2911387840553745</v>
      </c>
      <c r="K89" s="16">
        <f t="shared" si="10"/>
        <v>6.2911387840553745</v>
      </c>
      <c r="L89" s="16">
        <f t="shared" si="11"/>
        <v>6.29</v>
      </c>
      <c r="M89" s="16">
        <f>IFERROR(L89-E89,"")</f>
        <v>0.67999999999999972</v>
      </c>
      <c r="N89" s="15">
        <f>IFERROR(ROUNDUP(F89*L89*15*38,0),"")</f>
        <v>383628</v>
      </c>
    </row>
    <row r="90" spans="1:14" x14ac:dyDescent="0.35">
      <c r="A90" s="12" t="s">
        <v>146</v>
      </c>
      <c r="B90" s="13">
        <v>313</v>
      </c>
      <c r="C90" s="12" t="s">
        <v>159</v>
      </c>
      <c r="D90" s="132"/>
      <c r="E90" s="132" t="s">
        <v>397</v>
      </c>
      <c r="F90" s="250"/>
      <c r="G90" s="250"/>
      <c r="H90" s="132"/>
      <c r="I90" s="132"/>
      <c r="J90" s="132"/>
      <c r="K90" s="132"/>
      <c r="L90" s="132"/>
      <c r="M90" s="132"/>
      <c r="N90" s="133"/>
    </row>
    <row r="91" spans="1:14" x14ac:dyDescent="0.35">
      <c r="A91" s="12" t="s">
        <v>146</v>
      </c>
      <c r="B91" s="13">
        <v>314</v>
      </c>
      <c r="C91" s="12" t="s">
        <v>160</v>
      </c>
      <c r="D91" s="16">
        <v>1.7228288000000003</v>
      </c>
      <c r="E91" s="16">
        <v>4.6399999999999997</v>
      </c>
      <c r="F91" s="249">
        <v>102.27</v>
      </c>
      <c r="G91" s="16">
        <v>1.7707293589122273</v>
      </c>
      <c r="H91" s="16">
        <f>'TP notional rates'!P94</f>
        <v>0.41</v>
      </c>
      <c r="I91" s="16">
        <f t="shared" si="9"/>
        <v>2.1807293589122274</v>
      </c>
      <c r="J91" s="16">
        <f>IF(I91&lt; 5.27, 5.27, I91)</f>
        <v>5.27</v>
      </c>
      <c r="K91" s="16">
        <f t="shared" si="10"/>
        <v>5.27</v>
      </c>
      <c r="L91" s="16">
        <f t="shared" si="11"/>
        <v>5.27</v>
      </c>
      <c r="M91" s="16">
        <f>IFERROR(L91-E91,"")</f>
        <v>0.62999999999999989</v>
      </c>
      <c r="N91" s="15">
        <f>IFERROR(ROUNDUP(F91*L91*15*38,0),"")</f>
        <v>307209</v>
      </c>
    </row>
    <row r="92" spans="1:14" x14ac:dyDescent="0.35">
      <c r="A92" s="12" t="s">
        <v>146</v>
      </c>
      <c r="B92" s="13">
        <v>315</v>
      </c>
      <c r="C92" s="12" t="s">
        <v>161</v>
      </c>
      <c r="D92" s="132"/>
      <c r="E92" s="132" t="s">
        <v>397</v>
      </c>
      <c r="F92" s="250"/>
      <c r="G92" s="250"/>
      <c r="H92" s="132"/>
      <c r="I92" s="132"/>
      <c r="J92" s="132"/>
      <c r="K92" s="132"/>
      <c r="L92" s="132"/>
      <c r="M92" s="132"/>
      <c r="N92" s="133"/>
    </row>
    <row r="93" spans="1:14" x14ac:dyDescent="0.35">
      <c r="A93" s="12" t="s">
        <v>146</v>
      </c>
      <c r="B93" s="13">
        <v>317</v>
      </c>
      <c r="C93" s="12" t="s">
        <v>162</v>
      </c>
      <c r="D93" s="132"/>
      <c r="E93" s="132" t="s">
        <v>397</v>
      </c>
      <c r="F93" s="250"/>
      <c r="G93" s="250"/>
      <c r="H93" s="132"/>
      <c r="I93" s="132"/>
      <c r="J93" s="132"/>
      <c r="K93" s="132"/>
      <c r="L93" s="132"/>
      <c r="M93" s="132"/>
      <c r="N93" s="133"/>
    </row>
    <row r="94" spans="1:14" x14ac:dyDescent="0.35">
      <c r="A94" s="12" t="s">
        <v>146</v>
      </c>
      <c r="B94" s="13">
        <v>318</v>
      </c>
      <c r="C94" s="12" t="s">
        <v>163</v>
      </c>
      <c r="D94" s="16">
        <v>3.5420150000000001</v>
      </c>
      <c r="E94" s="16">
        <v>4.6399999999999997</v>
      </c>
      <c r="F94" s="249">
        <v>68</v>
      </c>
      <c r="G94" s="16">
        <v>3.6404951845519946</v>
      </c>
      <c r="H94" s="16">
        <f>'TP notional rates'!P97</f>
        <v>0.5</v>
      </c>
      <c r="I94" s="16">
        <f t="shared" si="9"/>
        <v>4.1404951845519946</v>
      </c>
      <c r="J94" s="16">
        <f>IF(I94&lt; 5.27, 5.27, I94)</f>
        <v>5.27</v>
      </c>
      <c r="K94" s="16">
        <f t="shared" si="10"/>
        <v>5.27</v>
      </c>
      <c r="L94" s="16">
        <f t="shared" si="11"/>
        <v>5.27</v>
      </c>
      <c r="M94" s="16">
        <f>IFERROR(L94-E94,"")</f>
        <v>0.62999999999999989</v>
      </c>
      <c r="N94" s="15">
        <f>IFERROR(ROUNDUP(F94*L94*15*38,0),"")</f>
        <v>204266</v>
      </c>
    </row>
    <row r="95" spans="1:14" x14ac:dyDescent="0.35">
      <c r="A95" s="12" t="s">
        <v>146</v>
      </c>
      <c r="B95" s="13">
        <v>319</v>
      </c>
      <c r="C95" s="12" t="s">
        <v>164</v>
      </c>
      <c r="D95" s="16">
        <v>5.3879311999999997</v>
      </c>
      <c r="E95" s="16">
        <v>5.39</v>
      </c>
      <c r="F95" s="249">
        <v>133</v>
      </c>
      <c r="G95" s="16">
        <v>5.5377341960148243</v>
      </c>
      <c r="H95" s="16">
        <f>'TP notional rates'!P98</f>
        <v>0.56000000000000005</v>
      </c>
      <c r="I95" s="16">
        <f t="shared" si="9"/>
        <v>6.0977341960148248</v>
      </c>
      <c r="J95" s="16">
        <f>IF(I95&lt; 5.27, 5.27, I95)</f>
        <v>6.0977341960148248</v>
      </c>
      <c r="K95" s="16">
        <f t="shared" si="10"/>
        <v>6.0977341960148248</v>
      </c>
      <c r="L95" s="16">
        <f t="shared" si="11"/>
        <v>6.1</v>
      </c>
      <c r="M95" s="16">
        <f>IFERROR(L95-E95,"")</f>
        <v>0.71</v>
      </c>
      <c r="N95" s="15">
        <f>IFERROR(ROUNDUP(F95*L95*15*38,0),"")</f>
        <v>462441</v>
      </c>
    </row>
    <row r="96" spans="1:14" x14ac:dyDescent="0.35">
      <c r="A96" s="12" t="s">
        <v>146</v>
      </c>
      <c r="B96" s="13">
        <v>320</v>
      </c>
      <c r="C96" s="12" t="s">
        <v>165</v>
      </c>
      <c r="D96" s="16">
        <v>3.1869960000000002</v>
      </c>
      <c r="E96" s="16">
        <v>4.6399999999999997</v>
      </c>
      <c r="F96" s="249">
        <v>216</v>
      </c>
      <c r="G96" s="16">
        <v>3.2756054367885143</v>
      </c>
      <c r="H96" s="16">
        <f>'TP notional rates'!P99</f>
        <v>0.48</v>
      </c>
      <c r="I96" s="16">
        <f t="shared" si="9"/>
        <v>3.7556054367885143</v>
      </c>
      <c r="J96" s="16">
        <f>IF(I96&lt; 5.27, 5.27, I96)</f>
        <v>5.27</v>
      </c>
      <c r="K96" s="16">
        <f t="shared" si="10"/>
        <v>5.27</v>
      </c>
      <c r="L96" s="16">
        <f t="shared" si="11"/>
        <v>5.27</v>
      </c>
      <c r="M96" s="16">
        <f>IFERROR(L96-E96,"")</f>
        <v>0.62999999999999989</v>
      </c>
      <c r="N96" s="15">
        <f>IFERROR(ROUNDUP(F96*L96*15*38,0),"")</f>
        <v>648843</v>
      </c>
    </row>
    <row r="97" spans="1:14" x14ac:dyDescent="0.35">
      <c r="A97" s="12" t="s">
        <v>166</v>
      </c>
      <c r="B97" s="13">
        <v>867</v>
      </c>
      <c r="C97" s="12" t="s">
        <v>167</v>
      </c>
      <c r="D97" s="132"/>
      <c r="E97" s="132" t="s">
        <v>397</v>
      </c>
      <c r="F97" s="250"/>
      <c r="G97" s="250"/>
      <c r="H97" s="132"/>
      <c r="I97" s="132"/>
      <c r="J97" s="132"/>
      <c r="K97" s="132"/>
      <c r="L97" s="132"/>
      <c r="M97" s="132"/>
      <c r="N97" s="133"/>
    </row>
    <row r="98" spans="1:14" x14ac:dyDescent="0.35">
      <c r="A98" s="12" t="s">
        <v>166</v>
      </c>
      <c r="B98" s="13">
        <v>846</v>
      </c>
      <c r="C98" s="12" t="s">
        <v>168</v>
      </c>
      <c r="D98" s="16">
        <v>3.1383344000000002</v>
      </c>
      <c r="E98" s="16">
        <v>4.6399999999999997</v>
      </c>
      <c r="F98" s="249">
        <v>130</v>
      </c>
      <c r="G98" s="16">
        <v>3.225590877145883</v>
      </c>
      <c r="H98" s="16">
        <f>'TP notional rates'!P101</f>
        <v>0.48</v>
      </c>
      <c r="I98" s="16">
        <f t="shared" si="9"/>
        <v>3.705590877145883</v>
      </c>
      <c r="J98" s="16">
        <f>IF(I98&lt; 5.27, 5.27, I98)</f>
        <v>5.27</v>
      </c>
      <c r="K98" s="16">
        <f t="shared" si="10"/>
        <v>5.27</v>
      </c>
      <c r="L98" s="16">
        <f t="shared" si="11"/>
        <v>5.27</v>
      </c>
      <c r="M98" s="16">
        <f>IFERROR(L98-E98,"")</f>
        <v>0.62999999999999989</v>
      </c>
      <c r="N98" s="15">
        <f>IFERROR(ROUNDUP(F98*L98*15*38,0),"")</f>
        <v>390507</v>
      </c>
    </row>
    <row r="99" spans="1:14" x14ac:dyDescent="0.35">
      <c r="A99" s="12" t="s">
        <v>166</v>
      </c>
      <c r="B99" s="13">
        <v>825</v>
      </c>
      <c r="C99" s="12" t="s">
        <v>169</v>
      </c>
      <c r="D99" s="16">
        <v>2.7972926000000005</v>
      </c>
      <c r="E99" s="16">
        <v>4.6399999999999997</v>
      </c>
      <c r="F99" s="249">
        <v>174.5</v>
      </c>
      <c r="G99" s="16">
        <v>2.8750669435569671</v>
      </c>
      <c r="H99" s="16">
        <f>'TP notional rates'!P102</f>
        <v>0.46</v>
      </c>
      <c r="I99" s="16">
        <f t="shared" si="9"/>
        <v>3.3350669435569671</v>
      </c>
      <c r="J99" s="16">
        <f>IF(I99&lt; 5.27, 5.27, I99)</f>
        <v>5.27</v>
      </c>
      <c r="K99" s="16">
        <f t="shared" si="10"/>
        <v>5.27</v>
      </c>
      <c r="L99" s="16">
        <f t="shared" si="11"/>
        <v>5.27</v>
      </c>
      <c r="M99" s="16">
        <f>IFERROR(L99-E99,"")</f>
        <v>0.62999999999999989</v>
      </c>
      <c r="N99" s="15">
        <f>IFERROR(ROUNDUP(F99*L99*15*38,0),"")</f>
        <v>524181</v>
      </c>
    </row>
    <row r="100" spans="1:14" x14ac:dyDescent="0.35">
      <c r="A100" s="12" t="s">
        <v>166</v>
      </c>
      <c r="B100" s="13">
        <v>845</v>
      </c>
      <c r="C100" s="12" t="s">
        <v>170</v>
      </c>
      <c r="D100" s="132"/>
      <c r="E100" s="132" t="s">
        <v>397</v>
      </c>
      <c r="F100" s="250"/>
      <c r="G100" s="250"/>
      <c r="H100" s="132"/>
      <c r="I100" s="132"/>
      <c r="J100" s="132"/>
      <c r="K100" s="132"/>
      <c r="L100" s="132"/>
      <c r="M100" s="132"/>
      <c r="N100" s="133"/>
    </row>
    <row r="101" spans="1:14" x14ac:dyDescent="0.35">
      <c r="A101" s="12" t="s">
        <v>166</v>
      </c>
      <c r="B101" s="13">
        <v>850</v>
      </c>
      <c r="C101" s="12" t="s">
        <v>171</v>
      </c>
      <c r="D101" s="16">
        <v>12.541147400000002</v>
      </c>
      <c r="E101" s="16">
        <v>10</v>
      </c>
      <c r="F101" s="249">
        <v>268.67</v>
      </c>
      <c r="G101" s="16">
        <v>12.889834379147681</v>
      </c>
      <c r="H101" s="16">
        <f>'TP notional rates'!P104</f>
        <v>0.41</v>
      </c>
      <c r="I101" s="16">
        <f t="shared" si="9"/>
        <v>13.299834379147681</v>
      </c>
      <c r="J101" s="16">
        <f>IF(I101&lt; 5.27, 5.27, I101)</f>
        <v>13.299834379147681</v>
      </c>
      <c r="K101" s="16">
        <f t="shared" si="10"/>
        <v>10</v>
      </c>
      <c r="L101" s="16">
        <f t="shared" si="11"/>
        <v>10</v>
      </c>
      <c r="M101" s="16">
        <f>IFERROR(L101-E101,"")</f>
        <v>0</v>
      </c>
      <c r="N101" s="15">
        <f>IFERROR(ROUNDUP(F101*L101*15*38,0),"")</f>
        <v>1531419</v>
      </c>
    </row>
    <row r="102" spans="1:14" x14ac:dyDescent="0.35">
      <c r="A102" s="12" t="s">
        <v>166</v>
      </c>
      <c r="B102" s="13">
        <v>921</v>
      </c>
      <c r="C102" s="12" t="s">
        <v>172</v>
      </c>
      <c r="D102" s="132"/>
      <c r="E102" s="132" t="s">
        <v>397</v>
      </c>
      <c r="F102" s="250"/>
      <c r="G102" s="250"/>
      <c r="H102" s="132"/>
      <c r="I102" s="132"/>
      <c r="J102" s="132"/>
      <c r="K102" s="132"/>
      <c r="L102" s="132"/>
      <c r="M102" s="132"/>
      <c r="N102" s="133"/>
    </row>
    <row r="103" spans="1:14" x14ac:dyDescent="0.35">
      <c r="A103" s="12" t="s">
        <v>166</v>
      </c>
      <c r="B103" s="13">
        <v>886</v>
      </c>
      <c r="C103" s="12" t="s">
        <v>173</v>
      </c>
      <c r="D103" s="16">
        <v>3.9357715999999998</v>
      </c>
      <c r="E103" s="16">
        <v>4.6399999999999997</v>
      </c>
      <c r="F103" s="249">
        <v>91</v>
      </c>
      <c r="G103" s="16">
        <v>4.04519957066712</v>
      </c>
      <c r="H103" s="16">
        <f>'TP notional rates'!P106</f>
        <v>0.34</v>
      </c>
      <c r="I103" s="16">
        <f t="shared" si="9"/>
        <v>4.3851995706671199</v>
      </c>
      <c r="J103" s="16">
        <f>IF(I103&lt; 5.27, 5.27, I103)</f>
        <v>5.27</v>
      </c>
      <c r="K103" s="16">
        <f t="shared" si="10"/>
        <v>5.27</v>
      </c>
      <c r="L103" s="16">
        <f t="shared" si="11"/>
        <v>5.27</v>
      </c>
      <c r="M103" s="16">
        <f>IFERROR(L103-E103,"")</f>
        <v>0.62999999999999989</v>
      </c>
      <c r="N103" s="15">
        <f>IFERROR(ROUNDUP(F103*L103*15*38,0),"")</f>
        <v>273355</v>
      </c>
    </row>
    <row r="104" spans="1:14" x14ac:dyDescent="0.35">
      <c r="A104" s="12" t="s">
        <v>166</v>
      </c>
      <c r="B104" s="13">
        <v>887</v>
      </c>
      <c r="C104" s="12" t="s">
        <v>174</v>
      </c>
      <c r="D104" s="132"/>
      <c r="E104" s="132" t="s">
        <v>397</v>
      </c>
      <c r="F104" s="250"/>
      <c r="G104" s="250"/>
      <c r="H104" s="132"/>
      <c r="I104" s="132"/>
      <c r="J104" s="132"/>
      <c r="K104" s="132"/>
      <c r="L104" s="132"/>
      <c r="M104" s="132"/>
      <c r="N104" s="133"/>
    </row>
    <row r="105" spans="1:14" x14ac:dyDescent="0.35">
      <c r="A105" s="12" t="s">
        <v>166</v>
      </c>
      <c r="B105" s="13">
        <v>826</v>
      </c>
      <c r="C105" s="12" t="s">
        <v>175</v>
      </c>
      <c r="D105" s="16">
        <v>4.0247298000000002</v>
      </c>
      <c r="E105" s="16">
        <v>4.6399999999999997</v>
      </c>
      <c r="F105" s="249">
        <v>90</v>
      </c>
      <c r="G105" s="16">
        <v>4.1366311142168835</v>
      </c>
      <c r="H105" s="16">
        <f>'TP notional rates'!P108</f>
        <v>0.69</v>
      </c>
      <c r="I105" s="16">
        <f t="shared" si="9"/>
        <v>4.8266311142168838</v>
      </c>
      <c r="J105" s="16">
        <f>IF(I105&lt; 5.27, 5.27, I105)</f>
        <v>5.27</v>
      </c>
      <c r="K105" s="16">
        <f t="shared" si="10"/>
        <v>5.27</v>
      </c>
      <c r="L105" s="16">
        <f t="shared" si="11"/>
        <v>5.27</v>
      </c>
      <c r="M105" s="16">
        <f>IFERROR(L105-E105,"")</f>
        <v>0.62999999999999989</v>
      </c>
      <c r="N105" s="15">
        <f>IFERROR(ROUNDUP(F105*L105*15*38,0),"")</f>
        <v>270351</v>
      </c>
    </row>
    <row r="106" spans="1:14" x14ac:dyDescent="0.35">
      <c r="A106" s="12" t="s">
        <v>166</v>
      </c>
      <c r="B106" s="13">
        <v>931</v>
      </c>
      <c r="C106" s="12" t="s">
        <v>176</v>
      </c>
      <c r="D106" s="16">
        <v>3.2379997999999999</v>
      </c>
      <c r="E106" s="16">
        <v>4.6399999999999997</v>
      </c>
      <c r="F106" s="249">
        <v>397.8</v>
      </c>
      <c r="G106" s="16">
        <v>3.3280273176370856</v>
      </c>
      <c r="H106" s="16">
        <f>'TP notional rates'!P109</f>
        <v>0.55000000000000004</v>
      </c>
      <c r="I106" s="16">
        <f t="shared" si="9"/>
        <v>3.8780273176370859</v>
      </c>
      <c r="J106" s="16">
        <f>IF(I106&lt; 5.27, 5.27, I106)</f>
        <v>5.27</v>
      </c>
      <c r="K106" s="16">
        <f t="shared" si="10"/>
        <v>5.27</v>
      </c>
      <c r="L106" s="16">
        <f t="shared" si="11"/>
        <v>5.27</v>
      </c>
      <c r="M106" s="16">
        <f>IFERROR(L106-E106,"")</f>
        <v>0.62999999999999989</v>
      </c>
      <c r="N106" s="15">
        <f>IFERROR(ROUNDUP(F106*L106*15*38,0),"")</f>
        <v>1194952</v>
      </c>
    </row>
    <row r="107" spans="1:14" x14ac:dyDescent="0.35">
      <c r="A107" s="12" t="s">
        <v>166</v>
      </c>
      <c r="B107" s="13">
        <v>851</v>
      </c>
      <c r="C107" s="12" t="s">
        <v>177</v>
      </c>
      <c r="D107" s="132"/>
      <c r="E107" s="132" t="s">
        <v>397</v>
      </c>
      <c r="F107" s="250"/>
      <c r="G107" s="250"/>
      <c r="H107" s="132"/>
      <c r="I107" s="132"/>
      <c r="J107" s="132"/>
      <c r="K107" s="132"/>
      <c r="L107" s="132"/>
      <c r="M107" s="132"/>
      <c r="N107" s="133"/>
    </row>
    <row r="108" spans="1:14" x14ac:dyDescent="0.35">
      <c r="A108" s="12" t="s">
        <v>166</v>
      </c>
      <c r="B108" s="13">
        <v>870</v>
      </c>
      <c r="C108" s="12" t="s">
        <v>178</v>
      </c>
      <c r="D108" s="16">
        <v>2.3078858000000002</v>
      </c>
      <c r="E108" s="16">
        <v>4.6399999999999997</v>
      </c>
      <c r="F108" s="249">
        <v>346.6</v>
      </c>
      <c r="G108" s="16">
        <v>2.3720529533036783</v>
      </c>
      <c r="H108" s="16">
        <f>'TP notional rates'!P111</f>
        <v>0.5</v>
      </c>
      <c r="I108" s="16">
        <f t="shared" si="9"/>
        <v>2.8720529533036783</v>
      </c>
      <c r="J108" s="16">
        <f t="shared" ref="J108:J115" si="12">IF(I108&lt; 5.27, 5.27, I108)</f>
        <v>5.27</v>
      </c>
      <c r="K108" s="16">
        <f t="shared" si="10"/>
        <v>5.27</v>
      </c>
      <c r="L108" s="16">
        <f t="shared" si="11"/>
        <v>5.27</v>
      </c>
      <c r="M108" s="16">
        <f t="shared" ref="M108:M115" si="13">IFERROR(L108-E108,"")</f>
        <v>0.62999999999999989</v>
      </c>
      <c r="N108" s="15">
        <f t="shared" ref="N108:N115" si="14">IFERROR(ROUNDUP(F108*L108*15*38,0),"")</f>
        <v>1041152</v>
      </c>
    </row>
    <row r="109" spans="1:14" x14ac:dyDescent="0.35">
      <c r="A109" s="12" t="s">
        <v>166</v>
      </c>
      <c r="B109" s="13">
        <v>871</v>
      </c>
      <c r="C109" s="12" t="s">
        <v>179</v>
      </c>
      <c r="D109" s="16">
        <v>3.6974065999999999</v>
      </c>
      <c r="E109" s="16">
        <v>4.6399999999999997</v>
      </c>
      <c r="F109" s="249">
        <v>501</v>
      </c>
      <c r="G109" s="16">
        <v>3.8002072048341868</v>
      </c>
      <c r="H109" s="16">
        <f>'TP notional rates'!P112</f>
        <v>0.34</v>
      </c>
      <c r="I109" s="16">
        <f t="shared" si="9"/>
        <v>4.1402072048341871</v>
      </c>
      <c r="J109" s="16">
        <f t="shared" si="12"/>
        <v>5.27</v>
      </c>
      <c r="K109" s="16">
        <f t="shared" si="10"/>
        <v>5.27</v>
      </c>
      <c r="L109" s="16">
        <f t="shared" si="11"/>
        <v>5.27</v>
      </c>
      <c r="M109" s="16">
        <f t="shared" si="13"/>
        <v>0.62999999999999989</v>
      </c>
      <c r="N109" s="15">
        <f t="shared" si="14"/>
        <v>1504954</v>
      </c>
    </row>
    <row r="110" spans="1:14" x14ac:dyDescent="0.35">
      <c r="A110" s="12" t="s">
        <v>166</v>
      </c>
      <c r="B110" s="13">
        <v>852</v>
      </c>
      <c r="C110" s="12" t="s">
        <v>180</v>
      </c>
      <c r="D110" s="16">
        <v>2.7016043999999999</v>
      </c>
      <c r="E110" s="16">
        <v>4.6399999999999997</v>
      </c>
      <c r="F110" s="249">
        <v>49.07</v>
      </c>
      <c r="G110" s="16">
        <v>2.7767182828882655</v>
      </c>
      <c r="H110" s="16">
        <f>'TP notional rates'!P113</f>
        <v>0.64</v>
      </c>
      <c r="I110" s="16">
        <f t="shared" si="9"/>
        <v>3.4167182828882656</v>
      </c>
      <c r="J110" s="16">
        <f t="shared" si="12"/>
        <v>5.27</v>
      </c>
      <c r="K110" s="16">
        <f t="shared" si="10"/>
        <v>5.27</v>
      </c>
      <c r="L110" s="16">
        <f t="shared" si="11"/>
        <v>5.27</v>
      </c>
      <c r="M110" s="16">
        <f t="shared" si="13"/>
        <v>0.62999999999999989</v>
      </c>
      <c r="N110" s="15">
        <f t="shared" si="14"/>
        <v>147402</v>
      </c>
    </row>
    <row r="111" spans="1:14" x14ac:dyDescent="0.35">
      <c r="A111" s="12" t="s">
        <v>166</v>
      </c>
      <c r="B111" s="13">
        <v>936</v>
      </c>
      <c r="C111" s="12" t="s">
        <v>181</v>
      </c>
      <c r="D111" s="16">
        <v>6.0530262000000006</v>
      </c>
      <c r="E111" s="16">
        <v>6.05</v>
      </c>
      <c r="F111" s="249">
        <v>333</v>
      </c>
      <c r="G111" s="16">
        <v>6.2213211217533129</v>
      </c>
      <c r="H111" s="16">
        <f>'TP notional rates'!P114</f>
        <v>0.45</v>
      </c>
      <c r="I111" s="16">
        <f t="shared" si="9"/>
        <v>6.671321121753313</v>
      </c>
      <c r="J111" s="16">
        <f t="shared" si="12"/>
        <v>6.671321121753313</v>
      </c>
      <c r="K111" s="16">
        <f t="shared" si="10"/>
        <v>6.671321121753313</v>
      </c>
      <c r="L111" s="16">
        <f t="shared" si="11"/>
        <v>6.67</v>
      </c>
      <c r="M111" s="16">
        <f t="shared" si="13"/>
        <v>0.62000000000000011</v>
      </c>
      <c r="N111" s="15">
        <f t="shared" si="14"/>
        <v>1266033</v>
      </c>
    </row>
    <row r="112" spans="1:14" x14ac:dyDescent="0.35">
      <c r="A112" s="12" t="s">
        <v>166</v>
      </c>
      <c r="B112" s="13">
        <v>869</v>
      </c>
      <c r="C112" s="12" t="s">
        <v>182</v>
      </c>
      <c r="D112" s="16">
        <v>3.6750644000000006</v>
      </c>
      <c r="E112" s="16">
        <v>4.6399999999999997</v>
      </c>
      <c r="F112" s="249">
        <v>166.77</v>
      </c>
      <c r="G112" s="16">
        <v>3.7772438149241232</v>
      </c>
      <c r="H112" s="16">
        <f>'TP notional rates'!P115</f>
        <v>0.38</v>
      </c>
      <c r="I112" s="16">
        <f t="shared" si="9"/>
        <v>4.1572438149241231</v>
      </c>
      <c r="J112" s="16">
        <f t="shared" si="12"/>
        <v>5.27</v>
      </c>
      <c r="K112" s="16">
        <f t="shared" si="10"/>
        <v>5.27</v>
      </c>
      <c r="L112" s="16">
        <f t="shared" si="11"/>
        <v>5.27</v>
      </c>
      <c r="M112" s="16">
        <f t="shared" si="13"/>
        <v>0.62999999999999989</v>
      </c>
      <c r="N112" s="15">
        <f t="shared" si="14"/>
        <v>500961</v>
      </c>
    </row>
    <row r="113" spans="1:14" x14ac:dyDescent="0.35">
      <c r="A113" s="12" t="s">
        <v>166</v>
      </c>
      <c r="B113" s="13">
        <v>938</v>
      </c>
      <c r="C113" s="12" t="s">
        <v>183</v>
      </c>
      <c r="D113" s="16">
        <v>3.5433914</v>
      </c>
      <c r="E113" s="16">
        <v>4.6399999999999997</v>
      </c>
      <c r="F113" s="249">
        <v>408</v>
      </c>
      <c r="G113" s="16">
        <v>3.6419098532002123</v>
      </c>
      <c r="H113" s="16">
        <f>'TP notional rates'!P116</f>
        <v>0.36</v>
      </c>
      <c r="I113" s="16">
        <f t="shared" si="9"/>
        <v>4.0019098532002122</v>
      </c>
      <c r="J113" s="16">
        <f t="shared" si="12"/>
        <v>5.27</v>
      </c>
      <c r="K113" s="16">
        <f t="shared" si="10"/>
        <v>5.27</v>
      </c>
      <c r="L113" s="16">
        <f t="shared" si="11"/>
        <v>5.27</v>
      </c>
      <c r="M113" s="16">
        <f t="shared" si="13"/>
        <v>0.62999999999999989</v>
      </c>
      <c r="N113" s="15">
        <f t="shared" si="14"/>
        <v>1225592</v>
      </c>
    </row>
    <row r="114" spans="1:14" x14ac:dyDescent="0.35">
      <c r="A114" s="12" t="s">
        <v>166</v>
      </c>
      <c r="B114" s="13">
        <v>868</v>
      </c>
      <c r="C114" s="12" t="s">
        <v>184</v>
      </c>
      <c r="D114" s="16">
        <v>2.6085929999999999</v>
      </c>
      <c r="E114" s="16">
        <v>4.6399999999999997</v>
      </c>
      <c r="F114" s="249">
        <v>224</v>
      </c>
      <c r="G114" s="16">
        <v>2.6811208464549248</v>
      </c>
      <c r="H114" s="16">
        <f>'TP notional rates'!P117</f>
        <v>0.47</v>
      </c>
      <c r="I114" s="16">
        <f t="shared" si="9"/>
        <v>3.1511208464549245</v>
      </c>
      <c r="J114" s="16">
        <f t="shared" si="12"/>
        <v>5.27</v>
      </c>
      <c r="K114" s="16">
        <f t="shared" si="10"/>
        <v>5.27</v>
      </c>
      <c r="L114" s="16">
        <f t="shared" si="11"/>
        <v>5.27</v>
      </c>
      <c r="M114" s="16">
        <f t="shared" si="13"/>
        <v>0.62999999999999989</v>
      </c>
      <c r="N114" s="15">
        <f t="shared" si="14"/>
        <v>672874</v>
      </c>
    </row>
    <row r="115" spans="1:14" x14ac:dyDescent="0.35">
      <c r="A115" s="12" t="s">
        <v>166</v>
      </c>
      <c r="B115" s="13">
        <v>872</v>
      </c>
      <c r="C115" s="12" t="s">
        <v>185</v>
      </c>
      <c r="D115" s="16">
        <v>0.67171099999999995</v>
      </c>
      <c r="E115" s="16">
        <v>4.6399999999999997</v>
      </c>
      <c r="F115" s="249">
        <v>116.93</v>
      </c>
      <c r="G115" s="16">
        <v>0.69038687326581183</v>
      </c>
      <c r="H115" s="16">
        <f>'TP notional rates'!P118</f>
        <v>0.32</v>
      </c>
      <c r="I115" s="16">
        <f t="shared" si="9"/>
        <v>1.0103868732658119</v>
      </c>
      <c r="J115" s="16">
        <f t="shared" si="12"/>
        <v>5.27</v>
      </c>
      <c r="K115" s="16">
        <f t="shared" si="10"/>
        <v>5.27</v>
      </c>
      <c r="L115" s="16">
        <f t="shared" si="11"/>
        <v>5.27</v>
      </c>
      <c r="M115" s="16">
        <f t="shared" si="13"/>
        <v>0.62999999999999989</v>
      </c>
      <c r="N115" s="15">
        <f t="shared" si="14"/>
        <v>351247</v>
      </c>
    </row>
    <row r="116" spans="1:14" x14ac:dyDescent="0.35">
      <c r="A116" s="12" t="s">
        <v>186</v>
      </c>
      <c r="B116" s="13">
        <v>800</v>
      </c>
      <c r="C116" s="12" t="s">
        <v>187</v>
      </c>
      <c r="D116" s="132"/>
      <c r="E116" s="132" t="s">
        <v>397</v>
      </c>
      <c r="F116" s="250"/>
      <c r="G116" s="250"/>
      <c r="H116" s="132"/>
      <c r="I116" s="132"/>
      <c r="J116" s="132"/>
      <c r="K116" s="132"/>
      <c r="L116" s="132"/>
      <c r="M116" s="132"/>
      <c r="N116" s="133"/>
    </row>
    <row r="117" spans="1:14" x14ac:dyDescent="0.35">
      <c r="A117" s="12" t="s">
        <v>186</v>
      </c>
      <c r="B117" s="13">
        <v>839</v>
      </c>
      <c r="C117" s="12" t="s">
        <v>188</v>
      </c>
      <c r="D117" s="132"/>
      <c r="E117" s="132" t="s">
        <v>397</v>
      </c>
      <c r="F117" s="250"/>
      <c r="G117" s="250"/>
      <c r="H117" s="132"/>
      <c r="I117" s="132"/>
      <c r="J117" s="132"/>
      <c r="K117" s="132"/>
      <c r="L117" s="132"/>
      <c r="M117" s="132"/>
      <c r="N117" s="133"/>
    </row>
    <row r="118" spans="1:14" x14ac:dyDescent="0.35">
      <c r="A118" s="12" t="s">
        <v>186</v>
      </c>
      <c r="B118" s="13">
        <v>801</v>
      </c>
      <c r="C118" s="12" t="s">
        <v>189</v>
      </c>
      <c r="D118" s="16">
        <v>2.0108592000000001</v>
      </c>
      <c r="E118" s="16">
        <v>4.6399999999999997</v>
      </c>
      <c r="F118" s="249">
        <v>1173</v>
      </c>
      <c r="G118" s="16">
        <v>2.0667679934760517</v>
      </c>
      <c r="H118" s="16">
        <f>'TP notional rates'!P121</f>
        <v>0.43</v>
      </c>
      <c r="I118" s="16">
        <f t="shared" si="9"/>
        <v>2.4967679934760518</v>
      </c>
      <c r="J118" s="16">
        <f>IF(I118&lt; 5.27, 5.27, I118)</f>
        <v>5.27</v>
      </c>
      <c r="K118" s="16">
        <f t="shared" si="10"/>
        <v>5.27</v>
      </c>
      <c r="L118" s="16">
        <f t="shared" si="11"/>
        <v>5.27</v>
      </c>
      <c r="M118" s="16">
        <f>IFERROR(L118-E118,"")</f>
        <v>0.62999999999999989</v>
      </c>
      <c r="N118" s="15">
        <f>IFERROR(ROUNDUP(F118*L118*15*38,0),"")</f>
        <v>3523575</v>
      </c>
    </row>
    <row r="119" spans="1:14" x14ac:dyDescent="0.35">
      <c r="A119" s="12" t="s">
        <v>186</v>
      </c>
      <c r="B119" s="13">
        <v>908</v>
      </c>
      <c r="C119" s="12" t="s">
        <v>190</v>
      </c>
      <c r="D119" s="16">
        <v>6.3760376000000001</v>
      </c>
      <c r="E119" s="16">
        <v>6.38</v>
      </c>
      <c r="F119" s="249">
        <v>108.25</v>
      </c>
      <c r="G119" s="16">
        <v>6.5533133482840862</v>
      </c>
      <c r="H119" s="16">
        <f>'TP notional rates'!P122</f>
        <v>0.57999999999999996</v>
      </c>
      <c r="I119" s="16">
        <f t="shared" si="9"/>
        <v>7.1333133482840863</v>
      </c>
      <c r="J119" s="16">
        <f>IF(I119&lt; 5.27, 5.27, I119)</f>
        <v>7.1333133482840863</v>
      </c>
      <c r="K119" s="16">
        <f t="shared" si="10"/>
        <v>7.1333133482840863</v>
      </c>
      <c r="L119" s="16">
        <f t="shared" si="11"/>
        <v>7.13</v>
      </c>
      <c r="M119" s="16">
        <f>IFERROR(L119-E119,"")</f>
        <v>0.75</v>
      </c>
      <c r="N119" s="15">
        <f>IFERROR(ROUNDUP(F119*L119*15*38,0),"")</f>
        <v>439939</v>
      </c>
    </row>
    <row r="120" spans="1:14" x14ac:dyDescent="0.35">
      <c r="A120" s="12" t="s">
        <v>186</v>
      </c>
      <c r="B120" s="13">
        <v>878</v>
      </c>
      <c r="C120" s="12" t="s">
        <v>191</v>
      </c>
      <c r="D120" s="16">
        <v>2.6506005999999998</v>
      </c>
      <c r="E120" s="16">
        <v>4.6399999999999997</v>
      </c>
      <c r="F120" s="249">
        <v>132.19999999999999</v>
      </c>
      <c r="G120" s="16">
        <v>2.7242964020396938</v>
      </c>
      <c r="H120" s="16">
        <f>'TP notional rates'!P123</f>
        <v>0.47</v>
      </c>
      <c r="I120" s="16">
        <f t="shared" si="9"/>
        <v>3.1942964020396936</v>
      </c>
      <c r="J120" s="16">
        <f>IF(I120&lt; 5.27, 5.27, I120)</f>
        <v>5.27</v>
      </c>
      <c r="K120" s="16">
        <f t="shared" si="10"/>
        <v>5.27</v>
      </c>
      <c r="L120" s="16">
        <f t="shared" si="11"/>
        <v>5.27</v>
      </c>
      <c r="M120" s="16">
        <f>IFERROR(L120-E120,"")</f>
        <v>0.62999999999999989</v>
      </c>
      <c r="N120" s="15">
        <f>IFERROR(ROUNDUP(F120*L120*15*38,0),"")</f>
        <v>397116</v>
      </c>
    </row>
    <row r="121" spans="1:14" x14ac:dyDescent="0.35">
      <c r="A121" s="12" t="s">
        <v>186</v>
      </c>
      <c r="B121" s="13">
        <v>838</v>
      </c>
      <c r="C121" s="12" t="s">
        <v>192</v>
      </c>
      <c r="D121" s="132"/>
      <c r="E121" s="132" t="s">
        <v>397</v>
      </c>
      <c r="F121" s="250"/>
      <c r="G121" s="250"/>
      <c r="H121" s="132"/>
      <c r="I121" s="132"/>
      <c r="J121" s="132"/>
      <c r="K121" s="132"/>
      <c r="L121" s="132"/>
      <c r="M121" s="132"/>
      <c r="N121" s="133"/>
    </row>
    <row r="122" spans="1:14" x14ac:dyDescent="0.35">
      <c r="A122" s="12" t="s">
        <v>186</v>
      </c>
      <c r="B122" s="13">
        <v>916</v>
      </c>
      <c r="C122" s="12" t="s">
        <v>193</v>
      </c>
      <c r="D122" s="132"/>
      <c r="E122" s="132" t="s">
        <v>397</v>
      </c>
      <c r="F122" s="250"/>
      <c r="G122" s="250"/>
      <c r="H122" s="132"/>
      <c r="I122" s="132"/>
      <c r="J122" s="132"/>
      <c r="K122" s="132"/>
      <c r="L122" s="132"/>
      <c r="M122" s="132"/>
      <c r="N122" s="133"/>
    </row>
    <row r="123" spans="1:14" x14ac:dyDescent="0.35">
      <c r="A123" s="12" t="s">
        <v>186</v>
      </c>
      <c r="B123" s="13">
        <v>802</v>
      </c>
      <c r="C123" s="12" t="s">
        <v>194</v>
      </c>
      <c r="D123" s="132"/>
      <c r="E123" s="132" t="s">
        <v>397</v>
      </c>
      <c r="F123" s="250"/>
      <c r="G123" s="250"/>
      <c r="H123" s="132"/>
      <c r="I123" s="132"/>
      <c r="J123" s="132"/>
      <c r="K123" s="132"/>
      <c r="L123" s="132"/>
      <c r="M123" s="132"/>
      <c r="N123" s="133"/>
    </row>
    <row r="124" spans="1:14" x14ac:dyDescent="0.35">
      <c r="A124" s="12" t="s">
        <v>186</v>
      </c>
      <c r="B124" s="13">
        <v>879</v>
      </c>
      <c r="C124" s="12" t="s">
        <v>195</v>
      </c>
      <c r="D124" s="16">
        <v>8.5686458000000005</v>
      </c>
      <c r="E124" s="16">
        <v>8.57</v>
      </c>
      <c r="F124" s="249">
        <v>106.8</v>
      </c>
      <c r="G124" s="16">
        <v>8.8068835883054355</v>
      </c>
      <c r="H124" s="16">
        <f>'TP notional rates'!P127</f>
        <v>0.57999999999999996</v>
      </c>
      <c r="I124" s="16">
        <f t="shared" si="9"/>
        <v>9.3868835883054356</v>
      </c>
      <c r="J124" s="16">
        <f>IF(I124&lt; 5.27, 5.27, I124)</f>
        <v>9.3868835883054356</v>
      </c>
      <c r="K124" s="16">
        <f t="shared" si="10"/>
        <v>9.3868835883054356</v>
      </c>
      <c r="L124" s="16">
        <f t="shared" si="11"/>
        <v>9.39</v>
      </c>
      <c r="M124" s="16">
        <f>IFERROR(L124-E124,"")</f>
        <v>0.82000000000000028</v>
      </c>
      <c r="N124" s="15">
        <f>IFERROR(ROUNDUP(F124*L124*15*38,0),"")</f>
        <v>571626</v>
      </c>
    </row>
    <row r="125" spans="1:14" x14ac:dyDescent="0.35">
      <c r="A125" s="12" t="s">
        <v>186</v>
      </c>
      <c r="B125" s="13">
        <v>933</v>
      </c>
      <c r="C125" s="12" t="s">
        <v>196</v>
      </c>
      <c r="D125" s="132"/>
      <c r="E125" s="132" t="s">
        <v>397</v>
      </c>
      <c r="F125" s="250"/>
      <c r="G125" s="250"/>
      <c r="H125" s="132"/>
      <c r="I125" s="132"/>
      <c r="J125" s="132"/>
      <c r="K125" s="132"/>
      <c r="L125" s="132"/>
      <c r="M125" s="132"/>
      <c r="N125" s="133"/>
    </row>
    <row r="126" spans="1:14" x14ac:dyDescent="0.35">
      <c r="A126" s="12" t="s">
        <v>186</v>
      </c>
      <c r="B126" s="13">
        <v>803</v>
      </c>
      <c r="C126" s="12" t="s">
        <v>197</v>
      </c>
      <c r="D126" s="132"/>
      <c r="E126" s="132" t="s">
        <v>397</v>
      </c>
      <c r="F126" s="250"/>
      <c r="G126" s="250"/>
      <c r="H126" s="132"/>
      <c r="I126" s="132"/>
      <c r="J126" s="132"/>
      <c r="K126" s="132"/>
      <c r="L126" s="132"/>
      <c r="M126" s="132"/>
      <c r="N126" s="133"/>
    </row>
    <row r="127" spans="1:14" x14ac:dyDescent="0.35">
      <c r="A127" s="12" t="s">
        <v>186</v>
      </c>
      <c r="B127" s="13">
        <v>866</v>
      </c>
      <c r="C127" s="12" t="s">
        <v>198</v>
      </c>
      <c r="D127" s="132"/>
      <c r="E127" s="132" t="s">
        <v>397</v>
      </c>
      <c r="F127" s="250"/>
      <c r="G127" s="250"/>
      <c r="H127" s="132"/>
      <c r="I127" s="132"/>
      <c r="J127" s="132"/>
      <c r="K127" s="132"/>
      <c r="L127" s="132"/>
      <c r="M127" s="132"/>
      <c r="N127" s="133"/>
    </row>
    <row r="128" spans="1:14" x14ac:dyDescent="0.35">
      <c r="A128" s="12" t="s">
        <v>186</v>
      </c>
      <c r="B128" s="13">
        <v>880</v>
      </c>
      <c r="C128" s="12" t="s">
        <v>199</v>
      </c>
      <c r="D128" s="132"/>
      <c r="E128" s="132" t="s">
        <v>397</v>
      </c>
      <c r="F128" s="250"/>
      <c r="G128" s="250"/>
      <c r="H128" s="132"/>
      <c r="I128" s="132"/>
      <c r="J128" s="132"/>
      <c r="K128" s="132"/>
      <c r="L128" s="132"/>
      <c r="M128" s="132"/>
      <c r="N128" s="133"/>
    </row>
    <row r="129" spans="1:14" x14ac:dyDescent="0.35">
      <c r="A129" s="12" t="s">
        <v>186</v>
      </c>
      <c r="B129" s="13">
        <v>865</v>
      </c>
      <c r="C129" s="12" t="s">
        <v>200</v>
      </c>
      <c r="D129" s="132"/>
      <c r="E129" s="132" t="s">
        <v>397</v>
      </c>
      <c r="F129" s="250"/>
      <c r="G129" s="250"/>
      <c r="H129" s="132"/>
      <c r="I129" s="132"/>
      <c r="J129" s="132"/>
      <c r="K129" s="132"/>
      <c r="L129" s="132"/>
      <c r="M129" s="132"/>
      <c r="N129" s="133"/>
    </row>
    <row r="130" spans="1:14" x14ac:dyDescent="0.35">
      <c r="A130" s="12" t="s">
        <v>201</v>
      </c>
      <c r="B130" s="13">
        <v>330</v>
      </c>
      <c r="C130" s="12" t="s">
        <v>202</v>
      </c>
      <c r="D130" s="16">
        <v>4.5321670000000003</v>
      </c>
      <c r="E130" s="16">
        <v>4.6399999999999997</v>
      </c>
      <c r="F130" s="249">
        <v>2238.5</v>
      </c>
      <c r="G130" s="16">
        <v>4.658176811528314</v>
      </c>
      <c r="H130" s="16">
        <f>'TP notional rates'!P133</f>
        <v>0.44</v>
      </c>
      <c r="I130" s="16">
        <f t="shared" si="9"/>
        <v>5.0981768115283144</v>
      </c>
      <c r="J130" s="16">
        <f>IF(I130&lt; 5.27, 5.27, I130)</f>
        <v>5.27</v>
      </c>
      <c r="K130" s="16">
        <f t="shared" si="10"/>
        <v>5.27</v>
      </c>
      <c r="L130" s="16">
        <f t="shared" si="11"/>
        <v>5.27</v>
      </c>
      <c r="M130" s="16">
        <f>IFERROR(L130-E130,"")</f>
        <v>0.62999999999999989</v>
      </c>
      <c r="N130" s="15">
        <f>IFERROR(ROUNDUP(F130*L130*15*38,0),"")</f>
        <v>6724231</v>
      </c>
    </row>
    <row r="131" spans="1:14" x14ac:dyDescent="0.35">
      <c r="A131" s="12" t="s">
        <v>201</v>
      </c>
      <c r="B131" s="13">
        <v>331</v>
      </c>
      <c r="C131" s="12" t="s">
        <v>203</v>
      </c>
      <c r="D131" s="16">
        <v>4.8422050000000008</v>
      </c>
      <c r="E131" s="16">
        <v>4.84</v>
      </c>
      <c r="F131" s="249">
        <v>121</v>
      </c>
      <c r="G131" s="16">
        <v>4.9768349329727837</v>
      </c>
      <c r="H131" s="16">
        <f>'TP notional rates'!P134</f>
        <v>0.38</v>
      </c>
      <c r="I131" s="16">
        <f t="shared" si="9"/>
        <v>5.3568349329727836</v>
      </c>
      <c r="J131" s="16">
        <f>IF(I131&lt; 5.27, 5.27, I131)</f>
        <v>5.3568349329727836</v>
      </c>
      <c r="K131" s="16">
        <f t="shared" si="10"/>
        <v>5.3568349329727836</v>
      </c>
      <c r="L131" s="16">
        <f t="shared" si="11"/>
        <v>5.36</v>
      </c>
      <c r="M131" s="16">
        <f>IFERROR(L131-E131,"")</f>
        <v>0.52000000000000046</v>
      </c>
      <c r="N131" s="15">
        <f>IFERROR(ROUNDUP(F131*L131*15*38,0),"")</f>
        <v>369680</v>
      </c>
    </row>
    <row r="132" spans="1:14" x14ac:dyDescent="0.35">
      <c r="A132" s="12" t="s">
        <v>201</v>
      </c>
      <c r="B132" s="13">
        <v>332</v>
      </c>
      <c r="C132" s="12" t="s">
        <v>204</v>
      </c>
      <c r="D132" s="16">
        <v>6.6017638000000005</v>
      </c>
      <c r="E132" s="16">
        <v>6.6</v>
      </c>
      <c r="F132" s="249">
        <v>90</v>
      </c>
      <c r="G132" s="16">
        <v>6.7853155120601354</v>
      </c>
      <c r="H132" s="16">
        <f>'TP notional rates'!P135</f>
        <v>0.42</v>
      </c>
      <c r="I132" s="16">
        <f t="shared" si="9"/>
        <v>7.2053155120601353</v>
      </c>
      <c r="J132" s="16">
        <f>IF(I132&lt; 5.27, 5.27, I132)</f>
        <v>7.2053155120601353</v>
      </c>
      <c r="K132" s="16">
        <f t="shared" si="10"/>
        <v>7.2053155120601353</v>
      </c>
      <c r="L132" s="16">
        <f t="shared" si="11"/>
        <v>7.21</v>
      </c>
      <c r="M132" s="16">
        <f>IFERROR(L132-E132,"")</f>
        <v>0.61000000000000032</v>
      </c>
      <c r="N132" s="15">
        <f>IFERROR(ROUNDUP(F132*L132*15*38,0),"")</f>
        <v>369873</v>
      </c>
    </row>
    <row r="133" spans="1:14" x14ac:dyDescent="0.35">
      <c r="A133" s="12" t="s">
        <v>201</v>
      </c>
      <c r="B133" s="13">
        <v>884</v>
      </c>
      <c r="C133" s="12" t="s">
        <v>205</v>
      </c>
      <c r="D133" s="132"/>
      <c r="E133" s="132" t="s">
        <v>397</v>
      </c>
      <c r="F133" s="250"/>
      <c r="G133" s="250"/>
      <c r="H133" s="132"/>
      <c r="I133" s="132"/>
      <c r="J133" s="132"/>
      <c r="K133" s="132"/>
      <c r="L133" s="132"/>
      <c r="M133" s="132"/>
      <c r="N133" s="133"/>
    </row>
    <row r="134" spans="1:14" x14ac:dyDescent="0.35">
      <c r="A134" s="12" t="s">
        <v>201</v>
      </c>
      <c r="B134" s="13">
        <v>333</v>
      </c>
      <c r="C134" s="12" t="s">
        <v>206</v>
      </c>
      <c r="D134" s="132"/>
      <c r="E134" s="132" t="s">
        <v>397</v>
      </c>
      <c r="F134" s="250"/>
      <c r="G134" s="250"/>
      <c r="H134" s="132"/>
      <c r="I134" s="132"/>
      <c r="J134" s="132"/>
      <c r="K134" s="132"/>
      <c r="L134" s="132"/>
      <c r="M134" s="132"/>
      <c r="N134" s="133"/>
    </row>
    <row r="135" spans="1:14" x14ac:dyDescent="0.35">
      <c r="A135" s="12" t="s">
        <v>201</v>
      </c>
      <c r="B135" s="13">
        <v>893</v>
      </c>
      <c r="C135" s="12" t="s">
        <v>207</v>
      </c>
      <c r="D135" s="132"/>
      <c r="E135" s="132" t="s">
        <v>397</v>
      </c>
      <c r="F135" s="250"/>
      <c r="G135" s="250"/>
      <c r="H135" s="132"/>
      <c r="I135" s="132"/>
      <c r="J135" s="132"/>
      <c r="K135" s="132"/>
      <c r="L135" s="132"/>
      <c r="M135" s="132"/>
      <c r="N135" s="133"/>
    </row>
    <row r="136" spans="1:14" x14ac:dyDescent="0.35">
      <c r="A136" s="12" t="s">
        <v>201</v>
      </c>
      <c r="B136" s="13">
        <v>334</v>
      </c>
      <c r="C136" s="12" t="s">
        <v>208</v>
      </c>
      <c r="D136" s="132"/>
      <c r="E136" s="132" t="s">
        <v>397</v>
      </c>
      <c r="F136" s="250"/>
      <c r="G136" s="250"/>
      <c r="H136" s="132"/>
      <c r="I136" s="132"/>
      <c r="J136" s="132"/>
      <c r="K136" s="132"/>
      <c r="L136" s="132"/>
      <c r="M136" s="132"/>
      <c r="N136" s="133"/>
    </row>
    <row r="137" spans="1:14" x14ac:dyDescent="0.35">
      <c r="A137" s="12" t="s">
        <v>201</v>
      </c>
      <c r="B137" s="13">
        <v>860</v>
      </c>
      <c r="C137" s="12" t="s">
        <v>209</v>
      </c>
      <c r="D137" s="16">
        <v>6.6443266000000003</v>
      </c>
      <c r="E137" s="16">
        <v>6.64</v>
      </c>
      <c r="F137" s="249">
        <v>55</v>
      </c>
      <c r="G137" s="16">
        <v>6.8290617041121306</v>
      </c>
      <c r="H137" s="16">
        <f>'TP notional rates'!P140</f>
        <v>1.1299999999999999</v>
      </c>
      <c r="I137" s="16">
        <f t="shared" ref="I137:I158" si="15">IFERROR(G137+H137," ")</f>
        <v>7.9590617041121305</v>
      </c>
      <c r="J137" s="16">
        <f t="shared" ref="J137:J143" si="16">IF(I137&lt; 5.27, 5.27, I137)</f>
        <v>7.9590617041121305</v>
      </c>
      <c r="K137" s="16">
        <f t="shared" ref="K137:K158" si="17">IF(J137 &lt; 10, J137, 10)</f>
        <v>7.9590617041121305</v>
      </c>
      <c r="L137" s="16">
        <f t="shared" ref="L137:L158" si="18">ROUND(K137, 2)</f>
        <v>7.96</v>
      </c>
      <c r="M137" s="16">
        <f t="shared" ref="M137:M143" si="19">IFERROR(L137-E137,"")</f>
        <v>1.3200000000000003</v>
      </c>
      <c r="N137" s="15">
        <f t="shared" ref="N137:N143" si="20">IFERROR(ROUNDUP(F137*L137*15*38,0),"")</f>
        <v>249546</v>
      </c>
    </row>
    <row r="138" spans="1:14" x14ac:dyDescent="0.35">
      <c r="A138" s="12" t="s">
        <v>201</v>
      </c>
      <c r="B138" s="13">
        <v>861</v>
      </c>
      <c r="C138" s="12" t="s">
        <v>210</v>
      </c>
      <c r="D138" s="16">
        <v>5.0645091999999998</v>
      </c>
      <c r="E138" s="16">
        <v>5.0599999999999996</v>
      </c>
      <c r="F138" s="249">
        <v>38</v>
      </c>
      <c r="G138" s="16">
        <v>5.2053199533935555</v>
      </c>
      <c r="H138" s="16">
        <f>'TP notional rates'!P141</f>
        <v>0.82</v>
      </c>
      <c r="I138" s="16">
        <f t="shared" si="15"/>
        <v>6.0253199533935557</v>
      </c>
      <c r="J138" s="16">
        <f t="shared" si="16"/>
        <v>6.0253199533935557</v>
      </c>
      <c r="K138" s="16">
        <f t="shared" si="17"/>
        <v>6.0253199533935557</v>
      </c>
      <c r="L138" s="16">
        <f t="shared" si="18"/>
        <v>6.03</v>
      </c>
      <c r="M138" s="16">
        <f t="shared" si="19"/>
        <v>0.97000000000000064</v>
      </c>
      <c r="N138" s="15">
        <f t="shared" si="20"/>
        <v>130610</v>
      </c>
    </row>
    <row r="139" spans="1:14" x14ac:dyDescent="0.35">
      <c r="A139" s="12" t="s">
        <v>201</v>
      </c>
      <c r="B139" s="13">
        <v>894</v>
      </c>
      <c r="C139" s="12" t="s">
        <v>211</v>
      </c>
      <c r="D139" s="16">
        <v>5.8099768000000012</v>
      </c>
      <c r="E139" s="16">
        <v>5.81</v>
      </c>
      <c r="F139" s="249">
        <v>105.4</v>
      </c>
      <c r="G139" s="16">
        <v>5.9715141135085004</v>
      </c>
      <c r="H139" s="16">
        <f>'TP notional rates'!P142</f>
        <v>0.59</v>
      </c>
      <c r="I139" s="16">
        <f t="shared" si="15"/>
        <v>6.5615141135085002</v>
      </c>
      <c r="J139" s="16">
        <f t="shared" si="16"/>
        <v>6.5615141135085002</v>
      </c>
      <c r="K139" s="16">
        <f t="shared" si="17"/>
        <v>6.5615141135085002</v>
      </c>
      <c r="L139" s="16">
        <f t="shared" si="18"/>
        <v>6.56</v>
      </c>
      <c r="M139" s="16">
        <f t="shared" si="19"/>
        <v>0.75</v>
      </c>
      <c r="N139" s="15">
        <f t="shared" si="20"/>
        <v>394112</v>
      </c>
    </row>
    <row r="140" spans="1:14" x14ac:dyDescent="0.35">
      <c r="A140" s="12" t="s">
        <v>201</v>
      </c>
      <c r="B140" s="13">
        <v>335</v>
      </c>
      <c r="C140" s="12" t="s">
        <v>212</v>
      </c>
      <c r="D140" s="16">
        <v>4.3041366000000005</v>
      </c>
      <c r="E140" s="16">
        <v>4.6399999999999997</v>
      </c>
      <c r="F140" s="249">
        <v>724</v>
      </c>
      <c r="G140" s="16">
        <v>4.4238063830768635</v>
      </c>
      <c r="H140" s="16">
        <f>'TP notional rates'!P143</f>
        <v>0.47</v>
      </c>
      <c r="I140" s="16">
        <f t="shared" si="15"/>
        <v>4.8938063830768632</v>
      </c>
      <c r="J140" s="16">
        <f t="shared" si="16"/>
        <v>5.27</v>
      </c>
      <c r="K140" s="16">
        <f t="shared" si="17"/>
        <v>5.27</v>
      </c>
      <c r="L140" s="16">
        <f t="shared" si="18"/>
        <v>5.27</v>
      </c>
      <c r="M140" s="16">
        <f t="shared" si="19"/>
        <v>0.62999999999999989</v>
      </c>
      <c r="N140" s="15">
        <f t="shared" si="20"/>
        <v>2174824</v>
      </c>
    </row>
    <row r="141" spans="1:14" x14ac:dyDescent="0.35">
      <c r="A141" s="12" t="s">
        <v>201</v>
      </c>
      <c r="B141" s="13">
        <v>937</v>
      </c>
      <c r="C141" s="12" t="s">
        <v>213</v>
      </c>
      <c r="D141" s="16">
        <v>4.1901214000000007</v>
      </c>
      <c r="E141" s="16">
        <v>4.6399999999999997</v>
      </c>
      <c r="F141" s="249">
        <v>400.47</v>
      </c>
      <c r="G141" s="16">
        <v>4.3066211688511382</v>
      </c>
      <c r="H141" s="16">
        <f>'TP notional rates'!P144</f>
        <v>0.47</v>
      </c>
      <c r="I141" s="16">
        <f t="shared" si="15"/>
        <v>4.776621168851138</v>
      </c>
      <c r="J141" s="16">
        <f t="shared" si="16"/>
        <v>5.27</v>
      </c>
      <c r="K141" s="16">
        <f t="shared" si="17"/>
        <v>5.27</v>
      </c>
      <c r="L141" s="16">
        <f t="shared" si="18"/>
        <v>5.27</v>
      </c>
      <c r="M141" s="16">
        <f t="shared" si="19"/>
        <v>0.62999999999999989</v>
      </c>
      <c r="N141" s="15">
        <f t="shared" si="20"/>
        <v>1202972</v>
      </c>
    </row>
    <row r="142" spans="1:14" x14ac:dyDescent="0.35">
      <c r="A142" s="12" t="s">
        <v>201</v>
      </c>
      <c r="B142" s="13">
        <v>336</v>
      </c>
      <c r="C142" s="12" t="s">
        <v>214</v>
      </c>
      <c r="D142" s="16">
        <v>4.3438020000000002</v>
      </c>
      <c r="E142" s="16">
        <v>4.6399999999999997</v>
      </c>
      <c r="F142" s="249">
        <v>579.5</v>
      </c>
      <c r="G142" s="16">
        <v>4.4645746174556926</v>
      </c>
      <c r="H142" s="16">
        <f>'TP notional rates'!P145</f>
        <v>0.46</v>
      </c>
      <c r="I142" s="16">
        <f t="shared" si="15"/>
        <v>4.9245746174556926</v>
      </c>
      <c r="J142" s="16">
        <f t="shared" si="16"/>
        <v>5.27</v>
      </c>
      <c r="K142" s="16">
        <f t="shared" si="17"/>
        <v>5.27</v>
      </c>
      <c r="L142" s="16">
        <f t="shared" si="18"/>
        <v>5.27</v>
      </c>
      <c r="M142" s="16">
        <f t="shared" si="19"/>
        <v>0.62999999999999989</v>
      </c>
      <c r="N142" s="15">
        <f t="shared" si="20"/>
        <v>1740761</v>
      </c>
    </row>
    <row r="143" spans="1:14" x14ac:dyDescent="0.35">
      <c r="A143" s="12" t="s">
        <v>201</v>
      </c>
      <c r="B143" s="13">
        <v>885</v>
      </c>
      <c r="C143" s="12" t="s">
        <v>215</v>
      </c>
      <c r="D143" s="16">
        <v>3.06365</v>
      </c>
      <c r="E143" s="16">
        <v>4.6399999999999997</v>
      </c>
      <c r="F143" s="249">
        <v>60.8</v>
      </c>
      <c r="G143" s="16">
        <v>3.1488299942695663</v>
      </c>
      <c r="H143" s="16">
        <f>'TP notional rates'!P146</f>
        <v>0.52</v>
      </c>
      <c r="I143" s="16">
        <f t="shared" si="15"/>
        <v>3.6688299942695664</v>
      </c>
      <c r="J143" s="16">
        <f t="shared" si="16"/>
        <v>5.27</v>
      </c>
      <c r="K143" s="16">
        <f t="shared" si="17"/>
        <v>5.27</v>
      </c>
      <c r="L143" s="16">
        <f t="shared" si="18"/>
        <v>5.27</v>
      </c>
      <c r="M143" s="16">
        <f t="shared" si="19"/>
        <v>0.62999999999999989</v>
      </c>
      <c r="N143" s="15">
        <f t="shared" si="20"/>
        <v>182638</v>
      </c>
    </row>
    <row r="144" spans="1:14" x14ac:dyDescent="0.35">
      <c r="A144" s="12" t="s">
        <v>216</v>
      </c>
      <c r="B144" s="13">
        <v>370</v>
      </c>
      <c r="C144" s="12" t="s">
        <v>217</v>
      </c>
      <c r="D144" s="132"/>
      <c r="E144" s="132" t="s">
        <v>397</v>
      </c>
      <c r="F144" s="250"/>
      <c r="G144" s="250"/>
      <c r="H144" s="132"/>
      <c r="I144" s="132"/>
      <c r="J144" s="132"/>
      <c r="K144" s="132"/>
      <c r="L144" s="132"/>
      <c r="M144" s="132"/>
      <c r="N144" s="133"/>
    </row>
    <row r="145" spans="1:14" x14ac:dyDescent="0.35">
      <c r="A145" s="12" t="s">
        <v>216</v>
      </c>
      <c r="B145" s="13">
        <v>380</v>
      </c>
      <c r="C145" s="12" t="s">
        <v>218</v>
      </c>
      <c r="D145" s="16">
        <v>4.5321670000000003</v>
      </c>
      <c r="E145" s="16">
        <v>4.6399999999999997</v>
      </c>
      <c r="F145" s="249">
        <v>670.6</v>
      </c>
      <c r="G145" s="16">
        <v>4.658176811528314</v>
      </c>
      <c r="H145" s="16">
        <f>'TP notional rates'!P148</f>
        <v>0.41</v>
      </c>
      <c r="I145" s="16">
        <f t="shared" si="15"/>
        <v>5.0681768115283141</v>
      </c>
      <c r="J145" s="16">
        <f>IF(I145&lt; 5.27, 5.27, I145)</f>
        <v>5.27</v>
      </c>
      <c r="K145" s="16">
        <f t="shared" si="17"/>
        <v>5.27</v>
      </c>
      <c r="L145" s="16">
        <f t="shared" si="18"/>
        <v>5.27</v>
      </c>
      <c r="M145" s="16">
        <f>IFERROR(L145-E145,"")</f>
        <v>0.62999999999999989</v>
      </c>
      <c r="N145" s="15">
        <f>IFERROR(ROUNDUP(F145*L145*15*38,0),"")</f>
        <v>2014416</v>
      </c>
    </row>
    <row r="146" spans="1:14" x14ac:dyDescent="0.35">
      <c r="A146" s="12" t="s">
        <v>216</v>
      </c>
      <c r="B146" s="13">
        <v>381</v>
      </c>
      <c r="C146" s="12" t="s">
        <v>219</v>
      </c>
      <c r="D146" s="132"/>
      <c r="E146" s="132" t="s">
        <v>397</v>
      </c>
      <c r="F146" s="250"/>
      <c r="G146" s="250"/>
      <c r="H146" s="132"/>
      <c r="I146" s="132"/>
      <c r="J146" s="132"/>
      <c r="K146" s="132"/>
      <c r="L146" s="132"/>
      <c r="M146" s="132"/>
      <c r="N146" s="133"/>
    </row>
    <row r="147" spans="1:14" x14ac:dyDescent="0.35">
      <c r="A147" s="12" t="s">
        <v>216</v>
      </c>
      <c r="B147" s="13">
        <v>371</v>
      </c>
      <c r="C147" s="12" t="s">
        <v>220</v>
      </c>
      <c r="D147" s="132"/>
      <c r="E147" s="132" t="s">
        <v>397</v>
      </c>
      <c r="F147" s="250"/>
      <c r="G147" s="250"/>
      <c r="H147" s="132"/>
      <c r="I147" s="132"/>
      <c r="J147" s="132"/>
      <c r="K147" s="132"/>
      <c r="L147" s="132"/>
      <c r="M147" s="132"/>
      <c r="N147" s="133"/>
    </row>
    <row r="148" spans="1:14" x14ac:dyDescent="0.35">
      <c r="A148" s="12" t="s">
        <v>216</v>
      </c>
      <c r="B148" s="13">
        <v>811</v>
      </c>
      <c r="C148" s="12" t="s">
        <v>221</v>
      </c>
      <c r="D148" s="16">
        <v>3.1559922</v>
      </c>
      <c r="E148" s="16">
        <v>4.6399999999999997</v>
      </c>
      <c r="F148" s="249">
        <v>260.3</v>
      </c>
      <c r="G148" s="16">
        <v>3.2437396246440673</v>
      </c>
      <c r="H148" s="16">
        <f>'TP notional rates'!P151</f>
        <v>0.48</v>
      </c>
      <c r="I148" s="16">
        <f t="shared" si="15"/>
        <v>3.7237396246440673</v>
      </c>
      <c r="J148" s="16">
        <f>IF(I148&lt; 5.27, 5.27, I148)</f>
        <v>5.27</v>
      </c>
      <c r="K148" s="16">
        <f t="shared" si="17"/>
        <v>5.27</v>
      </c>
      <c r="L148" s="16">
        <f t="shared" si="18"/>
        <v>5.27</v>
      </c>
      <c r="M148" s="16">
        <f>IFERROR(L148-E148,"")</f>
        <v>0.62999999999999989</v>
      </c>
      <c r="N148" s="15">
        <f>IFERROR(ROUNDUP(F148*L148*15*38,0),"")</f>
        <v>781916</v>
      </c>
    </row>
    <row r="149" spans="1:14" x14ac:dyDescent="0.35">
      <c r="A149" s="12" t="s">
        <v>216</v>
      </c>
      <c r="B149" s="13">
        <v>810</v>
      </c>
      <c r="C149" s="12" t="s">
        <v>222</v>
      </c>
      <c r="D149" s="16">
        <v>6.0463341999999995</v>
      </c>
      <c r="E149" s="16">
        <v>6.05</v>
      </c>
      <c r="F149" s="249">
        <v>82</v>
      </c>
      <c r="G149" s="16">
        <v>6.2144430611649115</v>
      </c>
      <c r="H149" s="16">
        <f>'TP notional rates'!P152</f>
        <v>0.49</v>
      </c>
      <c r="I149" s="16">
        <f t="shared" si="15"/>
        <v>6.7044430611649117</v>
      </c>
      <c r="J149" s="16">
        <f>IF(I149&lt; 5.27, 5.27, I149)</f>
        <v>6.7044430611649117</v>
      </c>
      <c r="K149" s="16">
        <f t="shared" si="17"/>
        <v>6.7044430611649117</v>
      </c>
      <c r="L149" s="16">
        <f t="shared" si="18"/>
        <v>6.7</v>
      </c>
      <c r="M149" s="16">
        <f>IFERROR(L149-E149,"")</f>
        <v>0.65000000000000036</v>
      </c>
      <c r="N149" s="15">
        <f>IFERROR(ROUNDUP(F149*L149*15*38,0),"")</f>
        <v>313158</v>
      </c>
    </row>
    <row r="150" spans="1:14" x14ac:dyDescent="0.35">
      <c r="A150" s="12" t="s">
        <v>216</v>
      </c>
      <c r="B150" s="13">
        <v>382</v>
      </c>
      <c r="C150" s="12" t="s">
        <v>223</v>
      </c>
      <c r="D150" s="16">
        <v>4.9318704000000002</v>
      </c>
      <c r="E150" s="16">
        <v>4.93</v>
      </c>
      <c r="F150" s="249">
        <v>71</v>
      </c>
      <c r="G150" s="16">
        <v>5.0689933391119233</v>
      </c>
      <c r="H150" s="16">
        <f>'TP notional rates'!P153</f>
        <v>0.44</v>
      </c>
      <c r="I150" s="16">
        <f t="shared" si="15"/>
        <v>5.5089933391119237</v>
      </c>
      <c r="J150" s="16">
        <f>IF(I150&lt; 5.27, 5.27, I150)</f>
        <v>5.5089933391119237</v>
      </c>
      <c r="K150" s="16">
        <f t="shared" si="17"/>
        <v>5.5089933391119237</v>
      </c>
      <c r="L150" s="16">
        <f t="shared" si="18"/>
        <v>5.51</v>
      </c>
      <c r="M150" s="16">
        <f>IFERROR(L150-E150,"")</f>
        <v>0.58000000000000007</v>
      </c>
      <c r="N150" s="15">
        <f>IFERROR(ROUNDUP(F150*L150*15*38,0),"")</f>
        <v>222990</v>
      </c>
    </row>
    <row r="151" spans="1:14" x14ac:dyDescent="0.35">
      <c r="A151" s="12" t="s">
        <v>216</v>
      </c>
      <c r="B151" s="13">
        <v>383</v>
      </c>
      <c r="C151" s="12" t="s">
        <v>224</v>
      </c>
      <c r="D151" s="132"/>
      <c r="E151" s="132" t="s">
        <v>397</v>
      </c>
      <c r="F151" s="250"/>
      <c r="G151" s="250"/>
      <c r="H151" s="132"/>
      <c r="I151" s="132"/>
      <c r="J151" s="132"/>
      <c r="K151" s="132"/>
      <c r="L151" s="132"/>
      <c r="M151" s="132"/>
      <c r="N151" s="133"/>
    </row>
    <row r="152" spans="1:14" x14ac:dyDescent="0.35">
      <c r="A152" s="12" t="s">
        <v>216</v>
      </c>
      <c r="B152" s="13">
        <v>812</v>
      </c>
      <c r="C152" s="12" t="s">
        <v>225</v>
      </c>
      <c r="D152" s="16">
        <v>3.5206765999999998</v>
      </c>
      <c r="E152" s="16">
        <v>4.6399999999999997</v>
      </c>
      <c r="F152" s="249">
        <v>70.2</v>
      </c>
      <c r="G152" s="16">
        <v>3.61856350373019</v>
      </c>
      <c r="H152" s="16">
        <f>'TP notional rates'!P155</f>
        <v>0.89</v>
      </c>
      <c r="I152" s="16">
        <f t="shared" si="15"/>
        <v>4.5085635037301897</v>
      </c>
      <c r="J152" s="16">
        <f>IF(I152&lt; 5.27, 5.27, I152)</f>
        <v>5.27</v>
      </c>
      <c r="K152" s="16">
        <f t="shared" si="17"/>
        <v>5.27</v>
      </c>
      <c r="L152" s="16">
        <f t="shared" si="18"/>
        <v>5.27</v>
      </c>
      <c r="M152" s="16">
        <f>IFERROR(L152-E152,"")</f>
        <v>0.62999999999999989</v>
      </c>
      <c r="N152" s="15">
        <f>IFERROR(ROUNDUP(F152*L152*15*38,0),"")</f>
        <v>210874</v>
      </c>
    </row>
    <row r="153" spans="1:14" x14ac:dyDescent="0.35">
      <c r="A153" s="12" t="s">
        <v>216</v>
      </c>
      <c r="B153" s="13">
        <v>813</v>
      </c>
      <c r="C153" s="12" t="s">
        <v>226</v>
      </c>
      <c r="D153" s="132"/>
      <c r="E153" s="132" t="s">
        <v>397</v>
      </c>
      <c r="F153" s="250"/>
      <c r="G153" s="250"/>
      <c r="H153" s="132"/>
      <c r="I153" s="132"/>
      <c r="J153" s="132"/>
      <c r="K153" s="132"/>
      <c r="L153" s="132"/>
      <c r="M153" s="132"/>
      <c r="N153" s="133"/>
    </row>
    <row r="154" spans="1:14" x14ac:dyDescent="0.35">
      <c r="A154" s="12" t="s">
        <v>216</v>
      </c>
      <c r="B154" s="13">
        <v>815</v>
      </c>
      <c r="C154" s="12" t="s">
        <v>227</v>
      </c>
      <c r="D154" s="16">
        <v>3.9810872000000002</v>
      </c>
      <c r="E154" s="16">
        <v>4.6399999999999997</v>
      </c>
      <c r="F154" s="249">
        <v>150.47</v>
      </c>
      <c r="G154" s="16">
        <v>4.0917751000155516</v>
      </c>
      <c r="H154" s="16">
        <f>'TP notional rates'!P157</f>
        <v>0.62</v>
      </c>
      <c r="I154" s="16">
        <f t="shared" si="15"/>
        <v>4.7117751000155517</v>
      </c>
      <c r="J154" s="16">
        <f>IF(I154&lt; 5.27, 5.27, I154)</f>
        <v>5.27</v>
      </c>
      <c r="K154" s="16">
        <f t="shared" si="17"/>
        <v>5.27</v>
      </c>
      <c r="L154" s="16">
        <f t="shared" si="18"/>
        <v>5.27</v>
      </c>
      <c r="M154" s="16">
        <f>IFERROR(L154-E154,"")</f>
        <v>0.62999999999999989</v>
      </c>
      <c r="N154" s="15">
        <f>IFERROR(ROUNDUP(F154*L154*15*38,0),"")</f>
        <v>451997</v>
      </c>
    </row>
    <row r="155" spans="1:14" x14ac:dyDescent="0.35">
      <c r="A155" s="12" t="s">
        <v>216</v>
      </c>
      <c r="B155" s="13">
        <v>372</v>
      </c>
      <c r="C155" s="12" t="s">
        <v>228</v>
      </c>
      <c r="D155" s="16">
        <v>7.0558170000000002</v>
      </c>
      <c r="E155" s="16">
        <v>7.06</v>
      </c>
      <c r="F155" s="249">
        <v>294.87</v>
      </c>
      <c r="G155" s="16">
        <v>7.2519929507865157</v>
      </c>
      <c r="H155" s="16">
        <f>'TP notional rates'!P158</f>
        <v>0.36</v>
      </c>
      <c r="I155" s="16">
        <f t="shared" si="15"/>
        <v>7.6119929507865161</v>
      </c>
      <c r="J155" s="16">
        <f>IF(I155&lt; 5.27, 5.27, I155)</f>
        <v>7.6119929507865161</v>
      </c>
      <c r="K155" s="16">
        <f t="shared" si="17"/>
        <v>7.6119929507865161</v>
      </c>
      <c r="L155" s="16">
        <f t="shared" si="18"/>
        <v>7.61</v>
      </c>
      <c r="M155" s="16">
        <f>IFERROR(L155-E155,"")</f>
        <v>0.55000000000000071</v>
      </c>
      <c r="N155" s="15">
        <f>IFERROR(ROUNDUP(F155*L155*15*38,0),"")</f>
        <v>1279058</v>
      </c>
    </row>
    <row r="156" spans="1:14" x14ac:dyDescent="0.35">
      <c r="A156" s="12" t="s">
        <v>216</v>
      </c>
      <c r="B156" s="13">
        <v>373</v>
      </c>
      <c r="C156" s="12" t="s">
        <v>229</v>
      </c>
      <c r="D156" s="16">
        <v>1.2991102000000001</v>
      </c>
      <c r="E156" s="16">
        <v>4.6399999999999997</v>
      </c>
      <c r="F156" s="249">
        <v>150.93</v>
      </c>
      <c r="G156" s="16">
        <v>1.3352299262714526</v>
      </c>
      <c r="H156" s="16">
        <f>'TP notional rates'!P159</f>
        <v>0.41</v>
      </c>
      <c r="I156" s="16">
        <f t="shared" si="15"/>
        <v>1.7452299262714526</v>
      </c>
      <c r="J156" s="16">
        <f>IF(I156&lt; 5.27, 5.27, I156)</f>
        <v>5.27</v>
      </c>
      <c r="K156" s="16">
        <f t="shared" si="17"/>
        <v>5.27</v>
      </c>
      <c r="L156" s="16">
        <f t="shared" si="18"/>
        <v>5.27</v>
      </c>
      <c r="M156" s="16">
        <f>IFERROR(L156-E156,"")</f>
        <v>0.62999999999999989</v>
      </c>
      <c r="N156" s="15">
        <f>IFERROR(ROUNDUP(F156*L156*15*38,0),"")</f>
        <v>453379</v>
      </c>
    </row>
    <row r="157" spans="1:14" x14ac:dyDescent="0.35">
      <c r="A157" s="12" t="s">
        <v>216</v>
      </c>
      <c r="B157" s="13">
        <v>384</v>
      </c>
      <c r="C157" s="12" t="s">
        <v>230</v>
      </c>
      <c r="D157" s="16">
        <v>4.4794902000000008</v>
      </c>
      <c r="E157" s="16">
        <v>4.6399999999999997</v>
      </c>
      <c r="F157" s="249">
        <v>177</v>
      </c>
      <c r="G157" s="16">
        <v>4.6040354155326426</v>
      </c>
      <c r="H157" s="16">
        <f>'TP notional rates'!P160</f>
        <v>0.53</v>
      </c>
      <c r="I157" s="16">
        <f t="shared" si="15"/>
        <v>5.1340354155326429</v>
      </c>
      <c r="J157" s="16">
        <f>IF(I157&lt; 5.27, 5.27, I157)</f>
        <v>5.27</v>
      </c>
      <c r="K157" s="16">
        <f t="shared" si="17"/>
        <v>5.27</v>
      </c>
      <c r="L157" s="16">
        <f t="shared" si="18"/>
        <v>5.27</v>
      </c>
      <c r="M157" s="16">
        <f>IFERROR(L157-E157,"")</f>
        <v>0.62999999999999989</v>
      </c>
      <c r="N157" s="15">
        <f>IFERROR(ROUNDUP(F157*L157*15*38,0),"")</f>
        <v>531691</v>
      </c>
    </row>
    <row r="158" spans="1:14" x14ac:dyDescent="0.35">
      <c r="A158" s="12" t="s">
        <v>216</v>
      </c>
      <c r="B158" s="13">
        <v>816</v>
      </c>
      <c r="C158" s="12" t="s">
        <v>231</v>
      </c>
      <c r="D158" s="16">
        <v>3.7560682000000001</v>
      </c>
      <c r="E158" s="16">
        <v>4.6399999999999997</v>
      </c>
      <c r="F158" s="249">
        <v>55.27</v>
      </c>
      <c r="G158" s="16">
        <v>3.8604997988288807</v>
      </c>
      <c r="H158" s="16">
        <f>'TP notional rates'!P161</f>
        <v>0.56000000000000005</v>
      </c>
      <c r="I158" s="16">
        <f t="shared" si="15"/>
        <v>4.4204997988288808</v>
      </c>
      <c r="J158" s="16">
        <f>IF(I158&lt; 5.27, 5.27, I158)</f>
        <v>5.27</v>
      </c>
      <c r="K158" s="16">
        <f t="shared" si="17"/>
        <v>5.27</v>
      </c>
      <c r="L158" s="16">
        <f t="shared" si="18"/>
        <v>5.27</v>
      </c>
      <c r="M158" s="16">
        <f>IFERROR(L158-E158,"")</f>
        <v>0.62999999999999989</v>
      </c>
      <c r="N158" s="15">
        <f>IFERROR(ROUNDUP(F158*L158*15*38,0),"")</f>
        <v>166026</v>
      </c>
    </row>
  </sheetData>
  <sortState xmlns:xlrd2="http://schemas.microsoft.com/office/spreadsheetml/2017/richdata2" ref="A5:M158">
    <sortCondition ref="A8:A158"/>
    <sortCondition ref="C8:C158"/>
  </sortState>
  <mergeCells count="3">
    <mergeCell ref="A4:A6"/>
    <mergeCell ref="B4:B6"/>
    <mergeCell ref="C4:C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E172-AA7C-444B-AF27-F3982473A61E}">
  <sheetPr>
    <tabColor theme="5" tint="0.59999389629810485"/>
  </sheetPr>
  <dimension ref="A1:S161"/>
  <sheetViews>
    <sheetView showGridLines="0" zoomScaleNormal="100" workbookViewId="0"/>
  </sheetViews>
  <sheetFormatPr defaultColWidth="28.81640625" defaultRowHeight="15.5" x14ac:dyDescent="0.35"/>
  <cols>
    <col min="1" max="1" width="35.7265625" style="30" customWidth="1"/>
    <col min="2" max="2" width="18.7265625" style="30" customWidth="1"/>
    <col min="3" max="3" width="39.54296875" style="30" bestFit="1" customWidth="1"/>
    <col min="4" max="11" width="28.81640625" style="30"/>
    <col min="12" max="12" width="12.7265625" style="30" customWidth="1"/>
    <col min="13" max="16384" width="28.81640625" style="30"/>
  </cols>
  <sheetData>
    <row r="1" spans="1:19" ht="45" customHeight="1" x14ac:dyDescent="0.35">
      <c r="A1" s="102" t="s">
        <v>573</v>
      </c>
      <c r="B1" s="103"/>
      <c r="C1" s="103"/>
      <c r="D1" s="103"/>
      <c r="E1" s="103"/>
      <c r="F1" s="103"/>
      <c r="G1" s="103"/>
      <c r="H1" s="103"/>
      <c r="I1" s="103"/>
      <c r="J1" s="103"/>
      <c r="K1" s="103"/>
      <c r="L1" s="103"/>
      <c r="M1" s="103"/>
      <c r="N1" s="103"/>
      <c r="O1" s="103"/>
      <c r="P1" s="103"/>
      <c r="Q1" s="103"/>
    </row>
    <row r="2" spans="1:19" ht="15.75" customHeight="1" x14ac:dyDescent="0.35">
      <c r="A2" s="129" t="s">
        <v>569</v>
      </c>
      <c r="B2" s="28"/>
      <c r="C2" s="28"/>
      <c r="D2" s="28"/>
      <c r="E2" s="28"/>
      <c r="F2" s="28"/>
      <c r="G2" s="28"/>
      <c r="H2" s="28"/>
      <c r="I2" s="28"/>
      <c r="J2" s="35"/>
      <c r="K2" s="31"/>
      <c r="L2" s="31"/>
      <c r="M2" s="31"/>
      <c r="N2" s="31"/>
      <c r="O2" s="31"/>
      <c r="P2" s="31"/>
      <c r="Q2" s="31"/>
    </row>
    <row r="3" spans="1:19" x14ac:dyDescent="0.35">
      <c r="A3" s="36" t="s">
        <v>615</v>
      </c>
      <c r="B3" s="27"/>
      <c r="C3" s="27"/>
      <c r="D3" s="27"/>
      <c r="E3" s="27"/>
      <c r="F3" s="27"/>
      <c r="G3" s="27"/>
      <c r="H3" s="27"/>
      <c r="I3" s="27"/>
      <c r="J3" s="37"/>
      <c r="K3" s="31"/>
      <c r="L3" s="31"/>
      <c r="M3" s="31"/>
      <c r="N3" s="31"/>
      <c r="O3" s="31"/>
      <c r="P3" s="31"/>
      <c r="Q3" s="31"/>
    </row>
    <row r="4" spans="1:19" x14ac:dyDescent="0.35">
      <c r="A4" s="36" t="s">
        <v>509</v>
      </c>
      <c r="B4" s="27"/>
      <c r="C4" s="27"/>
      <c r="D4" s="27"/>
      <c r="E4" s="27"/>
      <c r="F4" s="27"/>
      <c r="G4" s="27"/>
      <c r="H4" s="27"/>
      <c r="I4" s="27"/>
      <c r="J4" s="37"/>
      <c r="K4" s="31"/>
      <c r="L4" s="31"/>
      <c r="M4" s="31"/>
      <c r="N4" s="31"/>
      <c r="O4" s="31"/>
      <c r="P4" s="31"/>
      <c r="Q4" s="31"/>
    </row>
    <row r="5" spans="1:19" ht="16" customHeight="1" x14ac:dyDescent="0.35">
      <c r="A5" s="38" t="s">
        <v>570</v>
      </c>
      <c r="B5" s="39"/>
      <c r="C5" s="39"/>
      <c r="D5" s="27"/>
      <c r="E5" s="27"/>
      <c r="F5" s="27"/>
      <c r="G5" s="27"/>
      <c r="H5" s="27"/>
      <c r="I5" s="27"/>
      <c r="J5" s="37"/>
      <c r="K5" s="31"/>
      <c r="L5" s="31"/>
      <c r="M5" s="31"/>
      <c r="N5" s="31"/>
      <c r="O5" s="31"/>
      <c r="P5" s="31"/>
      <c r="Q5" s="31"/>
    </row>
    <row r="6" spans="1:19" ht="15.75" customHeight="1" x14ac:dyDescent="0.35">
      <c r="D6" s="206" t="s">
        <v>563</v>
      </c>
      <c r="E6" s="207"/>
      <c r="F6" s="207"/>
      <c r="G6" s="207"/>
      <c r="H6" s="207"/>
      <c r="I6" s="207"/>
      <c r="J6" s="207"/>
      <c r="K6" s="208"/>
      <c r="M6" s="209" t="s">
        <v>564</v>
      </c>
      <c r="N6" s="209"/>
      <c r="O6" s="209"/>
      <c r="P6" s="209"/>
      <c r="Q6" s="209"/>
    </row>
    <row r="7" spans="1:19" ht="194.5" customHeight="1" x14ac:dyDescent="0.35">
      <c r="A7" s="292" t="s">
        <v>240</v>
      </c>
      <c r="B7" s="293" t="s">
        <v>592</v>
      </c>
      <c r="C7" s="293" t="s">
        <v>593</v>
      </c>
      <c r="D7" s="260" t="s">
        <v>567</v>
      </c>
      <c r="E7" s="80" t="s">
        <v>559</v>
      </c>
      <c r="F7" s="80" t="s">
        <v>611</v>
      </c>
      <c r="G7" s="80" t="s">
        <v>612</v>
      </c>
      <c r="H7" s="80" t="s">
        <v>613</v>
      </c>
      <c r="I7" s="80" t="s">
        <v>614</v>
      </c>
      <c r="J7" s="80" t="s">
        <v>626</v>
      </c>
      <c r="K7" s="80" t="s">
        <v>627</v>
      </c>
      <c r="L7" s="196"/>
      <c r="M7" s="260" t="s">
        <v>568</v>
      </c>
      <c r="N7" s="80" t="s">
        <v>560</v>
      </c>
      <c r="O7" s="80" t="s">
        <v>398</v>
      </c>
      <c r="P7" s="80" t="s">
        <v>561</v>
      </c>
      <c r="Q7" s="80" t="s">
        <v>562</v>
      </c>
    </row>
    <row r="8" spans="1:19" ht="15" customHeight="1" x14ac:dyDescent="0.35">
      <c r="A8" s="282"/>
      <c r="B8" s="284"/>
      <c r="C8" s="284"/>
      <c r="D8" s="261" t="s">
        <v>249</v>
      </c>
      <c r="E8" s="82" t="s">
        <v>250</v>
      </c>
      <c r="F8" s="82" t="s">
        <v>251</v>
      </c>
      <c r="G8" s="82" t="s">
        <v>252</v>
      </c>
      <c r="H8" s="82" t="s">
        <v>253</v>
      </c>
      <c r="I8" s="82" t="s">
        <v>254</v>
      </c>
      <c r="J8" s="82" t="s">
        <v>255</v>
      </c>
      <c r="K8" s="82" t="s">
        <v>256</v>
      </c>
      <c r="L8" s="197"/>
      <c r="M8" s="261" t="s">
        <v>257</v>
      </c>
      <c r="N8" s="82" t="s">
        <v>258</v>
      </c>
      <c r="O8" s="82" t="s">
        <v>259</v>
      </c>
      <c r="P8" s="82" t="s">
        <v>260</v>
      </c>
      <c r="Q8" s="82" t="s">
        <v>261</v>
      </c>
    </row>
    <row r="9" spans="1:19" ht="27.65" customHeight="1" x14ac:dyDescent="0.35">
      <c r="A9" s="283"/>
      <c r="B9" s="285"/>
      <c r="C9" s="285"/>
      <c r="D9" s="261"/>
      <c r="E9" s="82"/>
      <c r="F9" s="82"/>
      <c r="G9" s="82"/>
      <c r="H9" s="84" t="s">
        <v>399</v>
      </c>
      <c r="I9" s="84" t="s">
        <v>523</v>
      </c>
      <c r="J9" s="84" t="s">
        <v>400</v>
      </c>
      <c r="K9" s="84" t="s">
        <v>401</v>
      </c>
      <c r="L9" s="197"/>
      <c r="M9" s="261"/>
      <c r="N9" s="82"/>
      <c r="O9" s="82"/>
      <c r="P9" s="84" t="s">
        <v>402</v>
      </c>
      <c r="Q9" s="84" t="s">
        <v>403</v>
      </c>
    </row>
    <row r="10" spans="1:19" x14ac:dyDescent="0.35">
      <c r="A10" s="11" t="s">
        <v>301</v>
      </c>
      <c r="B10" s="11"/>
      <c r="C10" s="11"/>
      <c r="D10" s="10">
        <f>SUM(D11:D161)</f>
        <v>12740384</v>
      </c>
      <c r="E10" s="10">
        <v>48138034.000037782</v>
      </c>
      <c r="F10" s="6">
        <f>SUM(F11:F161)</f>
        <v>762852.50000000012</v>
      </c>
      <c r="G10" s="6">
        <f>SUM(G11:G161)</f>
        <v>327550.27999999997</v>
      </c>
      <c r="H10" s="6">
        <f>SUM(H11:H161)</f>
        <v>1090402.7800000003</v>
      </c>
      <c r="I10" s="8">
        <f>(J10+K10)/H10/15/38</f>
        <v>7.7173882021834145E-2</v>
      </c>
      <c r="J10" s="10">
        <f>SUM(J11:J161)</f>
        <v>34171884.065999992</v>
      </c>
      <c r="K10" s="10">
        <f>SUM(K11:K161)</f>
        <v>13793966.769000007</v>
      </c>
      <c r="M10" s="7">
        <f>SUM(M11:M161)</f>
        <v>2080776</v>
      </c>
      <c r="N10" s="7">
        <v>7861965.9999622162</v>
      </c>
      <c r="O10" s="6">
        <f>SUM(O11:O161)</f>
        <v>27553.390000000003</v>
      </c>
      <c r="P10" s="8">
        <f>Q10/O10/15/38</f>
        <v>0.50018214455644083</v>
      </c>
      <c r="Q10" s="10">
        <f>SUM(Q11:Q161)</f>
        <v>7855576.8089999957</v>
      </c>
      <c r="S10" s="162"/>
    </row>
    <row r="11" spans="1:19" x14ac:dyDescent="0.35">
      <c r="A11" s="90" t="s">
        <v>71</v>
      </c>
      <c r="B11" s="89">
        <v>831</v>
      </c>
      <c r="C11" s="90" t="s">
        <v>72</v>
      </c>
      <c r="D11" s="93">
        <v>72129</v>
      </c>
      <c r="E11" s="93">
        <f>(D11/$D$10)*$E$10</f>
        <v>272530.89501766389</v>
      </c>
      <c r="F11" s="192">
        <v>3864.92</v>
      </c>
      <c r="G11" s="192">
        <v>1454.23</v>
      </c>
      <c r="H11" s="114">
        <f t="shared" ref="H11:H42" si="0">F11+G11</f>
        <v>5319.15</v>
      </c>
      <c r="I11" s="92">
        <f>ROUND(E11/H11/15/38,2)</f>
        <v>0.09</v>
      </c>
      <c r="J11" s="93">
        <f>F11*I11*15*38</f>
        <v>198270.39600000001</v>
      </c>
      <c r="K11" s="93">
        <f>G11*I11*15*38</f>
        <v>74601.998999999996</v>
      </c>
      <c r="L11" s="193"/>
      <c r="M11" s="198">
        <v>32914</v>
      </c>
      <c r="N11" s="198">
        <f>(M11/$M$10)*$N$10</f>
        <v>124361.65590277684</v>
      </c>
      <c r="O11" s="192">
        <v>425</v>
      </c>
      <c r="P11" s="199">
        <f>IFERROR(ROUND(N11/O11/15/38,2),"")</f>
        <v>0.51</v>
      </c>
      <c r="Q11" s="198">
        <f>IFERROR(P11*O11*15*38,"")</f>
        <v>123547.5</v>
      </c>
    </row>
    <row r="12" spans="1:19" x14ac:dyDescent="0.35">
      <c r="A12" s="90" t="s">
        <v>71</v>
      </c>
      <c r="B12" s="89">
        <v>830</v>
      </c>
      <c r="C12" s="90" t="s">
        <v>73</v>
      </c>
      <c r="D12" s="93">
        <v>149241</v>
      </c>
      <c r="E12" s="93">
        <f t="shared" ref="E12:E75" si="1">(D12/$D$10)*$E$10</f>
        <v>563889.4661416515</v>
      </c>
      <c r="F12" s="192">
        <v>9465.99</v>
      </c>
      <c r="G12" s="192">
        <v>4712.24</v>
      </c>
      <c r="H12" s="114">
        <f t="shared" si="0"/>
        <v>14178.23</v>
      </c>
      <c r="I12" s="92">
        <f t="shared" ref="I12:I75" si="2">ROUND(E12/H12/15/38,2)</f>
        <v>7.0000000000000007E-2</v>
      </c>
      <c r="J12" s="93">
        <f t="shared" ref="J12:J75" si="3">F12*I12*15*38</f>
        <v>377693.00100000005</v>
      </c>
      <c r="K12" s="93">
        <f t="shared" ref="K12:K75" si="4">G12*I12*15*38</f>
        <v>188018.37600000002</v>
      </c>
      <c r="L12" s="193"/>
      <c r="M12" s="198">
        <v>38556</v>
      </c>
      <c r="N12" s="198">
        <f>(M12/$M$10)*$N$10</f>
        <v>145679.28556199381</v>
      </c>
      <c r="O12" s="192">
        <v>462.7</v>
      </c>
      <c r="P12" s="199">
        <f t="shared" ref="P12:P75" si="5">IFERROR(ROUND(N12/O12/15/38,2),"")</f>
        <v>0.55000000000000004</v>
      </c>
      <c r="Q12" s="198">
        <f t="shared" ref="Q12:Q75" si="6">IFERROR(P12*O12*15*38,"")</f>
        <v>145056.45000000001</v>
      </c>
    </row>
    <row r="13" spans="1:19" x14ac:dyDescent="0.35">
      <c r="A13" s="90" t="s">
        <v>71</v>
      </c>
      <c r="B13" s="89">
        <v>856</v>
      </c>
      <c r="C13" s="90" t="s">
        <v>74</v>
      </c>
      <c r="D13" s="93">
        <v>114917</v>
      </c>
      <c r="E13" s="93">
        <f t="shared" si="1"/>
        <v>434200.29201492999</v>
      </c>
      <c r="F13" s="192">
        <v>5814.25</v>
      </c>
      <c r="G13" s="192">
        <v>1546.11</v>
      </c>
      <c r="H13" s="114">
        <f t="shared" si="0"/>
        <v>7360.36</v>
      </c>
      <c r="I13" s="92">
        <f t="shared" si="2"/>
        <v>0.1</v>
      </c>
      <c r="J13" s="93">
        <f t="shared" si="3"/>
        <v>331412.25000000006</v>
      </c>
      <c r="K13" s="93">
        <f t="shared" si="4"/>
        <v>88128.27</v>
      </c>
      <c r="L13" s="193"/>
      <c r="M13" s="200"/>
      <c r="N13" s="200"/>
      <c r="O13" s="201"/>
      <c r="P13" s="202" t="str">
        <f t="shared" si="5"/>
        <v/>
      </c>
      <c r="Q13" s="200" t="str">
        <f t="shared" si="6"/>
        <v/>
      </c>
    </row>
    <row r="14" spans="1:19" x14ac:dyDescent="0.35">
      <c r="A14" s="90" t="s">
        <v>71</v>
      </c>
      <c r="B14" s="89">
        <v>855</v>
      </c>
      <c r="C14" s="90" t="s">
        <v>75</v>
      </c>
      <c r="D14" s="93">
        <v>0</v>
      </c>
      <c r="E14" s="93">
        <f t="shared" si="1"/>
        <v>0</v>
      </c>
      <c r="F14" s="192">
        <v>8881.39</v>
      </c>
      <c r="G14" s="192">
        <v>4609.26</v>
      </c>
      <c r="H14" s="114">
        <f t="shared" si="0"/>
        <v>13490.65</v>
      </c>
      <c r="I14" s="92">
        <f t="shared" si="2"/>
        <v>0</v>
      </c>
      <c r="J14" s="93">
        <f t="shared" si="3"/>
        <v>0</v>
      </c>
      <c r="K14" s="93">
        <f t="shared" si="4"/>
        <v>0</v>
      </c>
      <c r="L14" s="193"/>
      <c r="M14" s="198">
        <v>9404</v>
      </c>
      <c r="N14" s="198">
        <f>(M14/$M$10)*$N$10</f>
        <v>35531.90168650767</v>
      </c>
      <c r="O14" s="192">
        <v>95</v>
      </c>
      <c r="P14" s="199">
        <f t="shared" si="5"/>
        <v>0.66</v>
      </c>
      <c r="Q14" s="198">
        <f t="shared" si="6"/>
        <v>35739</v>
      </c>
    </row>
    <row r="15" spans="1:19" x14ac:dyDescent="0.35">
      <c r="A15" s="90" t="s">
        <v>71</v>
      </c>
      <c r="B15" s="89">
        <v>925</v>
      </c>
      <c r="C15" s="90" t="s">
        <v>76</v>
      </c>
      <c r="D15" s="93">
        <v>59951</v>
      </c>
      <c r="E15" s="93">
        <f t="shared" si="1"/>
        <v>226517.76244234591</v>
      </c>
      <c r="F15" s="192">
        <v>8800.9500000000007</v>
      </c>
      <c r="G15" s="192">
        <v>4322.3</v>
      </c>
      <c r="H15" s="114">
        <f t="shared" si="0"/>
        <v>13123.25</v>
      </c>
      <c r="I15" s="92">
        <f t="shared" si="2"/>
        <v>0.03</v>
      </c>
      <c r="J15" s="93">
        <f t="shared" si="3"/>
        <v>150496.245</v>
      </c>
      <c r="K15" s="93">
        <f t="shared" si="4"/>
        <v>73911.33</v>
      </c>
      <c r="L15" s="193"/>
      <c r="M15" s="198">
        <v>24121</v>
      </c>
      <c r="N15" s="198">
        <f t="shared" ref="N15:N16" si="7">(M15/$M$10)*$N$10</f>
        <v>91138.345446645209</v>
      </c>
      <c r="O15" s="192">
        <v>323.02999999999997</v>
      </c>
      <c r="P15" s="199">
        <f t="shared" si="5"/>
        <v>0.49</v>
      </c>
      <c r="Q15" s="198">
        <f t="shared" si="6"/>
        <v>90222.27899999998</v>
      </c>
    </row>
    <row r="16" spans="1:19" x14ac:dyDescent="0.35">
      <c r="A16" s="90" t="s">
        <v>71</v>
      </c>
      <c r="B16" s="89">
        <v>940</v>
      </c>
      <c r="C16" s="90" t="s">
        <v>77</v>
      </c>
      <c r="D16" s="93">
        <v>52521</v>
      </c>
      <c r="E16" s="93">
        <f t="shared" si="1"/>
        <v>198444.38626936084</v>
      </c>
      <c r="F16" s="192">
        <v>4718.6899999999996</v>
      </c>
      <c r="G16" s="192">
        <v>2310.87</v>
      </c>
      <c r="H16" s="114">
        <f t="shared" si="0"/>
        <v>7029.5599999999995</v>
      </c>
      <c r="I16" s="92">
        <f t="shared" si="2"/>
        <v>0.05</v>
      </c>
      <c r="J16" s="93">
        <f t="shared" si="3"/>
        <v>134482.66500000001</v>
      </c>
      <c r="K16" s="93">
        <f t="shared" si="4"/>
        <v>65859.794999999998</v>
      </c>
      <c r="L16" s="193"/>
      <c r="M16" s="198">
        <v>21159</v>
      </c>
      <c r="N16" s="198">
        <f t="shared" si="7"/>
        <v>79946.778794642247</v>
      </c>
      <c r="O16" s="192">
        <v>347.8</v>
      </c>
      <c r="P16" s="199">
        <f t="shared" si="5"/>
        <v>0.4</v>
      </c>
      <c r="Q16" s="198">
        <f t="shared" si="6"/>
        <v>79298.400000000009</v>
      </c>
    </row>
    <row r="17" spans="1:17" x14ac:dyDescent="0.35">
      <c r="A17" s="90" t="s">
        <v>71</v>
      </c>
      <c r="B17" s="89">
        <v>892</v>
      </c>
      <c r="C17" s="90" t="s">
        <v>78</v>
      </c>
      <c r="D17" s="93">
        <v>128224</v>
      </c>
      <c r="E17" s="93">
        <f t="shared" si="1"/>
        <v>484479.21755112289</v>
      </c>
      <c r="F17" s="192">
        <v>4386.5</v>
      </c>
      <c r="G17" s="192">
        <v>1400.14</v>
      </c>
      <c r="H17" s="114">
        <f t="shared" si="0"/>
        <v>5786.64</v>
      </c>
      <c r="I17" s="92">
        <f t="shared" si="2"/>
        <v>0.15</v>
      </c>
      <c r="J17" s="93">
        <f t="shared" si="3"/>
        <v>375045.75</v>
      </c>
      <c r="K17" s="93">
        <f t="shared" si="4"/>
        <v>119711.97</v>
      </c>
      <c r="L17" s="193"/>
      <c r="M17" s="198">
        <v>4702</v>
      </c>
      <c r="N17" s="198">
        <f>(M17/$M$10)*$N$10</f>
        <v>17765.950843253835</v>
      </c>
      <c r="O17" s="192">
        <v>62</v>
      </c>
      <c r="P17" s="199">
        <f t="shared" si="5"/>
        <v>0.5</v>
      </c>
      <c r="Q17" s="198">
        <f t="shared" si="6"/>
        <v>17670</v>
      </c>
    </row>
    <row r="18" spans="1:17" x14ac:dyDescent="0.35">
      <c r="A18" s="90" t="s">
        <v>71</v>
      </c>
      <c r="B18" s="89">
        <v>891</v>
      </c>
      <c r="C18" s="90" t="s">
        <v>79</v>
      </c>
      <c r="D18" s="93">
        <v>238721</v>
      </c>
      <c r="E18" s="93">
        <f t="shared" si="1"/>
        <v>901979.06236758793</v>
      </c>
      <c r="F18" s="192">
        <v>10994.01</v>
      </c>
      <c r="G18" s="192">
        <v>5997.92</v>
      </c>
      <c r="H18" s="114">
        <f t="shared" si="0"/>
        <v>16991.93</v>
      </c>
      <c r="I18" s="92">
        <f t="shared" si="2"/>
        <v>0.09</v>
      </c>
      <c r="J18" s="93">
        <f t="shared" si="3"/>
        <v>563992.71299999999</v>
      </c>
      <c r="K18" s="93">
        <f t="shared" si="4"/>
        <v>307693.29600000003</v>
      </c>
      <c r="L18" s="193"/>
      <c r="M18" s="200"/>
      <c r="N18" s="200"/>
      <c r="O18" s="201"/>
      <c r="P18" s="202" t="str">
        <f t="shared" si="5"/>
        <v/>
      </c>
      <c r="Q18" s="200" t="str">
        <f t="shared" si="6"/>
        <v/>
      </c>
    </row>
    <row r="19" spans="1:17" x14ac:dyDescent="0.35">
      <c r="A19" s="90" t="s">
        <v>71</v>
      </c>
      <c r="B19" s="89">
        <v>857</v>
      </c>
      <c r="C19" s="90" t="s">
        <v>80</v>
      </c>
      <c r="D19" s="93">
        <v>2445</v>
      </c>
      <c r="E19" s="93">
        <f t="shared" si="1"/>
        <v>9238.1433032232289</v>
      </c>
      <c r="F19" s="192">
        <v>352.88</v>
      </c>
      <c r="G19" s="192">
        <v>188.7</v>
      </c>
      <c r="H19" s="114">
        <f t="shared" si="0"/>
        <v>541.57999999999993</v>
      </c>
      <c r="I19" s="92">
        <f t="shared" si="2"/>
        <v>0.03</v>
      </c>
      <c r="J19" s="93">
        <f t="shared" si="3"/>
        <v>6034.2479999999996</v>
      </c>
      <c r="K19" s="93">
        <f t="shared" si="4"/>
        <v>3226.7699999999995</v>
      </c>
      <c r="L19" s="193"/>
      <c r="M19" s="200"/>
      <c r="N19" s="200"/>
      <c r="O19" s="201"/>
      <c r="P19" s="202" t="str">
        <f t="shared" si="5"/>
        <v/>
      </c>
      <c r="Q19" s="200" t="str">
        <f t="shared" si="6"/>
        <v/>
      </c>
    </row>
    <row r="20" spans="1:17" x14ac:dyDescent="0.35">
      <c r="A20" s="90" t="s">
        <v>71</v>
      </c>
      <c r="B20" s="89">
        <v>941</v>
      </c>
      <c r="C20" s="90" t="s">
        <v>81</v>
      </c>
      <c r="D20" s="93">
        <v>55437</v>
      </c>
      <c r="E20" s="93">
        <f t="shared" si="1"/>
        <v>209462.14736228471</v>
      </c>
      <c r="F20" s="192">
        <v>5687.44</v>
      </c>
      <c r="G20" s="192">
        <v>2848.78</v>
      </c>
      <c r="H20" s="114">
        <f t="shared" si="0"/>
        <v>8536.2199999999993</v>
      </c>
      <c r="I20" s="92">
        <f t="shared" si="2"/>
        <v>0.04</v>
      </c>
      <c r="J20" s="93">
        <f t="shared" si="3"/>
        <v>129673.63199999998</v>
      </c>
      <c r="K20" s="93">
        <f t="shared" si="4"/>
        <v>64952.184000000008</v>
      </c>
      <c r="L20" s="193"/>
      <c r="M20" s="198">
        <v>23510</v>
      </c>
      <c r="N20" s="198">
        <f>(M20/$M$10)*$N$10</f>
        <v>88829.754216269168</v>
      </c>
      <c r="O20" s="192">
        <v>268.13</v>
      </c>
      <c r="P20" s="199">
        <f t="shared" si="5"/>
        <v>0.57999999999999996</v>
      </c>
      <c r="Q20" s="198">
        <f t="shared" si="6"/>
        <v>88643.777999999991</v>
      </c>
    </row>
    <row r="21" spans="1:17" x14ac:dyDescent="0.35">
      <c r="A21" s="90" t="s">
        <v>82</v>
      </c>
      <c r="B21" s="89">
        <v>822</v>
      </c>
      <c r="C21" s="90" t="s">
        <v>83</v>
      </c>
      <c r="D21" s="93">
        <v>48054</v>
      </c>
      <c r="E21" s="93">
        <f t="shared" si="1"/>
        <v>181566.35513009777</v>
      </c>
      <c r="F21" s="192">
        <v>2777.62</v>
      </c>
      <c r="G21" s="192">
        <v>1101.44</v>
      </c>
      <c r="H21" s="114">
        <f t="shared" si="0"/>
        <v>3879.06</v>
      </c>
      <c r="I21" s="92">
        <f t="shared" si="2"/>
        <v>0.08</v>
      </c>
      <c r="J21" s="93">
        <f t="shared" si="3"/>
        <v>126659.47199999999</v>
      </c>
      <c r="K21" s="93">
        <f t="shared" si="4"/>
        <v>50225.664000000004</v>
      </c>
      <c r="L21" s="193"/>
      <c r="M21" s="198">
        <v>11238</v>
      </c>
      <c r="N21" s="198">
        <f t="shared" ref="N21:N22" si="8">(M21/$M$10)*$N$10</f>
        <v>42461.453759354867</v>
      </c>
      <c r="O21" s="192">
        <v>216.73</v>
      </c>
      <c r="P21" s="199">
        <f t="shared" si="5"/>
        <v>0.34</v>
      </c>
      <c r="Q21" s="198">
        <f t="shared" si="6"/>
        <v>42002.273999999998</v>
      </c>
    </row>
    <row r="22" spans="1:17" x14ac:dyDescent="0.35">
      <c r="A22" s="90" t="s">
        <v>82</v>
      </c>
      <c r="B22" s="89">
        <v>873</v>
      </c>
      <c r="C22" s="90" t="s">
        <v>84</v>
      </c>
      <c r="D22" s="93">
        <v>58916</v>
      </c>
      <c r="E22" s="93">
        <f t="shared" si="1"/>
        <v>222607.13736306739</v>
      </c>
      <c r="F22" s="192">
        <v>8395.49</v>
      </c>
      <c r="G22" s="192">
        <v>3850.78</v>
      </c>
      <c r="H22" s="114">
        <f t="shared" si="0"/>
        <v>12246.27</v>
      </c>
      <c r="I22" s="92">
        <f t="shared" si="2"/>
        <v>0.03</v>
      </c>
      <c r="J22" s="93">
        <f t="shared" si="3"/>
        <v>143562.87899999999</v>
      </c>
      <c r="K22" s="93">
        <f t="shared" si="4"/>
        <v>65848.337999999989</v>
      </c>
      <c r="L22" s="193"/>
      <c r="M22" s="198">
        <v>32914</v>
      </c>
      <c r="N22" s="198">
        <f t="shared" si="8"/>
        <v>124361.65590277684</v>
      </c>
      <c r="O22" s="192">
        <v>463.07</v>
      </c>
      <c r="P22" s="199">
        <f t="shared" si="5"/>
        <v>0.47</v>
      </c>
      <c r="Q22" s="198">
        <f t="shared" si="6"/>
        <v>124056.45300000001</v>
      </c>
    </row>
    <row r="23" spans="1:17" x14ac:dyDescent="0.35">
      <c r="A23" s="90" t="s">
        <v>82</v>
      </c>
      <c r="B23" s="89">
        <v>823</v>
      </c>
      <c r="C23" s="90" t="s">
        <v>85</v>
      </c>
      <c r="D23" s="93">
        <v>106735</v>
      </c>
      <c r="E23" s="93">
        <f t="shared" si="1"/>
        <v>403285.57278917439</v>
      </c>
      <c r="F23" s="192">
        <v>4598.0200000000004</v>
      </c>
      <c r="G23" s="192">
        <v>2323.64</v>
      </c>
      <c r="H23" s="114">
        <f t="shared" si="0"/>
        <v>6921.66</v>
      </c>
      <c r="I23" s="92">
        <f t="shared" si="2"/>
        <v>0.1</v>
      </c>
      <c r="J23" s="93">
        <f t="shared" si="3"/>
        <v>262087.14000000007</v>
      </c>
      <c r="K23" s="93">
        <f t="shared" si="4"/>
        <v>132447.48000000001</v>
      </c>
      <c r="L23" s="193"/>
      <c r="M23" s="198">
        <v>11097</v>
      </c>
      <c r="N23" s="198">
        <f>(M23/$M$10)*$N$10</f>
        <v>41928.701936960402</v>
      </c>
      <c r="O23" s="192">
        <v>165</v>
      </c>
      <c r="P23" s="199">
        <f t="shared" si="5"/>
        <v>0.45</v>
      </c>
      <c r="Q23" s="198">
        <f t="shared" si="6"/>
        <v>42322.5</v>
      </c>
    </row>
    <row r="24" spans="1:17" x14ac:dyDescent="0.35">
      <c r="A24" s="90" t="s">
        <v>82</v>
      </c>
      <c r="B24" s="89">
        <v>881</v>
      </c>
      <c r="C24" s="90" t="s">
        <v>86</v>
      </c>
      <c r="D24" s="93">
        <v>171421</v>
      </c>
      <c r="E24" s="93">
        <f t="shared" si="1"/>
        <v>647693.97267150483</v>
      </c>
      <c r="F24" s="192">
        <v>20799.28</v>
      </c>
      <c r="G24" s="192">
        <v>8674.59</v>
      </c>
      <c r="H24" s="114">
        <f t="shared" si="0"/>
        <v>29473.87</v>
      </c>
      <c r="I24" s="92">
        <f t="shared" si="2"/>
        <v>0.04</v>
      </c>
      <c r="J24" s="93">
        <f t="shared" si="3"/>
        <v>474223.58399999997</v>
      </c>
      <c r="K24" s="93">
        <f t="shared" si="4"/>
        <v>197780.65200000003</v>
      </c>
      <c r="L24" s="193"/>
      <c r="M24" s="198">
        <v>13025</v>
      </c>
      <c r="N24" s="198">
        <f t="shared" ref="N24:N47" si="9">(M24/$M$10)*$N$10</f>
        <v>49213.421891403916</v>
      </c>
      <c r="O24" s="192">
        <v>172</v>
      </c>
      <c r="P24" s="199">
        <f t="shared" si="5"/>
        <v>0.5</v>
      </c>
      <c r="Q24" s="198">
        <f t="shared" si="6"/>
        <v>49020</v>
      </c>
    </row>
    <row r="25" spans="1:17" x14ac:dyDescent="0.35">
      <c r="A25" s="90" t="s">
        <v>82</v>
      </c>
      <c r="B25" s="89">
        <v>919</v>
      </c>
      <c r="C25" s="90" t="s">
        <v>87</v>
      </c>
      <c r="D25" s="93">
        <v>332188</v>
      </c>
      <c r="E25" s="93">
        <f t="shared" si="1"/>
        <v>1255133.0665076147</v>
      </c>
      <c r="F25" s="192">
        <v>17206.73</v>
      </c>
      <c r="G25" s="192">
        <v>7925.81</v>
      </c>
      <c r="H25" s="114">
        <f t="shared" si="0"/>
        <v>25132.54</v>
      </c>
      <c r="I25" s="92">
        <f t="shared" si="2"/>
        <v>0.09</v>
      </c>
      <c r="J25" s="93">
        <f t="shared" si="3"/>
        <v>882705.24899999995</v>
      </c>
      <c r="K25" s="93">
        <f t="shared" si="4"/>
        <v>406594.05300000001</v>
      </c>
      <c r="L25" s="193"/>
      <c r="M25" s="198">
        <v>79218</v>
      </c>
      <c r="N25" s="198">
        <f t="shared" si="9"/>
        <v>299315.84302443266</v>
      </c>
      <c r="O25" s="192">
        <v>1154.28</v>
      </c>
      <c r="P25" s="199">
        <f t="shared" si="5"/>
        <v>0.45</v>
      </c>
      <c r="Q25" s="198">
        <f t="shared" si="6"/>
        <v>296072.82</v>
      </c>
    </row>
    <row r="26" spans="1:17" x14ac:dyDescent="0.35">
      <c r="A26" s="90" t="s">
        <v>82</v>
      </c>
      <c r="B26" s="89">
        <v>821</v>
      </c>
      <c r="C26" s="90" t="s">
        <v>88</v>
      </c>
      <c r="D26" s="93">
        <v>30140</v>
      </c>
      <c r="E26" s="93">
        <f t="shared" si="1"/>
        <v>113880.42501396651</v>
      </c>
      <c r="F26" s="192">
        <v>4170.58</v>
      </c>
      <c r="G26" s="192">
        <v>1097.4100000000001</v>
      </c>
      <c r="H26" s="114">
        <f t="shared" si="0"/>
        <v>5267.99</v>
      </c>
      <c r="I26" s="92">
        <f t="shared" si="2"/>
        <v>0.04</v>
      </c>
      <c r="J26" s="93">
        <f t="shared" si="3"/>
        <v>95089.224000000017</v>
      </c>
      <c r="K26" s="93">
        <f t="shared" si="4"/>
        <v>25020.948000000004</v>
      </c>
      <c r="L26" s="193"/>
      <c r="M26" s="198">
        <v>32491</v>
      </c>
      <c r="N26" s="198">
        <f t="shared" si="9"/>
        <v>122763.40043559344</v>
      </c>
      <c r="O26" s="192">
        <v>566.79999999999995</v>
      </c>
      <c r="P26" s="199">
        <f t="shared" si="5"/>
        <v>0.38</v>
      </c>
      <c r="Q26" s="198">
        <f t="shared" si="6"/>
        <v>122768.87999999999</v>
      </c>
    </row>
    <row r="27" spans="1:17" x14ac:dyDescent="0.35">
      <c r="A27" s="90" t="s">
        <v>82</v>
      </c>
      <c r="B27" s="89">
        <v>926</v>
      </c>
      <c r="C27" s="90" t="s">
        <v>89</v>
      </c>
      <c r="D27" s="93">
        <v>121876</v>
      </c>
      <c r="E27" s="93">
        <f t="shared" si="1"/>
        <v>460494.05039821437</v>
      </c>
      <c r="F27" s="192">
        <v>9951.31</v>
      </c>
      <c r="G27" s="192">
        <v>4011.35</v>
      </c>
      <c r="H27" s="114">
        <f t="shared" si="0"/>
        <v>13962.66</v>
      </c>
      <c r="I27" s="92">
        <f t="shared" si="2"/>
        <v>0.06</v>
      </c>
      <c r="J27" s="93">
        <f t="shared" si="3"/>
        <v>340334.80199999991</v>
      </c>
      <c r="K27" s="93">
        <f t="shared" si="4"/>
        <v>137188.16999999998</v>
      </c>
      <c r="L27" s="193"/>
      <c r="M27" s="198">
        <v>14106</v>
      </c>
      <c r="N27" s="198">
        <f t="shared" si="9"/>
        <v>53297.852529761505</v>
      </c>
      <c r="O27" s="192">
        <v>158.19999999999999</v>
      </c>
      <c r="P27" s="199">
        <f t="shared" si="5"/>
        <v>0.59</v>
      </c>
      <c r="Q27" s="198">
        <f t="shared" si="6"/>
        <v>53202.659999999996</v>
      </c>
    </row>
    <row r="28" spans="1:17" x14ac:dyDescent="0.35">
      <c r="A28" s="90" t="s">
        <v>82</v>
      </c>
      <c r="B28" s="89">
        <v>874</v>
      </c>
      <c r="C28" s="90" t="s">
        <v>90</v>
      </c>
      <c r="D28" s="93">
        <v>16645</v>
      </c>
      <c r="E28" s="93">
        <f t="shared" si="1"/>
        <v>62891.163714581045</v>
      </c>
      <c r="F28" s="192">
        <v>3356.01</v>
      </c>
      <c r="G28" s="192">
        <v>1462.69</v>
      </c>
      <c r="H28" s="114">
        <f t="shared" si="0"/>
        <v>4818.7000000000007</v>
      </c>
      <c r="I28" s="92">
        <f t="shared" si="2"/>
        <v>0.02</v>
      </c>
      <c r="J28" s="93">
        <f t="shared" si="3"/>
        <v>38258.514000000003</v>
      </c>
      <c r="K28" s="93">
        <f t="shared" si="4"/>
        <v>16674.666000000001</v>
      </c>
      <c r="L28" s="193"/>
      <c r="M28" s="198">
        <v>5125</v>
      </c>
      <c r="N28" s="198">
        <f t="shared" si="9"/>
        <v>19364.206310437239</v>
      </c>
      <c r="O28" s="192">
        <v>87.67</v>
      </c>
      <c r="P28" s="199">
        <f t="shared" si="5"/>
        <v>0.39</v>
      </c>
      <c r="Q28" s="198">
        <f t="shared" si="6"/>
        <v>19489.041000000005</v>
      </c>
    </row>
    <row r="29" spans="1:17" x14ac:dyDescent="0.35">
      <c r="A29" s="90" t="s">
        <v>82</v>
      </c>
      <c r="B29" s="89">
        <v>882</v>
      </c>
      <c r="C29" s="90" t="s">
        <v>91</v>
      </c>
      <c r="D29" s="93">
        <v>36252</v>
      </c>
      <c r="E29" s="93">
        <f t="shared" si="1"/>
        <v>136973.89408116502</v>
      </c>
      <c r="F29" s="192">
        <v>2368.48</v>
      </c>
      <c r="G29" s="192">
        <v>888.36</v>
      </c>
      <c r="H29" s="114">
        <f t="shared" si="0"/>
        <v>3256.84</v>
      </c>
      <c r="I29" s="92">
        <f t="shared" si="2"/>
        <v>7.0000000000000007E-2</v>
      </c>
      <c r="J29" s="93">
        <f t="shared" si="3"/>
        <v>94502.352000000014</v>
      </c>
      <c r="K29" s="93">
        <f t="shared" si="4"/>
        <v>35445.564000000006</v>
      </c>
      <c r="L29" s="193"/>
      <c r="M29" s="200"/>
      <c r="N29" s="200"/>
      <c r="O29" s="201"/>
      <c r="P29" s="202" t="str">
        <f t="shared" si="5"/>
        <v/>
      </c>
      <c r="Q29" s="200" t="str">
        <f t="shared" si="6"/>
        <v/>
      </c>
    </row>
    <row r="30" spans="1:17" x14ac:dyDescent="0.35">
      <c r="A30" s="90" t="s">
        <v>82</v>
      </c>
      <c r="B30" s="89">
        <v>935</v>
      </c>
      <c r="C30" s="90" t="s">
        <v>92</v>
      </c>
      <c r="D30" s="93">
        <v>103726</v>
      </c>
      <c r="E30" s="93">
        <f t="shared" si="1"/>
        <v>391916.42219637329</v>
      </c>
      <c r="F30" s="192">
        <v>8931.09</v>
      </c>
      <c r="G30" s="192">
        <v>3685.52</v>
      </c>
      <c r="H30" s="114">
        <f t="shared" si="0"/>
        <v>12616.61</v>
      </c>
      <c r="I30" s="92">
        <f t="shared" si="2"/>
        <v>0.05</v>
      </c>
      <c r="J30" s="93">
        <f t="shared" si="3"/>
        <v>254536.065</v>
      </c>
      <c r="K30" s="93">
        <f t="shared" si="4"/>
        <v>105037.32</v>
      </c>
      <c r="L30" s="193"/>
      <c r="M30" s="198">
        <v>4702</v>
      </c>
      <c r="N30" s="198">
        <f t="shared" si="9"/>
        <v>17765.950843253835</v>
      </c>
      <c r="O30" s="192">
        <v>68.599999999999994</v>
      </c>
      <c r="P30" s="199">
        <f t="shared" si="5"/>
        <v>0.45</v>
      </c>
      <c r="Q30" s="198">
        <f t="shared" si="6"/>
        <v>17595.899999999998</v>
      </c>
    </row>
    <row r="31" spans="1:17" x14ac:dyDescent="0.35">
      <c r="A31" s="90" t="s">
        <v>82</v>
      </c>
      <c r="B31" s="89">
        <v>883</v>
      </c>
      <c r="C31" s="90" t="s">
        <v>93</v>
      </c>
      <c r="D31" s="93">
        <v>56977</v>
      </c>
      <c r="E31" s="93">
        <f t="shared" si="1"/>
        <v>215280.85520971366</v>
      </c>
      <c r="F31" s="192">
        <v>2887.95</v>
      </c>
      <c r="G31" s="192">
        <v>1259.81</v>
      </c>
      <c r="H31" s="114">
        <f t="shared" si="0"/>
        <v>4147.76</v>
      </c>
      <c r="I31" s="92">
        <f t="shared" si="2"/>
        <v>0.09</v>
      </c>
      <c r="J31" s="93">
        <f t="shared" si="3"/>
        <v>148151.83499999996</v>
      </c>
      <c r="K31" s="93">
        <f t="shared" si="4"/>
        <v>64628.25299999999</v>
      </c>
      <c r="L31" s="193"/>
      <c r="M31" s="200"/>
      <c r="N31" s="200"/>
      <c r="O31" s="201"/>
      <c r="P31" s="202" t="str">
        <f t="shared" si="5"/>
        <v/>
      </c>
      <c r="Q31" s="200" t="str">
        <f t="shared" si="6"/>
        <v/>
      </c>
    </row>
    <row r="32" spans="1:17" x14ac:dyDescent="0.35">
      <c r="A32" s="90" t="s">
        <v>94</v>
      </c>
      <c r="B32" s="89">
        <v>202</v>
      </c>
      <c r="C32" s="90" t="s">
        <v>95</v>
      </c>
      <c r="D32" s="93">
        <v>53087</v>
      </c>
      <c r="E32" s="93">
        <f t="shared" si="1"/>
        <v>200582.95032237694</v>
      </c>
      <c r="F32" s="192">
        <v>2063.9</v>
      </c>
      <c r="G32" s="192">
        <v>493.01</v>
      </c>
      <c r="H32" s="114">
        <f t="shared" si="0"/>
        <v>2556.91</v>
      </c>
      <c r="I32" s="92">
        <f t="shared" si="2"/>
        <v>0.14000000000000001</v>
      </c>
      <c r="J32" s="93">
        <f t="shared" si="3"/>
        <v>164699.22000000003</v>
      </c>
      <c r="K32" s="93">
        <f t="shared" si="4"/>
        <v>39342.197999999997</v>
      </c>
      <c r="M32" s="198">
        <v>6097</v>
      </c>
      <c r="N32" s="198">
        <f t="shared" si="9"/>
        <v>23036.793341411874</v>
      </c>
      <c r="O32" s="192">
        <v>77</v>
      </c>
      <c r="P32" s="199">
        <f t="shared" si="5"/>
        <v>0.52</v>
      </c>
      <c r="Q32" s="198">
        <f t="shared" si="6"/>
        <v>22822.799999999999</v>
      </c>
    </row>
    <row r="33" spans="1:17" x14ac:dyDescent="0.35">
      <c r="A33" s="90" t="s">
        <v>94</v>
      </c>
      <c r="B33" s="89">
        <v>204</v>
      </c>
      <c r="C33" s="90" t="s">
        <v>96</v>
      </c>
      <c r="D33" s="93">
        <v>91965</v>
      </c>
      <c r="E33" s="93">
        <f t="shared" si="1"/>
        <v>347478.87479792401</v>
      </c>
      <c r="F33" s="192">
        <v>4689.0600000000004</v>
      </c>
      <c r="G33" s="192">
        <v>2029.63</v>
      </c>
      <c r="H33" s="114">
        <f t="shared" si="0"/>
        <v>6718.6900000000005</v>
      </c>
      <c r="I33" s="92">
        <f t="shared" si="2"/>
        <v>0.09</v>
      </c>
      <c r="J33" s="93">
        <f t="shared" si="3"/>
        <v>240548.77799999999</v>
      </c>
      <c r="K33" s="93">
        <f t="shared" si="4"/>
        <v>104120.019</v>
      </c>
      <c r="L33" s="194"/>
      <c r="M33" s="198">
        <v>12251</v>
      </c>
      <c r="N33" s="198">
        <f t="shared" si="9"/>
        <v>46288.954440812995</v>
      </c>
      <c r="O33" s="192">
        <v>151</v>
      </c>
      <c r="P33" s="199">
        <f t="shared" si="5"/>
        <v>0.54</v>
      </c>
      <c r="Q33" s="198">
        <f t="shared" si="6"/>
        <v>46477.8</v>
      </c>
    </row>
    <row r="34" spans="1:17" x14ac:dyDescent="0.35">
      <c r="A34" s="90" t="s">
        <v>94</v>
      </c>
      <c r="B34" s="89">
        <v>205</v>
      </c>
      <c r="C34" s="90" t="s">
        <v>97</v>
      </c>
      <c r="D34" s="93">
        <v>45871</v>
      </c>
      <c r="E34" s="93">
        <f t="shared" si="1"/>
        <v>173318.14783728129</v>
      </c>
      <c r="F34" s="192">
        <v>2091.25</v>
      </c>
      <c r="G34" s="192">
        <v>425.45</v>
      </c>
      <c r="H34" s="114">
        <f t="shared" si="0"/>
        <v>2516.6999999999998</v>
      </c>
      <c r="I34" s="92">
        <f t="shared" si="2"/>
        <v>0.12</v>
      </c>
      <c r="J34" s="93">
        <f t="shared" si="3"/>
        <v>143041.5</v>
      </c>
      <c r="K34" s="93">
        <f t="shared" si="4"/>
        <v>29100.78</v>
      </c>
      <c r="L34" s="194"/>
      <c r="M34" s="198">
        <v>22768</v>
      </c>
      <c r="N34" s="198">
        <f t="shared" si="9"/>
        <v>86026.194980689761</v>
      </c>
      <c r="O34" s="192">
        <v>230</v>
      </c>
      <c r="P34" s="199">
        <f t="shared" si="5"/>
        <v>0.66</v>
      </c>
      <c r="Q34" s="198">
        <f t="shared" si="6"/>
        <v>86526</v>
      </c>
    </row>
    <row r="35" spans="1:17" x14ac:dyDescent="0.35">
      <c r="A35" s="90" t="s">
        <v>94</v>
      </c>
      <c r="B35" s="89">
        <v>309</v>
      </c>
      <c r="C35" s="90" t="s">
        <v>98</v>
      </c>
      <c r="D35" s="93">
        <v>95322</v>
      </c>
      <c r="E35" s="93">
        <f t="shared" si="1"/>
        <v>360162.90222897532</v>
      </c>
      <c r="F35" s="192">
        <v>3441.83</v>
      </c>
      <c r="G35" s="192">
        <v>1236.1500000000001</v>
      </c>
      <c r="H35" s="114">
        <f t="shared" si="0"/>
        <v>4677.9799999999996</v>
      </c>
      <c r="I35" s="92">
        <f t="shared" si="2"/>
        <v>0.14000000000000001</v>
      </c>
      <c r="J35" s="93">
        <f t="shared" si="3"/>
        <v>274658.03400000004</v>
      </c>
      <c r="K35" s="93">
        <f t="shared" si="4"/>
        <v>98644.770000000019</v>
      </c>
      <c r="L35" s="193"/>
      <c r="M35" s="198">
        <v>23103</v>
      </c>
      <c r="N35" s="198">
        <f t="shared" si="9"/>
        <v>87291.952856591524</v>
      </c>
      <c r="O35" s="192">
        <v>254</v>
      </c>
      <c r="P35" s="199">
        <f t="shared" si="5"/>
        <v>0.6</v>
      </c>
      <c r="Q35" s="198">
        <f t="shared" si="6"/>
        <v>86868</v>
      </c>
    </row>
    <row r="36" spans="1:17" x14ac:dyDescent="0.35">
      <c r="A36" s="90" t="s">
        <v>94</v>
      </c>
      <c r="B36" s="89">
        <v>206</v>
      </c>
      <c r="C36" s="90" t="s">
        <v>99</v>
      </c>
      <c r="D36" s="93">
        <v>82959</v>
      </c>
      <c r="E36" s="93">
        <f t="shared" si="1"/>
        <v>313450.76903562207</v>
      </c>
      <c r="F36" s="192">
        <v>2425.02</v>
      </c>
      <c r="G36" s="192">
        <v>652.07000000000005</v>
      </c>
      <c r="H36" s="114">
        <f t="shared" si="0"/>
        <v>3077.09</v>
      </c>
      <c r="I36" s="92">
        <f t="shared" si="2"/>
        <v>0.18</v>
      </c>
      <c r="J36" s="93">
        <f t="shared" si="3"/>
        <v>248807.052</v>
      </c>
      <c r="K36" s="93">
        <f t="shared" si="4"/>
        <v>66902.382000000012</v>
      </c>
      <c r="L36" s="193"/>
      <c r="M36" s="198">
        <v>16782</v>
      </c>
      <c r="N36" s="198">
        <f t="shared" si="9"/>
        <v>63408.802010099069</v>
      </c>
      <c r="O36" s="192">
        <v>139.5</v>
      </c>
      <c r="P36" s="199">
        <f t="shared" si="5"/>
        <v>0.8</v>
      </c>
      <c r="Q36" s="198">
        <f t="shared" si="6"/>
        <v>63612.000000000007</v>
      </c>
    </row>
    <row r="37" spans="1:17" x14ac:dyDescent="0.35">
      <c r="A37" s="90" t="s">
        <v>94</v>
      </c>
      <c r="B37" s="89">
        <v>207</v>
      </c>
      <c r="C37" s="90" t="s">
        <v>100</v>
      </c>
      <c r="D37" s="93">
        <v>27467</v>
      </c>
      <c r="E37" s="93">
        <f t="shared" si="1"/>
        <v>103780.81067878628</v>
      </c>
      <c r="F37" s="192">
        <v>1987.71</v>
      </c>
      <c r="G37" s="192">
        <v>265.97000000000003</v>
      </c>
      <c r="H37" s="114">
        <f t="shared" si="0"/>
        <v>2253.6800000000003</v>
      </c>
      <c r="I37" s="92">
        <f t="shared" si="2"/>
        <v>0.08</v>
      </c>
      <c r="J37" s="93">
        <f t="shared" si="3"/>
        <v>90639.576000000015</v>
      </c>
      <c r="K37" s="93">
        <f t="shared" si="4"/>
        <v>12128.232000000002</v>
      </c>
      <c r="L37" s="193"/>
      <c r="M37" s="198">
        <v>22376</v>
      </c>
      <c r="N37" s="198">
        <f t="shared" si="9"/>
        <v>84545.069346798773</v>
      </c>
      <c r="O37" s="192">
        <v>171</v>
      </c>
      <c r="P37" s="199">
        <f t="shared" si="5"/>
        <v>0.87</v>
      </c>
      <c r="Q37" s="198">
        <f t="shared" si="6"/>
        <v>84798.900000000009</v>
      </c>
    </row>
    <row r="38" spans="1:17" x14ac:dyDescent="0.35">
      <c r="A38" s="90" t="s">
        <v>94</v>
      </c>
      <c r="B38" s="89">
        <v>208</v>
      </c>
      <c r="C38" s="90" t="s">
        <v>101</v>
      </c>
      <c r="D38" s="93">
        <v>92245</v>
      </c>
      <c r="E38" s="93">
        <f t="shared" si="1"/>
        <v>348536.82167927473</v>
      </c>
      <c r="F38" s="192">
        <v>3567</v>
      </c>
      <c r="G38" s="192">
        <v>1381.9</v>
      </c>
      <c r="H38" s="114">
        <f t="shared" si="0"/>
        <v>4948.8999999999996</v>
      </c>
      <c r="I38" s="92">
        <f t="shared" si="2"/>
        <v>0.12</v>
      </c>
      <c r="J38" s="93">
        <f t="shared" si="3"/>
        <v>243982.8</v>
      </c>
      <c r="K38" s="93">
        <f t="shared" si="4"/>
        <v>94521.96</v>
      </c>
      <c r="L38" s="193"/>
      <c r="M38" s="198">
        <v>29257</v>
      </c>
      <c r="N38" s="198">
        <f t="shared" si="9"/>
        <v>110544.11395599265</v>
      </c>
      <c r="O38" s="192">
        <v>272</v>
      </c>
      <c r="P38" s="199">
        <f t="shared" si="5"/>
        <v>0.71</v>
      </c>
      <c r="Q38" s="198">
        <f t="shared" si="6"/>
        <v>110078.40000000001</v>
      </c>
    </row>
    <row r="39" spans="1:17" x14ac:dyDescent="0.35">
      <c r="A39" s="90" t="s">
        <v>94</v>
      </c>
      <c r="B39" s="89">
        <v>209</v>
      </c>
      <c r="C39" s="90" t="s">
        <v>102</v>
      </c>
      <c r="D39" s="93">
        <v>95210</v>
      </c>
      <c r="E39" s="93">
        <f t="shared" si="1"/>
        <v>359739.72347643506</v>
      </c>
      <c r="F39" s="192">
        <v>3929</v>
      </c>
      <c r="G39" s="192">
        <v>1640.65</v>
      </c>
      <c r="H39" s="114">
        <f t="shared" si="0"/>
        <v>5569.65</v>
      </c>
      <c r="I39" s="92">
        <f t="shared" si="2"/>
        <v>0.11</v>
      </c>
      <c r="J39" s="93">
        <f t="shared" si="3"/>
        <v>246348.30000000002</v>
      </c>
      <c r="K39" s="93">
        <f t="shared" si="4"/>
        <v>102868.755</v>
      </c>
      <c r="L39" s="193"/>
      <c r="M39" s="198">
        <v>13202</v>
      </c>
      <c r="N39" s="198">
        <f t="shared" si="9"/>
        <v>49882.195455686335</v>
      </c>
      <c r="O39" s="192">
        <v>154</v>
      </c>
      <c r="P39" s="199">
        <f t="shared" si="5"/>
        <v>0.56999999999999995</v>
      </c>
      <c r="Q39" s="198">
        <f t="shared" si="6"/>
        <v>50034.599999999991</v>
      </c>
    </row>
    <row r="40" spans="1:17" x14ac:dyDescent="0.35">
      <c r="A40" s="90" t="s">
        <v>94</v>
      </c>
      <c r="B40" s="89">
        <v>316</v>
      </c>
      <c r="C40" s="90" t="s">
        <v>103</v>
      </c>
      <c r="D40" s="93">
        <v>189693</v>
      </c>
      <c r="E40" s="93">
        <f t="shared" si="1"/>
        <v>716732.56344307726</v>
      </c>
      <c r="F40" s="192">
        <v>5708.88</v>
      </c>
      <c r="G40" s="192">
        <v>1265.76</v>
      </c>
      <c r="H40" s="114">
        <f t="shared" si="0"/>
        <v>6974.64</v>
      </c>
      <c r="I40" s="92">
        <f t="shared" si="2"/>
        <v>0.18</v>
      </c>
      <c r="J40" s="93">
        <f t="shared" si="3"/>
        <v>585731.08799999999</v>
      </c>
      <c r="K40" s="93">
        <f t="shared" si="4"/>
        <v>129866.976</v>
      </c>
      <c r="L40" s="193"/>
      <c r="M40" s="198">
        <v>56947</v>
      </c>
      <c r="N40" s="198">
        <f t="shared" si="9"/>
        <v>215167.50375814037</v>
      </c>
      <c r="O40" s="192">
        <v>769.3</v>
      </c>
      <c r="P40" s="199">
        <f t="shared" si="5"/>
        <v>0.49</v>
      </c>
      <c r="Q40" s="198">
        <f t="shared" si="6"/>
        <v>214865.49</v>
      </c>
    </row>
    <row r="41" spans="1:17" x14ac:dyDescent="0.35">
      <c r="A41" s="90" t="s">
        <v>94</v>
      </c>
      <c r="B41" s="89">
        <v>210</v>
      </c>
      <c r="C41" s="90" t="s">
        <v>104</v>
      </c>
      <c r="D41" s="93">
        <v>97951</v>
      </c>
      <c r="E41" s="93">
        <f t="shared" si="1"/>
        <v>370096.26776851475</v>
      </c>
      <c r="F41" s="192">
        <v>3329.6</v>
      </c>
      <c r="G41" s="192">
        <v>1088.8699999999999</v>
      </c>
      <c r="H41" s="114">
        <f t="shared" si="0"/>
        <v>4418.4699999999993</v>
      </c>
      <c r="I41" s="92">
        <f t="shared" si="2"/>
        <v>0.15</v>
      </c>
      <c r="J41" s="93">
        <f t="shared" si="3"/>
        <v>284680.8</v>
      </c>
      <c r="K41" s="93">
        <f t="shared" si="4"/>
        <v>93098.38499999998</v>
      </c>
      <c r="L41" s="193"/>
      <c r="M41" s="198">
        <v>34235</v>
      </c>
      <c r="N41" s="198">
        <f t="shared" si="9"/>
        <v>129352.89815372077</v>
      </c>
      <c r="O41" s="192">
        <v>328</v>
      </c>
      <c r="P41" s="199">
        <f t="shared" si="5"/>
        <v>0.69</v>
      </c>
      <c r="Q41" s="198">
        <f t="shared" si="6"/>
        <v>129002.4</v>
      </c>
    </row>
    <row r="42" spans="1:17" x14ac:dyDescent="0.35">
      <c r="A42" s="90" t="s">
        <v>94</v>
      </c>
      <c r="B42" s="89">
        <v>211</v>
      </c>
      <c r="C42" s="90" t="s">
        <v>105</v>
      </c>
      <c r="D42" s="93">
        <v>148017</v>
      </c>
      <c r="E42" s="93">
        <f t="shared" si="1"/>
        <v>559264.72691746126</v>
      </c>
      <c r="F42" s="192">
        <v>4185.6499999999996</v>
      </c>
      <c r="G42" s="192">
        <v>1018.88</v>
      </c>
      <c r="H42" s="114">
        <f t="shared" si="0"/>
        <v>5204.53</v>
      </c>
      <c r="I42" s="92">
        <f t="shared" si="2"/>
        <v>0.19</v>
      </c>
      <c r="J42" s="93">
        <f t="shared" si="3"/>
        <v>453305.89499999996</v>
      </c>
      <c r="K42" s="93">
        <f t="shared" si="4"/>
        <v>110344.704</v>
      </c>
      <c r="L42" s="193"/>
      <c r="M42" s="198">
        <v>30991</v>
      </c>
      <c r="N42" s="198">
        <f t="shared" si="9"/>
        <v>117095.82785692888</v>
      </c>
      <c r="O42" s="192">
        <v>260</v>
      </c>
      <c r="P42" s="199">
        <f t="shared" si="5"/>
        <v>0.79</v>
      </c>
      <c r="Q42" s="198">
        <f t="shared" si="6"/>
        <v>117078</v>
      </c>
    </row>
    <row r="43" spans="1:17" x14ac:dyDescent="0.35">
      <c r="A43" s="90" t="s">
        <v>94</v>
      </c>
      <c r="B43" s="89">
        <v>212</v>
      </c>
      <c r="C43" s="90" t="s">
        <v>106</v>
      </c>
      <c r="D43" s="93">
        <v>96273</v>
      </c>
      <c r="E43" s="93">
        <f t="shared" si="1"/>
        <v>363756.14324384864</v>
      </c>
      <c r="F43" s="192">
        <v>4482.62</v>
      </c>
      <c r="G43" s="192">
        <v>1016.09</v>
      </c>
      <c r="H43" s="114">
        <f t="shared" ref="H43:H74" si="10">F43+G43</f>
        <v>5498.71</v>
      </c>
      <c r="I43" s="92">
        <f t="shared" si="2"/>
        <v>0.12</v>
      </c>
      <c r="J43" s="93">
        <f t="shared" si="3"/>
        <v>306611.20799999998</v>
      </c>
      <c r="K43" s="93">
        <f t="shared" si="4"/>
        <v>69500.555999999997</v>
      </c>
      <c r="L43" s="193"/>
      <c r="M43" s="198">
        <v>16782</v>
      </c>
      <c r="N43" s="198">
        <f t="shared" si="9"/>
        <v>63408.802010099069</v>
      </c>
      <c r="O43" s="192">
        <v>114</v>
      </c>
      <c r="P43" s="199">
        <f t="shared" si="5"/>
        <v>0.98</v>
      </c>
      <c r="Q43" s="198">
        <f t="shared" si="6"/>
        <v>63680.4</v>
      </c>
    </row>
    <row r="44" spans="1:17" x14ac:dyDescent="0.35">
      <c r="A44" s="90" t="s">
        <v>94</v>
      </c>
      <c r="B44" s="89">
        <v>213</v>
      </c>
      <c r="C44" s="90" t="s">
        <v>107</v>
      </c>
      <c r="D44" s="93">
        <v>48052</v>
      </c>
      <c r="E44" s="93">
        <f t="shared" si="1"/>
        <v>181558.79836665955</v>
      </c>
      <c r="F44" s="192">
        <v>1833.13</v>
      </c>
      <c r="G44" s="192">
        <v>328.09</v>
      </c>
      <c r="H44" s="114">
        <f t="shared" si="10"/>
        <v>2161.2200000000003</v>
      </c>
      <c r="I44" s="92">
        <f t="shared" si="2"/>
        <v>0.15</v>
      </c>
      <c r="J44" s="93">
        <f t="shared" si="3"/>
        <v>156732.61499999999</v>
      </c>
      <c r="K44" s="93">
        <f t="shared" si="4"/>
        <v>28051.695</v>
      </c>
      <c r="L44" s="193"/>
      <c r="M44" s="198">
        <v>22376</v>
      </c>
      <c r="N44" s="198">
        <f t="shared" si="9"/>
        <v>84545.069346798773</v>
      </c>
      <c r="O44" s="192">
        <v>180</v>
      </c>
      <c r="P44" s="199">
        <f t="shared" si="5"/>
        <v>0.82</v>
      </c>
      <c r="Q44" s="198">
        <f t="shared" si="6"/>
        <v>84132</v>
      </c>
    </row>
    <row r="45" spans="1:17" x14ac:dyDescent="0.35">
      <c r="A45" s="90" t="s">
        <v>108</v>
      </c>
      <c r="B45" s="89">
        <v>841</v>
      </c>
      <c r="C45" s="90" t="s">
        <v>109</v>
      </c>
      <c r="D45" s="93">
        <v>28212</v>
      </c>
      <c r="E45" s="93">
        <f t="shared" si="1"/>
        <v>106595.705059523</v>
      </c>
      <c r="F45" s="192">
        <v>1444.47</v>
      </c>
      <c r="G45" s="192">
        <v>739.92</v>
      </c>
      <c r="H45" s="114">
        <f t="shared" si="10"/>
        <v>2184.39</v>
      </c>
      <c r="I45" s="92">
        <f t="shared" si="2"/>
        <v>0.09</v>
      </c>
      <c r="J45" s="93">
        <f t="shared" si="3"/>
        <v>74101.310999999987</v>
      </c>
      <c r="K45" s="93">
        <f t="shared" si="4"/>
        <v>37957.896000000001</v>
      </c>
      <c r="L45" s="193"/>
      <c r="M45" s="198">
        <v>9639</v>
      </c>
      <c r="N45" s="198">
        <f t="shared" si="9"/>
        <v>36419.821390498451</v>
      </c>
      <c r="O45" s="192">
        <v>144.5</v>
      </c>
      <c r="P45" s="199">
        <f t="shared" si="5"/>
        <v>0.44</v>
      </c>
      <c r="Q45" s="198">
        <f t="shared" si="6"/>
        <v>36240.6</v>
      </c>
    </row>
    <row r="46" spans="1:17" x14ac:dyDescent="0.35">
      <c r="A46" s="90" t="s">
        <v>108</v>
      </c>
      <c r="B46" s="89">
        <v>840</v>
      </c>
      <c r="C46" s="90" t="s">
        <v>110</v>
      </c>
      <c r="D46" s="93">
        <v>137439</v>
      </c>
      <c r="E46" s="93">
        <f t="shared" si="1"/>
        <v>519297.00509271875</v>
      </c>
      <c r="F46" s="192">
        <v>6407.15</v>
      </c>
      <c r="G46" s="192">
        <v>3330.51</v>
      </c>
      <c r="H46" s="114">
        <f t="shared" si="10"/>
        <v>9737.66</v>
      </c>
      <c r="I46" s="92">
        <f t="shared" si="2"/>
        <v>0.09</v>
      </c>
      <c r="J46" s="93">
        <f t="shared" si="3"/>
        <v>328686.79499999993</v>
      </c>
      <c r="K46" s="93">
        <f t="shared" si="4"/>
        <v>170855.163</v>
      </c>
      <c r="L46" s="193"/>
      <c r="M46" s="198">
        <v>52662</v>
      </c>
      <c r="N46" s="198">
        <f t="shared" si="9"/>
        <v>198977.1380917553</v>
      </c>
      <c r="O46" s="192">
        <v>620.70000000000005</v>
      </c>
      <c r="P46" s="199">
        <f t="shared" si="5"/>
        <v>0.56000000000000005</v>
      </c>
      <c r="Q46" s="198">
        <f t="shared" si="6"/>
        <v>198127.44000000003</v>
      </c>
    </row>
    <row r="47" spans="1:17" x14ac:dyDescent="0.35">
      <c r="A47" s="90" t="s">
        <v>108</v>
      </c>
      <c r="B47" s="89">
        <v>390</v>
      </c>
      <c r="C47" s="90" t="s">
        <v>111</v>
      </c>
      <c r="D47" s="93">
        <v>64558</v>
      </c>
      <c r="E47" s="93">
        <f t="shared" si="1"/>
        <v>243924.76702228436</v>
      </c>
      <c r="F47" s="192">
        <v>2611.3000000000002</v>
      </c>
      <c r="G47" s="192">
        <v>1322.68</v>
      </c>
      <c r="H47" s="114">
        <f t="shared" si="10"/>
        <v>3933.9800000000005</v>
      </c>
      <c r="I47" s="92">
        <f t="shared" si="2"/>
        <v>0.11</v>
      </c>
      <c r="J47" s="93">
        <f t="shared" si="3"/>
        <v>163728.50999999998</v>
      </c>
      <c r="K47" s="93">
        <f t="shared" si="4"/>
        <v>82932.036000000007</v>
      </c>
      <c r="L47" s="193"/>
      <c r="M47" s="198">
        <v>4702</v>
      </c>
      <c r="N47" s="198">
        <f t="shared" si="9"/>
        <v>17765.950843253835</v>
      </c>
      <c r="O47" s="192">
        <v>85</v>
      </c>
      <c r="P47" s="199">
        <f t="shared" si="5"/>
        <v>0.37</v>
      </c>
      <c r="Q47" s="198">
        <f t="shared" si="6"/>
        <v>17926.5</v>
      </c>
    </row>
    <row r="48" spans="1:17" x14ac:dyDescent="0.35">
      <c r="A48" s="90" t="s">
        <v>108</v>
      </c>
      <c r="B48" s="89">
        <v>805</v>
      </c>
      <c r="C48" s="90" t="s">
        <v>112</v>
      </c>
      <c r="D48" s="93">
        <v>64511</v>
      </c>
      <c r="E48" s="93">
        <f t="shared" si="1"/>
        <v>243747.1830814862</v>
      </c>
      <c r="F48" s="192">
        <v>1280.01</v>
      </c>
      <c r="G48" s="192">
        <v>497.76</v>
      </c>
      <c r="H48" s="114">
        <f t="shared" si="10"/>
        <v>1777.77</v>
      </c>
      <c r="I48" s="92">
        <f t="shared" si="2"/>
        <v>0.24</v>
      </c>
      <c r="J48" s="93">
        <f t="shared" si="3"/>
        <v>175105.36800000002</v>
      </c>
      <c r="K48" s="93">
        <f t="shared" si="4"/>
        <v>68093.567999999999</v>
      </c>
      <c r="L48" s="193"/>
      <c r="M48" s="200"/>
      <c r="N48" s="200"/>
      <c r="O48" s="201"/>
      <c r="P48" s="202" t="str">
        <f t="shared" si="5"/>
        <v/>
      </c>
      <c r="Q48" s="200" t="str">
        <f t="shared" si="6"/>
        <v/>
      </c>
    </row>
    <row r="49" spans="1:17" x14ac:dyDescent="0.35">
      <c r="A49" s="90" t="s">
        <v>108</v>
      </c>
      <c r="B49" s="89">
        <v>806</v>
      </c>
      <c r="C49" s="90" t="s">
        <v>113</v>
      </c>
      <c r="D49" s="93">
        <v>102692</v>
      </c>
      <c r="E49" s="93">
        <f t="shared" si="1"/>
        <v>388009.57549881382</v>
      </c>
      <c r="F49" s="192">
        <v>2308.9299999999998</v>
      </c>
      <c r="G49" s="192">
        <v>754.6</v>
      </c>
      <c r="H49" s="114">
        <f t="shared" si="10"/>
        <v>3063.5299999999997</v>
      </c>
      <c r="I49" s="92">
        <f t="shared" si="2"/>
        <v>0.22</v>
      </c>
      <c r="J49" s="93">
        <f t="shared" si="3"/>
        <v>289539.82199999999</v>
      </c>
      <c r="K49" s="93">
        <f t="shared" si="4"/>
        <v>94626.84</v>
      </c>
      <c r="L49" s="193"/>
      <c r="M49" s="200"/>
      <c r="N49" s="200"/>
      <c r="O49" s="201"/>
      <c r="P49" s="202" t="str">
        <f t="shared" si="5"/>
        <v/>
      </c>
      <c r="Q49" s="200" t="str">
        <f t="shared" si="6"/>
        <v/>
      </c>
    </row>
    <row r="50" spans="1:17" x14ac:dyDescent="0.35">
      <c r="A50" s="90" t="s">
        <v>108</v>
      </c>
      <c r="B50" s="89">
        <v>391</v>
      </c>
      <c r="C50" s="90" t="s">
        <v>114</v>
      </c>
      <c r="D50" s="93">
        <v>93053</v>
      </c>
      <c r="E50" s="93">
        <f t="shared" si="1"/>
        <v>351589.75410831539</v>
      </c>
      <c r="F50" s="192">
        <v>3999.28</v>
      </c>
      <c r="G50" s="192">
        <v>1511.93</v>
      </c>
      <c r="H50" s="114">
        <f t="shared" si="10"/>
        <v>5511.21</v>
      </c>
      <c r="I50" s="92">
        <f t="shared" si="2"/>
        <v>0.11</v>
      </c>
      <c r="J50" s="93">
        <f t="shared" si="3"/>
        <v>250754.85600000003</v>
      </c>
      <c r="K50" s="93">
        <f t="shared" si="4"/>
        <v>94798.011000000013</v>
      </c>
      <c r="L50" s="193"/>
      <c r="M50" s="198">
        <v>20407</v>
      </c>
      <c r="N50" s="198">
        <f t="shared" ref="N50:N51" si="11">(M50/$M$10)*$N$10</f>
        <v>77105.435741871755</v>
      </c>
      <c r="O50" s="192">
        <v>204</v>
      </c>
      <c r="P50" s="199">
        <f t="shared" si="5"/>
        <v>0.66</v>
      </c>
      <c r="Q50" s="198">
        <f t="shared" si="6"/>
        <v>76744.800000000003</v>
      </c>
    </row>
    <row r="51" spans="1:17" x14ac:dyDescent="0.35">
      <c r="A51" s="90" t="s">
        <v>108</v>
      </c>
      <c r="B51" s="89">
        <v>392</v>
      </c>
      <c r="C51" s="90" t="s">
        <v>115</v>
      </c>
      <c r="D51" s="93">
        <v>82026</v>
      </c>
      <c r="E51" s="93">
        <f t="shared" si="1"/>
        <v>309925.53889169265</v>
      </c>
      <c r="F51" s="192">
        <v>2860.98</v>
      </c>
      <c r="G51" s="192">
        <v>1599.01</v>
      </c>
      <c r="H51" s="114">
        <f t="shared" si="10"/>
        <v>4459.99</v>
      </c>
      <c r="I51" s="92">
        <f t="shared" si="2"/>
        <v>0.12</v>
      </c>
      <c r="J51" s="93">
        <f t="shared" si="3"/>
        <v>195691.03199999998</v>
      </c>
      <c r="K51" s="93">
        <f t="shared" si="4"/>
        <v>109372.284</v>
      </c>
      <c r="L51" s="193"/>
      <c r="M51" s="198">
        <v>4702</v>
      </c>
      <c r="N51" s="198">
        <f t="shared" si="11"/>
        <v>17765.950843253835</v>
      </c>
      <c r="O51" s="192">
        <v>58</v>
      </c>
      <c r="P51" s="199">
        <f t="shared" si="5"/>
        <v>0.54</v>
      </c>
      <c r="Q51" s="198">
        <f t="shared" si="6"/>
        <v>17852.400000000001</v>
      </c>
    </row>
    <row r="52" spans="1:17" x14ac:dyDescent="0.35">
      <c r="A52" s="90" t="s">
        <v>108</v>
      </c>
      <c r="B52" s="89">
        <v>929</v>
      </c>
      <c r="C52" s="90" t="s">
        <v>116</v>
      </c>
      <c r="D52" s="93">
        <v>110450</v>
      </c>
      <c r="E52" s="93">
        <f t="shared" si="1"/>
        <v>417322.26087566692</v>
      </c>
      <c r="F52" s="192">
        <v>3771.37</v>
      </c>
      <c r="G52" s="192">
        <v>1960.96</v>
      </c>
      <c r="H52" s="114">
        <f t="shared" si="10"/>
        <v>5732.33</v>
      </c>
      <c r="I52" s="92">
        <f t="shared" si="2"/>
        <v>0.13</v>
      </c>
      <c r="J52" s="93">
        <f t="shared" si="3"/>
        <v>279458.51699999999</v>
      </c>
      <c r="K52" s="93">
        <f t="shared" si="4"/>
        <v>145307.136</v>
      </c>
      <c r="L52" s="193"/>
      <c r="M52" s="200"/>
      <c r="N52" s="200"/>
      <c r="O52" s="201"/>
      <c r="P52" s="202" t="str">
        <f t="shared" si="5"/>
        <v/>
      </c>
      <c r="Q52" s="200" t="str">
        <f t="shared" si="6"/>
        <v/>
      </c>
    </row>
    <row r="53" spans="1:17" x14ac:dyDescent="0.35">
      <c r="A53" s="90" t="s">
        <v>108</v>
      </c>
      <c r="B53" s="89">
        <v>807</v>
      </c>
      <c r="C53" s="90" t="s">
        <v>117</v>
      </c>
      <c r="D53" s="93">
        <v>80028</v>
      </c>
      <c r="E53" s="93">
        <f t="shared" si="1"/>
        <v>302376.33221691148</v>
      </c>
      <c r="F53" s="192">
        <v>1651.62</v>
      </c>
      <c r="G53" s="192">
        <v>676.48</v>
      </c>
      <c r="H53" s="114">
        <f t="shared" si="10"/>
        <v>2328.1</v>
      </c>
      <c r="I53" s="92">
        <f t="shared" si="2"/>
        <v>0.23</v>
      </c>
      <c r="J53" s="93">
        <f t="shared" si="3"/>
        <v>216527.38199999998</v>
      </c>
      <c r="K53" s="93">
        <f t="shared" si="4"/>
        <v>88686.528000000006</v>
      </c>
      <c r="L53" s="193"/>
      <c r="M53" s="200"/>
      <c r="N53" s="200"/>
      <c r="O53" s="201"/>
      <c r="P53" s="202" t="str">
        <f t="shared" si="5"/>
        <v/>
      </c>
      <c r="Q53" s="200" t="str">
        <f t="shared" si="6"/>
        <v/>
      </c>
    </row>
    <row r="54" spans="1:17" x14ac:dyDescent="0.35">
      <c r="A54" s="90" t="s">
        <v>108</v>
      </c>
      <c r="B54" s="89">
        <v>393</v>
      </c>
      <c r="C54" s="90" t="s">
        <v>118</v>
      </c>
      <c r="D54" s="93">
        <v>51816</v>
      </c>
      <c r="E54" s="93">
        <f t="shared" si="1"/>
        <v>195780.62715738846</v>
      </c>
      <c r="F54" s="192">
        <v>1964.12</v>
      </c>
      <c r="G54" s="192">
        <v>772.12</v>
      </c>
      <c r="H54" s="114">
        <f t="shared" si="10"/>
        <v>2736.24</v>
      </c>
      <c r="I54" s="92">
        <f t="shared" si="2"/>
        <v>0.13</v>
      </c>
      <c r="J54" s="93">
        <f t="shared" si="3"/>
        <v>145541.29200000002</v>
      </c>
      <c r="K54" s="93">
        <f t="shared" si="4"/>
        <v>57214.092000000004</v>
      </c>
      <c r="L54" s="193"/>
      <c r="M54" s="198">
        <v>18808</v>
      </c>
      <c r="N54" s="198">
        <f t="shared" ref="N54:N61" si="12">(M54/$M$10)*$N$10</f>
        <v>71063.80337301534</v>
      </c>
      <c r="O54" s="192">
        <v>223.4</v>
      </c>
      <c r="P54" s="199">
        <f t="shared" si="5"/>
        <v>0.56000000000000005</v>
      </c>
      <c r="Q54" s="198">
        <f t="shared" si="6"/>
        <v>71309.280000000013</v>
      </c>
    </row>
    <row r="55" spans="1:17" x14ac:dyDescent="0.35">
      <c r="A55" s="90" t="s">
        <v>108</v>
      </c>
      <c r="B55" s="89">
        <v>808</v>
      </c>
      <c r="C55" s="90" t="s">
        <v>119</v>
      </c>
      <c r="D55" s="93">
        <v>109227</v>
      </c>
      <c r="E55" s="93">
        <f t="shared" si="1"/>
        <v>412701.30003319582</v>
      </c>
      <c r="F55" s="192">
        <v>2909.33</v>
      </c>
      <c r="G55" s="192">
        <v>1371.92</v>
      </c>
      <c r="H55" s="114">
        <f t="shared" si="10"/>
        <v>4281.25</v>
      </c>
      <c r="I55" s="92">
        <f t="shared" si="2"/>
        <v>0.17</v>
      </c>
      <c r="J55" s="93">
        <f t="shared" si="3"/>
        <v>281914.07699999999</v>
      </c>
      <c r="K55" s="93">
        <f t="shared" si="4"/>
        <v>132939.04800000001</v>
      </c>
      <c r="L55" s="193"/>
      <c r="M55" s="200"/>
      <c r="N55" s="200"/>
      <c r="O55" s="201"/>
      <c r="P55" s="202" t="str">
        <f t="shared" si="5"/>
        <v/>
      </c>
      <c r="Q55" s="200" t="str">
        <f t="shared" si="6"/>
        <v/>
      </c>
    </row>
    <row r="56" spans="1:17" x14ac:dyDescent="0.35">
      <c r="A56" s="90" t="s">
        <v>108</v>
      </c>
      <c r="B56" s="89">
        <v>394</v>
      </c>
      <c r="C56" s="90" t="s">
        <v>120</v>
      </c>
      <c r="D56" s="93">
        <v>118678</v>
      </c>
      <c r="E56" s="93">
        <f t="shared" si="1"/>
        <v>448410.78566050163</v>
      </c>
      <c r="F56" s="192">
        <v>3627.27</v>
      </c>
      <c r="G56" s="192">
        <v>1628.73</v>
      </c>
      <c r="H56" s="114">
        <f t="shared" si="10"/>
        <v>5256</v>
      </c>
      <c r="I56" s="92">
        <f t="shared" si="2"/>
        <v>0.15</v>
      </c>
      <c r="J56" s="93">
        <f t="shared" si="3"/>
        <v>310131.58500000002</v>
      </c>
      <c r="K56" s="93">
        <f t="shared" si="4"/>
        <v>139256.41500000001</v>
      </c>
      <c r="L56" s="193"/>
      <c r="M56" s="198">
        <v>35171</v>
      </c>
      <c r="N56" s="198">
        <f t="shared" si="12"/>
        <v>132889.46344280744</v>
      </c>
      <c r="O56" s="192">
        <v>500</v>
      </c>
      <c r="P56" s="199">
        <f t="shared" si="5"/>
        <v>0.47</v>
      </c>
      <c r="Q56" s="198">
        <f t="shared" si="6"/>
        <v>133950</v>
      </c>
    </row>
    <row r="57" spans="1:17" x14ac:dyDescent="0.35">
      <c r="A57" s="90" t="s">
        <v>121</v>
      </c>
      <c r="B57" s="89">
        <v>889</v>
      </c>
      <c r="C57" s="90" t="s">
        <v>122</v>
      </c>
      <c r="D57" s="93">
        <v>25908</v>
      </c>
      <c r="E57" s="93">
        <f t="shared" si="1"/>
        <v>97890.313578694229</v>
      </c>
      <c r="F57" s="192">
        <v>2455.2399999999998</v>
      </c>
      <c r="G57" s="192">
        <v>947.03</v>
      </c>
      <c r="H57" s="114">
        <f t="shared" si="10"/>
        <v>3402.2699999999995</v>
      </c>
      <c r="I57" s="92">
        <f t="shared" si="2"/>
        <v>0.05</v>
      </c>
      <c r="J57" s="93">
        <f t="shared" si="3"/>
        <v>69974.34</v>
      </c>
      <c r="K57" s="93">
        <f t="shared" si="4"/>
        <v>26990.355000000003</v>
      </c>
      <c r="L57" s="193"/>
      <c r="M57" s="198">
        <v>18808</v>
      </c>
      <c r="N57" s="198">
        <f t="shared" si="12"/>
        <v>71063.80337301534</v>
      </c>
      <c r="O57" s="192">
        <v>248</v>
      </c>
      <c r="P57" s="199">
        <f t="shared" si="5"/>
        <v>0.5</v>
      </c>
      <c r="Q57" s="198">
        <f t="shared" si="6"/>
        <v>70680</v>
      </c>
    </row>
    <row r="58" spans="1:17" x14ac:dyDescent="0.35">
      <c r="A58" s="90" t="s">
        <v>121</v>
      </c>
      <c r="B58" s="89">
        <v>890</v>
      </c>
      <c r="C58" s="90" t="s">
        <v>123</v>
      </c>
      <c r="D58" s="93">
        <v>30845</v>
      </c>
      <c r="E58" s="93">
        <f t="shared" si="1"/>
        <v>116544.18412593886</v>
      </c>
      <c r="F58" s="192">
        <v>1669.03</v>
      </c>
      <c r="G58" s="192">
        <v>779.02</v>
      </c>
      <c r="H58" s="114">
        <f t="shared" si="10"/>
        <v>2448.0500000000002</v>
      </c>
      <c r="I58" s="92">
        <f t="shared" si="2"/>
        <v>0.08</v>
      </c>
      <c r="J58" s="93">
        <f t="shared" si="3"/>
        <v>76107.767999999996</v>
      </c>
      <c r="K58" s="93">
        <f t="shared" si="4"/>
        <v>35523.311999999998</v>
      </c>
      <c r="L58" s="193"/>
      <c r="M58" s="200"/>
      <c r="N58" s="200"/>
      <c r="O58" s="201"/>
      <c r="P58" s="202" t="str">
        <f t="shared" si="5"/>
        <v/>
      </c>
      <c r="Q58" s="200" t="str">
        <f t="shared" si="6"/>
        <v/>
      </c>
    </row>
    <row r="59" spans="1:17" x14ac:dyDescent="0.35">
      <c r="A59" s="90" t="s">
        <v>121</v>
      </c>
      <c r="B59" s="89">
        <v>350</v>
      </c>
      <c r="C59" s="90" t="s">
        <v>124</v>
      </c>
      <c r="D59" s="93">
        <v>112002</v>
      </c>
      <c r="E59" s="93">
        <f t="shared" si="1"/>
        <v>423186.30930372525</v>
      </c>
      <c r="F59" s="192">
        <v>4924.79</v>
      </c>
      <c r="G59" s="192">
        <v>2095.9699999999998</v>
      </c>
      <c r="H59" s="114">
        <f t="shared" si="10"/>
        <v>7020.76</v>
      </c>
      <c r="I59" s="92">
        <f t="shared" si="2"/>
        <v>0.11</v>
      </c>
      <c r="J59" s="93">
        <f t="shared" si="3"/>
        <v>308784.33299999998</v>
      </c>
      <c r="K59" s="93">
        <f t="shared" si="4"/>
        <v>131417.31899999999</v>
      </c>
      <c r="L59" s="193"/>
      <c r="M59" s="198">
        <v>14576</v>
      </c>
      <c r="N59" s="198">
        <f t="shared" si="12"/>
        <v>55073.69193774306</v>
      </c>
      <c r="O59" s="192">
        <v>168</v>
      </c>
      <c r="P59" s="199">
        <f t="shared" si="5"/>
        <v>0.57999999999999996</v>
      </c>
      <c r="Q59" s="198">
        <f t="shared" si="6"/>
        <v>55540.799999999996</v>
      </c>
    </row>
    <row r="60" spans="1:17" x14ac:dyDescent="0.35">
      <c r="A60" s="90" t="s">
        <v>121</v>
      </c>
      <c r="B60" s="89">
        <v>351</v>
      </c>
      <c r="C60" s="90" t="s">
        <v>125</v>
      </c>
      <c r="D60" s="93">
        <v>56189</v>
      </c>
      <c r="E60" s="93">
        <f t="shared" si="1"/>
        <v>212303.49041505522</v>
      </c>
      <c r="F60" s="192">
        <v>2684.9</v>
      </c>
      <c r="G60" s="192">
        <v>1426.64</v>
      </c>
      <c r="H60" s="114">
        <f t="shared" si="10"/>
        <v>4111.54</v>
      </c>
      <c r="I60" s="92">
        <f t="shared" si="2"/>
        <v>0.09</v>
      </c>
      <c r="J60" s="93">
        <f t="shared" si="3"/>
        <v>137735.37</v>
      </c>
      <c r="K60" s="93">
        <f t="shared" si="4"/>
        <v>73186.632000000012</v>
      </c>
      <c r="L60" s="193"/>
      <c r="M60" s="198">
        <v>4702</v>
      </c>
      <c r="N60" s="198">
        <f t="shared" si="12"/>
        <v>17765.950843253835</v>
      </c>
      <c r="O60" s="192">
        <v>57</v>
      </c>
      <c r="P60" s="199">
        <f t="shared" si="5"/>
        <v>0.55000000000000004</v>
      </c>
      <c r="Q60" s="198">
        <f t="shared" si="6"/>
        <v>17869.5</v>
      </c>
    </row>
    <row r="61" spans="1:17" x14ac:dyDescent="0.35">
      <c r="A61" s="90" t="s">
        <v>121</v>
      </c>
      <c r="B61" s="89">
        <v>895</v>
      </c>
      <c r="C61" s="90" t="s">
        <v>126</v>
      </c>
      <c r="D61" s="93">
        <v>65875</v>
      </c>
      <c r="E61" s="93">
        <f t="shared" si="1"/>
        <v>248900.89574635183</v>
      </c>
      <c r="F61" s="192">
        <v>5254.87</v>
      </c>
      <c r="G61" s="192">
        <v>2897.78</v>
      </c>
      <c r="H61" s="114">
        <f t="shared" si="10"/>
        <v>8152.65</v>
      </c>
      <c r="I61" s="92">
        <f t="shared" si="2"/>
        <v>0.05</v>
      </c>
      <c r="J61" s="93">
        <f t="shared" si="3"/>
        <v>149763.79499999998</v>
      </c>
      <c r="K61" s="93">
        <f t="shared" si="4"/>
        <v>82586.73</v>
      </c>
      <c r="L61" s="193"/>
      <c r="M61" s="198">
        <v>4702</v>
      </c>
      <c r="N61" s="198">
        <f t="shared" si="12"/>
        <v>17765.950843253835</v>
      </c>
      <c r="O61" s="192">
        <v>60</v>
      </c>
      <c r="P61" s="199">
        <f t="shared" si="5"/>
        <v>0.52</v>
      </c>
      <c r="Q61" s="198">
        <f t="shared" si="6"/>
        <v>17784.000000000004</v>
      </c>
    </row>
    <row r="62" spans="1:17" x14ac:dyDescent="0.35">
      <c r="A62" s="90" t="s">
        <v>121</v>
      </c>
      <c r="B62" s="89">
        <v>896</v>
      </c>
      <c r="C62" s="90" t="s">
        <v>127</v>
      </c>
      <c r="D62" s="93">
        <v>69637</v>
      </c>
      <c r="E62" s="93">
        <f t="shared" si="1"/>
        <v>263115.16777364252</v>
      </c>
      <c r="F62" s="192">
        <v>4530.3999999999996</v>
      </c>
      <c r="G62" s="192">
        <v>2443.09</v>
      </c>
      <c r="H62" s="114">
        <f t="shared" si="10"/>
        <v>6973.49</v>
      </c>
      <c r="I62" s="92">
        <f t="shared" si="2"/>
        <v>7.0000000000000007E-2</v>
      </c>
      <c r="J62" s="93">
        <f t="shared" si="3"/>
        <v>180762.96</v>
      </c>
      <c r="K62" s="93">
        <f t="shared" si="4"/>
        <v>97479.291000000012</v>
      </c>
      <c r="L62" s="193"/>
      <c r="M62" s="200"/>
      <c r="N62" s="200"/>
      <c r="O62" s="201"/>
      <c r="P62" s="202" t="str">
        <f t="shared" si="5"/>
        <v/>
      </c>
      <c r="Q62" s="200" t="str">
        <f t="shared" si="6"/>
        <v/>
      </c>
    </row>
    <row r="63" spans="1:17" x14ac:dyDescent="0.35">
      <c r="A63" s="90" t="s">
        <v>121</v>
      </c>
      <c r="B63" s="89">
        <v>942</v>
      </c>
      <c r="C63" s="90" t="s">
        <v>128</v>
      </c>
      <c r="D63" s="93">
        <v>70953</v>
      </c>
      <c r="E63" s="93">
        <f t="shared" si="1"/>
        <v>268087.51811599091</v>
      </c>
      <c r="F63" s="192">
        <v>3304.86</v>
      </c>
      <c r="G63" s="192">
        <v>1882.8</v>
      </c>
      <c r="H63" s="114">
        <f t="shared" si="10"/>
        <v>5187.66</v>
      </c>
      <c r="I63" s="92">
        <f t="shared" si="2"/>
        <v>0.09</v>
      </c>
      <c r="J63" s="93">
        <f t="shared" si="3"/>
        <v>169539.31800000003</v>
      </c>
      <c r="K63" s="93">
        <f t="shared" si="4"/>
        <v>96587.639999999985</v>
      </c>
      <c r="L63" s="193"/>
      <c r="M63" s="198">
        <v>14106</v>
      </c>
      <c r="N63" s="198">
        <f t="shared" ref="N63:N64" si="13">(M63/$M$10)*$N$10</f>
        <v>53297.852529761505</v>
      </c>
      <c r="O63" s="192">
        <v>125.65</v>
      </c>
      <c r="P63" s="199">
        <f t="shared" si="5"/>
        <v>0.74</v>
      </c>
      <c r="Q63" s="198">
        <f t="shared" si="6"/>
        <v>52999.170000000006</v>
      </c>
    </row>
    <row r="64" spans="1:17" x14ac:dyDescent="0.35">
      <c r="A64" s="90" t="s">
        <v>121</v>
      </c>
      <c r="B64" s="89">
        <v>876</v>
      </c>
      <c r="C64" s="90" t="s">
        <v>129</v>
      </c>
      <c r="D64" s="93">
        <v>10721</v>
      </c>
      <c r="E64" s="93">
        <f t="shared" si="1"/>
        <v>40508.030410575149</v>
      </c>
      <c r="F64" s="192">
        <v>1611.33</v>
      </c>
      <c r="G64" s="192">
        <v>851.72</v>
      </c>
      <c r="H64" s="114">
        <f t="shared" si="10"/>
        <v>2463.0500000000002</v>
      </c>
      <c r="I64" s="92">
        <f t="shared" si="2"/>
        <v>0.03</v>
      </c>
      <c r="J64" s="93">
        <f t="shared" si="3"/>
        <v>27553.742999999999</v>
      </c>
      <c r="K64" s="93">
        <f t="shared" si="4"/>
        <v>14564.412</v>
      </c>
      <c r="L64" s="193"/>
      <c r="M64" s="198">
        <v>14106</v>
      </c>
      <c r="N64" s="198">
        <f t="shared" si="13"/>
        <v>53297.852529761505</v>
      </c>
      <c r="O64" s="192">
        <v>178</v>
      </c>
      <c r="P64" s="199">
        <f t="shared" si="5"/>
        <v>0.53</v>
      </c>
      <c r="Q64" s="198">
        <f t="shared" si="6"/>
        <v>53773.8</v>
      </c>
    </row>
    <row r="65" spans="1:17" x14ac:dyDescent="0.35">
      <c r="A65" s="90" t="s">
        <v>121</v>
      </c>
      <c r="B65" s="89">
        <v>340</v>
      </c>
      <c r="C65" s="90" t="s">
        <v>130</v>
      </c>
      <c r="D65" s="93">
        <v>74104</v>
      </c>
      <c r="E65" s="93">
        <f t="shared" si="1"/>
        <v>279993.19891290559</v>
      </c>
      <c r="F65" s="192">
        <v>2328.4699999999998</v>
      </c>
      <c r="G65" s="192">
        <v>1272.73</v>
      </c>
      <c r="H65" s="114">
        <f t="shared" si="10"/>
        <v>3601.2</v>
      </c>
      <c r="I65" s="92">
        <f t="shared" si="2"/>
        <v>0.14000000000000001</v>
      </c>
      <c r="J65" s="93">
        <f t="shared" si="3"/>
        <v>185811.90599999999</v>
      </c>
      <c r="K65" s="93">
        <f t="shared" si="4"/>
        <v>101563.85400000001</v>
      </c>
      <c r="L65" s="193"/>
      <c r="M65" s="200"/>
      <c r="N65" s="200"/>
      <c r="O65" s="201"/>
      <c r="P65" s="202" t="str">
        <f t="shared" si="5"/>
        <v/>
      </c>
      <c r="Q65" s="200" t="str">
        <f t="shared" si="6"/>
        <v/>
      </c>
    </row>
    <row r="66" spans="1:17" x14ac:dyDescent="0.35">
      <c r="A66" s="90" t="s">
        <v>121</v>
      </c>
      <c r="B66" s="89">
        <v>888</v>
      </c>
      <c r="C66" s="90" t="s">
        <v>131</v>
      </c>
      <c r="D66" s="93">
        <v>131374</v>
      </c>
      <c r="E66" s="93">
        <f t="shared" si="1"/>
        <v>496381.11996631837</v>
      </c>
      <c r="F66" s="192">
        <v>16631.79</v>
      </c>
      <c r="G66" s="192">
        <v>9124.4</v>
      </c>
      <c r="H66" s="114">
        <f t="shared" si="10"/>
        <v>25756.190000000002</v>
      </c>
      <c r="I66" s="92">
        <f t="shared" si="2"/>
        <v>0.03</v>
      </c>
      <c r="J66" s="93">
        <f t="shared" si="3"/>
        <v>284403.609</v>
      </c>
      <c r="K66" s="93">
        <f t="shared" si="4"/>
        <v>156027.24</v>
      </c>
      <c r="L66" s="193"/>
      <c r="M66" s="198">
        <v>120559</v>
      </c>
      <c r="N66" s="198">
        <f t="shared" ref="N66:N68" si="14">(M66/$M$10)*$N$10</f>
        <v>455517.92167414696</v>
      </c>
      <c r="O66" s="192">
        <v>1611.13</v>
      </c>
      <c r="P66" s="199">
        <f t="shared" si="5"/>
        <v>0.5</v>
      </c>
      <c r="Q66" s="198">
        <f t="shared" si="6"/>
        <v>459172.05</v>
      </c>
    </row>
    <row r="67" spans="1:17" x14ac:dyDescent="0.35">
      <c r="A67" s="90" t="s">
        <v>121</v>
      </c>
      <c r="B67" s="89">
        <v>341</v>
      </c>
      <c r="C67" s="90" t="s">
        <v>132</v>
      </c>
      <c r="D67" s="93">
        <v>165934</v>
      </c>
      <c r="E67" s="93">
        <f t="shared" si="1"/>
        <v>626961.99217874976</v>
      </c>
      <c r="F67" s="192">
        <v>6766.58</v>
      </c>
      <c r="G67" s="192">
        <v>2994.28</v>
      </c>
      <c r="H67" s="114">
        <f t="shared" si="10"/>
        <v>9760.86</v>
      </c>
      <c r="I67" s="92">
        <f t="shared" si="2"/>
        <v>0.11</v>
      </c>
      <c r="J67" s="93">
        <f t="shared" si="3"/>
        <v>424264.56599999999</v>
      </c>
      <c r="K67" s="93">
        <f t="shared" si="4"/>
        <v>187741.35600000003</v>
      </c>
      <c r="L67" s="193"/>
      <c r="M67" s="198">
        <v>27366</v>
      </c>
      <c r="N67" s="198">
        <f t="shared" si="14"/>
        <v>103399.19412515619</v>
      </c>
      <c r="O67" s="192">
        <v>382</v>
      </c>
      <c r="P67" s="199">
        <f t="shared" si="5"/>
        <v>0.47</v>
      </c>
      <c r="Q67" s="198">
        <f t="shared" si="6"/>
        <v>102337.8</v>
      </c>
    </row>
    <row r="68" spans="1:17" x14ac:dyDescent="0.35">
      <c r="A68" s="90" t="s">
        <v>121</v>
      </c>
      <c r="B68" s="89">
        <v>352</v>
      </c>
      <c r="C68" s="90" t="s">
        <v>133</v>
      </c>
      <c r="D68" s="93">
        <v>264535</v>
      </c>
      <c r="E68" s="93">
        <f t="shared" si="1"/>
        <v>999514.20806468592</v>
      </c>
      <c r="F68" s="192">
        <v>8257.65</v>
      </c>
      <c r="G68" s="192">
        <v>2185.12</v>
      </c>
      <c r="H68" s="114">
        <f t="shared" si="10"/>
        <v>10442.77</v>
      </c>
      <c r="I68" s="92">
        <f t="shared" si="2"/>
        <v>0.17</v>
      </c>
      <c r="J68" s="93">
        <f t="shared" si="3"/>
        <v>800166.28500000003</v>
      </c>
      <c r="K68" s="93">
        <f t="shared" si="4"/>
        <v>211738.128</v>
      </c>
      <c r="L68" s="193"/>
      <c r="M68" s="198">
        <v>9404</v>
      </c>
      <c r="N68" s="198">
        <f t="shared" si="14"/>
        <v>35531.90168650767</v>
      </c>
      <c r="O68" s="192">
        <v>96</v>
      </c>
      <c r="P68" s="199">
        <f t="shared" si="5"/>
        <v>0.65</v>
      </c>
      <c r="Q68" s="198">
        <f t="shared" si="6"/>
        <v>35568.000000000007</v>
      </c>
    </row>
    <row r="69" spans="1:17" x14ac:dyDescent="0.35">
      <c r="A69" s="90" t="s">
        <v>121</v>
      </c>
      <c r="B69" s="89">
        <v>353</v>
      </c>
      <c r="C69" s="90" t="s">
        <v>134</v>
      </c>
      <c r="D69" s="93">
        <v>105043</v>
      </c>
      <c r="E69" s="93">
        <f t="shared" si="1"/>
        <v>396892.55092044076</v>
      </c>
      <c r="F69" s="192">
        <v>3947.58</v>
      </c>
      <c r="G69" s="192">
        <v>1508.69</v>
      </c>
      <c r="H69" s="114">
        <f t="shared" si="10"/>
        <v>5456.27</v>
      </c>
      <c r="I69" s="92">
        <f t="shared" si="2"/>
        <v>0.13</v>
      </c>
      <c r="J69" s="93">
        <f t="shared" si="3"/>
        <v>292515.67799999996</v>
      </c>
      <c r="K69" s="93">
        <f t="shared" si="4"/>
        <v>111793.929</v>
      </c>
      <c r="L69" s="193"/>
      <c r="M69" s="200"/>
      <c r="N69" s="200"/>
      <c r="O69" s="201"/>
      <c r="P69" s="202" t="str">
        <f t="shared" si="5"/>
        <v/>
      </c>
      <c r="Q69" s="200" t="str">
        <f t="shared" si="6"/>
        <v/>
      </c>
    </row>
    <row r="70" spans="1:17" x14ac:dyDescent="0.35">
      <c r="A70" s="90" t="s">
        <v>121</v>
      </c>
      <c r="B70" s="89">
        <v>354</v>
      </c>
      <c r="C70" s="90" t="s">
        <v>135</v>
      </c>
      <c r="D70" s="93">
        <v>64605</v>
      </c>
      <c r="E70" s="93">
        <f t="shared" si="1"/>
        <v>244102.35096308248</v>
      </c>
      <c r="F70" s="192">
        <v>3522.73</v>
      </c>
      <c r="G70" s="192">
        <v>1489.4</v>
      </c>
      <c r="H70" s="114">
        <f t="shared" si="10"/>
        <v>5012.13</v>
      </c>
      <c r="I70" s="92">
        <f t="shared" si="2"/>
        <v>0.09</v>
      </c>
      <c r="J70" s="93">
        <f t="shared" si="3"/>
        <v>180716.04900000003</v>
      </c>
      <c r="K70" s="93">
        <f t="shared" si="4"/>
        <v>76406.219999999987</v>
      </c>
      <c r="L70" s="193"/>
      <c r="M70" s="198">
        <v>9404</v>
      </c>
      <c r="N70" s="198">
        <f t="shared" ref="N70" si="15">(M70/$M$10)*$N$10</f>
        <v>35531.90168650767</v>
      </c>
      <c r="O70" s="192">
        <v>111</v>
      </c>
      <c r="P70" s="199">
        <f t="shared" si="5"/>
        <v>0.56000000000000005</v>
      </c>
      <c r="Q70" s="198">
        <f t="shared" si="6"/>
        <v>35431.200000000004</v>
      </c>
    </row>
    <row r="71" spans="1:17" x14ac:dyDescent="0.35">
      <c r="A71" s="90" t="s">
        <v>121</v>
      </c>
      <c r="B71" s="89">
        <v>355</v>
      </c>
      <c r="C71" s="90" t="s">
        <v>136</v>
      </c>
      <c r="D71" s="93">
        <v>107629</v>
      </c>
      <c r="E71" s="93">
        <f t="shared" si="1"/>
        <v>406663.4460460585</v>
      </c>
      <c r="F71" s="192">
        <v>4777.8999999999996</v>
      </c>
      <c r="G71" s="192">
        <v>1904.13</v>
      </c>
      <c r="H71" s="114">
        <f t="shared" si="10"/>
        <v>6682.03</v>
      </c>
      <c r="I71" s="92">
        <f t="shared" si="2"/>
        <v>0.11</v>
      </c>
      <c r="J71" s="93">
        <f t="shared" si="3"/>
        <v>299574.33</v>
      </c>
      <c r="K71" s="93">
        <f t="shared" si="4"/>
        <v>119388.95100000002</v>
      </c>
      <c r="L71" s="193"/>
      <c r="M71" s="200"/>
      <c r="N71" s="200"/>
      <c r="O71" s="201"/>
      <c r="P71" s="202" t="str">
        <f t="shared" si="5"/>
        <v/>
      </c>
      <c r="Q71" s="200" t="str">
        <f t="shared" si="6"/>
        <v/>
      </c>
    </row>
    <row r="72" spans="1:17" x14ac:dyDescent="0.35">
      <c r="A72" s="90" t="s">
        <v>121</v>
      </c>
      <c r="B72" s="89">
        <v>343</v>
      </c>
      <c r="C72" s="90" t="s">
        <v>137</v>
      </c>
      <c r="D72" s="93">
        <v>79746</v>
      </c>
      <c r="E72" s="93">
        <f t="shared" si="1"/>
        <v>301310.82857212255</v>
      </c>
      <c r="F72" s="192">
        <v>3463.75</v>
      </c>
      <c r="G72" s="192">
        <v>1908.91</v>
      </c>
      <c r="H72" s="114">
        <f t="shared" si="10"/>
        <v>5372.66</v>
      </c>
      <c r="I72" s="92">
        <f t="shared" si="2"/>
        <v>0.1</v>
      </c>
      <c r="J72" s="93">
        <f t="shared" si="3"/>
        <v>197433.75</v>
      </c>
      <c r="K72" s="93">
        <f t="shared" si="4"/>
        <v>108807.87000000001</v>
      </c>
      <c r="L72" s="193"/>
      <c r="M72" s="198">
        <v>14106</v>
      </c>
      <c r="N72" s="198">
        <f t="shared" ref="N72:N74" si="16">(M72/$M$10)*$N$10</f>
        <v>53297.852529761505</v>
      </c>
      <c r="O72" s="192">
        <v>166.43</v>
      </c>
      <c r="P72" s="199">
        <f t="shared" si="5"/>
        <v>0.56000000000000005</v>
      </c>
      <c r="Q72" s="198">
        <f t="shared" si="6"/>
        <v>53124.456000000006</v>
      </c>
    </row>
    <row r="73" spans="1:17" x14ac:dyDescent="0.35">
      <c r="A73" s="90" t="s">
        <v>121</v>
      </c>
      <c r="B73" s="89">
        <v>342</v>
      </c>
      <c r="C73" s="12" t="s">
        <v>138</v>
      </c>
      <c r="D73" s="93">
        <v>46785</v>
      </c>
      <c r="E73" s="93">
        <f t="shared" si="1"/>
        <v>176771.58872854756</v>
      </c>
      <c r="F73" s="192">
        <v>2428.58</v>
      </c>
      <c r="G73" s="192">
        <v>1278.03</v>
      </c>
      <c r="H73" s="114">
        <f t="shared" si="10"/>
        <v>3706.6099999999997</v>
      </c>
      <c r="I73" s="92">
        <f t="shared" si="2"/>
        <v>0.08</v>
      </c>
      <c r="J73" s="93">
        <f t="shared" si="3"/>
        <v>110743.24799999999</v>
      </c>
      <c r="K73" s="93">
        <f t="shared" si="4"/>
        <v>58278.167999999998</v>
      </c>
      <c r="L73" s="193"/>
      <c r="M73" s="198">
        <v>4702</v>
      </c>
      <c r="N73" s="198">
        <f t="shared" si="16"/>
        <v>17765.950843253835</v>
      </c>
      <c r="O73" s="192">
        <v>63</v>
      </c>
      <c r="P73" s="199">
        <f t="shared" si="5"/>
        <v>0.49</v>
      </c>
      <c r="Q73" s="198">
        <f t="shared" si="6"/>
        <v>17595.900000000001</v>
      </c>
    </row>
    <row r="74" spans="1:17" x14ac:dyDescent="0.35">
      <c r="A74" s="90" t="s">
        <v>121</v>
      </c>
      <c r="B74" s="89">
        <v>356</v>
      </c>
      <c r="C74" s="90" t="s">
        <v>139</v>
      </c>
      <c r="D74" s="93">
        <v>81204</v>
      </c>
      <c r="E74" s="93">
        <f t="shared" si="1"/>
        <v>306819.70911858452</v>
      </c>
      <c r="F74" s="192">
        <v>4398.01</v>
      </c>
      <c r="G74" s="192">
        <v>2565.5100000000002</v>
      </c>
      <c r="H74" s="114">
        <f t="shared" si="10"/>
        <v>6963.52</v>
      </c>
      <c r="I74" s="92">
        <f t="shared" si="2"/>
        <v>0.08</v>
      </c>
      <c r="J74" s="93">
        <f t="shared" si="3"/>
        <v>200549.25599999999</v>
      </c>
      <c r="K74" s="93">
        <f t="shared" si="4"/>
        <v>116987.25600000002</v>
      </c>
      <c r="L74" s="193"/>
      <c r="M74" s="198">
        <v>20266</v>
      </c>
      <c r="N74" s="198">
        <f t="shared" si="16"/>
        <v>76572.683919477291</v>
      </c>
      <c r="O74" s="192">
        <v>270</v>
      </c>
      <c r="P74" s="199">
        <f t="shared" si="5"/>
        <v>0.5</v>
      </c>
      <c r="Q74" s="198">
        <f t="shared" si="6"/>
        <v>76950</v>
      </c>
    </row>
    <row r="75" spans="1:17" x14ac:dyDescent="0.35">
      <c r="A75" s="90" t="s">
        <v>121</v>
      </c>
      <c r="B75" s="89">
        <v>357</v>
      </c>
      <c r="C75" s="90" t="s">
        <v>140</v>
      </c>
      <c r="D75" s="93">
        <v>77395</v>
      </c>
      <c r="E75" s="93">
        <f t="shared" si="1"/>
        <v>292427.85315049562</v>
      </c>
      <c r="F75" s="192">
        <v>3334.4</v>
      </c>
      <c r="G75" s="192">
        <v>1710.03</v>
      </c>
      <c r="H75" s="114">
        <f t="shared" ref="H75:H106" si="17">F75+G75</f>
        <v>5044.43</v>
      </c>
      <c r="I75" s="92">
        <f t="shared" si="2"/>
        <v>0.1</v>
      </c>
      <c r="J75" s="93">
        <f t="shared" si="3"/>
        <v>190060.80000000002</v>
      </c>
      <c r="K75" s="93">
        <f t="shared" si="4"/>
        <v>97471.71</v>
      </c>
      <c r="L75" s="193"/>
      <c r="M75" s="200"/>
      <c r="N75" s="200"/>
      <c r="O75" s="201"/>
      <c r="P75" s="202" t="str">
        <f t="shared" si="5"/>
        <v/>
      </c>
      <c r="Q75" s="200" t="str">
        <f t="shared" si="6"/>
        <v/>
      </c>
    </row>
    <row r="76" spans="1:17" x14ac:dyDescent="0.35">
      <c r="A76" s="90" t="s">
        <v>121</v>
      </c>
      <c r="B76" s="89">
        <v>358</v>
      </c>
      <c r="C76" s="90" t="s">
        <v>141</v>
      </c>
      <c r="D76" s="93">
        <v>79229</v>
      </c>
      <c r="E76" s="93">
        <f t="shared" ref="E76:E139" si="18">(D76/$D$10)*$E$10</f>
        <v>299357.40522334282</v>
      </c>
      <c r="F76" s="192">
        <v>3470.97</v>
      </c>
      <c r="G76" s="192">
        <v>2007.53</v>
      </c>
      <c r="H76" s="114">
        <f t="shared" si="17"/>
        <v>5478.5</v>
      </c>
      <c r="I76" s="92">
        <f t="shared" ref="I76:I139" si="19">ROUND(E76/H76/15/38,2)</f>
        <v>0.1</v>
      </c>
      <c r="J76" s="93">
        <f t="shared" ref="J76:J139" si="20">F76*I76*15*38</f>
        <v>197845.29</v>
      </c>
      <c r="K76" s="93">
        <f t="shared" ref="K76:K139" si="21">G76*I76*15*38</f>
        <v>114429.21</v>
      </c>
      <c r="L76" s="193"/>
      <c r="M76" s="200"/>
      <c r="N76" s="200"/>
      <c r="O76" s="201"/>
      <c r="P76" s="202" t="str">
        <f t="shared" ref="P76:P139" si="22">IFERROR(ROUND(N76/O76/15/38,2),"")</f>
        <v/>
      </c>
      <c r="Q76" s="200" t="str">
        <f t="shared" ref="Q76:Q139" si="23">IFERROR(P76*O76*15*38,"")</f>
        <v/>
      </c>
    </row>
    <row r="77" spans="1:17" x14ac:dyDescent="0.35">
      <c r="A77" s="90" t="s">
        <v>121</v>
      </c>
      <c r="B77" s="89">
        <v>877</v>
      </c>
      <c r="C77" s="90" t="s">
        <v>142</v>
      </c>
      <c r="D77" s="93">
        <v>41237</v>
      </c>
      <c r="E77" s="93">
        <f t="shared" si="18"/>
        <v>155809.1269509269</v>
      </c>
      <c r="F77" s="192">
        <v>2802.15</v>
      </c>
      <c r="G77" s="192">
        <v>1621.44</v>
      </c>
      <c r="H77" s="114">
        <f t="shared" si="17"/>
        <v>4423.59</v>
      </c>
      <c r="I77" s="92">
        <f t="shared" si="19"/>
        <v>0.06</v>
      </c>
      <c r="J77" s="93">
        <f t="shared" si="20"/>
        <v>95833.53</v>
      </c>
      <c r="K77" s="93">
        <f t="shared" si="21"/>
        <v>55453.248</v>
      </c>
      <c r="L77" s="193"/>
      <c r="M77" s="198">
        <v>4749</v>
      </c>
      <c r="N77" s="198">
        <f t="shared" ref="N77:N80" si="24">(M77/$M$10)*$N$10</f>
        <v>17943.53478405199</v>
      </c>
      <c r="O77" s="192">
        <v>73</v>
      </c>
      <c r="P77" s="199">
        <f t="shared" si="22"/>
        <v>0.43</v>
      </c>
      <c r="Q77" s="198">
        <f t="shared" si="23"/>
        <v>17892.3</v>
      </c>
    </row>
    <row r="78" spans="1:17" x14ac:dyDescent="0.35">
      <c r="A78" s="90" t="s">
        <v>121</v>
      </c>
      <c r="B78" s="89">
        <v>943</v>
      </c>
      <c r="C78" s="90" t="s">
        <v>143</v>
      </c>
      <c r="D78" s="93">
        <v>53650</v>
      </c>
      <c r="E78" s="93">
        <f t="shared" si="18"/>
        <v>202710.17923023569</v>
      </c>
      <c r="F78" s="192">
        <v>2456.6999999999998</v>
      </c>
      <c r="G78" s="192">
        <v>1475.87</v>
      </c>
      <c r="H78" s="114">
        <f t="shared" si="17"/>
        <v>3932.5699999999997</v>
      </c>
      <c r="I78" s="92">
        <f t="shared" si="19"/>
        <v>0.09</v>
      </c>
      <c r="J78" s="93">
        <f t="shared" si="20"/>
        <v>126028.70999999999</v>
      </c>
      <c r="K78" s="93">
        <f t="shared" si="21"/>
        <v>75712.130999999994</v>
      </c>
      <c r="L78" s="193"/>
      <c r="M78" s="198">
        <v>9404</v>
      </c>
      <c r="N78" s="198">
        <f t="shared" si="24"/>
        <v>35531.90168650767</v>
      </c>
      <c r="O78" s="192">
        <v>118.3</v>
      </c>
      <c r="P78" s="199">
        <f t="shared" si="22"/>
        <v>0.53</v>
      </c>
      <c r="Q78" s="198">
        <f t="shared" si="23"/>
        <v>35738.430000000008</v>
      </c>
    </row>
    <row r="79" spans="1:17" x14ac:dyDescent="0.35">
      <c r="A79" s="90" t="s">
        <v>121</v>
      </c>
      <c r="B79" s="89">
        <v>359</v>
      </c>
      <c r="C79" s="90" t="s">
        <v>144</v>
      </c>
      <c r="D79" s="93">
        <v>62207</v>
      </c>
      <c r="E79" s="93">
        <f t="shared" si="18"/>
        <v>235041.79160065742</v>
      </c>
      <c r="F79" s="192">
        <v>4419.12</v>
      </c>
      <c r="G79" s="192">
        <v>2534.7399999999998</v>
      </c>
      <c r="H79" s="114">
        <f t="shared" si="17"/>
        <v>6953.86</v>
      </c>
      <c r="I79" s="92">
        <f t="shared" si="19"/>
        <v>0.06</v>
      </c>
      <c r="J79" s="93">
        <f t="shared" si="20"/>
        <v>151133.90400000001</v>
      </c>
      <c r="K79" s="93">
        <f t="shared" si="21"/>
        <v>86688.107999999978</v>
      </c>
      <c r="L79" s="193"/>
      <c r="M79" s="198">
        <v>9498</v>
      </c>
      <c r="N79" s="198">
        <f t="shared" si="24"/>
        <v>35887.06956810398</v>
      </c>
      <c r="O79" s="192">
        <v>124.2</v>
      </c>
      <c r="P79" s="199">
        <f t="shared" si="22"/>
        <v>0.51</v>
      </c>
      <c r="Q79" s="198">
        <f t="shared" si="23"/>
        <v>36104.94</v>
      </c>
    </row>
    <row r="80" spans="1:17" x14ac:dyDescent="0.35">
      <c r="A80" s="90" t="s">
        <v>121</v>
      </c>
      <c r="B80" s="89">
        <v>344</v>
      </c>
      <c r="C80" s="90" t="s">
        <v>145</v>
      </c>
      <c r="D80" s="93">
        <v>89150</v>
      </c>
      <c r="E80" s="93">
        <f t="shared" si="18"/>
        <v>336842.73025863018</v>
      </c>
      <c r="F80" s="192">
        <v>4192.2</v>
      </c>
      <c r="G80" s="192">
        <v>2212.96</v>
      </c>
      <c r="H80" s="114">
        <f t="shared" si="17"/>
        <v>6405.16</v>
      </c>
      <c r="I80" s="92">
        <f t="shared" si="19"/>
        <v>0.09</v>
      </c>
      <c r="J80" s="93">
        <f t="shared" si="20"/>
        <v>215059.86</v>
      </c>
      <c r="K80" s="93">
        <f t="shared" si="21"/>
        <v>113524.848</v>
      </c>
      <c r="L80" s="193"/>
      <c r="M80" s="198">
        <v>14999</v>
      </c>
      <c r="N80" s="198">
        <f t="shared" si="24"/>
        <v>56671.947404926475</v>
      </c>
      <c r="O80" s="192">
        <v>150.6</v>
      </c>
      <c r="P80" s="199">
        <f t="shared" si="22"/>
        <v>0.66</v>
      </c>
      <c r="Q80" s="198">
        <f t="shared" si="23"/>
        <v>56655.72</v>
      </c>
    </row>
    <row r="81" spans="1:17" x14ac:dyDescent="0.35">
      <c r="A81" s="90" t="s">
        <v>146</v>
      </c>
      <c r="B81" s="89">
        <v>301</v>
      </c>
      <c r="C81" s="90" t="s">
        <v>147</v>
      </c>
      <c r="D81" s="93">
        <v>110202</v>
      </c>
      <c r="E81" s="93">
        <f t="shared" si="18"/>
        <v>416385.22220932768</v>
      </c>
      <c r="F81" s="192">
        <v>4287.22</v>
      </c>
      <c r="G81" s="192">
        <v>1234.17</v>
      </c>
      <c r="H81" s="114">
        <f t="shared" si="17"/>
        <v>5521.39</v>
      </c>
      <c r="I81" s="92">
        <f t="shared" si="19"/>
        <v>0.13</v>
      </c>
      <c r="J81" s="93">
        <f t="shared" si="20"/>
        <v>317683.00200000004</v>
      </c>
      <c r="K81" s="93">
        <f t="shared" si="21"/>
        <v>91451.997000000003</v>
      </c>
      <c r="L81" s="193"/>
      <c r="M81" s="200"/>
      <c r="N81" s="200"/>
      <c r="O81" s="201"/>
      <c r="P81" s="202" t="str">
        <f t="shared" si="22"/>
        <v/>
      </c>
      <c r="Q81" s="200" t="str">
        <f t="shared" si="23"/>
        <v/>
      </c>
    </row>
    <row r="82" spans="1:17" x14ac:dyDescent="0.35">
      <c r="A82" s="90" t="s">
        <v>146</v>
      </c>
      <c r="B82" s="89">
        <v>302</v>
      </c>
      <c r="C82" s="90" t="s">
        <v>148</v>
      </c>
      <c r="D82" s="93">
        <v>123021</v>
      </c>
      <c r="E82" s="93">
        <f t="shared" si="18"/>
        <v>464820.29746659508</v>
      </c>
      <c r="F82" s="192">
        <v>5430.1</v>
      </c>
      <c r="G82" s="192">
        <v>2049.0100000000002</v>
      </c>
      <c r="H82" s="114">
        <f t="shared" si="17"/>
        <v>7479.1100000000006</v>
      </c>
      <c r="I82" s="92">
        <f t="shared" si="19"/>
        <v>0.11</v>
      </c>
      <c r="J82" s="93">
        <f t="shared" si="20"/>
        <v>340467.27</v>
      </c>
      <c r="K82" s="93">
        <f t="shared" si="21"/>
        <v>128472.92700000003</v>
      </c>
      <c r="L82" s="193"/>
      <c r="M82" s="198">
        <v>21425</v>
      </c>
      <c r="N82" s="198">
        <f t="shared" ref="N82" si="25">(M82/$M$10)*$N$10</f>
        <v>80951.828331925441</v>
      </c>
      <c r="O82" s="192">
        <v>329</v>
      </c>
      <c r="P82" s="199">
        <f t="shared" si="22"/>
        <v>0.43</v>
      </c>
      <c r="Q82" s="198">
        <f t="shared" si="23"/>
        <v>80637.900000000009</v>
      </c>
    </row>
    <row r="83" spans="1:17" x14ac:dyDescent="0.35">
      <c r="A83" s="90" t="s">
        <v>146</v>
      </c>
      <c r="B83" s="89">
        <v>303</v>
      </c>
      <c r="C83" s="90" t="s">
        <v>149</v>
      </c>
      <c r="D83" s="93">
        <v>63860</v>
      </c>
      <c r="E83" s="93">
        <f t="shared" si="18"/>
        <v>241287.4565823458</v>
      </c>
      <c r="F83" s="192">
        <v>3591.58</v>
      </c>
      <c r="G83" s="192">
        <v>1549.85</v>
      </c>
      <c r="H83" s="114">
        <f t="shared" si="17"/>
        <v>5141.43</v>
      </c>
      <c r="I83" s="92">
        <f t="shared" si="19"/>
        <v>0.08</v>
      </c>
      <c r="J83" s="93">
        <f t="shared" si="20"/>
        <v>163776.04799999998</v>
      </c>
      <c r="K83" s="93">
        <f t="shared" si="21"/>
        <v>70673.16</v>
      </c>
      <c r="L83" s="193"/>
      <c r="M83" s="200"/>
      <c r="N83" s="200"/>
      <c r="O83" s="201"/>
      <c r="P83" s="202" t="str">
        <f t="shared" si="22"/>
        <v/>
      </c>
      <c r="Q83" s="200" t="str">
        <f t="shared" si="23"/>
        <v/>
      </c>
    </row>
    <row r="84" spans="1:17" x14ac:dyDescent="0.35">
      <c r="A84" s="90" t="s">
        <v>146</v>
      </c>
      <c r="B84" s="89">
        <v>304</v>
      </c>
      <c r="C84" s="90" t="s">
        <v>150</v>
      </c>
      <c r="D84" s="93">
        <v>105391</v>
      </c>
      <c r="E84" s="93">
        <f t="shared" si="18"/>
        <v>398207.42775869096</v>
      </c>
      <c r="F84" s="192">
        <v>4739.93</v>
      </c>
      <c r="G84" s="192">
        <v>1276.8599999999999</v>
      </c>
      <c r="H84" s="114">
        <f t="shared" si="17"/>
        <v>6016.79</v>
      </c>
      <c r="I84" s="92">
        <f t="shared" si="19"/>
        <v>0.12</v>
      </c>
      <c r="J84" s="93">
        <f t="shared" si="20"/>
        <v>324211.212</v>
      </c>
      <c r="K84" s="93">
        <f t="shared" si="21"/>
        <v>87337.224000000002</v>
      </c>
      <c r="L84" s="193"/>
      <c r="M84" s="198">
        <v>23551</v>
      </c>
      <c r="N84" s="198">
        <f t="shared" ref="N84" si="26">(M84/$M$10)*$N$10</f>
        <v>88984.667866752672</v>
      </c>
      <c r="O84" s="192">
        <v>248</v>
      </c>
      <c r="P84" s="199">
        <f t="shared" si="22"/>
        <v>0.63</v>
      </c>
      <c r="Q84" s="198">
        <f t="shared" si="23"/>
        <v>89056.800000000017</v>
      </c>
    </row>
    <row r="85" spans="1:17" x14ac:dyDescent="0.35">
      <c r="A85" s="90" t="s">
        <v>146</v>
      </c>
      <c r="B85" s="89">
        <v>305</v>
      </c>
      <c r="C85" s="90" t="s">
        <v>151</v>
      </c>
      <c r="D85" s="93">
        <v>30740</v>
      </c>
      <c r="E85" s="93">
        <f t="shared" si="18"/>
        <v>116147.45404543234</v>
      </c>
      <c r="F85" s="192">
        <v>4618.72</v>
      </c>
      <c r="G85" s="192">
        <v>1761.08</v>
      </c>
      <c r="H85" s="114">
        <f t="shared" si="17"/>
        <v>6379.8</v>
      </c>
      <c r="I85" s="92">
        <f t="shared" si="19"/>
        <v>0.03</v>
      </c>
      <c r="J85" s="93">
        <f t="shared" si="20"/>
        <v>78980.111999999994</v>
      </c>
      <c r="K85" s="93">
        <f t="shared" si="21"/>
        <v>30114.467999999993</v>
      </c>
      <c r="L85" s="193"/>
      <c r="M85" s="200"/>
      <c r="N85" s="200"/>
      <c r="O85" s="201"/>
      <c r="P85" s="202" t="str">
        <f t="shared" si="22"/>
        <v/>
      </c>
      <c r="Q85" s="200" t="str">
        <f t="shared" si="23"/>
        <v/>
      </c>
    </row>
    <row r="86" spans="1:17" x14ac:dyDescent="0.35">
      <c r="A86" s="90" t="s">
        <v>146</v>
      </c>
      <c r="B86" s="89">
        <v>306</v>
      </c>
      <c r="C86" s="90" t="s">
        <v>152</v>
      </c>
      <c r="D86" s="93">
        <v>81713</v>
      </c>
      <c r="E86" s="93">
        <f t="shared" si="18"/>
        <v>308742.90541361133</v>
      </c>
      <c r="F86" s="192">
        <v>6050.2</v>
      </c>
      <c r="G86" s="192">
        <v>2325.4</v>
      </c>
      <c r="H86" s="114">
        <f t="shared" si="17"/>
        <v>8375.6</v>
      </c>
      <c r="I86" s="92">
        <f t="shared" si="19"/>
        <v>0.06</v>
      </c>
      <c r="J86" s="93">
        <f t="shared" si="20"/>
        <v>206916.84000000003</v>
      </c>
      <c r="K86" s="93">
        <f t="shared" si="21"/>
        <v>79528.680000000008</v>
      </c>
      <c r="L86" s="193"/>
      <c r="M86" s="198">
        <v>26237</v>
      </c>
      <c r="N86" s="198">
        <f t="shared" ref="N86:N87" si="27">(M86/$M$10)*$N$10</f>
        <v>99133.401164281342</v>
      </c>
      <c r="O86" s="192">
        <v>350</v>
      </c>
      <c r="P86" s="199">
        <f t="shared" si="22"/>
        <v>0.5</v>
      </c>
      <c r="Q86" s="198">
        <f t="shared" si="23"/>
        <v>99750</v>
      </c>
    </row>
    <row r="87" spans="1:17" x14ac:dyDescent="0.35">
      <c r="A87" s="90" t="s">
        <v>146</v>
      </c>
      <c r="B87" s="89">
        <v>307</v>
      </c>
      <c r="C87" s="90" t="s">
        <v>153</v>
      </c>
      <c r="D87" s="93">
        <v>149640</v>
      </c>
      <c r="E87" s="93">
        <f t="shared" si="18"/>
        <v>565397.04044757632</v>
      </c>
      <c r="F87" s="192">
        <v>5365.05</v>
      </c>
      <c r="G87" s="192">
        <v>1451.77</v>
      </c>
      <c r="H87" s="114">
        <f t="shared" si="17"/>
        <v>6816.82</v>
      </c>
      <c r="I87" s="92">
        <f t="shared" si="19"/>
        <v>0.15</v>
      </c>
      <c r="J87" s="93">
        <f t="shared" si="20"/>
        <v>458711.77500000002</v>
      </c>
      <c r="K87" s="93">
        <f t="shared" si="21"/>
        <v>124126.33500000001</v>
      </c>
      <c r="L87" s="193"/>
      <c r="M87" s="198">
        <v>24725</v>
      </c>
      <c r="N87" s="198">
        <f t="shared" si="27"/>
        <v>93420.488004987463</v>
      </c>
      <c r="O87" s="192">
        <v>330.5</v>
      </c>
      <c r="P87" s="199">
        <f t="shared" si="22"/>
        <v>0.5</v>
      </c>
      <c r="Q87" s="198">
        <f t="shared" si="23"/>
        <v>94192.5</v>
      </c>
    </row>
    <row r="88" spans="1:17" x14ac:dyDescent="0.35">
      <c r="A88" s="90" t="s">
        <v>146</v>
      </c>
      <c r="B88" s="89">
        <v>308</v>
      </c>
      <c r="C88" s="90" t="s">
        <v>154</v>
      </c>
      <c r="D88" s="93">
        <v>125494</v>
      </c>
      <c r="E88" s="93">
        <f t="shared" si="18"/>
        <v>474164.23545795336</v>
      </c>
      <c r="F88" s="192">
        <v>4711.08</v>
      </c>
      <c r="G88" s="192">
        <v>1531.38</v>
      </c>
      <c r="H88" s="114">
        <f t="shared" si="17"/>
        <v>6242.46</v>
      </c>
      <c r="I88" s="92">
        <f t="shared" si="19"/>
        <v>0.13</v>
      </c>
      <c r="J88" s="93">
        <f t="shared" si="20"/>
        <v>349091.02800000005</v>
      </c>
      <c r="K88" s="93">
        <f t="shared" si="21"/>
        <v>113475.25800000002</v>
      </c>
      <c r="L88" s="193"/>
      <c r="M88" s="200"/>
      <c r="N88" s="200"/>
      <c r="O88" s="201"/>
      <c r="P88" s="202" t="str">
        <f t="shared" si="22"/>
        <v/>
      </c>
      <c r="Q88" s="200" t="str">
        <f t="shared" si="23"/>
        <v/>
      </c>
    </row>
    <row r="89" spans="1:17" x14ac:dyDescent="0.35">
      <c r="A89" s="90" t="s">
        <v>146</v>
      </c>
      <c r="B89" s="89">
        <v>203</v>
      </c>
      <c r="C89" s="90" t="s">
        <v>155</v>
      </c>
      <c r="D89" s="93">
        <v>117698</v>
      </c>
      <c r="E89" s="93">
        <f t="shared" si="18"/>
        <v>444707.97157577408</v>
      </c>
      <c r="F89" s="192">
        <v>4472.4399999999996</v>
      </c>
      <c r="G89" s="192">
        <v>1588.78</v>
      </c>
      <c r="H89" s="114">
        <f t="shared" si="17"/>
        <v>6061.2199999999993</v>
      </c>
      <c r="I89" s="92">
        <f t="shared" si="19"/>
        <v>0.13</v>
      </c>
      <c r="J89" s="93">
        <f t="shared" si="20"/>
        <v>331407.804</v>
      </c>
      <c r="K89" s="93">
        <f t="shared" si="21"/>
        <v>117728.598</v>
      </c>
      <c r="L89" s="194"/>
      <c r="M89" s="198">
        <v>34739</v>
      </c>
      <c r="N89" s="198">
        <f t="shared" ref="N89:N90" si="28">(M89/$M$10)*$N$10</f>
        <v>131257.20254015207</v>
      </c>
      <c r="O89" s="192">
        <v>405</v>
      </c>
      <c r="P89" s="199">
        <f t="shared" si="22"/>
        <v>0.56999999999999995</v>
      </c>
      <c r="Q89" s="198">
        <f t="shared" si="23"/>
        <v>131584.5</v>
      </c>
    </row>
    <row r="90" spans="1:17" x14ac:dyDescent="0.35">
      <c r="A90" s="90" t="s">
        <v>146</v>
      </c>
      <c r="B90" s="89">
        <v>310</v>
      </c>
      <c r="C90" s="90" t="s">
        <v>156</v>
      </c>
      <c r="D90" s="93">
        <v>58892</v>
      </c>
      <c r="E90" s="93">
        <f t="shared" si="18"/>
        <v>222516.45620180876</v>
      </c>
      <c r="F90" s="192">
        <v>3718.15</v>
      </c>
      <c r="G90" s="192">
        <v>1153.6099999999999</v>
      </c>
      <c r="H90" s="114">
        <f t="shared" si="17"/>
        <v>4871.76</v>
      </c>
      <c r="I90" s="92">
        <f t="shared" si="19"/>
        <v>0.08</v>
      </c>
      <c r="J90" s="93">
        <f t="shared" si="20"/>
        <v>169547.63999999998</v>
      </c>
      <c r="K90" s="93">
        <f t="shared" si="21"/>
        <v>52604.615999999995</v>
      </c>
      <c r="L90" s="193"/>
      <c r="M90" s="198">
        <v>5175</v>
      </c>
      <c r="N90" s="198">
        <f t="shared" si="28"/>
        <v>19553.125396392727</v>
      </c>
      <c r="O90" s="192">
        <v>78</v>
      </c>
      <c r="P90" s="199">
        <f t="shared" si="22"/>
        <v>0.44</v>
      </c>
      <c r="Q90" s="198">
        <f t="shared" si="23"/>
        <v>19562.399999999998</v>
      </c>
    </row>
    <row r="91" spans="1:17" x14ac:dyDescent="0.35">
      <c r="A91" s="90" t="s">
        <v>146</v>
      </c>
      <c r="B91" s="89">
        <v>311</v>
      </c>
      <c r="C91" s="90" t="s">
        <v>157</v>
      </c>
      <c r="D91" s="93">
        <v>60496</v>
      </c>
      <c r="E91" s="93">
        <f t="shared" si="18"/>
        <v>228576.9804792607</v>
      </c>
      <c r="F91" s="192">
        <v>4166.2</v>
      </c>
      <c r="G91" s="192">
        <v>1934.17</v>
      </c>
      <c r="H91" s="114">
        <f t="shared" si="17"/>
        <v>6100.37</v>
      </c>
      <c r="I91" s="92">
        <f t="shared" si="19"/>
        <v>7.0000000000000007E-2</v>
      </c>
      <c r="J91" s="93">
        <f t="shared" si="20"/>
        <v>166231.38</v>
      </c>
      <c r="K91" s="93">
        <f t="shared" si="21"/>
        <v>77173.383000000016</v>
      </c>
      <c r="L91" s="193"/>
      <c r="M91" s="200"/>
      <c r="N91" s="200"/>
      <c r="O91" s="201"/>
      <c r="P91" s="202" t="str">
        <f t="shared" si="22"/>
        <v/>
      </c>
      <c r="Q91" s="200" t="str">
        <f t="shared" si="23"/>
        <v/>
      </c>
    </row>
    <row r="92" spans="1:17" x14ac:dyDescent="0.35">
      <c r="A92" s="90" t="s">
        <v>146</v>
      </c>
      <c r="B92" s="89">
        <v>312</v>
      </c>
      <c r="C92" s="90" t="s">
        <v>158</v>
      </c>
      <c r="D92" s="93">
        <v>142054</v>
      </c>
      <c r="E92" s="93">
        <f t="shared" si="18"/>
        <v>536734.2367264101</v>
      </c>
      <c r="F92" s="192">
        <v>4813.57</v>
      </c>
      <c r="G92" s="192">
        <v>1596.15</v>
      </c>
      <c r="H92" s="114">
        <f t="shared" si="17"/>
        <v>6409.7199999999993</v>
      </c>
      <c r="I92" s="92">
        <f t="shared" si="19"/>
        <v>0.15</v>
      </c>
      <c r="J92" s="93">
        <f t="shared" si="20"/>
        <v>411560.23499999999</v>
      </c>
      <c r="K92" s="93">
        <f t="shared" si="21"/>
        <v>136470.82500000001</v>
      </c>
      <c r="L92" s="193"/>
      <c r="M92" s="198">
        <v>8591</v>
      </c>
      <c r="N92" s="198">
        <f t="shared" ref="N92" si="29">(M92/$M$10)*$N$10</f>
        <v>32460.07734887148</v>
      </c>
      <c r="O92" s="192">
        <v>107</v>
      </c>
      <c r="P92" s="199">
        <f t="shared" si="22"/>
        <v>0.53</v>
      </c>
      <c r="Q92" s="198">
        <f t="shared" si="23"/>
        <v>32324.7</v>
      </c>
    </row>
    <row r="93" spans="1:17" x14ac:dyDescent="0.35">
      <c r="A93" s="90" t="s">
        <v>146</v>
      </c>
      <c r="B93" s="89">
        <v>313</v>
      </c>
      <c r="C93" s="90" t="s">
        <v>159</v>
      </c>
      <c r="D93" s="93">
        <v>107226</v>
      </c>
      <c r="E93" s="93">
        <f t="shared" si="18"/>
        <v>405140.7582132573</v>
      </c>
      <c r="F93" s="192">
        <v>4044.46</v>
      </c>
      <c r="G93" s="192">
        <v>1133.6400000000001</v>
      </c>
      <c r="H93" s="114">
        <f t="shared" si="17"/>
        <v>5178.1000000000004</v>
      </c>
      <c r="I93" s="92">
        <f t="shared" si="19"/>
        <v>0.14000000000000001</v>
      </c>
      <c r="J93" s="93">
        <f t="shared" si="20"/>
        <v>322747.90800000005</v>
      </c>
      <c r="K93" s="93">
        <f t="shared" si="21"/>
        <v>90464.472000000009</v>
      </c>
      <c r="L93" s="193"/>
      <c r="M93" s="200"/>
      <c r="N93" s="200"/>
      <c r="O93" s="201"/>
      <c r="P93" s="202" t="str">
        <f t="shared" si="22"/>
        <v/>
      </c>
      <c r="Q93" s="200" t="str">
        <f t="shared" si="23"/>
        <v/>
      </c>
    </row>
    <row r="94" spans="1:17" x14ac:dyDescent="0.35">
      <c r="A94" s="90" t="s">
        <v>146</v>
      </c>
      <c r="B94" s="89">
        <v>314</v>
      </c>
      <c r="C94" s="90" t="s">
        <v>160</v>
      </c>
      <c r="D94" s="93">
        <v>52733</v>
      </c>
      <c r="E94" s="93">
        <f t="shared" si="18"/>
        <v>199245.40319381209</v>
      </c>
      <c r="F94" s="192">
        <v>2267.37</v>
      </c>
      <c r="G94" s="192">
        <v>871.22</v>
      </c>
      <c r="H94" s="114">
        <f t="shared" si="17"/>
        <v>3138.59</v>
      </c>
      <c r="I94" s="92">
        <f t="shared" si="19"/>
        <v>0.11</v>
      </c>
      <c r="J94" s="93">
        <f t="shared" si="20"/>
        <v>142164.09899999999</v>
      </c>
      <c r="K94" s="93">
        <f t="shared" si="21"/>
        <v>54625.494000000006</v>
      </c>
      <c r="L94" s="193"/>
      <c r="M94" s="198">
        <v>6262</v>
      </c>
      <c r="N94" s="198">
        <f t="shared" ref="N94" si="30">(M94/$M$10)*$N$10</f>
        <v>23660.226325064974</v>
      </c>
      <c r="O94" s="192">
        <v>102.27</v>
      </c>
      <c r="P94" s="199">
        <f t="shared" si="22"/>
        <v>0.41</v>
      </c>
      <c r="Q94" s="198">
        <f t="shared" si="23"/>
        <v>23900.498999999996</v>
      </c>
    </row>
    <row r="95" spans="1:17" x14ac:dyDescent="0.35">
      <c r="A95" s="90" t="s">
        <v>146</v>
      </c>
      <c r="B95" s="89">
        <v>315</v>
      </c>
      <c r="C95" s="90" t="s">
        <v>161</v>
      </c>
      <c r="D95" s="93">
        <v>106062</v>
      </c>
      <c r="E95" s="93">
        <f t="shared" si="18"/>
        <v>400742.72189221357</v>
      </c>
      <c r="F95" s="192">
        <v>2886.67</v>
      </c>
      <c r="G95" s="192">
        <v>967.53</v>
      </c>
      <c r="H95" s="114">
        <f t="shared" si="17"/>
        <v>3854.2</v>
      </c>
      <c r="I95" s="92">
        <f t="shared" si="19"/>
        <v>0.18</v>
      </c>
      <c r="J95" s="93">
        <f t="shared" si="20"/>
        <v>296172.342</v>
      </c>
      <c r="K95" s="93">
        <f t="shared" si="21"/>
        <v>99268.577999999994</v>
      </c>
      <c r="L95" s="193"/>
      <c r="M95" s="200"/>
      <c r="N95" s="200"/>
      <c r="O95" s="201"/>
      <c r="P95" s="202" t="str">
        <f t="shared" si="22"/>
        <v/>
      </c>
      <c r="Q95" s="200" t="str">
        <f t="shared" si="23"/>
        <v/>
      </c>
    </row>
    <row r="96" spans="1:17" x14ac:dyDescent="0.35">
      <c r="A96" s="90" t="s">
        <v>146</v>
      </c>
      <c r="B96" s="89">
        <v>317</v>
      </c>
      <c r="C96" s="90" t="s">
        <v>162</v>
      </c>
      <c r="D96" s="93">
        <v>119905</v>
      </c>
      <c r="E96" s="93">
        <f t="shared" si="18"/>
        <v>453046.86002984917</v>
      </c>
      <c r="F96" s="192">
        <v>5437.84</v>
      </c>
      <c r="G96" s="192">
        <v>1693.26</v>
      </c>
      <c r="H96" s="114">
        <f t="shared" si="17"/>
        <v>7131.1</v>
      </c>
      <c r="I96" s="92">
        <f t="shared" si="19"/>
        <v>0.11</v>
      </c>
      <c r="J96" s="93">
        <f t="shared" si="20"/>
        <v>340952.56800000009</v>
      </c>
      <c r="K96" s="93">
        <f t="shared" si="21"/>
        <v>106167.402</v>
      </c>
      <c r="L96" s="193"/>
      <c r="M96" s="200"/>
      <c r="N96" s="200"/>
      <c r="O96" s="201"/>
      <c r="P96" s="202" t="str">
        <f t="shared" si="22"/>
        <v/>
      </c>
      <c r="Q96" s="200" t="str">
        <f t="shared" si="23"/>
        <v/>
      </c>
    </row>
    <row r="97" spans="1:17" x14ac:dyDescent="0.35">
      <c r="A97" s="90" t="s">
        <v>146</v>
      </c>
      <c r="B97" s="89">
        <v>318</v>
      </c>
      <c r="C97" s="90" t="s">
        <v>163</v>
      </c>
      <c r="D97" s="93">
        <v>39020</v>
      </c>
      <c r="E97" s="93">
        <f t="shared" si="18"/>
        <v>147432.4546796607</v>
      </c>
      <c r="F97" s="192">
        <v>3012.17</v>
      </c>
      <c r="G97" s="192">
        <v>849.86</v>
      </c>
      <c r="H97" s="114">
        <f t="shared" si="17"/>
        <v>3862.03</v>
      </c>
      <c r="I97" s="92">
        <f t="shared" si="19"/>
        <v>7.0000000000000007E-2</v>
      </c>
      <c r="J97" s="93">
        <f t="shared" si="20"/>
        <v>120185.58300000001</v>
      </c>
      <c r="K97" s="93">
        <f t="shared" si="21"/>
        <v>33909.414000000004</v>
      </c>
      <c r="L97" s="193"/>
      <c r="M97" s="198">
        <v>5175</v>
      </c>
      <c r="N97" s="198">
        <f t="shared" ref="N97:N99" si="31">(M97/$M$10)*$N$10</f>
        <v>19553.125396392727</v>
      </c>
      <c r="O97" s="192">
        <v>68</v>
      </c>
      <c r="P97" s="199">
        <f t="shared" si="22"/>
        <v>0.5</v>
      </c>
      <c r="Q97" s="198">
        <f t="shared" si="23"/>
        <v>19380</v>
      </c>
    </row>
    <row r="98" spans="1:17" x14ac:dyDescent="0.35">
      <c r="A98" s="90" t="s">
        <v>146</v>
      </c>
      <c r="B98" s="89">
        <v>319</v>
      </c>
      <c r="C98" s="90" t="s">
        <v>164</v>
      </c>
      <c r="D98" s="93">
        <v>61542</v>
      </c>
      <c r="E98" s="93">
        <f t="shared" si="18"/>
        <v>232529.16775744947</v>
      </c>
      <c r="F98" s="192">
        <v>2891.47</v>
      </c>
      <c r="G98" s="192">
        <v>1256.1500000000001</v>
      </c>
      <c r="H98" s="114">
        <f t="shared" si="17"/>
        <v>4147.62</v>
      </c>
      <c r="I98" s="92">
        <f t="shared" si="19"/>
        <v>0.1</v>
      </c>
      <c r="J98" s="93">
        <f t="shared" si="20"/>
        <v>164813.79</v>
      </c>
      <c r="K98" s="93">
        <f t="shared" si="21"/>
        <v>71600.55</v>
      </c>
      <c r="L98" s="193"/>
      <c r="M98" s="198">
        <v>11230</v>
      </c>
      <c r="N98" s="198">
        <f t="shared" si="31"/>
        <v>42431.226705601992</v>
      </c>
      <c r="O98" s="192">
        <v>133</v>
      </c>
      <c r="P98" s="199">
        <f t="shared" si="22"/>
        <v>0.56000000000000005</v>
      </c>
      <c r="Q98" s="198">
        <f t="shared" si="23"/>
        <v>42453.599999999999</v>
      </c>
    </row>
    <row r="99" spans="1:17" x14ac:dyDescent="0.35">
      <c r="A99" s="90" t="s">
        <v>146</v>
      </c>
      <c r="B99" s="89">
        <v>320</v>
      </c>
      <c r="C99" s="90" t="s">
        <v>165</v>
      </c>
      <c r="D99" s="93">
        <v>120474</v>
      </c>
      <c r="E99" s="93">
        <f t="shared" si="18"/>
        <v>455196.75922802259</v>
      </c>
      <c r="F99" s="192">
        <v>4163.1099999999997</v>
      </c>
      <c r="G99" s="192">
        <v>1683.31</v>
      </c>
      <c r="H99" s="114">
        <f t="shared" si="17"/>
        <v>5846.42</v>
      </c>
      <c r="I99" s="92">
        <f t="shared" si="19"/>
        <v>0.14000000000000001</v>
      </c>
      <c r="J99" s="93">
        <f t="shared" si="20"/>
        <v>332216.17800000001</v>
      </c>
      <c r="K99" s="93">
        <f t="shared" si="21"/>
        <v>134328.13800000001</v>
      </c>
      <c r="L99" s="193"/>
      <c r="M99" s="198">
        <v>15629</v>
      </c>
      <c r="N99" s="198">
        <f t="shared" si="31"/>
        <v>59052.327887965585</v>
      </c>
      <c r="O99" s="192">
        <v>216</v>
      </c>
      <c r="P99" s="199">
        <f t="shared" si="22"/>
        <v>0.48</v>
      </c>
      <c r="Q99" s="198">
        <f t="shared" si="23"/>
        <v>59097.599999999991</v>
      </c>
    </row>
    <row r="100" spans="1:17" x14ac:dyDescent="0.35">
      <c r="A100" s="90" t="s">
        <v>166</v>
      </c>
      <c r="B100" s="89">
        <v>867</v>
      </c>
      <c r="C100" s="90" t="s">
        <v>167</v>
      </c>
      <c r="D100" s="93">
        <v>31444</v>
      </c>
      <c r="E100" s="93">
        <f t="shared" si="18"/>
        <v>118807.43477568557</v>
      </c>
      <c r="F100" s="192">
        <v>1723.4</v>
      </c>
      <c r="G100" s="192">
        <v>882.35</v>
      </c>
      <c r="H100" s="114">
        <f t="shared" si="17"/>
        <v>2605.75</v>
      </c>
      <c r="I100" s="92">
        <f t="shared" si="19"/>
        <v>0.08</v>
      </c>
      <c r="J100" s="93">
        <f t="shared" si="20"/>
        <v>78587.040000000008</v>
      </c>
      <c r="K100" s="93">
        <f t="shared" si="21"/>
        <v>40235.160000000003</v>
      </c>
      <c r="L100" s="193"/>
      <c r="M100" s="200"/>
      <c r="N100" s="200"/>
      <c r="O100" s="201"/>
      <c r="P100" s="202" t="str">
        <f t="shared" si="22"/>
        <v/>
      </c>
      <c r="Q100" s="200" t="str">
        <f t="shared" si="23"/>
        <v/>
      </c>
    </row>
    <row r="101" spans="1:17" x14ac:dyDescent="0.35">
      <c r="A101" s="90" t="s">
        <v>166</v>
      </c>
      <c r="B101" s="89">
        <v>846</v>
      </c>
      <c r="C101" s="90" t="s">
        <v>168</v>
      </c>
      <c r="D101" s="93">
        <v>18197</v>
      </c>
      <c r="E101" s="93">
        <f t="shared" si="18"/>
        <v>68755.212142639313</v>
      </c>
      <c r="F101" s="192">
        <v>3048.78</v>
      </c>
      <c r="G101" s="192">
        <v>1338.28</v>
      </c>
      <c r="H101" s="114">
        <f t="shared" si="17"/>
        <v>4387.0600000000004</v>
      </c>
      <c r="I101" s="92">
        <f t="shared" si="19"/>
        <v>0.03</v>
      </c>
      <c r="J101" s="93">
        <f t="shared" si="20"/>
        <v>52134.137999999999</v>
      </c>
      <c r="K101" s="93">
        <f t="shared" si="21"/>
        <v>22884.587999999996</v>
      </c>
      <c r="L101" s="193"/>
      <c r="M101" s="198">
        <v>9404</v>
      </c>
      <c r="N101" s="198">
        <f t="shared" ref="N101:N102" si="32">(M101/$M$10)*$N$10</f>
        <v>35531.90168650767</v>
      </c>
      <c r="O101" s="192">
        <v>130</v>
      </c>
      <c r="P101" s="199">
        <f t="shared" si="22"/>
        <v>0.48</v>
      </c>
      <c r="Q101" s="198">
        <f t="shared" si="23"/>
        <v>35568</v>
      </c>
    </row>
    <row r="102" spans="1:17" x14ac:dyDescent="0.35">
      <c r="A102" s="90" t="s">
        <v>166</v>
      </c>
      <c r="B102" s="89">
        <v>825</v>
      </c>
      <c r="C102" s="90" t="s">
        <v>169</v>
      </c>
      <c r="D102" s="93">
        <v>94134</v>
      </c>
      <c r="E102" s="93">
        <f t="shared" si="18"/>
        <v>355674.18474667298</v>
      </c>
      <c r="F102" s="192">
        <v>7630.6</v>
      </c>
      <c r="G102" s="192">
        <v>3180.32</v>
      </c>
      <c r="H102" s="114">
        <f t="shared" si="17"/>
        <v>10810.92</v>
      </c>
      <c r="I102" s="92">
        <f t="shared" si="19"/>
        <v>0.06</v>
      </c>
      <c r="J102" s="93">
        <f t="shared" si="20"/>
        <v>260966.52</v>
      </c>
      <c r="K102" s="93">
        <f t="shared" si="21"/>
        <v>108766.944</v>
      </c>
      <c r="L102" s="193"/>
      <c r="M102" s="198">
        <v>12225</v>
      </c>
      <c r="N102" s="198">
        <f t="shared" si="32"/>
        <v>46190.716516116147</v>
      </c>
      <c r="O102" s="192">
        <v>174.5</v>
      </c>
      <c r="P102" s="199">
        <f t="shared" si="22"/>
        <v>0.46</v>
      </c>
      <c r="Q102" s="198">
        <f t="shared" si="23"/>
        <v>45753.900000000009</v>
      </c>
    </row>
    <row r="103" spans="1:17" x14ac:dyDescent="0.35">
      <c r="A103" s="90" t="s">
        <v>166</v>
      </c>
      <c r="B103" s="89">
        <v>845</v>
      </c>
      <c r="C103" s="90" t="s">
        <v>170</v>
      </c>
      <c r="D103" s="93">
        <v>65311</v>
      </c>
      <c r="E103" s="93">
        <f t="shared" si="18"/>
        <v>246769.88845677397</v>
      </c>
      <c r="F103" s="192">
        <v>6151.23</v>
      </c>
      <c r="G103" s="192">
        <v>2330.19</v>
      </c>
      <c r="H103" s="114">
        <f t="shared" si="17"/>
        <v>8481.42</v>
      </c>
      <c r="I103" s="92">
        <f t="shared" si="19"/>
        <v>0.05</v>
      </c>
      <c r="J103" s="93">
        <f t="shared" si="20"/>
        <v>175310.05500000002</v>
      </c>
      <c r="K103" s="93">
        <f t="shared" si="21"/>
        <v>66410.414999999994</v>
      </c>
      <c r="L103" s="193"/>
      <c r="M103" s="200"/>
      <c r="N103" s="200"/>
      <c r="O103" s="201"/>
      <c r="P103" s="202" t="str">
        <f t="shared" si="22"/>
        <v/>
      </c>
      <c r="Q103" s="200" t="str">
        <f t="shared" si="23"/>
        <v/>
      </c>
    </row>
    <row r="104" spans="1:17" x14ac:dyDescent="0.35">
      <c r="A104" s="90" t="s">
        <v>166</v>
      </c>
      <c r="B104" s="89">
        <v>850</v>
      </c>
      <c r="C104" s="90" t="s">
        <v>171</v>
      </c>
      <c r="D104" s="93">
        <v>40249</v>
      </c>
      <c r="E104" s="93">
        <f t="shared" si="18"/>
        <v>152076.08581244652</v>
      </c>
      <c r="F104" s="192">
        <v>17615.55</v>
      </c>
      <c r="G104" s="192">
        <v>8873.74</v>
      </c>
      <c r="H104" s="114">
        <f t="shared" si="17"/>
        <v>26489.29</v>
      </c>
      <c r="I104" s="92">
        <f t="shared" si="19"/>
        <v>0.01</v>
      </c>
      <c r="J104" s="93">
        <f t="shared" si="20"/>
        <v>100408.63499999999</v>
      </c>
      <c r="K104" s="93">
        <f t="shared" si="21"/>
        <v>50580.317999999999</v>
      </c>
      <c r="L104" s="193"/>
      <c r="M104" s="198">
        <v>16457</v>
      </c>
      <c r="N104" s="198">
        <f t="shared" ref="N104" si="33">(M104/$M$10)*$N$10</f>
        <v>62180.827951388419</v>
      </c>
      <c r="O104" s="192">
        <v>268.67</v>
      </c>
      <c r="P104" s="199">
        <f t="shared" si="22"/>
        <v>0.41</v>
      </c>
      <c r="Q104" s="198">
        <f t="shared" si="23"/>
        <v>62788.179000000004</v>
      </c>
    </row>
    <row r="105" spans="1:17" x14ac:dyDescent="0.35">
      <c r="A105" s="90" t="s">
        <v>166</v>
      </c>
      <c r="B105" s="89">
        <v>921</v>
      </c>
      <c r="C105" s="90" t="s">
        <v>172</v>
      </c>
      <c r="D105" s="93">
        <v>4138</v>
      </c>
      <c r="E105" s="93">
        <f t="shared" si="18"/>
        <v>15634.943553675961</v>
      </c>
      <c r="F105" s="192">
        <v>1326.85</v>
      </c>
      <c r="G105" s="192">
        <v>638.57000000000005</v>
      </c>
      <c r="H105" s="114">
        <f t="shared" si="17"/>
        <v>1965.42</v>
      </c>
      <c r="I105" s="92">
        <f t="shared" si="19"/>
        <v>0.01</v>
      </c>
      <c r="J105" s="93">
        <f t="shared" si="20"/>
        <v>7563.0450000000001</v>
      </c>
      <c r="K105" s="93">
        <f t="shared" si="21"/>
        <v>3639.8490000000006</v>
      </c>
      <c r="L105" s="193"/>
      <c r="M105" s="200"/>
      <c r="N105" s="200"/>
      <c r="O105" s="201"/>
      <c r="P105" s="202" t="str">
        <f t="shared" si="22"/>
        <v/>
      </c>
      <c r="Q105" s="200" t="str">
        <f t="shared" si="23"/>
        <v/>
      </c>
    </row>
    <row r="106" spans="1:17" x14ac:dyDescent="0.35">
      <c r="A106" s="90" t="s">
        <v>166</v>
      </c>
      <c r="B106" s="89">
        <v>886</v>
      </c>
      <c r="C106" s="90" t="s">
        <v>173</v>
      </c>
      <c r="D106" s="93">
        <v>146543</v>
      </c>
      <c r="E106" s="93">
        <f t="shared" si="18"/>
        <v>553695.3922634935</v>
      </c>
      <c r="F106" s="192">
        <v>21618.66</v>
      </c>
      <c r="G106" s="192">
        <v>8114.6</v>
      </c>
      <c r="H106" s="114">
        <f t="shared" si="17"/>
        <v>29733.260000000002</v>
      </c>
      <c r="I106" s="92">
        <f t="shared" si="19"/>
        <v>0.03</v>
      </c>
      <c r="J106" s="93">
        <f t="shared" si="20"/>
        <v>369679.08600000001</v>
      </c>
      <c r="K106" s="93">
        <f t="shared" si="21"/>
        <v>138759.65999999997</v>
      </c>
      <c r="L106" s="193"/>
      <c r="M106" s="198">
        <v>4702</v>
      </c>
      <c r="N106" s="198">
        <f t="shared" ref="N106" si="34">(M106/$M$10)*$N$10</f>
        <v>17765.950843253835</v>
      </c>
      <c r="O106" s="192">
        <v>91</v>
      </c>
      <c r="P106" s="199">
        <f t="shared" si="22"/>
        <v>0.34</v>
      </c>
      <c r="Q106" s="198">
        <f t="shared" si="23"/>
        <v>17635.8</v>
      </c>
    </row>
    <row r="107" spans="1:17" x14ac:dyDescent="0.35">
      <c r="A107" s="90" t="s">
        <v>166</v>
      </c>
      <c r="B107" s="89">
        <v>887</v>
      </c>
      <c r="C107" s="90" t="s">
        <v>174</v>
      </c>
      <c r="D107" s="93">
        <v>73539</v>
      </c>
      <c r="E107" s="93">
        <f t="shared" si="18"/>
        <v>277858.41324160865</v>
      </c>
      <c r="F107" s="192">
        <v>4284.33</v>
      </c>
      <c r="G107" s="192">
        <v>1847.22</v>
      </c>
      <c r="H107" s="114">
        <f t="shared" ref="H107:H138" si="35">F107+G107</f>
        <v>6131.55</v>
      </c>
      <c r="I107" s="92">
        <f t="shared" si="19"/>
        <v>0.08</v>
      </c>
      <c r="J107" s="93">
        <f t="shared" si="20"/>
        <v>195365.448</v>
      </c>
      <c r="K107" s="93">
        <f t="shared" si="21"/>
        <v>84233.232000000004</v>
      </c>
      <c r="L107" s="193"/>
      <c r="M107" s="200"/>
      <c r="N107" s="200"/>
      <c r="O107" s="201"/>
      <c r="P107" s="202" t="str">
        <f t="shared" si="22"/>
        <v/>
      </c>
      <c r="Q107" s="200" t="str">
        <f t="shared" si="23"/>
        <v/>
      </c>
    </row>
    <row r="108" spans="1:17" x14ac:dyDescent="0.35">
      <c r="A108" s="90" t="s">
        <v>166</v>
      </c>
      <c r="B108" s="89">
        <v>826</v>
      </c>
      <c r="C108" s="90" t="s">
        <v>175</v>
      </c>
      <c r="D108" s="93">
        <v>52192</v>
      </c>
      <c r="E108" s="93">
        <f t="shared" si="18"/>
        <v>197201.29868377373</v>
      </c>
      <c r="F108" s="192">
        <v>4247.4799999999996</v>
      </c>
      <c r="G108" s="192">
        <v>1751.07</v>
      </c>
      <c r="H108" s="114">
        <f t="shared" si="35"/>
        <v>5998.5499999999993</v>
      </c>
      <c r="I108" s="92">
        <f t="shared" si="19"/>
        <v>0.06</v>
      </c>
      <c r="J108" s="93">
        <f t="shared" si="20"/>
        <v>145263.81599999999</v>
      </c>
      <c r="K108" s="93">
        <f t="shared" si="21"/>
        <v>59886.59399999999</v>
      </c>
      <c r="L108" s="193"/>
      <c r="M108" s="198">
        <v>9404</v>
      </c>
      <c r="N108" s="198">
        <f t="shared" ref="N108:N109" si="36">(M108/$M$10)*$N$10</f>
        <v>35531.90168650767</v>
      </c>
      <c r="O108" s="192">
        <v>90</v>
      </c>
      <c r="P108" s="199">
        <f t="shared" si="22"/>
        <v>0.69</v>
      </c>
      <c r="Q108" s="198">
        <f t="shared" si="23"/>
        <v>35396.999999999993</v>
      </c>
    </row>
    <row r="109" spans="1:17" x14ac:dyDescent="0.35">
      <c r="A109" s="90" t="s">
        <v>166</v>
      </c>
      <c r="B109" s="89">
        <v>931</v>
      </c>
      <c r="C109" s="90" t="s">
        <v>176</v>
      </c>
      <c r="D109" s="93">
        <v>142330</v>
      </c>
      <c r="E109" s="93">
        <f t="shared" si="18"/>
        <v>537777.07008088438</v>
      </c>
      <c r="F109" s="192">
        <v>9495.7999999999993</v>
      </c>
      <c r="G109" s="192">
        <v>4293.72</v>
      </c>
      <c r="H109" s="114">
        <f t="shared" si="35"/>
        <v>13789.52</v>
      </c>
      <c r="I109" s="92">
        <f t="shared" si="19"/>
        <v>7.0000000000000007E-2</v>
      </c>
      <c r="J109" s="93">
        <f t="shared" si="20"/>
        <v>378882.42</v>
      </c>
      <c r="K109" s="93">
        <f t="shared" si="21"/>
        <v>171319.42800000004</v>
      </c>
      <c r="L109" s="193"/>
      <c r="M109" s="198">
        <v>33055</v>
      </c>
      <c r="N109" s="198">
        <f t="shared" si="36"/>
        <v>124894.40772517132</v>
      </c>
      <c r="O109" s="192">
        <v>397.8</v>
      </c>
      <c r="P109" s="199">
        <f t="shared" si="22"/>
        <v>0.55000000000000004</v>
      </c>
      <c r="Q109" s="198">
        <f t="shared" si="23"/>
        <v>124710.30000000002</v>
      </c>
    </row>
    <row r="110" spans="1:17" x14ac:dyDescent="0.35">
      <c r="A110" s="90" t="s">
        <v>166</v>
      </c>
      <c r="B110" s="89">
        <v>851</v>
      </c>
      <c r="C110" s="90" t="s">
        <v>177</v>
      </c>
      <c r="D110" s="93">
        <v>21065</v>
      </c>
      <c r="E110" s="93">
        <f t="shared" si="18"/>
        <v>79591.610913045937</v>
      </c>
      <c r="F110" s="192">
        <v>2939.61</v>
      </c>
      <c r="G110" s="192">
        <v>1333.73</v>
      </c>
      <c r="H110" s="114">
        <f t="shared" si="35"/>
        <v>4273.34</v>
      </c>
      <c r="I110" s="92">
        <f t="shared" si="19"/>
        <v>0.03</v>
      </c>
      <c r="J110" s="93">
        <f t="shared" si="20"/>
        <v>50267.330999999998</v>
      </c>
      <c r="K110" s="93">
        <f t="shared" si="21"/>
        <v>22806.782999999999</v>
      </c>
      <c r="L110" s="193"/>
      <c r="M110" s="200"/>
      <c r="N110" s="200"/>
      <c r="O110" s="201"/>
      <c r="P110" s="202" t="str">
        <f t="shared" si="22"/>
        <v/>
      </c>
      <c r="Q110" s="200" t="str">
        <f t="shared" si="23"/>
        <v/>
      </c>
    </row>
    <row r="111" spans="1:17" x14ac:dyDescent="0.35">
      <c r="A111" s="90" t="s">
        <v>166</v>
      </c>
      <c r="B111" s="89">
        <v>870</v>
      </c>
      <c r="C111" s="90" t="s">
        <v>178</v>
      </c>
      <c r="D111" s="93">
        <v>38839</v>
      </c>
      <c r="E111" s="93">
        <f t="shared" si="18"/>
        <v>146748.56758850184</v>
      </c>
      <c r="F111" s="192">
        <v>2586.14</v>
      </c>
      <c r="G111" s="192">
        <v>926.28</v>
      </c>
      <c r="H111" s="114">
        <f t="shared" si="35"/>
        <v>3512.42</v>
      </c>
      <c r="I111" s="92">
        <f t="shared" si="19"/>
        <v>7.0000000000000007E-2</v>
      </c>
      <c r="J111" s="93">
        <f t="shared" si="20"/>
        <v>103186.986</v>
      </c>
      <c r="K111" s="93">
        <f t="shared" si="21"/>
        <v>36958.572</v>
      </c>
      <c r="L111" s="193"/>
      <c r="M111" s="198">
        <v>25908</v>
      </c>
      <c r="N111" s="198">
        <f t="shared" ref="N111:N118" si="37">(M111/$M$10)*$N$10</f>
        <v>97890.313578694244</v>
      </c>
      <c r="O111" s="192">
        <v>346.6</v>
      </c>
      <c r="P111" s="199">
        <f t="shared" si="22"/>
        <v>0.5</v>
      </c>
      <c r="Q111" s="198">
        <f t="shared" si="23"/>
        <v>98781</v>
      </c>
    </row>
    <row r="112" spans="1:17" x14ac:dyDescent="0.35">
      <c r="A112" s="90" t="s">
        <v>166</v>
      </c>
      <c r="B112" s="89">
        <v>871</v>
      </c>
      <c r="C112" s="90" t="s">
        <v>179</v>
      </c>
      <c r="D112" s="93">
        <v>57801</v>
      </c>
      <c r="E112" s="93">
        <f t="shared" si="18"/>
        <v>218394.24174626006</v>
      </c>
      <c r="F112" s="192">
        <v>2849.14</v>
      </c>
      <c r="G112" s="192">
        <v>768.18</v>
      </c>
      <c r="H112" s="114">
        <f t="shared" si="35"/>
        <v>3617.3199999999997</v>
      </c>
      <c r="I112" s="92">
        <f t="shared" si="19"/>
        <v>0.11</v>
      </c>
      <c r="J112" s="93">
        <f t="shared" si="20"/>
        <v>178641.07800000001</v>
      </c>
      <c r="K112" s="93">
        <f t="shared" si="21"/>
        <v>48164.885999999991</v>
      </c>
      <c r="L112" s="193"/>
      <c r="M112" s="198">
        <v>25630</v>
      </c>
      <c r="N112" s="198">
        <f t="shared" si="37"/>
        <v>96839.923460781749</v>
      </c>
      <c r="O112" s="192">
        <v>501</v>
      </c>
      <c r="P112" s="199">
        <f t="shared" si="22"/>
        <v>0.34</v>
      </c>
      <c r="Q112" s="198">
        <f t="shared" si="23"/>
        <v>97093.8</v>
      </c>
    </row>
    <row r="113" spans="1:17" x14ac:dyDescent="0.35">
      <c r="A113" s="90" t="s">
        <v>166</v>
      </c>
      <c r="B113" s="89">
        <v>852</v>
      </c>
      <c r="C113" s="90" t="s">
        <v>180</v>
      </c>
      <c r="D113" s="93">
        <v>19419</v>
      </c>
      <c r="E113" s="93">
        <f t="shared" si="18"/>
        <v>73372.394603391367</v>
      </c>
      <c r="F113" s="192">
        <v>3150.39</v>
      </c>
      <c r="G113" s="192">
        <v>1305.83</v>
      </c>
      <c r="H113" s="114">
        <f t="shared" si="35"/>
        <v>4456.2199999999993</v>
      </c>
      <c r="I113" s="92">
        <f t="shared" si="19"/>
        <v>0.03</v>
      </c>
      <c r="J113" s="93">
        <f t="shared" si="20"/>
        <v>53871.668999999994</v>
      </c>
      <c r="K113" s="93">
        <f t="shared" si="21"/>
        <v>22329.692999999996</v>
      </c>
      <c r="L113" s="193"/>
      <c r="M113" s="198">
        <v>4702</v>
      </c>
      <c r="N113" s="198">
        <f t="shared" si="37"/>
        <v>17765.950843253835</v>
      </c>
      <c r="O113" s="192">
        <v>49.07</v>
      </c>
      <c r="P113" s="199">
        <f t="shared" si="22"/>
        <v>0.64</v>
      </c>
      <c r="Q113" s="198">
        <f t="shared" si="23"/>
        <v>17900.736000000001</v>
      </c>
    </row>
    <row r="114" spans="1:17" x14ac:dyDescent="0.35">
      <c r="A114" s="90" t="s">
        <v>166</v>
      </c>
      <c r="B114" s="89">
        <v>936</v>
      </c>
      <c r="C114" s="90" t="s">
        <v>181</v>
      </c>
      <c r="D114" s="93">
        <v>173075</v>
      </c>
      <c r="E114" s="93">
        <f t="shared" si="18"/>
        <v>653943.41603491222</v>
      </c>
      <c r="F114" s="192">
        <v>16712.61</v>
      </c>
      <c r="G114" s="192">
        <v>6121.52</v>
      </c>
      <c r="H114" s="114">
        <f t="shared" si="35"/>
        <v>22834.13</v>
      </c>
      <c r="I114" s="92">
        <f t="shared" si="19"/>
        <v>0.05</v>
      </c>
      <c r="J114" s="93">
        <f t="shared" si="20"/>
        <v>476309.38500000007</v>
      </c>
      <c r="K114" s="93">
        <f t="shared" si="21"/>
        <v>174463.32</v>
      </c>
      <c r="L114" s="193"/>
      <c r="M114" s="198">
        <v>22384</v>
      </c>
      <c r="N114" s="198">
        <f t="shared" si="37"/>
        <v>84575.296400551641</v>
      </c>
      <c r="O114" s="192">
        <v>333</v>
      </c>
      <c r="P114" s="199">
        <f t="shared" si="22"/>
        <v>0.45</v>
      </c>
      <c r="Q114" s="198">
        <f t="shared" si="23"/>
        <v>85414.5</v>
      </c>
    </row>
    <row r="115" spans="1:17" x14ac:dyDescent="0.35">
      <c r="A115" s="90" t="s">
        <v>166</v>
      </c>
      <c r="B115" s="89">
        <v>869</v>
      </c>
      <c r="C115" s="90" t="s">
        <v>182</v>
      </c>
      <c r="D115" s="93">
        <v>26566</v>
      </c>
      <c r="E115" s="93">
        <f t="shared" si="18"/>
        <v>100376.48874986843</v>
      </c>
      <c r="F115" s="192">
        <v>2153.88</v>
      </c>
      <c r="G115" s="192">
        <v>1015.84</v>
      </c>
      <c r="H115" s="114">
        <f t="shared" si="35"/>
        <v>3169.7200000000003</v>
      </c>
      <c r="I115" s="92">
        <f t="shared" si="19"/>
        <v>0.06</v>
      </c>
      <c r="J115" s="93">
        <f t="shared" si="20"/>
        <v>73662.695999999996</v>
      </c>
      <c r="K115" s="93">
        <f t="shared" si="21"/>
        <v>34741.728000000003</v>
      </c>
      <c r="L115" s="193"/>
      <c r="M115" s="198">
        <v>9545</v>
      </c>
      <c r="N115" s="198">
        <f t="shared" si="37"/>
        <v>36064.653508902142</v>
      </c>
      <c r="O115" s="192">
        <v>166.77</v>
      </c>
      <c r="P115" s="199">
        <f t="shared" si="22"/>
        <v>0.38</v>
      </c>
      <c r="Q115" s="198">
        <f t="shared" si="23"/>
        <v>36122.382000000005</v>
      </c>
    </row>
    <row r="116" spans="1:17" x14ac:dyDescent="0.35">
      <c r="A116" s="90" t="s">
        <v>166</v>
      </c>
      <c r="B116" s="89">
        <v>938</v>
      </c>
      <c r="C116" s="90" t="s">
        <v>183</v>
      </c>
      <c r="D116" s="93">
        <v>30912</v>
      </c>
      <c r="E116" s="93">
        <f t="shared" si="18"/>
        <v>116797.3357011192</v>
      </c>
      <c r="F116" s="192">
        <v>11277.22</v>
      </c>
      <c r="G116" s="192">
        <v>5042.67</v>
      </c>
      <c r="H116" s="114">
        <f t="shared" si="35"/>
        <v>16319.89</v>
      </c>
      <c r="I116" s="92">
        <f t="shared" si="19"/>
        <v>0.01</v>
      </c>
      <c r="J116" s="93">
        <f t="shared" si="20"/>
        <v>64280.154000000002</v>
      </c>
      <c r="K116" s="93">
        <f t="shared" si="21"/>
        <v>28743.219000000005</v>
      </c>
      <c r="L116" s="193"/>
      <c r="M116" s="198">
        <v>22429</v>
      </c>
      <c r="N116" s="198">
        <f t="shared" si="37"/>
        <v>84745.323577911578</v>
      </c>
      <c r="O116" s="192">
        <v>408</v>
      </c>
      <c r="P116" s="199">
        <f t="shared" si="22"/>
        <v>0.36</v>
      </c>
      <c r="Q116" s="198">
        <f t="shared" si="23"/>
        <v>83721.599999999991</v>
      </c>
    </row>
    <row r="117" spans="1:17" x14ac:dyDescent="0.35">
      <c r="A117" s="90" t="s">
        <v>166</v>
      </c>
      <c r="B117" s="89">
        <v>868</v>
      </c>
      <c r="C117" s="90" t="s">
        <v>184</v>
      </c>
      <c r="D117" s="93">
        <v>16715</v>
      </c>
      <c r="E117" s="93">
        <f t="shared" si="18"/>
        <v>63155.650434918723</v>
      </c>
      <c r="F117" s="192">
        <v>2242.2600000000002</v>
      </c>
      <c r="G117" s="192">
        <v>848.23</v>
      </c>
      <c r="H117" s="114">
        <f t="shared" si="35"/>
        <v>3090.4900000000002</v>
      </c>
      <c r="I117" s="92">
        <f t="shared" si="19"/>
        <v>0.04</v>
      </c>
      <c r="J117" s="93">
        <f t="shared" si="20"/>
        <v>51123.528000000006</v>
      </c>
      <c r="K117" s="93">
        <f t="shared" si="21"/>
        <v>19339.644</v>
      </c>
      <c r="L117" s="193"/>
      <c r="M117" s="198">
        <v>15892</v>
      </c>
      <c r="N117" s="198">
        <f t="shared" si="37"/>
        <v>60046.042280091438</v>
      </c>
      <c r="O117" s="192">
        <v>224</v>
      </c>
      <c r="P117" s="199">
        <f t="shared" si="22"/>
        <v>0.47</v>
      </c>
      <c r="Q117" s="198">
        <f t="shared" si="23"/>
        <v>60009.599999999999</v>
      </c>
    </row>
    <row r="118" spans="1:17" x14ac:dyDescent="0.35">
      <c r="A118" s="90" t="s">
        <v>166</v>
      </c>
      <c r="B118" s="89">
        <v>872</v>
      </c>
      <c r="C118" s="90" t="s">
        <v>185</v>
      </c>
      <c r="D118" s="93">
        <v>27601</v>
      </c>
      <c r="E118" s="93">
        <f t="shared" si="18"/>
        <v>104287.11382914698</v>
      </c>
      <c r="F118" s="192">
        <v>2534.59</v>
      </c>
      <c r="G118" s="192">
        <v>1019.39</v>
      </c>
      <c r="H118" s="114">
        <f t="shared" si="35"/>
        <v>3553.98</v>
      </c>
      <c r="I118" s="92">
        <f t="shared" si="19"/>
        <v>0.05</v>
      </c>
      <c r="J118" s="93">
        <f t="shared" si="20"/>
        <v>72235.815000000017</v>
      </c>
      <c r="K118" s="93">
        <f t="shared" si="21"/>
        <v>29052.615000000002</v>
      </c>
      <c r="L118" s="193"/>
      <c r="M118" s="198">
        <v>5595</v>
      </c>
      <c r="N118" s="198">
        <f t="shared" si="37"/>
        <v>21140.045718418802</v>
      </c>
      <c r="O118" s="192">
        <v>116.93</v>
      </c>
      <c r="P118" s="199">
        <f t="shared" si="22"/>
        <v>0.32</v>
      </c>
      <c r="Q118" s="198">
        <f t="shared" si="23"/>
        <v>21328.031999999999</v>
      </c>
    </row>
    <row r="119" spans="1:17" x14ac:dyDescent="0.35">
      <c r="A119" s="90" t="s">
        <v>186</v>
      </c>
      <c r="B119" s="89">
        <v>800</v>
      </c>
      <c r="C119" s="90" t="s">
        <v>187</v>
      </c>
      <c r="D119" s="93">
        <v>22570</v>
      </c>
      <c r="E119" s="93">
        <f t="shared" si="18"/>
        <v>85278.075400306043</v>
      </c>
      <c r="F119" s="192">
        <v>2400.9</v>
      </c>
      <c r="G119" s="192">
        <v>1118.08</v>
      </c>
      <c r="H119" s="114">
        <f t="shared" si="35"/>
        <v>3518.98</v>
      </c>
      <c r="I119" s="92">
        <f t="shared" si="19"/>
        <v>0.04</v>
      </c>
      <c r="J119" s="93">
        <f t="shared" si="20"/>
        <v>54740.52</v>
      </c>
      <c r="K119" s="93">
        <f t="shared" si="21"/>
        <v>25492.223999999998</v>
      </c>
      <c r="L119" s="193"/>
      <c r="M119" s="200"/>
      <c r="N119" s="200"/>
      <c r="O119" s="201"/>
      <c r="P119" s="202" t="str">
        <f t="shared" si="22"/>
        <v/>
      </c>
      <c r="Q119" s="200" t="str">
        <f t="shared" si="23"/>
        <v/>
      </c>
    </row>
    <row r="120" spans="1:17" x14ac:dyDescent="0.35">
      <c r="A120" s="90" t="s">
        <v>186</v>
      </c>
      <c r="B120" s="89">
        <v>839</v>
      </c>
      <c r="C120" s="90" t="s">
        <v>188</v>
      </c>
      <c r="D120" s="93">
        <v>22899</v>
      </c>
      <c r="E120" s="93">
        <f t="shared" si="18"/>
        <v>86521.162985893141</v>
      </c>
      <c r="F120" s="192">
        <v>4495.62</v>
      </c>
      <c r="G120" s="192">
        <v>2271.12</v>
      </c>
      <c r="H120" s="114">
        <f t="shared" si="35"/>
        <v>6766.74</v>
      </c>
      <c r="I120" s="92">
        <f t="shared" si="19"/>
        <v>0.02</v>
      </c>
      <c r="J120" s="93">
        <f t="shared" si="20"/>
        <v>51250.068000000007</v>
      </c>
      <c r="K120" s="93">
        <f t="shared" si="21"/>
        <v>25890.767999999996</v>
      </c>
      <c r="L120" s="193"/>
      <c r="M120" s="200"/>
      <c r="N120" s="200"/>
      <c r="O120" s="201"/>
      <c r="P120" s="202" t="str">
        <f t="shared" si="22"/>
        <v/>
      </c>
      <c r="Q120" s="200" t="str">
        <f t="shared" si="23"/>
        <v/>
      </c>
    </row>
    <row r="121" spans="1:17" x14ac:dyDescent="0.35">
      <c r="A121" s="90" t="s">
        <v>186</v>
      </c>
      <c r="B121" s="89">
        <v>801</v>
      </c>
      <c r="C121" s="90" t="s">
        <v>189</v>
      </c>
      <c r="D121" s="93">
        <v>72740</v>
      </c>
      <c r="E121" s="93">
        <f t="shared" si="18"/>
        <v>274839.48624803993</v>
      </c>
      <c r="F121" s="192">
        <v>6171.98</v>
      </c>
      <c r="G121" s="192">
        <v>2928.27</v>
      </c>
      <c r="H121" s="114">
        <f t="shared" si="35"/>
        <v>9100.25</v>
      </c>
      <c r="I121" s="92">
        <f t="shared" si="19"/>
        <v>0.05</v>
      </c>
      <c r="J121" s="93">
        <f t="shared" si="20"/>
        <v>175901.43</v>
      </c>
      <c r="K121" s="93">
        <f t="shared" si="21"/>
        <v>83455.694999999992</v>
      </c>
      <c r="L121" s="193"/>
      <c r="M121" s="198">
        <v>76360</v>
      </c>
      <c r="N121" s="198">
        <f t="shared" ref="N121:N123" si="38">(M121/$M$10)*$N$10</f>
        <v>288517.22807121713</v>
      </c>
      <c r="O121" s="192">
        <v>1173</v>
      </c>
      <c r="P121" s="199">
        <f t="shared" si="22"/>
        <v>0.43</v>
      </c>
      <c r="Q121" s="198">
        <f t="shared" si="23"/>
        <v>287502.3</v>
      </c>
    </row>
    <row r="122" spans="1:17" x14ac:dyDescent="0.35">
      <c r="A122" s="90" t="s">
        <v>186</v>
      </c>
      <c r="B122" s="89">
        <v>908</v>
      </c>
      <c r="C122" s="90" t="s">
        <v>190</v>
      </c>
      <c r="D122" s="93">
        <v>76078</v>
      </c>
      <c r="E122" s="93">
        <f t="shared" si="18"/>
        <v>287451.72442642815</v>
      </c>
      <c r="F122" s="192">
        <v>6233.66</v>
      </c>
      <c r="G122" s="192">
        <v>3131.15</v>
      </c>
      <c r="H122" s="114">
        <f t="shared" si="35"/>
        <v>9364.81</v>
      </c>
      <c r="I122" s="92">
        <f t="shared" si="19"/>
        <v>0.05</v>
      </c>
      <c r="J122" s="93">
        <f t="shared" si="20"/>
        <v>177659.31</v>
      </c>
      <c r="K122" s="93">
        <f t="shared" si="21"/>
        <v>89237.775000000009</v>
      </c>
      <c r="L122" s="193"/>
      <c r="M122" s="198">
        <v>9404</v>
      </c>
      <c r="N122" s="198">
        <f t="shared" si="38"/>
        <v>35531.90168650767</v>
      </c>
      <c r="O122" s="192">
        <v>108.25</v>
      </c>
      <c r="P122" s="199">
        <f t="shared" si="22"/>
        <v>0.57999999999999996</v>
      </c>
      <c r="Q122" s="198">
        <f t="shared" si="23"/>
        <v>35787.449999999997</v>
      </c>
    </row>
    <row r="123" spans="1:17" x14ac:dyDescent="0.35">
      <c r="A123" s="90" t="s">
        <v>186</v>
      </c>
      <c r="B123" s="89">
        <v>878</v>
      </c>
      <c r="C123" s="90" t="s">
        <v>191</v>
      </c>
      <c r="D123" s="93">
        <v>143599</v>
      </c>
      <c r="E123" s="93">
        <f t="shared" si="18"/>
        <v>542571.83648243453</v>
      </c>
      <c r="F123" s="192">
        <v>9014.07</v>
      </c>
      <c r="G123" s="192">
        <v>4280.41</v>
      </c>
      <c r="H123" s="114">
        <f t="shared" si="35"/>
        <v>13294.48</v>
      </c>
      <c r="I123" s="92">
        <f t="shared" si="19"/>
        <v>7.0000000000000007E-2</v>
      </c>
      <c r="J123" s="93">
        <f t="shared" si="20"/>
        <v>359661.39300000004</v>
      </c>
      <c r="K123" s="93">
        <f t="shared" si="21"/>
        <v>170788.35900000003</v>
      </c>
      <c r="L123" s="193"/>
      <c r="M123" s="198">
        <v>9404</v>
      </c>
      <c r="N123" s="198">
        <f t="shared" si="38"/>
        <v>35531.90168650767</v>
      </c>
      <c r="O123" s="192">
        <v>132.19999999999999</v>
      </c>
      <c r="P123" s="199">
        <f t="shared" si="22"/>
        <v>0.47</v>
      </c>
      <c r="Q123" s="198">
        <f t="shared" si="23"/>
        <v>35416.379999999997</v>
      </c>
    </row>
    <row r="124" spans="1:17" x14ac:dyDescent="0.35">
      <c r="A124" s="90" t="s">
        <v>186</v>
      </c>
      <c r="B124" s="89">
        <v>838</v>
      </c>
      <c r="C124" s="90" t="s">
        <v>192</v>
      </c>
      <c r="D124" s="93">
        <v>25156</v>
      </c>
      <c r="E124" s="93">
        <f t="shared" si="18"/>
        <v>95048.970525923753</v>
      </c>
      <c r="F124" s="192">
        <v>3898.1</v>
      </c>
      <c r="G124" s="192">
        <v>1778.19</v>
      </c>
      <c r="H124" s="114">
        <f t="shared" si="35"/>
        <v>5676.29</v>
      </c>
      <c r="I124" s="92">
        <f t="shared" si="19"/>
        <v>0.03</v>
      </c>
      <c r="J124" s="93">
        <f t="shared" si="20"/>
        <v>66657.509999999995</v>
      </c>
      <c r="K124" s="93">
        <f t="shared" si="21"/>
        <v>30407.049000000003</v>
      </c>
      <c r="L124" s="193"/>
      <c r="M124" s="200"/>
      <c r="N124" s="200"/>
      <c r="O124" s="201"/>
      <c r="P124" s="202" t="str">
        <f t="shared" si="22"/>
        <v/>
      </c>
      <c r="Q124" s="200" t="str">
        <f t="shared" si="23"/>
        <v/>
      </c>
    </row>
    <row r="125" spans="1:17" x14ac:dyDescent="0.35">
      <c r="A125" s="90" t="s">
        <v>186</v>
      </c>
      <c r="B125" s="89">
        <v>916</v>
      </c>
      <c r="C125" s="90" t="s">
        <v>193</v>
      </c>
      <c r="D125" s="93">
        <v>21911</v>
      </c>
      <c r="E125" s="93">
        <f t="shared" si="18"/>
        <v>82788.121847412753</v>
      </c>
      <c r="F125" s="192">
        <v>8168.47</v>
      </c>
      <c r="G125" s="192">
        <v>3818.43</v>
      </c>
      <c r="H125" s="114">
        <f t="shared" si="35"/>
        <v>11986.9</v>
      </c>
      <c r="I125" s="92">
        <f t="shared" si="19"/>
        <v>0.01</v>
      </c>
      <c r="J125" s="93">
        <f t="shared" si="20"/>
        <v>46560.279000000002</v>
      </c>
      <c r="K125" s="93">
        <f t="shared" si="21"/>
        <v>21765.050999999999</v>
      </c>
      <c r="L125" s="193"/>
      <c r="M125" s="200"/>
      <c r="N125" s="200"/>
      <c r="O125" s="201"/>
      <c r="P125" s="202" t="str">
        <f t="shared" si="22"/>
        <v/>
      </c>
      <c r="Q125" s="200" t="str">
        <f t="shared" si="23"/>
        <v/>
      </c>
    </row>
    <row r="126" spans="1:17" x14ac:dyDescent="0.35">
      <c r="A126" s="90" t="s">
        <v>186</v>
      </c>
      <c r="B126" s="89">
        <v>802</v>
      </c>
      <c r="C126" s="90" t="s">
        <v>194</v>
      </c>
      <c r="D126" s="93">
        <v>23510</v>
      </c>
      <c r="E126" s="93">
        <f t="shared" si="18"/>
        <v>88829.754216269168</v>
      </c>
      <c r="F126" s="192">
        <v>2627.89</v>
      </c>
      <c r="G126" s="192">
        <v>1301.49</v>
      </c>
      <c r="H126" s="114">
        <f t="shared" si="35"/>
        <v>3929.38</v>
      </c>
      <c r="I126" s="92">
        <f t="shared" si="19"/>
        <v>0.04</v>
      </c>
      <c r="J126" s="93">
        <f t="shared" si="20"/>
        <v>59915.892</v>
      </c>
      <c r="K126" s="93">
        <f t="shared" si="21"/>
        <v>29673.972000000002</v>
      </c>
      <c r="L126" s="193"/>
      <c r="M126" s="200"/>
      <c r="N126" s="200"/>
      <c r="O126" s="201"/>
      <c r="P126" s="202" t="str">
        <f t="shared" si="22"/>
        <v/>
      </c>
      <c r="Q126" s="200" t="str">
        <f t="shared" si="23"/>
        <v/>
      </c>
    </row>
    <row r="127" spans="1:17" x14ac:dyDescent="0.35">
      <c r="A127" s="90" t="s">
        <v>186</v>
      </c>
      <c r="B127" s="89">
        <v>879</v>
      </c>
      <c r="C127" s="90" t="s">
        <v>195</v>
      </c>
      <c r="D127" s="93">
        <v>47020</v>
      </c>
      <c r="E127" s="93">
        <f t="shared" si="18"/>
        <v>177659.50843253834</v>
      </c>
      <c r="F127" s="192">
        <v>3241.46</v>
      </c>
      <c r="G127" s="192">
        <v>1501.87</v>
      </c>
      <c r="H127" s="114">
        <f t="shared" si="35"/>
        <v>4743.33</v>
      </c>
      <c r="I127" s="92">
        <f t="shared" si="19"/>
        <v>7.0000000000000007E-2</v>
      </c>
      <c r="J127" s="93">
        <f t="shared" si="20"/>
        <v>129334.25400000002</v>
      </c>
      <c r="K127" s="93">
        <f t="shared" si="21"/>
        <v>59924.612999999998</v>
      </c>
      <c r="L127" s="193"/>
      <c r="M127" s="198">
        <v>9404</v>
      </c>
      <c r="N127" s="198">
        <f t="shared" ref="N127" si="39">(M127/$M$10)*$N$10</f>
        <v>35531.90168650767</v>
      </c>
      <c r="O127" s="192">
        <v>106.8</v>
      </c>
      <c r="P127" s="199">
        <f t="shared" si="22"/>
        <v>0.57999999999999996</v>
      </c>
      <c r="Q127" s="198">
        <f t="shared" si="23"/>
        <v>35308.080000000002</v>
      </c>
    </row>
    <row r="128" spans="1:17" x14ac:dyDescent="0.35">
      <c r="A128" s="90" t="s">
        <v>186</v>
      </c>
      <c r="B128" s="89">
        <v>933</v>
      </c>
      <c r="C128" s="90" t="s">
        <v>196</v>
      </c>
      <c r="D128" s="93">
        <v>64041</v>
      </c>
      <c r="E128" s="93">
        <f t="shared" si="18"/>
        <v>241971.34367350463</v>
      </c>
      <c r="F128" s="192">
        <v>6737.68</v>
      </c>
      <c r="G128" s="192">
        <v>3230.76</v>
      </c>
      <c r="H128" s="114">
        <f t="shared" si="35"/>
        <v>9968.44</v>
      </c>
      <c r="I128" s="92">
        <f t="shared" si="19"/>
        <v>0.04</v>
      </c>
      <c r="J128" s="93">
        <f t="shared" si="20"/>
        <v>153619.10399999999</v>
      </c>
      <c r="K128" s="93">
        <f t="shared" si="21"/>
        <v>73661.328000000009</v>
      </c>
      <c r="L128" s="193"/>
      <c r="M128" s="200"/>
      <c r="N128" s="200"/>
      <c r="O128" s="201"/>
      <c r="P128" s="202" t="str">
        <f t="shared" si="22"/>
        <v/>
      </c>
      <c r="Q128" s="200" t="str">
        <f t="shared" si="23"/>
        <v/>
      </c>
    </row>
    <row r="129" spans="1:17" x14ac:dyDescent="0.35">
      <c r="A129" s="90" t="s">
        <v>186</v>
      </c>
      <c r="B129" s="89">
        <v>803</v>
      </c>
      <c r="C129" s="90" t="s">
        <v>197</v>
      </c>
      <c r="D129" s="93">
        <v>6536</v>
      </c>
      <c r="E129" s="93">
        <f t="shared" si="18"/>
        <v>24695.502916101035</v>
      </c>
      <c r="F129" s="192">
        <v>3972.53</v>
      </c>
      <c r="G129" s="192">
        <v>2109.6</v>
      </c>
      <c r="H129" s="114">
        <f t="shared" si="35"/>
        <v>6082.13</v>
      </c>
      <c r="I129" s="92">
        <f t="shared" si="19"/>
        <v>0.01</v>
      </c>
      <c r="J129" s="93">
        <f t="shared" si="20"/>
        <v>22643.421000000002</v>
      </c>
      <c r="K129" s="93">
        <f t="shared" si="21"/>
        <v>12024.72</v>
      </c>
      <c r="L129" s="193"/>
      <c r="M129" s="200"/>
      <c r="N129" s="200"/>
      <c r="O129" s="201"/>
      <c r="P129" s="202" t="str">
        <f t="shared" si="22"/>
        <v/>
      </c>
      <c r="Q129" s="200" t="str">
        <f t="shared" si="23"/>
        <v/>
      </c>
    </row>
    <row r="130" spans="1:17" x14ac:dyDescent="0.35">
      <c r="A130" s="90" t="s">
        <v>186</v>
      </c>
      <c r="B130" s="89">
        <v>866</v>
      </c>
      <c r="C130" s="90" t="s">
        <v>198</v>
      </c>
      <c r="D130" s="93">
        <v>75326</v>
      </c>
      <c r="E130" s="93">
        <f t="shared" si="18"/>
        <v>284610.38137365767</v>
      </c>
      <c r="F130" s="192">
        <v>3314.91</v>
      </c>
      <c r="G130" s="192">
        <v>1502.83</v>
      </c>
      <c r="H130" s="114">
        <f t="shared" si="35"/>
        <v>4817.74</v>
      </c>
      <c r="I130" s="92">
        <f t="shared" si="19"/>
        <v>0.1</v>
      </c>
      <c r="J130" s="93">
        <f t="shared" si="20"/>
        <v>188949.87</v>
      </c>
      <c r="K130" s="93">
        <f t="shared" si="21"/>
        <v>85661.31</v>
      </c>
      <c r="L130" s="193"/>
      <c r="M130" s="200"/>
      <c r="N130" s="200"/>
      <c r="O130" s="201"/>
      <c r="P130" s="202" t="str">
        <f t="shared" si="22"/>
        <v/>
      </c>
      <c r="Q130" s="200" t="str">
        <f t="shared" si="23"/>
        <v/>
      </c>
    </row>
    <row r="131" spans="1:17" x14ac:dyDescent="0.35">
      <c r="A131" s="90" t="s">
        <v>186</v>
      </c>
      <c r="B131" s="89">
        <v>880</v>
      </c>
      <c r="C131" s="90" t="s">
        <v>199</v>
      </c>
      <c r="D131" s="93">
        <v>39403</v>
      </c>
      <c r="E131" s="93">
        <f t="shared" si="18"/>
        <v>148879.57487807973</v>
      </c>
      <c r="F131" s="192">
        <v>1402.86</v>
      </c>
      <c r="G131" s="192">
        <v>676.94</v>
      </c>
      <c r="H131" s="114">
        <f t="shared" si="35"/>
        <v>2079.8000000000002</v>
      </c>
      <c r="I131" s="92">
        <f t="shared" si="19"/>
        <v>0.13</v>
      </c>
      <c r="J131" s="93">
        <f t="shared" si="20"/>
        <v>103951.92599999999</v>
      </c>
      <c r="K131" s="93">
        <f t="shared" si="21"/>
        <v>50161.254000000015</v>
      </c>
      <c r="L131" s="193"/>
      <c r="M131" s="200"/>
      <c r="N131" s="200"/>
      <c r="O131" s="201"/>
      <c r="P131" s="202" t="str">
        <f t="shared" si="22"/>
        <v/>
      </c>
      <c r="Q131" s="200" t="str">
        <f t="shared" si="23"/>
        <v/>
      </c>
    </row>
    <row r="132" spans="1:17" x14ac:dyDescent="0.35">
      <c r="A132" s="90" t="s">
        <v>186</v>
      </c>
      <c r="B132" s="89">
        <v>865</v>
      </c>
      <c r="C132" s="90" t="s">
        <v>200</v>
      </c>
      <c r="D132" s="93">
        <v>29482</v>
      </c>
      <c r="E132" s="93">
        <f t="shared" si="18"/>
        <v>111394.24984279234</v>
      </c>
      <c r="F132" s="192">
        <v>6739.29</v>
      </c>
      <c r="G132" s="192">
        <v>3493.42</v>
      </c>
      <c r="H132" s="114">
        <f t="shared" si="35"/>
        <v>10232.709999999999</v>
      </c>
      <c r="I132" s="92">
        <f t="shared" si="19"/>
        <v>0.02</v>
      </c>
      <c r="J132" s="93">
        <f t="shared" si="20"/>
        <v>76827.905999999988</v>
      </c>
      <c r="K132" s="93">
        <f t="shared" si="21"/>
        <v>39824.988000000005</v>
      </c>
      <c r="L132" s="193"/>
      <c r="M132" s="200"/>
      <c r="N132" s="200"/>
      <c r="O132" s="201"/>
      <c r="P132" s="202" t="str">
        <f t="shared" si="22"/>
        <v/>
      </c>
      <c r="Q132" s="200" t="str">
        <f t="shared" si="23"/>
        <v/>
      </c>
    </row>
    <row r="133" spans="1:17" x14ac:dyDescent="0.35">
      <c r="A133" s="90" t="s">
        <v>201</v>
      </c>
      <c r="B133" s="89">
        <v>330</v>
      </c>
      <c r="C133" s="90" t="s">
        <v>202</v>
      </c>
      <c r="D133" s="93">
        <v>284753</v>
      </c>
      <c r="E133" s="93">
        <f t="shared" si="18"/>
        <v>1075905.5296616459</v>
      </c>
      <c r="F133" s="192">
        <v>17967.830000000002</v>
      </c>
      <c r="G133" s="192">
        <v>5297.84</v>
      </c>
      <c r="H133" s="114">
        <f t="shared" si="35"/>
        <v>23265.670000000002</v>
      </c>
      <c r="I133" s="92">
        <f t="shared" si="19"/>
        <v>0.08</v>
      </c>
      <c r="J133" s="93">
        <f t="shared" si="20"/>
        <v>819333.04800000007</v>
      </c>
      <c r="K133" s="93">
        <f t="shared" si="21"/>
        <v>241581.50400000002</v>
      </c>
      <c r="L133" s="193"/>
      <c r="M133" s="198">
        <v>150088</v>
      </c>
      <c r="N133" s="198">
        <f t="shared" ref="N133:N135" si="40">(M133/$M$10)*$N$10</f>
        <v>567089.75545773737</v>
      </c>
      <c r="O133" s="192">
        <v>2238.5</v>
      </c>
      <c r="P133" s="199">
        <f t="shared" si="22"/>
        <v>0.44</v>
      </c>
      <c r="Q133" s="198">
        <f t="shared" si="23"/>
        <v>561415.80000000005</v>
      </c>
    </row>
    <row r="134" spans="1:17" x14ac:dyDescent="0.35">
      <c r="A134" s="90" t="s">
        <v>201</v>
      </c>
      <c r="B134" s="89">
        <v>331</v>
      </c>
      <c r="C134" s="90" t="s">
        <v>203</v>
      </c>
      <c r="D134" s="93">
        <v>117832</v>
      </c>
      <c r="E134" s="93">
        <f t="shared" si="18"/>
        <v>445214.27472613478</v>
      </c>
      <c r="F134" s="192">
        <v>5306.3</v>
      </c>
      <c r="G134" s="192">
        <v>1951.72</v>
      </c>
      <c r="H134" s="114">
        <f t="shared" si="35"/>
        <v>7258.02</v>
      </c>
      <c r="I134" s="92">
        <f t="shared" si="19"/>
        <v>0.11</v>
      </c>
      <c r="J134" s="93">
        <f t="shared" si="20"/>
        <v>332705.01</v>
      </c>
      <c r="K134" s="93">
        <f t="shared" si="21"/>
        <v>122372.84400000001</v>
      </c>
      <c r="L134" s="193"/>
      <c r="M134" s="198">
        <v>7006</v>
      </c>
      <c r="N134" s="198">
        <f t="shared" si="40"/>
        <v>26471.342324082594</v>
      </c>
      <c r="O134" s="192">
        <v>121</v>
      </c>
      <c r="P134" s="199">
        <f t="shared" si="22"/>
        <v>0.38</v>
      </c>
      <c r="Q134" s="198">
        <f t="shared" si="23"/>
        <v>26208.600000000002</v>
      </c>
    </row>
    <row r="135" spans="1:17" x14ac:dyDescent="0.35">
      <c r="A135" s="90" t="s">
        <v>201</v>
      </c>
      <c r="B135" s="89">
        <v>332</v>
      </c>
      <c r="C135" s="90" t="s">
        <v>204</v>
      </c>
      <c r="D135" s="93">
        <v>88068</v>
      </c>
      <c r="E135" s="93">
        <f t="shared" si="18"/>
        <v>332754.52123855351</v>
      </c>
      <c r="F135" s="192">
        <v>4280.03</v>
      </c>
      <c r="G135" s="192">
        <v>1750.52</v>
      </c>
      <c r="H135" s="114">
        <f t="shared" si="35"/>
        <v>6030.5499999999993</v>
      </c>
      <c r="I135" s="92">
        <f t="shared" si="19"/>
        <v>0.1</v>
      </c>
      <c r="J135" s="93">
        <f t="shared" si="20"/>
        <v>243961.71</v>
      </c>
      <c r="K135" s="93">
        <f t="shared" si="21"/>
        <v>99779.640000000014</v>
      </c>
      <c r="L135" s="193"/>
      <c r="M135" s="198">
        <v>5736</v>
      </c>
      <c r="N135" s="198">
        <f t="shared" si="40"/>
        <v>21672.79754081327</v>
      </c>
      <c r="O135" s="192">
        <v>90</v>
      </c>
      <c r="P135" s="199">
        <f t="shared" si="22"/>
        <v>0.42</v>
      </c>
      <c r="Q135" s="198">
        <f t="shared" si="23"/>
        <v>21546</v>
      </c>
    </row>
    <row r="136" spans="1:17" x14ac:dyDescent="0.35">
      <c r="A136" s="90" t="s">
        <v>201</v>
      </c>
      <c r="B136" s="89">
        <v>884</v>
      </c>
      <c r="C136" s="90" t="s">
        <v>205</v>
      </c>
      <c r="D136" s="93">
        <v>22099</v>
      </c>
      <c r="E136" s="93">
        <f t="shared" si="18"/>
        <v>83498.457610605372</v>
      </c>
      <c r="F136" s="192">
        <v>2093.5300000000002</v>
      </c>
      <c r="G136" s="192">
        <v>1032.93</v>
      </c>
      <c r="H136" s="114">
        <f t="shared" si="35"/>
        <v>3126.46</v>
      </c>
      <c r="I136" s="92">
        <f t="shared" si="19"/>
        <v>0.05</v>
      </c>
      <c r="J136" s="93">
        <f t="shared" si="20"/>
        <v>59665.60500000001</v>
      </c>
      <c r="K136" s="93">
        <f t="shared" si="21"/>
        <v>29438.505000000001</v>
      </c>
      <c r="L136" s="193"/>
      <c r="M136" s="200"/>
      <c r="N136" s="200"/>
      <c r="O136" s="201"/>
      <c r="P136" s="202" t="str">
        <f t="shared" si="22"/>
        <v/>
      </c>
      <c r="Q136" s="200" t="str">
        <f t="shared" si="23"/>
        <v/>
      </c>
    </row>
    <row r="137" spans="1:17" x14ac:dyDescent="0.35">
      <c r="A137" s="90" t="s">
        <v>201</v>
      </c>
      <c r="B137" s="89">
        <v>333</v>
      </c>
      <c r="C137" s="90" t="s">
        <v>206</v>
      </c>
      <c r="D137" s="93">
        <v>142800</v>
      </c>
      <c r="E137" s="93">
        <f t="shared" si="18"/>
        <v>539552.90948886587</v>
      </c>
      <c r="F137" s="192">
        <v>5607.27</v>
      </c>
      <c r="G137" s="192">
        <v>1704.65</v>
      </c>
      <c r="H137" s="114">
        <f t="shared" si="35"/>
        <v>7311.92</v>
      </c>
      <c r="I137" s="92">
        <f t="shared" si="19"/>
        <v>0.13</v>
      </c>
      <c r="J137" s="93">
        <f t="shared" si="20"/>
        <v>415498.70699999999</v>
      </c>
      <c r="K137" s="93">
        <f t="shared" si="21"/>
        <v>126314.56500000002</v>
      </c>
      <c r="L137" s="193"/>
      <c r="M137" s="200"/>
      <c r="N137" s="200"/>
      <c r="O137" s="201"/>
      <c r="P137" s="202" t="str">
        <f t="shared" si="22"/>
        <v/>
      </c>
      <c r="Q137" s="200" t="str">
        <f t="shared" si="23"/>
        <v/>
      </c>
    </row>
    <row r="138" spans="1:17" x14ac:dyDescent="0.35">
      <c r="A138" s="90" t="s">
        <v>201</v>
      </c>
      <c r="B138" s="89">
        <v>893</v>
      </c>
      <c r="C138" s="90" t="s">
        <v>207</v>
      </c>
      <c r="D138" s="93">
        <v>67615</v>
      </c>
      <c r="E138" s="93">
        <f t="shared" si="18"/>
        <v>255475.27993760273</v>
      </c>
      <c r="F138" s="192">
        <v>3681.37</v>
      </c>
      <c r="G138" s="192">
        <v>1976.81</v>
      </c>
      <c r="H138" s="114">
        <f t="shared" si="35"/>
        <v>5658.18</v>
      </c>
      <c r="I138" s="92">
        <f t="shared" si="19"/>
        <v>0.08</v>
      </c>
      <c r="J138" s="93">
        <f t="shared" si="20"/>
        <v>167870.47199999998</v>
      </c>
      <c r="K138" s="93">
        <f t="shared" si="21"/>
        <v>90142.536000000007</v>
      </c>
      <c r="L138" s="193"/>
      <c r="M138" s="200"/>
      <c r="N138" s="200"/>
      <c r="O138" s="201"/>
      <c r="P138" s="202" t="str">
        <f t="shared" si="22"/>
        <v/>
      </c>
      <c r="Q138" s="200" t="str">
        <f t="shared" si="23"/>
        <v/>
      </c>
    </row>
    <row r="139" spans="1:17" x14ac:dyDescent="0.35">
      <c r="A139" s="90" t="s">
        <v>201</v>
      </c>
      <c r="B139" s="89">
        <v>334</v>
      </c>
      <c r="C139" s="90" t="s">
        <v>208</v>
      </c>
      <c r="D139" s="93">
        <v>95121</v>
      </c>
      <c r="E139" s="93">
        <f t="shared" si="18"/>
        <v>359403.44750343426</v>
      </c>
      <c r="F139" s="192">
        <v>3360.9</v>
      </c>
      <c r="G139" s="192">
        <v>1755.39</v>
      </c>
      <c r="H139" s="114">
        <f t="shared" ref="H139:H161" si="41">F139+G139</f>
        <v>5116.29</v>
      </c>
      <c r="I139" s="92">
        <f t="shared" si="19"/>
        <v>0.12</v>
      </c>
      <c r="J139" s="93">
        <f t="shared" si="20"/>
        <v>229885.56</v>
      </c>
      <c r="K139" s="93">
        <f t="shared" si="21"/>
        <v>120068.67600000001</v>
      </c>
      <c r="L139" s="193"/>
      <c r="M139" s="200"/>
      <c r="N139" s="200"/>
      <c r="O139" s="201"/>
      <c r="P139" s="202" t="str">
        <f t="shared" si="22"/>
        <v/>
      </c>
      <c r="Q139" s="200" t="str">
        <f t="shared" si="23"/>
        <v/>
      </c>
    </row>
    <row r="140" spans="1:17" x14ac:dyDescent="0.35">
      <c r="A140" s="90" t="s">
        <v>201</v>
      </c>
      <c r="B140" s="89">
        <v>860</v>
      </c>
      <c r="C140" s="90" t="s">
        <v>209</v>
      </c>
      <c r="D140" s="93">
        <v>36346</v>
      </c>
      <c r="E140" s="93">
        <f t="shared" ref="E140:E161" si="42">(D140/$D$10)*$E$10</f>
        <v>137329.06196276133</v>
      </c>
      <c r="F140" s="192">
        <v>11484.47</v>
      </c>
      <c r="G140" s="192">
        <v>6346.18</v>
      </c>
      <c r="H140" s="114">
        <f t="shared" si="41"/>
        <v>17830.650000000001</v>
      </c>
      <c r="I140" s="92">
        <f t="shared" ref="I140:I161" si="43">ROUND(E140/H140/15/38,2)</f>
        <v>0.01</v>
      </c>
      <c r="J140" s="93">
        <f t="shared" ref="J140:J161" si="44">F140*I140*15*38</f>
        <v>65461.478999999992</v>
      </c>
      <c r="K140" s="93">
        <f t="shared" ref="K140:K161" si="45">G140*I140*15*38</f>
        <v>36173.226000000002</v>
      </c>
      <c r="L140" s="193"/>
      <c r="M140" s="198">
        <v>9404</v>
      </c>
      <c r="N140" s="198">
        <f t="shared" ref="N140:N146" si="46">(M140/$M$10)*$N$10</f>
        <v>35531.90168650767</v>
      </c>
      <c r="O140" s="192">
        <v>55</v>
      </c>
      <c r="P140" s="199">
        <f t="shared" ref="P140:P161" si="47">IFERROR(ROUND(N140/O140/15/38,2),"")</f>
        <v>1.1299999999999999</v>
      </c>
      <c r="Q140" s="198">
        <f t="shared" ref="Q140:Q160" si="48">IFERROR(P140*O140*15*38,"")</f>
        <v>35425.499999999993</v>
      </c>
    </row>
    <row r="141" spans="1:17" x14ac:dyDescent="0.35">
      <c r="A141" s="90" t="s">
        <v>201</v>
      </c>
      <c r="B141" s="89">
        <v>861</v>
      </c>
      <c r="C141" s="90" t="s">
        <v>210</v>
      </c>
      <c r="D141" s="93">
        <v>115246</v>
      </c>
      <c r="E141" s="93">
        <f t="shared" si="42"/>
        <v>435443.3796005171</v>
      </c>
      <c r="F141" s="192">
        <v>3830.8</v>
      </c>
      <c r="G141" s="192">
        <v>1485.22</v>
      </c>
      <c r="H141" s="114">
        <f t="shared" si="41"/>
        <v>5316.02</v>
      </c>
      <c r="I141" s="92">
        <f t="shared" si="43"/>
        <v>0.14000000000000001</v>
      </c>
      <c r="J141" s="93">
        <f t="shared" si="44"/>
        <v>305697.84000000008</v>
      </c>
      <c r="K141" s="93">
        <f t="shared" si="45"/>
        <v>118520.55600000001</v>
      </c>
      <c r="L141" s="193"/>
      <c r="M141" s="198">
        <v>4702</v>
      </c>
      <c r="N141" s="198">
        <f t="shared" si="46"/>
        <v>17765.950843253835</v>
      </c>
      <c r="O141" s="192">
        <v>38</v>
      </c>
      <c r="P141" s="199">
        <f t="shared" si="47"/>
        <v>0.82</v>
      </c>
      <c r="Q141" s="198">
        <f t="shared" si="48"/>
        <v>17761.2</v>
      </c>
    </row>
    <row r="142" spans="1:17" x14ac:dyDescent="0.35">
      <c r="A142" s="90" t="s">
        <v>201</v>
      </c>
      <c r="B142" s="89">
        <v>894</v>
      </c>
      <c r="C142" s="90" t="s">
        <v>211</v>
      </c>
      <c r="D142" s="93">
        <v>55296</v>
      </c>
      <c r="E142" s="93">
        <f t="shared" si="42"/>
        <v>208929.39553989025</v>
      </c>
      <c r="F142" s="192">
        <v>2816.51</v>
      </c>
      <c r="G142" s="192">
        <v>1337.11</v>
      </c>
      <c r="H142" s="114">
        <f t="shared" si="41"/>
        <v>4153.62</v>
      </c>
      <c r="I142" s="92">
        <f t="shared" si="43"/>
        <v>0.09</v>
      </c>
      <c r="J142" s="93">
        <f t="shared" si="44"/>
        <v>144486.96300000002</v>
      </c>
      <c r="K142" s="93">
        <f t="shared" si="45"/>
        <v>68593.742999999988</v>
      </c>
      <c r="L142" s="193"/>
      <c r="M142" s="198">
        <v>9404</v>
      </c>
      <c r="N142" s="198">
        <f t="shared" si="46"/>
        <v>35531.90168650767</v>
      </c>
      <c r="O142" s="192">
        <v>105.4</v>
      </c>
      <c r="P142" s="199">
        <f t="shared" si="47"/>
        <v>0.59</v>
      </c>
      <c r="Q142" s="198">
        <f t="shared" si="48"/>
        <v>35446.019999999997</v>
      </c>
    </row>
    <row r="143" spans="1:17" x14ac:dyDescent="0.35">
      <c r="A143" s="90" t="s">
        <v>201</v>
      </c>
      <c r="B143" s="89">
        <v>335</v>
      </c>
      <c r="C143" s="90" t="s">
        <v>212</v>
      </c>
      <c r="D143" s="93">
        <v>125920</v>
      </c>
      <c r="E143" s="93">
        <f t="shared" si="42"/>
        <v>475773.82607029402</v>
      </c>
      <c r="F143" s="192">
        <v>4326.07</v>
      </c>
      <c r="G143" s="192">
        <v>1432.83</v>
      </c>
      <c r="H143" s="114">
        <f t="shared" si="41"/>
        <v>5758.9</v>
      </c>
      <c r="I143" s="92">
        <f t="shared" si="43"/>
        <v>0.14000000000000001</v>
      </c>
      <c r="J143" s="93">
        <f t="shared" si="44"/>
        <v>345220.38600000006</v>
      </c>
      <c r="K143" s="93">
        <f t="shared" si="45"/>
        <v>114339.834</v>
      </c>
      <c r="L143" s="193"/>
      <c r="M143" s="198">
        <v>50923</v>
      </c>
      <c r="N143" s="198">
        <f t="shared" si="46"/>
        <v>192406.53228222352</v>
      </c>
      <c r="O143" s="192">
        <v>724</v>
      </c>
      <c r="P143" s="199">
        <f t="shared" si="47"/>
        <v>0.47</v>
      </c>
      <c r="Q143" s="198">
        <f t="shared" si="48"/>
        <v>193959.6</v>
      </c>
    </row>
    <row r="144" spans="1:17" x14ac:dyDescent="0.35">
      <c r="A144" s="90" t="s">
        <v>201</v>
      </c>
      <c r="B144" s="89">
        <v>937</v>
      </c>
      <c r="C144" s="90" t="s">
        <v>213</v>
      </c>
      <c r="D144" s="93">
        <v>54026</v>
      </c>
      <c r="E144" s="93">
        <f t="shared" si="42"/>
        <v>204130.85075662093</v>
      </c>
      <c r="F144" s="192">
        <v>8267.99</v>
      </c>
      <c r="G144" s="192">
        <v>4009.01</v>
      </c>
      <c r="H144" s="114">
        <f t="shared" si="41"/>
        <v>12277</v>
      </c>
      <c r="I144" s="92">
        <f t="shared" si="43"/>
        <v>0.03</v>
      </c>
      <c r="J144" s="93">
        <f t="shared" si="44"/>
        <v>141382.62899999999</v>
      </c>
      <c r="K144" s="93">
        <f t="shared" si="45"/>
        <v>68554.071000000011</v>
      </c>
      <c r="L144" s="193"/>
      <c r="M144" s="198">
        <v>28212</v>
      </c>
      <c r="N144" s="198">
        <f t="shared" si="46"/>
        <v>106595.70505952301</v>
      </c>
      <c r="O144" s="192">
        <v>400.47</v>
      </c>
      <c r="P144" s="199">
        <f t="shared" si="47"/>
        <v>0.47</v>
      </c>
      <c r="Q144" s="198">
        <f t="shared" si="48"/>
        <v>107285.913</v>
      </c>
    </row>
    <row r="145" spans="1:17" x14ac:dyDescent="0.35">
      <c r="A145" s="90" t="s">
        <v>201</v>
      </c>
      <c r="B145" s="89">
        <v>336</v>
      </c>
      <c r="C145" s="90" t="s">
        <v>214</v>
      </c>
      <c r="D145" s="93">
        <v>112848</v>
      </c>
      <c r="E145" s="93">
        <f t="shared" si="42"/>
        <v>426382.82023809198</v>
      </c>
      <c r="F145" s="192">
        <v>4086.15</v>
      </c>
      <c r="G145" s="192">
        <v>1133.6099999999999</v>
      </c>
      <c r="H145" s="114">
        <f t="shared" si="41"/>
        <v>5219.76</v>
      </c>
      <c r="I145" s="92">
        <f t="shared" si="43"/>
        <v>0.14000000000000001</v>
      </c>
      <c r="J145" s="93">
        <f t="shared" si="44"/>
        <v>326074.77</v>
      </c>
      <c r="K145" s="93">
        <f t="shared" si="45"/>
        <v>90462.078000000009</v>
      </c>
      <c r="L145" s="193"/>
      <c r="M145" s="198">
        <v>40014</v>
      </c>
      <c r="N145" s="198">
        <f t="shared" si="46"/>
        <v>151188.16610845574</v>
      </c>
      <c r="O145" s="192">
        <v>579.5</v>
      </c>
      <c r="P145" s="199">
        <f t="shared" si="47"/>
        <v>0.46</v>
      </c>
      <c r="Q145" s="198">
        <f t="shared" si="48"/>
        <v>151944.9</v>
      </c>
    </row>
    <row r="146" spans="1:17" x14ac:dyDescent="0.35">
      <c r="A146" s="90" t="s">
        <v>201</v>
      </c>
      <c r="B146" s="89">
        <v>885</v>
      </c>
      <c r="C146" s="90" t="s">
        <v>215</v>
      </c>
      <c r="D146" s="93">
        <v>96532</v>
      </c>
      <c r="E146" s="93">
        <f t="shared" si="42"/>
        <v>364734.7441090981</v>
      </c>
      <c r="F146" s="192">
        <v>7322.79</v>
      </c>
      <c r="G146" s="192">
        <v>4024.54</v>
      </c>
      <c r="H146" s="114">
        <f t="shared" si="41"/>
        <v>11347.33</v>
      </c>
      <c r="I146" s="92">
        <f t="shared" si="43"/>
        <v>0.06</v>
      </c>
      <c r="J146" s="93">
        <f t="shared" si="44"/>
        <v>250439.41799999998</v>
      </c>
      <c r="K146" s="93">
        <f t="shared" si="45"/>
        <v>137639.26799999998</v>
      </c>
      <c r="L146" s="193"/>
      <c r="M146" s="198">
        <v>4749</v>
      </c>
      <c r="N146" s="198">
        <f t="shared" si="46"/>
        <v>17943.53478405199</v>
      </c>
      <c r="O146" s="192">
        <v>60.8</v>
      </c>
      <c r="P146" s="199">
        <f t="shared" si="47"/>
        <v>0.52</v>
      </c>
      <c r="Q146" s="198">
        <f t="shared" si="48"/>
        <v>18021.12</v>
      </c>
    </row>
    <row r="147" spans="1:17" x14ac:dyDescent="0.35">
      <c r="A147" s="90" t="s">
        <v>216</v>
      </c>
      <c r="B147" s="89">
        <v>370</v>
      </c>
      <c r="C147" s="90" t="s">
        <v>217</v>
      </c>
      <c r="D147" s="93">
        <v>81157</v>
      </c>
      <c r="E147" s="93">
        <f t="shared" si="42"/>
        <v>306642.12517778634</v>
      </c>
      <c r="F147" s="192">
        <v>3356.13</v>
      </c>
      <c r="G147" s="192">
        <v>1495.57</v>
      </c>
      <c r="H147" s="114">
        <f t="shared" si="41"/>
        <v>4851.7</v>
      </c>
      <c r="I147" s="92">
        <f t="shared" si="43"/>
        <v>0.11</v>
      </c>
      <c r="J147" s="93">
        <f t="shared" si="44"/>
        <v>210429.35100000002</v>
      </c>
      <c r="K147" s="93">
        <f t="shared" si="45"/>
        <v>93772.238999999987</v>
      </c>
      <c r="L147" s="193"/>
      <c r="M147" s="200"/>
      <c r="N147" s="200"/>
      <c r="O147" s="201"/>
      <c r="P147" s="202" t="str">
        <f t="shared" si="47"/>
        <v/>
      </c>
      <c r="Q147" s="200" t="str">
        <f t="shared" si="48"/>
        <v/>
      </c>
    </row>
    <row r="148" spans="1:17" x14ac:dyDescent="0.35">
      <c r="A148" s="90" t="s">
        <v>216</v>
      </c>
      <c r="B148" s="89">
        <v>380</v>
      </c>
      <c r="C148" s="90" t="s">
        <v>218</v>
      </c>
      <c r="D148" s="93">
        <v>240460</v>
      </c>
      <c r="E148" s="93">
        <f t="shared" si="42"/>
        <v>908549.66817711969</v>
      </c>
      <c r="F148" s="192">
        <v>8842.73</v>
      </c>
      <c r="G148" s="192">
        <v>2964.4</v>
      </c>
      <c r="H148" s="114">
        <f t="shared" si="41"/>
        <v>11807.13</v>
      </c>
      <c r="I148" s="92">
        <f t="shared" si="43"/>
        <v>0.13</v>
      </c>
      <c r="J148" s="93">
        <f t="shared" si="44"/>
        <v>655246.29300000006</v>
      </c>
      <c r="K148" s="93">
        <f t="shared" si="45"/>
        <v>219662.04</v>
      </c>
      <c r="L148" s="193"/>
      <c r="M148" s="198">
        <v>41331</v>
      </c>
      <c r="N148" s="198">
        <f t="shared" ref="N148" si="49">(M148/$M$10)*$N$10</f>
        <v>156164.29483252324</v>
      </c>
      <c r="O148" s="192">
        <v>670.6</v>
      </c>
      <c r="P148" s="199">
        <f t="shared" si="47"/>
        <v>0.41</v>
      </c>
      <c r="Q148" s="198">
        <f t="shared" si="48"/>
        <v>156719.21999999997</v>
      </c>
    </row>
    <row r="149" spans="1:17" x14ac:dyDescent="0.35">
      <c r="A149" s="90" t="s">
        <v>216</v>
      </c>
      <c r="B149" s="89">
        <v>381</v>
      </c>
      <c r="C149" s="90" t="s">
        <v>219</v>
      </c>
      <c r="D149" s="93">
        <v>54167</v>
      </c>
      <c r="E149" s="93">
        <f t="shared" si="42"/>
        <v>204663.60257901539</v>
      </c>
      <c r="F149" s="192">
        <v>2980.11</v>
      </c>
      <c r="G149" s="192">
        <v>1371.26</v>
      </c>
      <c r="H149" s="114">
        <f t="shared" si="41"/>
        <v>4351.37</v>
      </c>
      <c r="I149" s="92">
        <f t="shared" si="43"/>
        <v>0.08</v>
      </c>
      <c r="J149" s="93">
        <f t="shared" si="44"/>
        <v>135893.016</v>
      </c>
      <c r="K149" s="93">
        <f t="shared" si="45"/>
        <v>62529.455999999998</v>
      </c>
      <c r="L149" s="193"/>
      <c r="M149" s="200"/>
      <c r="N149" s="200"/>
      <c r="O149" s="201"/>
      <c r="P149" s="202" t="str">
        <f t="shared" si="47"/>
        <v/>
      </c>
      <c r="Q149" s="200" t="str">
        <f t="shared" si="48"/>
        <v/>
      </c>
    </row>
    <row r="150" spans="1:17" x14ac:dyDescent="0.35">
      <c r="A150" s="90" t="s">
        <v>216</v>
      </c>
      <c r="B150" s="89">
        <v>371</v>
      </c>
      <c r="C150" s="90" t="s">
        <v>220</v>
      </c>
      <c r="D150" s="93">
        <v>128365</v>
      </c>
      <c r="E150" s="93">
        <f t="shared" si="42"/>
        <v>485011.96937351726</v>
      </c>
      <c r="F150" s="192">
        <v>4284.6099999999997</v>
      </c>
      <c r="G150" s="192">
        <v>1815.57</v>
      </c>
      <c r="H150" s="114">
        <f t="shared" si="41"/>
        <v>6100.1799999999994</v>
      </c>
      <c r="I150" s="92">
        <f t="shared" si="43"/>
        <v>0.14000000000000001</v>
      </c>
      <c r="J150" s="93">
        <f t="shared" si="44"/>
        <v>341911.87800000003</v>
      </c>
      <c r="K150" s="93">
        <f t="shared" si="45"/>
        <v>144882.48600000003</v>
      </c>
      <c r="L150" s="193"/>
      <c r="M150" s="200"/>
      <c r="N150" s="200"/>
      <c r="O150" s="201"/>
      <c r="P150" s="202" t="str">
        <f t="shared" si="47"/>
        <v/>
      </c>
      <c r="Q150" s="200" t="str">
        <f t="shared" si="48"/>
        <v/>
      </c>
    </row>
    <row r="151" spans="1:17" x14ac:dyDescent="0.35">
      <c r="A151" s="90" t="s">
        <v>216</v>
      </c>
      <c r="B151" s="89">
        <v>811</v>
      </c>
      <c r="C151" s="90" t="s">
        <v>221</v>
      </c>
      <c r="D151" s="93">
        <v>48243</v>
      </c>
      <c r="E151" s="93">
        <f t="shared" si="42"/>
        <v>182280.46927500953</v>
      </c>
      <c r="F151" s="192">
        <v>4016.97</v>
      </c>
      <c r="G151" s="192">
        <v>2367.65</v>
      </c>
      <c r="H151" s="114">
        <f t="shared" si="41"/>
        <v>6384.62</v>
      </c>
      <c r="I151" s="92">
        <f t="shared" si="43"/>
        <v>0.05</v>
      </c>
      <c r="J151" s="93">
        <f t="shared" si="44"/>
        <v>114483.645</v>
      </c>
      <c r="K151" s="93">
        <f t="shared" si="45"/>
        <v>67478.025000000009</v>
      </c>
      <c r="L151" s="193"/>
      <c r="M151" s="198">
        <v>18808</v>
      </c>
      <c r="N151" s="198">
        <f t="shared" ref="N151:N153" si="50">(M151/$M$10)*$N$10</f>
        <v>71063.80337301534</v>
      </c>
      <c r="O151" s="192">
        <v>260.3</v>
      </c>
      <c r="P151" s="199">
        <f t="shared" si="47"/>
        <v>0.48</v>
      </c>
      <c r="Q151" s="198">
        <f t="shared" si="48"/>
        <v>71218.080000000002</v>
      </c>
    </row>
    <row r="152" spans="1:17" x14ac:dyDescent="0.35">
      <c r="A152" s="90" t="s">
        <v>216</v>
      </c>
      <c r="B152" s="89">
        <v>810</v>
      </c>
      <c r="C152" s="90" t="s">
        <v>222</v>
      </c>
      <c r="D152" s="93">
        <v>106218</v>
      </c>
      <c r="E152" s="93">
        <f t="shared" si="42"/>
        <v>401332.14944039471</v>
      </c>
      <c r="F152" s="192">
        <v>3762.04</v>
      </c>
      <c r="G152" s="192">
        <v>1306.25</v>
      </c>
      <c r="H152" s="114">
        <f t="shared" si="41"/>
        <v>5068.29</v>
      </c>
      <c r="I152" s="92">
        <f t="shared" si="43"/>
        <v>0.14000000000000001</v>
      </c>
      <c r="J152" s="93">
        <f t="shared" si="44"/>
        <v>300210.79200000002</v>
      </c>
      <c r="K152" s="93">
        <f t="shared" si="45"/>
        <v>104238.75000000001</v>
      </c>
      <c r="L152" s="193"/>
      <c r="M152" s="198">
        <v>6113</v>
      </c>
      <c r="N152" s="198">
        <f t="shared" si="50"/>
        <v>23097.247448917627</v>
      </c>
      <c r="O152" s="192">
        <v>82</v>
      </c>
      <c r="P152" s="199">
        <f t="shared" si="47"/>
        <v>0.49</v>
      </c>
      <c r="Q152" s="198">
        <f t="shared" si="48"/>
        <v>22902.600000000002</v>
      </c>
    </row>
    <row r="153" spans="1:17" x14ac:dyDescent="0.35">
      <c r="A153" s="90" t="s">
        <v>216</v>
      </c>
      <c r="B153" s="89">
        <v>382</v>
      </c>
      <c r="C153" s="90" t="s">
        <v>223</v>
      </c>
      <c r="D153" s="93">
        <v>95733</v>
      </c>
      <c r="E153" s="93">
        <f t="shared" si="42"/>
        <v>361715.81711552944</v>
      </c>
      <c r="F153" s="192">
        <v>6223.31</v>
      </c>
      <c r="G153" s="192">
        <v>2870.78</v>
      </c>
      <c r="H153" s="114">
        <f t="shared" si="41"/>
        <v>9094.09</v>
      </c>
      <c r="I153" s="92">
        <f t="shared" si="43"/>
        <v>7.0000000000000007E-2</v>
      </c>
      <c r="J153" s="93">
        <f t="shared" si="44"/>
        <v>248310.06900000005</v>
      </c>
      <c r="K153" s="93">
        <f t="shared" si="45"/>
        <v>114544.12200000002</v>
      </c>
      <c r="L153" s="193"/>
      <c r="M153" s="198">
        <v>4702</v>
      </c>
      <c r="N153" s="198">
        <f t="shared" si="50"/>
        <v>17765.950843253835</v>
      </c>
      <c r="O153" s="192">
        <v>71</v>
      </c>
      <c r="P153" s="199">
        <f t="shared" si="47"/>
        <v>0.44</v>
      </c>
      <c r="Q153" s="198">
        <f t="shared" si="48"/>
        <v>17806.8</v>
      </c>
    </row>
    <row r="154" spans="1:17" x14ac:dyDescent="0.35">
      <c r="A154" s="90" t="s">
        <v>216</v>
      </c>
      <c r="B154" s="89">
        <v>383</v>
      </c>
      <c r="C154" s="90" t="s">
        <v>224</v>
      </c>
      <c r="D154" s="93">
        <v>287010</v>
      </c>
      <c r="E154" s="93">
        <f t="shared" si="42"/>
        <v>1084433.3372016763</v>
      </c>
      <c r="F154" s="192">
        <v>11647.6</v>
      </c>
      <c r="G154" s="192">
        <v>5368.2</v>
      </c>
      <c r="H154" s="114">
        <f t="shared" si="41"/>
        <v>17015.8</v>
      </c>
      <c r="I154" s="92">
        <f t="shared" si="43"/>
        <v>0.11</v>
      </c>
      <c r="J154" s="93">
        <f t="shared" si="44"/>
        <v>730304.52</v>
      </c>
      <c r="K154" s="93">
        <f t="shared" si="45"/>
        <v>336586.13999999996</v>
      </c>
      <c r="L154" s="193"/>
      <c r="M154" s="200"/>
      <c r="N154" s="200"/>
      <c r="O154" s="201"/>
      <c r="P154" s="202" t="str">
        <f t="shared" si="47"/>
        <v/>
      </c>
      <c r="Q154" s="200" t="str">
        <f t="shared" si="48"/>
        <v/>
      </c>
    </row>
    <row r="155" spans="1:17" x14ac:dyDescent="0.35">
      <c r="A155" s="90" t="s">
        <v>216</v>
      </c>
      <c r="B155" s="89">
        <v>812</v>
      </c>
      <c r="C155" s="90" t="s">
        <v>225</v>
      </c>
      <c r="D155" s="93">
        <v>48148</v>
      </c>
      <c r="E155" s="93">
        <f t="shared" si="42"/>
        <v>181921.52301169408</v>
      </c>
      <c r="F155" s="192">
        <v>2077.12</v>
      </c>
      <c r="G155" s="192">
        <v>884.57</v>
      </c>
      <c r="H155" s="114">
        <f t="shared" si="41"/>
        <v>2961.69</v>
      </c>
      <c r="I155" s="92">
        <f t="shared" si="43"/>
        <v>0.11</v>
      </c>
      <c r="J155" s="93">
        <f t="shared" si="44"/>
        <v>130235.42399999998</v>
      </c>
      <c r="K155" s="93">
        <f t="shared" si="45"/>
        <v>55462.539000000004</v>
      </c>
      <c r="L155" s="193"/>
      <c r="M155" s="198">
        <v>9404</v>
      </c>
      <c r="N155" s="198">
        <f t="shared" ref="N155" si="51">(M155/$M$10)*$N$10</f>
        <v>35531.90168650767</v>
      </c>
      <c r="O155" s="192">
        <v>70.2</v>
      </c>
      <c r="P155" s="199">
        <f t="shared" si="47"/>
        <v>0.89</v>
      </c>
      <c r="Q155" s="198">
        <f t="shared" si="48"/>
        <v>35612.460000000006</v>
      </c>
    </row>
    <row r="156" spans="1:17" x14ac:dyDescent="0.35">
      <c r="A156" s="90" t="s">
        <v>216</v>
      </c>
      <c r="B156" s="89">
        <v>813</v>
      </c>
      <c r="C156" s="90" t="s">
        <v>226</v>
      </c>
      <c r="D156" s="93">
        <v>34042</v>
      </c>
      <c r="E156" s="93">
        <f t="shared" si="42"/>
        <v>128623.67048193258</v>
      </c>
      <c r="F156" s="192">
        <v>1995.5</v>
      </c>
      <c r="G156" s="192">
        <v>900.62</v>
      </c>
      <c r="H156" s="114">
        <f t="shared" si="41"/>
        <v>2896.12</v>
      </c>
      <c r="I156" s="92">
        <f t="shared" si="43"/>
        <v>0.08</v>
      </c>
      <c r="J156" s="93">
        <f t="shared" si="44"/>
        <v>90994.800000000017</v>
      </c>
      <c r="K156" s="93">
        <f t="shared" si="45"/>
        <v>41068.271999999997</v>
      </c>
      <c r="L156" s="193"/>
      <c r="M156" s="200"/>
      <c r="N156" s="200"/>
      <c r="O156" s="201"/>
      <c r="P156" s="202" t="str">
        <f t="shared" si="47"/>
        <v/>
      </c>
      <c r="Q156" s="200" t="str">
        <f t="shared" si="48"/>
        <v/>
      </c>
    </row>
    <row r="157" spans="1:17" x14ac:dyDescent="0.35">
      <c r="A157" s="90" t="s">
        <v>216</v>
      </c>
      <c r="B157" s="89">
        <v>815</v>
      </c>
      <c r="C157" s="90" t="s">
        <v>227</v>
      </c>
      <c r="D157" s="93">
        <v>85200</v>
      </c>
      <c r="E157" s="93">
        <f t="shared" si="42"/>
        <v>321918.1224681469</v>
      </c>
      <c r="F157" s="192">
        <v>7195.53</v>
      </c>
      <c r="G157" s="192">
        <v>4103.91</v>
      </c>
      <c r="H157" s="114">
        <f t="shared" si="41"/>
        <v>11299.439999999999</v>
      </c>
      <c r="I157" s="92">
        <f t="shared" si="43"/>
        <v>0.05</v>
      </c>
      <c r="J157" s="93">
        <f t="shared" si="44"/>
        <v>205072.60500000001</v>
      </c>
      <c r="K157" s="93">
        <f t="shared" si="45"/>
        <v>116961.43500000001</v>
      </c>
      <c r="L157" s="193"/>
      <c r="M157" s="198">
        <v>14106</v>
      </c>
      <c r="N157" s="198">
        <f t="shared" ref="N157:N161" si="52">(M157/$M$10)*$N$10</f>
        <v>53297.852529761505</v>
      </c>
      <c r="O157" s="192">
        <v>150.47</v>
      </c>
      <c r="P157" s="199">
        <f t="shared" si="47"/>
        <v>0.62</v>
      </c>
      <c r="Q157" s="198">
        <f t="shared" si="48"/>
        <v>53176.097999999998</v>
      </c>
    </row>
    <row r="158" spans="1:17" x14ac:dyDescent="0.35">
      <c r="A158" s="90" t="s">
        <v>216</v>
      </c>
      <c r="B158" s="89">
        <v>372</v>
      </c>
      <c r="C158" s="90" t="s">
        <v>228</v>
      </c>
      <c r="D158" s="93">
        <v>100623</v>
      </c>
      <c r="E158" s="93">
        <f t="shared" si="42"/>
        <v>380192.10372197581</v>
      </c>
      <c r="F158" s="192">
        <v>3661.71</v>
      </c>
      <c r="G158" s="192">
        <v>1803.69</v>
      </c>
      <c r="H158" s="114">
        <f t="shared" si="41"/>
        <v>5465.4</v>
      </c>
      <c r="I158" s="92">
        <f t="shared" si="43"/>
        <v>0.12</v>
      </c>
      <c r="J158" s="93">
        <f t="shared" si="44"/>
        <v>250460.96399999998</v>
      </c>
      <c r="K158" s="93">
        <f t="shared" si="45"/>
        <v>123372.39600000001</v>
      </c>
      <c r="L158" s="193"/>
      <c r="M158" s="198">
        <v>16222</v>
      </c>
      <c r="N158" s="198">
        <f t="shared" si="52"/>
        <v>61292.908247397638</v>
      </c>
      <c r="O158" s="192">
        <v>294.87</v>
      </c>
      <c r="P158" s="199">
        <f t="shared" si="47"/>
        <v>0.36</v>
      </c>
      <c r="Q158" s="198">
        <f t="shared" si="48"/>
        <v>60507.324000000001</v>
      </c>
    </row>
    <row r="159" spans="1:17" x14ac:dyDescent="0.35">
      <c r="A159" s="90" t="s">
        <v>216</v>
      </c>
      <c r="B159" s="89">
        <v>373</v>
      </c>
      <c r="C159" s="90" t="s">
        <v>229</v>
      </c>
      <c r="D159" s="93">
        <v>175055</v>
      </c>
      <c r="E159" s="93">
        <f t="shared" si="42"/>
        <v>661424.61183874949</v>
      </c>
      <c r="F159" s="192">
        <v>7729.55</v>
      </c>
      <c r="G159" s="192">
        <v>3040.87</v>
      </c>
      <c r="H159" s="114">
        <f t="shared" si="41"/>
        <v>10770.42</v>
      </c>
      <c r="I159" s="92">
        <f t="shared" si="43"/>
        <v>0.11</v>
      </c>
      <c r="J159" s="93">
        <f t="shared" si="44"/>
        <v>484642.78499999997</v>
      </c>
      <c r="K159" s="93">
        <f t="shared" si="45"/>
        <v>190662.549</v>
      </c>
      <c r="L159" s="193"/>
      <c r="M159" s="198">
        <v>9404</v>
      </c>
      <c r="N159" s="198">
        <f t="shared" si="52"/>
        <v>35531.90168650767</v>
      </c>
      <c r="O159" s="192">
        <v>150.93</v>
      </c>
      <c r="P159" s="199">
        <f t="shared" si="47"/>
        <v>0.41</v>
      </c>
      <c r="Q159" s="198">
        <f t="shared" si="48"/>
        <v>35272.341</v>
      </c>
    </row>
    <row r="160" spans="1:17" x14ac:dyDescent="0.35">
      <c r="A160" s="90" t="s">
        <v>216</v>
      </c>
      <c r="B160" s="89">
        <v>384</v>
      </c>
      <c r="C160" s="90" t="s">
        <v>230</v>
      </c>
      <c r="D160" s="93">
        <v>152110</v>
      </c>
      <c r="E160" s="93">
        <f t="shared" si="42"/>
        <v>574729.64329377725</v>
      </c>
      <c r="F160" s="192">
        <v>5056.18</v>
      </c>
      <c r="G160" s="192">
        <v>2260.5</v>
      </c>
      <c r="H160" s="114">
        <f t="shared" si="41"/>
        <v>7316.68</v>
      </c>
      <c r="I160" s="92">
        <f t="shared" si="43"/>
        <v>0.14000000000000001</v>
      </c>
      <c r="J160" s="93">
        <f t="shared" si="44"/>
        <v>403483.16400000005</v>
      </c>
      <c r="K160" s="93">
        <f t="shared" si="45"/>
        <v>180387.9</v>
      </c>
      <c r="L160" s="193"/>
      <c r="M160" s="198">
        <v>14106</v>
      </c>
      <c r="N160" s="198">
        <f t="shared" si="52"/>
        <v>53297.852529761505</v>
      </c>
      <c r="O160" s="192">
        <v>177</v>
      </c>
      <c r="P160" s="199">
        <f t="shared" si="47"/>
        <v>0.53</v>
      </c>
      <c r="Q160" s="198">
        <f t="shared" si="48"/>
        <v>53471.700000000004</v>
      </c>
    </row>
    <row r="161" spans="1:17" x14ac:dyDescent="0.35">
      <c r="A161" s="90" t="s">
        <v>216</v>
      </c>
      <c r="B161" s="89">
        <v>816</v>
      </c>
      <c r="C161" s="90" t="s">
        <v>231</v>
      </c>
      <c r="D161" s="93">
        <v>33572</v>
      </c>
      <c r="E161" s="93">
        <f t="shared" si="42"/>
        <v>126847.83107395102</v>
      </c>
      <c r="F161" s="192">
        <v>2302.0700000000002</v>
      </c>
      <c r="G161" s="192">
        <v>1277.68</v>
      </c>
      <c r="H161" s="114">
        <f t="shared" si="41"/>
        <v>3579.75</v>
      </c>
      <c r="I161" s="92">
        <f t="shared" si="43"/>
        <v>0.06</v>
      </c>
      <c r="J161" s="93">
        <f t="shared" si="44"/>
        <v>78730.793999999994</v>
      </c>
      <c r="K161" s="93">
        <f t="shared" si="45"/>
        <v>43696.655999999995</v>
      </c>
      <c r="L161" s="193"/>
      <c r="M161" s="198">
        <v>4702</v>
      </c>
      <c r="N161" s="198">
        <f t="shared" si="52"/>
        <v>17765.950843253835</v>
      </c>
      <c r="O161" s="192">
        <v>55.27</v>
      </c>
      <c r="P161" s="199">
        <f t="shared" si="47"/>
        <v>0.56000000000000005</v>
      </c>
      <c r="Q161" s="198">
        <f>IFERROR(P161*O161*15*38,"")</f>
        <v>17642.184000000001</v>
      </c>
    </row>
  </sheetData>
  <sortState xmlns:xlrd2="http://schemas.microsoft.com/office/spreadsheetml/2017/richdata2" ref="A11:Q161">
    <sortCondition ref="A11:A161"/>
    <sortCondition ref="C11:C161"/>
  </sortState>
  <mergeCells count="3">
    <mergeCell ref="A7:A9"/>
    <mergeCell ref="B7:B9"/>
    <mergeCell ref="C7:C9"/>
  </mergeCells>
  <phoneticPr fontId="8" type="noConversion"/>
  <pageMargins left="0.7" right="0.7" top="0.75" bottom="0.75" header="0.3" footer="0.3"/>
  <pageSetup paperSize="9" orientation="portrait" r:id="rId1"/>
  <ignoredErrors>
    <ignoredError sqref="I1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657A-3C8C-4650-AA0F-214857CC73CA}">
  <sheetPr codeName="Sheet7">
    <tabColor theme="5" tint="0.59999389629810485"/>
  </sheetPr>
  <dimension ref="A1:W165"/>
  <sheetViews>
    <sheetView showGridLines="0" zoomScaleNormal="100" workbookViewId="0"/>
  </sheetViews>
  <sheetFormatPr defaultColWidth="28.81640625" defaultRowHeight="15.5" x14ac:dyDescent="0.35"/>
  <cols>
    <col min="1" max="1" width="35.7265625" style="30" customWidth="1"/>
    <col min="2" max="2" width="18.7265625" style="30" customWidth="1"/>
    <col min="3" max="3" width="39.54296875" style="30" bestFit="1" customWidth="1"/>
    <col min="4" max="4" width="28.81640625" style="30"/>
    <col min="5" max="9" width="40.7265625" style="30" customWidth="1"/>
    <col min="10" max="10" width="12.7265625" style="30" customWidth="1"/>
    <col min="11" max="11" width="28.81640625" style="30"/>
    <col min="12" max="16" width="40.7265625" style="30" customWidth="1"/>
    <col min="17" max="17" width="12.7265625" style="30" customWidth="1"/>
    <col min="18" max="18" width="28.81640625" style="30"/>
    <col min="19" max="23" width="40.7265625" style="30" customWidth="1"/>
    <col min="24" max="16384" width="28.81640625" style="30"/>
  </cols>
  <sheetData>
    <row r="1" spans="1:23" ht="45" customHeight="1" x14ac:dyDescent="0.35">
      <c r="A1" s="102" t="s">
        <v>600</v>
      </c>
      <c r="B1" s="189"/>
      <c r="C1" s="189"/>
      <c r="D1" s="189"/>
      <c r="E1" s="189"/>
      <c r="F1" s="189"/>
      <c r="G1" s="189"/>
      <c r="H1" s="189"/>
      <c r="I1" s="189"/>
    </row>
    <row r="2" spans="1:23" ht="15" customHeight="1" x14ac:dyDescent="0.35">
      <c r="B2" s="189"/>
      <c r="C2" s="189"/>
      <c r="D2" s="189"/>
      <c r="E2" s="189"/>
      <c r="F2" s="189"/>
      <c r="G2" s="189"/>
      <c r="H2" s="189"/>
      <c r="I2" s="189"/>
      <c r="L2" s="96"/>
      <c r="M2" s="96"/>
      <c r="N2" s="96"/>
      <c r="O2" s="96"/>
      <c r="P2" s="96"/>
      <c r="S2" s="96"/>
      <c r="T2" s="96"/>
      <c r="U2" s="96"/>
      <c r="V2" s="96"/>
      <c r="W2" s="96"/>
    </row>
    <row r="3" spans="1:23" ht="17.5" customHeight="1" x14ac:dyDescent="0.35">
      <c r="D3" s="225"/>
      <c r="E3" s="34" t="s">
        <v>404</v>
      </c>
      <c r="F3" s="28"/>
      <c r="G3" s="28"/>
      <c r="H3" s="28"/>
      <c r="I3" s="20"/>
      <c r="K3" s="225"/>
      <c r="L3" s="34" t="s">
        <v>405</v>
      </c>
      <c r="M3" s="28"/>
      <c r="N3" s="28"/>
      <c r="O3" s="28"/>
      <c r="P3" s="20"/>
      <c r="R3" s="20"/>
      <c r="S3" s="28" t="s">
        <v>406</v>
      </c>
      <c r="T3" s="28"/>
      <c r="U3" s="28"/>
      <c r="V3" s="28"/>
      <c r="W3" s="20"/>
    </row>
    <row r="4" spans="1:23" ht="20.25" customHeight="1" x14ac:dyDescent="0.35">
      <c r="D4" s="226"/>
      <c r="E4" s="36" t="s">
        <v>581</v>
      </c>
      <c r="F4" s="27"/>
      <c r="G4" s="27"/>
      <c r="H4" s="27"/>
      <c r="I4" s="21"/>
      <c r="K4" s="21"/>
      <c r="L4" s="27" t="s">
        <v>581</v>
      </c>
      <c r="M4" s="27"/>
      <c r="N4" s="27"/>
      <c r="O4" s="27"/>
      <c r="P4" s="21"/>
      <c r="R4" s="21"/>
      <c r="S4" s="27" t="s">
        <v>581</v>
      </c>
      <c r="T4" s="27"/>
      <c r="U4" s="27"/>
      <c r="V4" s="27"/>
      <c r="W4" s="21"/>
    </row>
    <row r="5" spans="1:23" ht="20.25" customHeight="1" x14ac:dyDescent="0.35">
      <c r="D5" s="228"/>
      <c r="E5" s="36" t="s">
        <v>582</v>
      </c>
      <c r="F5" s="27"/>
      <c r="G5" s="27"/>
      <c r="H5" s="27"/>
      <c r="I5" s="21"/>
      <c r="K5" s="23"/>
      <c r="L5" s="27" t="s">
        <v>582</v>
      </c>
      <c r="M5" s="27"/>
      <c r="N5" s="27"/>
      <c r="O5" s="27"/>
      <c r="P5" s="23"/>
      <c r="R5" s="23"/>
      <c r="S5" s="27" t="s">
        <v>582</v>
      </c>
      <c r="T5" s="27"/>
      <c r="U5" s="27"/>
      <c r="V5" s="27"/>
      <c r="W5" s="23"/>
    </row>
    <row r="6" spans="1:23" ht="20.25" customHeight="1" x14ac:dyDescent="0.35">
      <c r="D6" s="228" t="s">
        <v>407</v>
      </c>
      <c r="E6" s="36" t="s">
        <v>583</v>
      </c>
      <c r="F6" s="27"/>
      <c r="G6" s="27"/>
      <c r="H6" s="27"/>
      <c r="I6" s="23" t="s">
        <v>408</v>
      </c>
      <c r="K6" s="23" t="s">
        <v>409</v>
      </c>
      <c r="L6" s="27" t="s">
        <v>583</v>
      </c>
      <c r="M6" s="29"/>
      <c r="N6" s="29"/>
      <c r="O6" s="29"/>
      <c r="P6" s="23" t="s">
        <v>410</v>
      </c>
      <c r="R6" s="23" t="s">
        <v>411</v>
      </c>
      <c r="S6" s="27" t="s">
        <v>583</v>
      </c>
      <c r="T6" s="29"/>
      <c r="U6" s="29"/>
      <c r="V6" s="29"/>
      <c r="W6" s="23" t="s">
        <v>412</v>
      </c>
    </row>
    <row r="7" spans="1:23" ht="20.25" customHeight="1" x14ac:dyDescent="0.35">
      <c r="D7" s="228" t="s">
        <v>413</v>
      </c>
      <c r="E7" s="36" t="s">
        <v>587</v>
      </c>
      <c r="F7" s="27"/>
      <c r="G7" s="27"/>
      <c r="H7" s="27"/>
      <c r="I7" s="23" t="s">
        <v>414</v>
      </c>
      <c r="K7" s="23" t="s">
        <v>415</v>
      </c>
      <c r="L7" s="27" t="s">
        <v>585</v>
      </c>
      <c r="M7" s="130"/>
      <c r="N7" s="130"/>
      <c r="O7" s="130"/>
      <c r="P7" s="23" t="s">
        <v>414</v>
      </c>
      <c r="R7" s="23" t="s">
        <v>415</v>
      </c>
      <c r="S7" s="27" t="s">
        <v>589</v>
      </c>
      <c r="T7" s="130"/>
      <c r="U7" s="130"/>
      <c r="V7" s="130"/>
      <c r="W7" s="23" t="s">
        <v>414</v>
      </c>
    </row>
    <row r="8" spans="1:23" ht="23.25" customHeight="1" x14ac:dyDescent="0.35">
      <c r="D8" s="226"/>
      <c r="E8" s="36" t="s">
        <v>588</v>
      </c>
      <c r="F8" s="27"/>
      <c r="G8" s="27"/>
      <c r="H8" s="27"/>
      <c r="I8" s="21"/>
      <c r="K8" s="226"/>
      <c r="L8" s="36" t="s">
        <v>584</v>
      </c>
      <c r="M8" s="130"/>
      <c r="N8" s="130"/>
      <c r="O8" s="230"/>
      <c r="P8" s="227"/>
      <c r="R8" s="226"/>
      <c r="S8" s="36" t="s">
        <v>590</v>
      </c>
      <c r="T8" s="130"/>
      <c r="U8" s="130"/>
      <c r="V8" s="130"/>
      <c r="W8" s="21"/>
    </row>
    <row r="9" spans="1:23" ht="23.25" customHeight="1" x14ac:dyDescent="0.35">
      <c r="D9" s="229"/>
      <c r="E9" s="38"/>
      <c r="F9" s="39"/>
      <c r="G9" s="39"/>
      <c r="H9" s="39"/>
      <c r="I9" s="22"/>
      <c r="K9" s="22"/>
      <c r="L9" s="57" t="s">
        <v>586</v>
      </c>
      <c r="M9" s="39"/>
      <c r="N9" s="39"/>
      <c r="O9" s="39"/>
      <c r="P9" s="22"/>
      <c r="R9" s="21"/>
      <c r="S9" s="56" t="s">
        <v>579</v>
      </c>
      <c r="T9" s="130"/>
      <c r="U9" s="130"/>
      <c r="V9" s="130"/>
      <c r="W9" s="21"/>
    </row>
    <row r="10" spans="1:23" ht="63.65" customHeight="1" x14ac:dyDescent="0.35">
      <c r="A10" s="294" t="s">
        <v>240</v>
      </c>
      <c r="B10" s="294" t="s">
        <v>592</v>
      </c>
      <c r="C10" s="294" t="s">
        <v>593</v>
      </c>
      <c r="D10" s="105" t="s">
        <v>594</v>
      </c>
      <c r="E10" s="105" t="s">
        <v>595</v>
      </c>
      <c r="F10" s="105" t="s">
        <v>596</v>
      </c>
      <c r="G10" s="105" t="s">
        <v>597</v>
      </c>
      <c r="H10" s="105" t="s">
        <v>598</v>
      </c>
      <c r="I10" s="105" t="s">
        <v>599</v>
      </c>
      <c r="J10" s="190"/>
      <c r="K10" s="105" t="s">
        <v>594</v>
      </c>
      <c r="L10" s="105" t="s">
        <v>595</v>
      </c>
      <c r="M10" s="105" t="s">
        <v>596</v>
      </c>
      <c r="N10" s="105" t="s">
        <v>580</v>
      </c>
      <c r="O10" s="105" t="s">
        <v>601</v>
      </c>
      <c r="P10" s="105" t="s">
        <v>599</v>
      </c>
      <c r="R10" s="82" t="s">
        <v>594</v>
      </c>
      <c r="S10" s="82" t="s">
        <v>595</v>
      </c>
      <c r="T10" s="82" t="s">
        <v>596</v>
      </c>
      <c r="U10" s="82" t="s">
        <v>602</v>
      </c>
      <c r="V10" s="82" t="s">
        <v>601</v>
      </c>
      <c r="W10" s="82" t="s">
        <v>599</v>
      </c>
    </row>
    <row r="11" spans="1:23" ht="120.65" customHeight="1" x14ac:dyDescent="0.35">
      <c r="A11" s="294"/>
      <c r="B11" s="294"/>
      <c r="C11" s="294"/>
      <c r="D11" s="80" t="s">
        <v>416</v>
      </c>
      <c r="E11" s="80" t="s">
        <v>578</v>
      </c>
      <c r="F11" s="80" t="s">
        <v>577</v>
      </c>
      <c r="G11" s="80" t="s">
        <v>727</v>
      </c>
      <c r="H11" s="80" t="s">
        <v>417</v>
      </c>
      <c r="I11" s="80" t="s">
        <v>591</v>
      </c>
      <c r="J11" s="104"/>
      <c r="K11" s="80" t="s">
        <v>418</v>
      </c>
      <c r="L11" s="80" t="s">
        <v>578</v>
      </c>
      <c r="M11" s="80" t="s">
        <v>577</v>
      </c>
      <c r="N11" s="80" t="s">
        <v>726</v>
      </c>
      <c r="O11" s="80" t="s">
        <v>417</v>
      </c>
      <c r="P11" s="80" t="s">
        <v>591</v>
      </c>
      <c r="R11" s="80" t="s">
        <v>418</v>
      </c>
      <c r="S11" s="80" t="s">
        <v>578</v>
      </c>
      <c r="T11" s="80" t="s">
        <v>577</v>
      </c>
      <c r="U11" s="80" t="s">
        <v>725</v>
      </c>
      <c r="V11" s="80" t="s">
        <v>417</v>
      </c>
      <c r="W11" s="80" t="s">
        <v>591</v>
      </c>
    </row>
    <row r="12" spans="1:23" ht="30.65" customHeight="1" x14ac:dyDescent="0.35">
      <c r="A12" s="294"/>
      <c r="B12" s="294"/>
      <c r="C12" s="294"/>
      <c r="D12" s="82" t="s">
        <v>249</v>
      </c>
      <c r="E12" s="82" t="s">
        <v>250</v>
      </c>
      <c r="F12" s="82" t="s">
        <v>251</v>
      </c>
      <c r="G12" s="82" t="s">
        <v>252</v>
      </c>
      <c r="H12" s="82" t="s">
        <v>253</v>
      </c>
      <c r="I12" s="82" t="s">
        <v>254</v>
      </c>
      <c r="K12" s="82" t="s">
        <v>255</v>
      </c>
      <c r="L12" s="82" t="s">
        <v>256</v>
      </c>
      <c r="M12" s="82" t="s">
        <v>257</v>
      </c>
      <c r="N12" s="82" t="s">
        <v>258</v>
      </c>
      <c r="O12" s="82" t="s">
        <v>259</v>
      </c>
      <c r="P12" s="82" t="s">
        <v>260</v>
      </c>
      <c r="R12" s="82" t="s">
        <v>261</v>
      </c>
      <c r="S12" s="82" t="s">
        <v>262</v>
      </c>
      <c r="T12" s="82" t="s">
        <v>263</v>
      </c>
      <c r="U12" s="82" t="s">
        <v>264</v>
      </c>
      <c r="V12" s="82" t="s">
        <v>265</v>
      </c>
      <c r="W12" s="82" t="s">
        <v>266</v>
      </c>
    </row>
    <row r="13" spans="1:23" ht="29.25" customHeight="1" x14ac:dyDescent="0.35">
      <c r="A13" s="294"/>
      <c r="B13" s="294"/>
      <c r="C13" s="294"/>
      <c r="D13" s="82"/>
      <c r="E13" s="82"/>
      <c r="F13" s="82"/>
      <c r="G13" s="82"/>
      <c r="H13" s="84" t="s">
        <v>419</v>
      </c>
      <c r="I13" s="84" t="s">
        <v>420</v>
      </c>
      <c r="K13" s="82"/>
      <c r="L13" s="82"/>
      <c r="M13" s="82"/>
      <c r="N13" s="82"/>
      <c r="O13" s="84" t="s">
        <v>421</v>
      </c>
      <c r="P13" s="84" t="s">
        <v>422</v>
      </c>
      <c r="R13" s="82"/>
      <c r="S13" s="82"/>
      <c r="T13" s="82"/>
      <c r="U13" s="82"/>
      <c r="V13" s="84" t="s">
        <v>423</v>
      </c>
      <c r="W13" s="84" t="s">
        <v>424</v>
      </c>
    </row>
    <row r="14" spans="1:23" x14ac:dyDescent="0.35">
      <c r="A14" s="11" t="s">
        <v>301</v>
      </c>
      <c r="B14" s="191"/>
      <c r="C14" s="191"/>
      <c r="D14" s="111" t="s">
        <v>302</v>
      </c>
      <c r="E14" s="111" t="s">
        <v>302</v>
      </c>
      <c r="F14" s="111" t="s">
        <v>302</v>
      </c>
      <c r="G14" s="111" t="s">
        <v>302</v>
      </c>
      <c r="H14" s="111" t="s">
        <v>302</v>
      </c>
      <c r="I14" s="111" t="s">
        <v>302</v>
      </c>
      <c r="K14" s="111" t="s">
        <v>302</v>
      </c>
      <c r="L14" s="111" t="s">
        <v>302</v>
      </c>
      <c r="M14" s="111" t="s">
        <v>302</v>
      </c>
      <c r="N14" s="111" t="s">
        <v>302</v>
      </c>
      <c r="O14" s="111" t="s">
        <v>302</v>
      </c>
      <c r="P14" s="111" t="s">
        <v>302</v>
      </c>
      <c r="R14" s="111" t="s">
        <v>302</v>
      </c>
      <c r="S14" s="111" t="s">
        <v>302</v>
      </c>
      <c r="T14" s="111" t="s">
        <v>302</v>
      </c>
      <c r="U14" s="111" t="s">
        <v>302</v>
      </c>
      <c r="V14" s="111" t="s">
        <v>302</v>
      </c>
      <c r="W14" s="111" t="s">
        <v>302</v>
      </c>
    </row>
    <row r="15" spans="1:23" x14ac:dyDescent="0.35">
      <c r="A15" s="90" t="s">
        <v>71</v>
      </c>
      <c r="B15" s="89">
        <v>831</v>
      </c>
      <c r="C15" s="90" t="s">
        <v>72</v>
      </c>
      <c r="D15" s="192">
        <v>1</v>
      </c>
      <c r="E15" s="192">
        <v>1.5799075163180063</v>
      </c>
      <c r="F15" s="192">
        <v>1.3044887527950813</v>
      </c>
      <c r="G15" s="113">
        <v>0.46961948213876004</v>
      </c>
      <c r="H15" s="114">
        <f t="shared" ref="H15:H46" si="0">((1-G15)*E15)+(G15*F15)</f>
        <v>1.4505654992210726</v>
      </c>
      <c r="I15" s="91">
        <f t="shared" ref="I15:I46" si="1">(D15*80%)+ (H15*10%) + 10%</f>
        <v>1.0450565499221074</v>
      </c>
      <c r="J15" s="193"/>
      <c r="K15" s="192">
        <v>1</v>
      </c>
      <c r="L15" s="192">
        <f>E15</f>
        <v>1.5799075163180063</v>
      </c>
      <c r="M15" s="192">
        <f>F15</f>
        <v>1.3044887527950813</v>
      </c>
      <c r="N15" s="113">
        <v>0.11224626697750828</v>
      </c>
      <c r="O15" s="91">
        <f>((1-N15)*L15)+(N15*M15)</f>
        <v>1.5489927882569967</v>
      </c>
      <c r="P15" s="91">
        <f t="shared" ref="P15:P46" si="2" xml:space="preserve"> (80% * K15) + (10% * O15) + 10%</f>
        <v>1.0548992788256997</v>
      </c>
      <c r="R15" s="192">
        <f>K15</f>
        <v>1</v>
      </c>
      <c r="S15" s="192">
        <f>E15</f>
        <v>1.5799075163180063</v>
      </c>
      <c r="T15" s="192">
        <f>F15</f>
        <v>1.3044887527950813</v>
      </c>
      <c r="U15" s="113">
        <v>2.9864944086188016E-2</v>
      </c>
      <c r="V15" s="91">
        <f t="shared" ref="V15:V78" si="3">((1-U15)*S15)+(U15*T15)</f>
        <v>1.5716821503451071</v>
      </c>
      <c r="W15" s="91">
        <f t="shared" ref="W15:W78" si="4" xml:space="preserve"> (80% * R15) + (10% * V15) + 10%</f>
        <v>1.0571682150345107</v>
      </c>
    </row>
    <row r="16" spans="1:23" x14ac:dyDescent="0.35">
      <c r="A16" s="90" t="s">
        <v>71</v>
      </c>
      <c r="B16" s="89">
        <v>830</v>
      </c>
      <c r="C16" s="90" t="s">
        <v>73</v>
      </c>
      <c r="D16" s="192">
        <v>1</v>
      </c>
      <c r="E16" s="192">
        <v>1.2927338901486849</v>
      </c>
      <c r="F16" s="192">
        <v>1.3571172141707966</v>
      </c>
      <c r="G16" s="113">
        <v>0.32424695309201107</v>
      </c>
      <c r="H16" s="114">
        <f t="shared" si="0"/>
        <v>1.3136099867927902</v>
      </c>
      <c r="I16" s="91">
        <f t="shared" si="1"/>
        <v>1.0313609986792791</v>
      </c>
      <c r="J16" s="193"/>
      <c r="K16" s="192">
        <v>1</v>
      </c>
      <c r="L16" s="192">
        <f t="shared" ref="L16:L79" si="5">E16</f>
        <v>1.2927338901486849</v>
      </c>
      <c r="M16" s="192">
        <f t="shared" ref="M16:M79" si="6">F16</f>
        <v>1.3571172141707966</v>
      </c>
      <c r="N16" s="113">
        <v>2.2640363500171415E-2</v>
      </c>
      <c r="O16" s="91">
        <f t="shared" ref="O16:O46" si="7">((1-N16)*L16)+(N16*M16)</f>
        <v>1.2941915520078948</v>
      </c>
      <c r="P16" s="91">
        <f xml:space="preserve"> (80% * K16) + (10% * O16) + 10%</f>
        <v>1.0294191552007896</v>
      </c>
      <c r="R16" s="192">
        <f t="shared" ref="R16:R79" si="8">K16</f>
        <v>1</v>
      </c>
      <c r="S16" s="192">
        <f t="shared" ref="S16:S79" si="9">E16</f>
        <v>1.2927338901486849</v>
      </c>
      <c r="T16" s="192">
        <f t="shared" ref="T16:T79" si="10">F16</f>
        <v>1.3571172141707966</v>
      </c>
      <c r="U16" s="113">
        <v>8.9244826963665522E-3</v>
      </c>
      <c r="V16" s="91">
        <f t="shared" si="3"/>
        <v>1.2933084780098547</v>
      </c>
      <c r="W16" s="91">
        <f t="shared" si="4"/>
        <v>1.0293308478009855</v>
      </c>
    </row>
    <row r="17" spans="1:23" x14ac:dyDescent="0.35">
      <c r="A17" s="90" t="s">
        <v>71</v>
      </c>
      <c r="B17" s="89">
        <v>856</v>
      </c>
      <c r="C17" s="90" t="s">
        <v>74</v>
      </c>
      <c r="D17" s="192">
        <v>1</v>
      </c>
      <c r="E17" s="192">
        <v>1.3186946552975096</v>
      </c>
      <c r="F17" s="192">
        <v>1.2820771667241084</v>
      </c>
      <c r="G17" s="113">
        <v>0.38362265934837414</v>
      </c>
      <c r="H17" s="114">
        <f t="shared" si="0"/>
        <v>1.3046473569523227</v>
      </c>
      <c r="I17" s="91">
        <f t="shared" si="1"/>
        <v>1.0304647356952323</v>
      </c>
      <c r="J17" s="193"/>
      <c r="K17" s="192">
        <v>1</v>
      </c>
      <c r="L17" s="192">
        <f t="shared" si="5"/>
        <v>1.3186946552975096</v>
      </c>
      <c r="M17" s="192">
        <f t="shared" si="6"/>
        <v>1.2820771667241084</v>
      </c>
      <c r="N17" s="113">
        <v>5.8455969758800137E-4</v>
      </c>
      <c r="O17" s="91">
        <f t="shared" si="7"/>
        <v>1.3186732501894627</v>
      </c>
      <c r="P17" s="91">
        <f t="shared" si="2"/>
        <v>1.0318673250189463</v>
      </c>
      <c r="R17" s="192">
        <f t="shared" si="8"/>
        <v>1</v>
      </c>
      <c r="S17" s="192">
        <f t="shared" si="9"/>
        <v>1.3186946552975096</v>
      </c>
      <c r="T17" s="192">
        <f t="shared" si="10"/>
        <v>1.2820771667241084</v>
      </c>
      <c r="U17" s="113">
        <v>0</v>
      </c>
      <c r="V17" s="91">
        <f t="shared" si="3"/>
        <v>1.3186946552975096</v>
      </c>
      <c r="W17" s="91">
        <f t="shared" si="4"/>
        <v>1.0318694655297511</v>
      </c>
    </row>
    <row r="18" spans="1:23" x14ac:dyDescent="0.35">
      <c r="A18" s="90" t="s">
        <v>71</v>
      </c>
      <c r="B18" s="89">
        <v>855</v>
      </c>
      <c r="C18" s="90" t="s">
        <v>75</v>
      </c>
      <c r="D18" s="192">
        <v>1</v>
      </c>
      <c r="E18" s="192">
        <v>1.4024713719102173</v>
      </c>
      <c r="F18" s="192">
        <v>1.3754848527775618</v>
      </c>
      <c r="G18" s="113">
        <v>7.0419130198367836E-3</v>
      </c>
      <c r="H18" s="114">
        <f t="shared" si="0"/>
        <v>1.4022813351897769</v>
      </c>
      <c r="I18" s="91">
        <f t="shared" si="1"/>
        <v>1.0402281335189778</v>
      </c>
      <c r="J18" s="193"/>
      <c r="K18" s="192">
        <v>1</v>
      </c>
      <c r="L18" s="192">
        <f t="shared" si="5"/>
        <v>1.4024713719102173</v>
      </c>
      <c r="M18" s="192">
        <f t="shared" si="6"/>
        <v>1.3754848527775618</v>
      </c>
      <c r="N18" s="113">
        <v>1.3305675966034055E-3</v>
      </c>
      <c r="O18" s="91">
        <f t="shared" si="7"/>
        <v>1.402435464522314</v>
      </c>
      <c r="P18" s="91">
        <f t="shared" si="2"/>
        <v>1.0402435464522315</v>
      </c>
      <c r="R18" s="192">
        <f t="shared" si="8"/>
        <v>1</v>
      </c>
      <c r="S18" s="192">
        <f t="shared" si="9"/>
        <v>1.4024713719102173</v>
      </c>
      <c r="T18" s="192">
        <f t="shared" si="10"/>
        <v>1.3754848527775618</v>
      </c>
      <c r="U18" s="113">
        <v>0</v>
      </c>
      <c r="V18" s="91">
        <f t="shared" si="3"/>
        <v>1.4024713719102173</v>
      </c>
      <c r="W18" s="91">
        <f t="shared" si="4"/>
        <v>1.0402471371910218</v>
      </c>
    </row>
    <row r="19" spans="1:23" x14ac:dyDescent="0.35">
      <c r="A19" s="90" t="s">
        <v>71</v>
      </c>
      <c r="B19" s="89">
        <v>925</v>
      </c>
      <c r="C19" s="90" t="s">
        <v>76</v>
      </c>
      <c r="D19" s="192">
        <v>1</v>
      </c>
      <c r="E19" s="192">
        <v>1.2996458706155796</v>
      </c>
      <c r="F19" s="192">
        <v>1.459783152601396</v>
      </c>
      <c r="G19" s="113">
        <v>0.16194876799503349</v>
      </c>
      <c r="H19" s="114">
        <f t="shared" si="0"/>
        <v>1.3255799061432558</v>
      </c>
      <c r="I19" s="91">
        <f t="shared" si="1"/>
        <v>1.0325579906143256</v>
      </c>
      <c r="J19" s="193"/>
      <c r="K19" s="192">
        <v>1</v>
      </c>
      <c r="L19" s="192">
        <f t="shared" si="5"/>
        <v>1.2996458706155796</v>
      </c>
      <c r="M19" s="192">
        <f t="shared" si="6"/>
        <v>1.459783152601396</v>
      </c>
      <c r="N19" s="113">
        <v>5.0273274339250586E-2</v>
      </c>
      <c r="O19" s="91">
        <f t="shared" si="7"/>
        <v>1.3076964961247945</v>
      </c>
      <c r="P19" s="91">
        <f t="shared" si="2"/>
        <v>1.0307696496124796</v>
      </c>
      <c r="R19" s="192">
        <f t="shared" si="8"/>
        <v>1</v>
      </c>
      <c r="S19" s="192">
        <f t="shared" si="9"/>
        <v>1.2996458706155796</v>
      </c>
      <c r="T19" s="192">
        <f t="shared" si="10"/>
        <v>1.459783152601396</v>
      </c>
      <c r="U19" s="113">
        <v>2.1881991541768654E-2</v>
      </c>
      <c r="V19" s="91">
        <f t="shared" si="3"/>
        <v>1.3031499932655151</v>
      </c>
      <c r="W19" s="91">
        <f t="shared" si="4"/>
        <v>1.0303149993265517</v>
      </c>
    </row>
    <row r="20" spans="1:23" x14ac:dyDescent="0.35">
      <c r="A20" s="90" t="s">
        <v>71</v>
      </c>
      <c r="B20" s="89">
        <v>940</v>
      </c>
      <c r="C20" s="90" t="s">
        <v>77</v>
      </c>
      <c r="D20" s="192">
        <v>1.01186383367212</v>
      </c>
      <c r="E20" s="192">
        <v>1.6029650227886556</v>
      </c>
      <c r="F20" s="192">
        <v>1.3217049700142149</v>
      </c>
      <c r="G20" s="113">
        <v>0.26987478760181433</v>
      </c>
      <c r="H20" s="114">
        <f t="shared" si="0"/>
        <v>1.5270600257852782</v>
      </c>
      <c r="I20" s="91">
        <f t="shared" si="1"/>
        <v>1.0621970695162239</v>
      </c>
      <c r="J20" s="193"/>
      <c r="K20" s="192">
        <v>1.01186383367212</v>
      </c>
      <c r="L20" s="192">
        <f t="shared" si="5"/>
        <v>1.6029650227886556</v>
      </c>
      <c r="M20" s="192">
        <f t="shared" si="6"/>
        <v>1.3217049700142149</v>
      </c>
      <c r="N20" s="113">
        <v>7.2622219417820252E-2</v>
      </c>
      <c r="O20" s="91">
        <f t="shared" si="7"/>
        <v>1.5825392935226026</v>
      </c>
      <c r="P20" s="91">
        <f t="shared" si="2"/>
        <v>1.0677449962899563</v>
      </c>
      <c r="R20" s="192">
        <f t="shared" si="8"/>
        <v>1.01186383367212</v>
      </c>
      <c r="S20" s="192">
        <f t="shared" si="9"/>
        <v>1.6029650227886556</v>
      </c>
      <c r="T20" s="192">
        <f t="shared" si="10"/>
        <v>1.3217049700142149</v>
      </c>
      <c r="U20" s="113">
        <v>8.9023413157660464E-3</v>
      </c>
      <c r="V20" s="91">
        <f t="shared" si="3"/>
        <v>1.6004611498003671</v>
      </c>
      <c r="W20" s="91">
        <f t="shared" si="4"/>
        <v>1.0695371819177328</v>
      </c>
    </row>
    <row r="21" spans="1:23" x14ac:dyDescent="0.35">
      <c r="A21" s="90" t="s">
        <v>71</v>
      </c>
      <c r="B21" s="89">
        <v>892</v>
      </c>
      <c r="C21" s="90" t="s">
        <v>78</v>
      </c>
      <c r="D21" s="192">
        <v>1.0099889972008</v>
      </c>
      <c r="E21" s="192">
        <v>1.3776503530323894</v>
      </c>
      <c r="F21" s="192">
        <v>1.2663880320872101</v>
      </c>
      <c r="G21" s="113">
        <v>0.54105688831127963</v>
      </c>
      <c r="H21" s="114">
        <f t="shared" si="0"/>
        <v>1.3174511078754998</v>
      </c>
      <c r="I21" s="91">
        <f t="shared" si="1"/>
        <v>1.0397363085481901</v>
      </c>
      <c r="J21" s="193"/>
      <c r="K21" s="192">
        <v>1.0099889972008</v>
      </c>
      <c r="L21" s="192">
        <f t="shared" si="5"/>
        <v>1.3776503530323894</v>
      </c>
      <c r="M21" s="192">
        <f t="shared" si="6"/>
        <v>1.2663880320872101</v>
      </c>
      <c r="N21" s="113">
        <v>5.4317996199745762E-2</v>
      </c>
      <c r="O21" s="91">
        <f t="shared" si="7"/>
        <v>1.3716068067061142</v>
      </c>
      <c r="P21" s="91">
        <f t="shared" si="2"/>
        <v>1.0451518784312517</v>
      </c>
      <c r="R21" s="192">
        <f t="shared" si="8"/>
        <v>1.0099889972008</v>
      </c>
      <c r="S21" s="192">
        <f t="shared" si="9"/>
        <v>1.3776503530323894</v>
      </c>
      <c r="T21" s="192">
        <f t="shared" si="10"/>
        <v>1.2663880320872101</v>
      </c>
      <c r="U21" s="113">
        <v>1.4162299957513099E-3</v>
      </c>
      <c r="V21" s="91">
        <f t="shared" si="3"/>
        <v>1.3774927799960699</v>
      </c>
      <c r="W21" s="91">
        <f t="shared" si="4"/>
        <v>1.0457404757602471</v>
      </c>
    </row>
    <row r="22" spans="1:23" x14ac:dyDescent="0.35">
      <c r="A22" s="90" t="s">
        <v>71</v>
      </c>
      <c r="B22" s="89">
        <v>891</v>
      </c>
      <c r="C22" s="90" t="s">
        <v>79</v>
      </c>
      <c r="D22" s="192">
        <v>1.0099889972008</v>
      </c>
      <c r="E22" s="192">
        <v>1.3951272518542719</v>
      </c>
      <c r="F22" s="192">
        <v>1.324843063845732</v>
      </c>
      <c r="G22" s="113">
        <v>0.42835541847711994</v>
      </c>
      <c r="H22" s="114">
        <f t="shared" si="0"/>
        <v>1.3650206390875492</v>
      </c>
      <c r="I22" s="91">
        <f t="shared" si="1"/>
        <v>1.0444932616693952</v>
      </c>
      <c r="J22" s="193"/>
      <c r="K22" s="192">
        <v>1.0099889972008</v>
      </c>
      <c r="L22" s="192">
        <f t="shared" si="5"/>
        <v>1.3951272518542719</v>
      </c>
      <c r="M22" s="192">
        <f t="shared" si="6"/>
        <v>1.324843063845732</v>
      </c>
      <c r="N22" s="113">
        <v>2.8984082276433037E-2</v>
      </c>
      <c r="O22" s="91">
        <f t="shared" si="7"/>
        <v>1.3930901291663</v>
      </c>
      <c r="P22" s="91">
        <f t="shared" si="2"/>
        <v>1.0473002106772702</v>
      </c>
      <c r="R22" s="192">
        <f t="shared" si="8"/>
        <v>1.0099889972008</v>
      </c>
      <c r="S22" s="192">
        <f t="shared" si="9"/>
        <v>1.3951272518542719</v>
      </c>
      <c r="T22" s="192">
        <f t="shared" si="10"/>
        <v>1.324843063845732</v>
      </c>
      <c r="U22" s="113">
        <v>1.2424950979810783E-2</v>
      </c>
      <c r="V22" s="91">
        <f t="shared" si="3"/>
        <v>1.39425397426361</v>
      </c>
      <c r="W22" s="91">
        <f t="shared" si="4"/>
        <v>1.0474165951870011</v>
      </c>
    </row>
    <row r="23" spans="1:23" x14ac:dyDescent="0.35">
      <c r="A23" s="90" t="s">
        <v>71</v>
      </c>
      <c r="B23" s="89">
        <v>857</v>
      </c>
      <c r="C23" s="90" t="s">
        <v>80</v>
      </c>
      <c r="D23" s="192">
        <v>1</v>
      </c>
      <c r="E23" s="192">
        <v>1.2933522179395334</v>
      </c>
      <c r="F23" s="192">
        <v>1.3089516635585297</v>
      </c>
      <c r="G23" s="113">
        <v>6.711850612348183E-2</v>
      </c>
      <c r="H23" s="114">
        <f t="shared" si="0"/>
        <v>1.2943992294258351</v>
      </c>
      <c r="I23" s="91">
        <f t="shared" si="1"/>
        <v>1.0294399229425837</v>
      </c>
      <c r="J23" s="193"/>
      <c r="K23" s="192">
        <v>1</v>
      </c>
      <c r="L23" s="192">
        <f t="shared" si="5"/>
        <v>1.2933522179395334</v>
      </c>
      <c r="M23" s="192">
        <f t="shared" si="6"/>
        <v>1.3089516635585297</v>
      </c>
      <c r="N23" s="113">
        <v>2.4402719418521301E-2</v>
      </c>
      <c r="O23" s="91">
        <f t="shared" si="7"/>
        <v>1.2937328868340581</v>
      </c>
      <c r="P23" s="91">
        <f t="shared" si="2"/>
        <v>1.0293732886834059</v>
      </c>
      <c r="R23" s="192">
        <f t="shared" si="8"/>
        <v>1</v>
      </c>
      <c r="S23" s="192">
        <f t="shared" si="9"/>
        <v>1.2933522179395334</v>
      </c>
      <c r="T23" s="192">
        <f t="shared" si="10"/>
        <v>1.3089516635585297</v>
      </c>
      <c r="U23" s="113">
        <v>2.9360881720962191E-2</v>
      </c>
      <c r="V23" s="91">
        <f t="shared" si="3"/>
        <v>1.2938102314172653</v>
      </c>
      <c r="W23" s="91">
        <f t="shared" si="4"/>
        <v>1.0293810231417266</v>
      </c>
    </row>
    <row r="24" spans="1:23" x14ac:dyDescent="0.35">
      <c r="A24" s="90" t="s">
        <v>71</v>
      </c>
      <c r="B24" s="89">
        <v>941</v>
      </c>
      <c r="C24" s="90" t="s">
        <v>81</v>
      </c>
      <c r="D24" s="192">
        <v>1.01186383367212</v>
      </c>
      <c r="E24" s="192">
        <v>1.8022689541885333</v>
      </c>
      <c r="F24" s="192">
        <v>1.3875280159402283</v>
      </c>
      <c r="G24" s="113">
        <v>0.21199504273984329</v>
      </c>
      <c r="H24" s="114">
        <f t="shared" si="0"/>
        <v>1.7143459312586211</v>
      </c>
      <c r="I24" s="91">
        <f t="shared" si="1"/>
        <v>1.0809256600635582</v>
      </c>
      <c r="J24" s="193"/>
      <c r="K24" s="192">
        <v>1.01186383367212</v>
      </c>
      <c r="L24" s="192">
        <f t="shared" si="5"/>
        <v>1.8022689541885333</v>
      </c>
      <c r="M24" s="192">
        <f t="shared" si="6"/>
        <v>1.3875280159402283</v>
      </c>
      <c r="N24" s="113">
        <v>3.4057649087196336E-2</v>
      </c>
      <c r="O24" s="91">
        <f t="shared" si="7"/>
        <v>1.7881438528515781</v>
      </c>
      <c r="P24" s="91">
        <f t="shared" si="2"/>
        <v>1.0883054522228539</v>
      </c>
      <c r="R24" s="192">
        <f t="shared" si="8"/>
        <v>1.01186383367212</v>
      </c>
      <c r="S24" s="192">
        <f t="shared" si="9"/>
        <v>1.8022689541885333</v>
      </c>
      <c r="T24" s="192">
        <f t="shared" si="10"/>
        <v>1.3875280159402283</v>
      </c>
      <c r="U24" s="113">
        <v>1.9714526765267998E-2</v>
      </c>
      <c r="V24" s="91">
        <f t="shared" si="3"/>
        <v>1.7940925328607848</v>
      </c>
      <c r="W24" s="91">
        <f t="shared" si="4"/>
        <v>1.0889003202237746</v>
      </c>
    </row>
    <row r="25" spans="1:23" x14ac:dyDescent="0.35">
      <c r="A25" s="90" t="s">
        <v>82</v>
      </c>
      <c r="B25" s="89">
        <v>822</v>
      </c>
      <c r="C25" s="90" t="s">
        <v>83</v>
      </c>
      <c r="D25" s="192">
        <v>1.0566201292045101</v>
      </c>
      <c r="E25" s="192">
        <v>1.8708286161851948</v>
      </c>
      <c r="F25" s="192">
        <v>1.6444393098113652</v>
      </c>
      <c r="G25" s="113">
        <v>0.41380059993750401</v>
      </c>
      <c r="H25" s="114">
        <f t="shared" si="0"/>
        <v>1.7771485853882687</v>
      </c>
      <c r="I25" s="91">
        <f t="shared" si="1"/>
        <v>1.1230109619024351</v>
      </c>
      <c r="J25" s="193"/>
      <c r="K25" s="192">
        <v>1.0566201292045101</v>
      </c>
      <c r="L25" s="192">
        <f t="shared" si="5"/>
        <v>1.8708286161851948</v>
      </c>
      <c r="M25" s="192">
        <f t="shared" si="6"/>
        <v>1.6444393098113652</v>
      </c>
      <c r="N25" s="113">
        <v>0.12502051533775252</v>
      </c>
      <c r="O25" s="91">
        <f t="shared" si="7"/>
        <v>1.8425253084353823</v>
      </c>
      <c r="P25" s="91">
        <f t="shared" si="2"/>
        <v>1.1295486342071466</v>
      </c>
      <c r="R25" s="192">
        <f t="shared" si="8"/>
        <v>1.0566201292045101</v>
      </c>
      <c r="S25" s="192">
        <f t="shared" si="9"/>
        <v>1.8708286161851948</v>
      </c>
      <c r="T25" s="192">
        <f t="shared" si="10"/>
        <v>1.6444393098113652</v>
      </c>
      <c r="U25" s="113">
        <v>2.9351387901713991E-2</v>
      </c>
      <c r="V25" s="91">
        <f t="shared" si="3"/>
        <v>1.8641837758370166</v>
      </c>
      <c r="W25" s="91">
        <f t="shared" si="4"/>
        <v>1.1317144809473099</v>
      </c>
    </row>
    <row r="26" spans="1:23" x14ac:dyDescent="0.35">
      <c r="A26" s="90" t="s">
        <v>82</v>
      </c>
      <c r="B26" s="89">
        <v>873</v>
      </c>
      <c r="C26" s="90" t="s">
        <v>84</v>
      </c>
      <c r="D26" s="192">
        <v>1.04636768572355</v>
      </c>
      <c r="E26" s="192">
        <v>2.0766780942857777</v>
      </c>
      <c r="F26" s="192">
        <v>1.506713130443976</v>
      </c>
      <c r="G26" s="113">
        <v>0.18058625113438465</v>
      </c>
      <c r="H26" s="114">
        <f t="shared" si="0"/>
        <v>1.9737502581876414</v>
      </c>
      <c r="I26" s="91">
        <f t="shared" si="1"/>
        <v>1.1344691743976043</v>
      </c>
      <c r="J26" s="193"/>
      <c r="K26" s="192">
        <v>1.04636768572355</v>
      </c>
      <c r="L26" s="192">
        <f t="shared" si="5"/>
        <v>2.0766780942857777</v>
      </c>
      <c r="M26" s="192">
        <f t="shared" si="6"/>
        <v>1.506713130443976</v>
      </c>
      <c r="N26" s="113">
        <v>4.8394305408587766E-2</v>
      </c>
      <c r="O26" s="91">
        <f t="shared" si="7"/>
        <v>2.0490950357534228</v>
      </c>
      <c r="P26" s="91">
        <f t="shared" si="2"/>
        <v>1.1420036521541823</v>
      </c>
      <c r="R26" s="192">
        <f t="shared" si="8"/>
        <v>1.04636768572355</v>
      </c>
      <c r="S26" s="192">
        <f t="shared" si="9"/>
        <v>2.0766780942857777</v>
      </c>
      <c r="T26" s="192">
        <f t="shared" si="10"/>
        <v>1.506713130443976</v>
      </c>
      <c r="U26" s="113">
        <v>2.0209817199396515E-2</v>
      </c>
      <c r="V26" s="91">
        <f t="shared" si="3"/>
        <v>2.0651592065564741</v>
      </c>
      <c r="W26" s="91">
        <f t="shared" si="4"/>
        <v>1.1436100692344875</v>
      </c>
    </row>
    <row r="27" spans="1:23" x14ac:dyDescent="0.35">
      <c r="A27" s="90" t="s">
        <v>82</v>
      </c>
      <c r="B27" s="89">
        <v>823</v>
      </c>
      <c r="C27" s="90" t="s">
        <v>85</v>
      </c>
      <c r="D27" s="192">
        <v>1.0566201292045101</v>
      </c>
      <c r="E27" s="192">
        <v>1.8135749619097237</v>
      </c>
      <c r="F27" s="192">
        <v>1.5335516835203264</v>
      </c>
      <c r="G27" s="113">
        <v>0.44531720281715681</v>
      </c>
      <c r="H27" s="114">
        <f t="shared" si="0"/>
        <v>1.6888757788536672</v>
      </c>
      <c r="I27" s="91">
        <f t="shared" si="1"/>
        <v>1.1141836812489749</v>
      </c>
      <c r="J27" s="193"/>
      <c r="K27" s="192">
        <v>1.0566201292045101</v>
      </c>
      <c r="L27" s="192">
        <f t="shared" si="5"/>
        <v>1.8135749619097237</v>
      </c>
      <c r="M27" s="192">
        <f t="shared" si="6"/>
        <v>1.5335516835203264</v>
      </c>
      <c r="N27" s="113">
        <v>0.14210831474894883</v>
      </c>
      <c r="O27" s="91">
        <f t="shared" si="7"/>
        <v>1.7737813257273307</v>
      </c>
      <c r="P27" s="91">
        <f t="shared" si="2"/>
        <v>1.1226742359363413</v>
      </c>
      <c r="R27" s="192">
        <f t="shared" si="8"/>
        <v>1.0566201292045101</v>
      </c>
      <c r="S27" s="192">
        <f t="shared" si="9"/>
        <v>1.8135749619097237</v>
      </c>
      <c r="T27" s="192">
        <f t="shared" si="10"/>
        <v>1.5335516835203264</v>
      </c>
      <c r="U27" s="113">
        <v>0.10362378365891285</v>
      </c>
      <c r="V27" s="91">
        <f t="shared" si="3"/>
        <v>1.7845578902904413</v>
      </c>
      <c r="W27" s="91">
        <f t="shared" si="4"/>
        <v>1.1237518923926524</v>
      </c>
    </row>
    <row r="28" spans="1:23" x14ac:dyDescent="0.35">
      <c r="A28" s="90" t="s">
        <v>82</v>
      </c>
      <c r="B28" s="89">
        <v>881</v>
      </c>
      <c r="C28" s="90" t="s">
        <v>86</v>
      </c>
      <c r="D28" s="192">
        <v>1.0362095998231591</v>
      </c>
      <c r="E28" s="192">
        <v>1.7536245571512679</v>
      </c>
      <c r="F28" s="192">
        <v>1.4911281812275814</v>
      </c>
      <c r="G28" s="113">
        <v>0.14814715016534385</v>
      </c>
      <c r="H28" s="114">
        <f t="shared" si="0"/>
        <v>1.7147364671294429</v>
      </c>
      <c r="I28" s="91">
        <f t="shared" si="1"/>
        <v>1.1004413265714716</v>
      </c>
      <c r="J28" s="193"/>
      <c r="K28" s="192">
        <v>1.0371581167198602</v>
      </c>
      <c r="L28" s="192">
        <f t="shared" si="5"/>
        <v>1.7536245571512679</v>
      </c>
      <c r="M28" s="192">
        <f t="shared" si="6"/>
        <v>1.4911281812275814</v>
      </c>
      <c r="N28" s="113">
        <v>3.006683261231979E-2</v>
      </c>
      <c r="O28" s="91">
        <f t="shared" si="7"/>
        <v>1.74573212255503</v>
      </c>
      <c r="P28" s="91">
        <f t="shared" si="2"/>
        <v>1.1042997056313912</v>
      </c>
      <c r="R28" s="192">
        <f t="shared" si="8"/>
        <v>1.0371581167198602</v>
      </c>
      <c r="S28" s="192">
        <f t="shared" si="9"/>
        <v>1.7536245571512679</v>
      </c>
      <c r="T28" s="192">
        <f t="shared" si="10"/>
        <v>1.4911281812275814</v>
      </c>
      <c r="U28" s="113">
        <v>1.3785896998018939E-2</v>
      </c>
      <c r="V28" s="91">
        <f t="shared" si="3"/>
        <v>1.7500058091504307</v>
      </c>
      <c r="W28" s="91">
        <f t="shared" si="4"/>
        <v>1.1047270742909314</v>
      </c>
    </row>
    <row r="29" spans="1:23" x14ac:dyDescent="0.35">
      <c r="A29" s="90" t="s">
        <v>82</v>
      </c>
      <c r="B29" s="89">
        <v>919</v>
      </c>
      <c r="C29" s="90" t="s">
        <v>87</v>
      </c>
      <c r="D29" s="192">
        <v>1.1012604237053292</v>
      </c>
      <c r="E29" s="192">
        <v>2.5260920990006492</v>
      </c>
      <c r="F29" s="192">
        <v>1.3670001308993942</v>
      </c>
      <c r="G29" s="113">
        <v>0.41661039962405672</v>
      </c>
      <c r="H29" s="114">
        <f t="shared" si="0"/>
        <v>2.0432023309689509</v>
      </c>
      <c r="I29" s="91">
        <f t="shared" si="1"/>
        <v>1.1853285720611586</v>
      </c>
      <c r="J29" s="193"/>
      <c r="K29" s="192">
        <v>1.1001980665589379</v>
      </c>
      <c r="L29" s="192">
        <f t="shared" si="5"/>
        <v>2.5260920990006492</v>
      </c>
      <c r="M29" s="192">
        <f t="shared" si="6"/>
        <v>1.3670001308993942</v>
      </c>
      <c r="N29" s="113">
        <v>4.1442150702045086E-2</v>
      </c>
      <c r="O29" s="91">
        <f t="shared" si="7"/>
        <v>2.478056834981067</v>
      </c>
      <c r="P29" s="91">
        <f t="shared" si="2"/>
        <v>1.2279641367452572</v>
      </c>
      <c r="R29" s="192">
        <f t="shared" si="8"/>
        <v>1.1001980665589379</v>
      </c>
      <c r="S29" s="192">
        <f t="shared" si="9"/>
        <v>2.5260920990006492</v>
      </c>
      <c r="T29" s="192">
        <f t="shared" si="10"/>
        <v>1.3670001308993942</v>
      </c>
      <c r="U29" s="113">
        <v>2.2276041051550059E-2</v>
      </c>
      <c r="V29" s="91">
        <f t="shared" si="3"/>
        <v>2.5002721187367039</v>
      </c>
      <c r="W29" s="91">
        <f t="shared" si="4"/>
        <v>1.2301856651208207</v>
      </c>
    </row>
    <row r="30" spans="1:23" x14ac:dyDescent="0.35">
      <c r="A30" s="90" t="s">
        <v>82</v>
      </c>
      <c r="B30" s="89">
        <v>821</v>
      </c>
      <c r="C30" s="90" t="s">
        <v>88</v>
      </c>
      <c r="D30" s="192">
        <v>1.0566201292045101</v>
      </c>
      <c r="E30" s="192">
        <v>1.6459178862795065</v>
      </c>
      <c r="F30" s="192">
        <v>1.2999370698324721</v>
      </c>
      <c r="G30" s="113">
        <v>0.29746922070748028</v>
      </c>
      <c r="H30" s="114">
        <f t="shared" si="0"/>
        <v>1.5429992424312693</v>
      </c>
      <c r="I30" s="91">
        <f t="shared" si="1"/>
        <v>1.0995960276067351</v>
      </c>
      <c r="J30" s="193"/>
      <c r="K30" s="192">
        <v>1.0566201292045101</v>
      </c>
      <c r="L30" s="192">
        <f t="shared" si="5"/>
        <v>1.6459178862795065</v>
      </c>
      <c r="M30" s="192">
        <f t="shared" si="6"/>
        <v>1.2999370698324721</v>
      </c>
      <c r="N30" s="113">
        <v>0.16115587650446087</v>
      </c>
      <c r="O30" s="91">
        <f t="shared" si="7"/>
        <v>1.5901610445512557</v>
      </c>
      <c r="P30" s="91">
        <f t="shared" si="2"/>
        <v>1.104312207818734</v>
      </c>
      <c r="R30" s="192">
        <f t="shared" si="8"/>
        <v>1.0566201292045101</v>
      </c>
      <c r="S30" s="192">
        <f t="shared" si="9"/>
        <v>1.6459178862795065</v>
      </c>
      <c r="T30" s="192">
        <f t="shared" si="10"/>
        <v>1.2999370698324721</v>
      </c>
      <c r="U30" s="113">
        <v>0.1235577359861906</v>
      </c>
      <c r="V30" s="91">
        <f t="shared" si="3"/>
        <v>1.6031692799046573</v>
      </c>
      <c r="W30" s="91">
        <f t="shared" si="4"/>
        <v>1.105613031354074</v>
      </c>
    </row>
    <row r="31" spans="1:23" x14ac:dyDescent="0.35">
      <c r="A31" s="90" t="s">
        <v>82</v>
      </c>
      <c r="B31" s="89">
        <v>926</v>
      </c>
      <c r="C31" s="90" t="s">
        <v>89</v>
      </c>
      <c r="D31" s="192">
        <v>1</v>
      </c>
      <c r="E31" s="192">
        <v>1.6055909180005419</v>
      </c>
      <c r="F31" s="192">
        <v>1.3889706423016772</v>
      </c>
      <c r="G31" s="113">
        <v>0.21547743104770287</v>
      </c>
      <c r="H31" s="114">
        <f t="shared" si="0"/>
        <v>1.5589141374801054</v>
      </c>
      <c r="I31" s="91">
        <f t="shared" si="1"/>
        <v>1.0558914137480107</v>
      </c>
      <c r="J31" s="193"/>
      <c r="K31" s="192">
        <v>1</v>
      </c>
      <c r="L31" s="192">
        <f t="shared" si="5"/>
        <v>1.6055909180005419</v>
      </c>
      <c r="M31" s="192">
        <f t="shared" si="6"/>
        <v>1.3889706423016772</v>
      </c>
      <c r="N31" s="113">
        <v>6.2554116378890523E-2</v>
      </c>
      <c r="O31" s="91">
        <f t="shared" si="7"/>
        <v>1.5920404280644478</v>
      </c>
      <c r="P31" s="91">
        <f t="shared" si="2"/>
        <v>1.0592040428064449</v>
      </c>
      <c r="R31" s="192">
        <f t="shared" si="8"/>
        <v>1</v>
      </c>
      <c r="S31" s="192">
        <f t="shared" si="9"/>
        <v>1.6055909180005419</v>
      </c>
      <c r="T31" s="192">
        <f t="shared" si="10"/>
        <v>1.3889706423016772</v>
      </c>
      <c r="U31" s="113">
        <v>3.3819246035883849E-2</v>
      </c>
      <c r="V31" s="91">
        <f t="shared" si="3"/>
        <v>1.5982649836003209</v>
      </c>
      <c r="W31" s="91">
        <f t="shared" si="4"/>
        <v>1.0598264983600323</v>
      </c>
    </row>
    <row r="32" spans="1:23" x14ac:dyDescent="0.35">
      <c r="A32" s="90" t="s">
        <v>82</v>
      </c>
      <c r="B32" s="89">
        <v>874</v>
      </c>
      <c r="C32" s="90" t="s">
        <v>90</v>
      </c>
      <c r="D32" s="192">
        <v>1.04636768572355</v>
      </c>
      <c r="E32" s="192">
        <v>1.7671702570540964</v>
      </c>
      <c r="F32" s="192">
        <v>1.5214339407842858</v>
      </c>
      <c r="G32" s="113">
        <v>0.12270240847447793</v>
      </c>
      <c r="H32" s="114">
        <f t="shared" si="0"/>
        <v>1.7370178191981447</v>
      </c>
      <c r="I32" s="91">
        <f t="shared" si="1"/>
        <v>1.1107959304986545</v>
      </c>
      <c r="J32" s="193"/>
      <c r="K32" s="192">
        <v>1.04636768572355</v>
      </c>
      <c r="L32" s="192">
        <f t="shared" si="5"/>
        <v>1.7671702570540964</v>
      </c>
      <c r="M32" s="192">
        <f t="shared" si="6"/>
        <v>1.5214339407842858</v>
      </c>
      <c r="N32" s="113">
        <v>3.9913557813774994E-2</v>
      </c>
      <c r="O32" s="91">
        <f t="shared" si="7"/>
        <v>1.7573620463877171</v>
      </c>
      <c r="P32" s="91">
        <f t="shared" si="2"/>
        <v>1.1128303532176118</v>
      </c>
      <c r="R32" s="192">
        <f t="shared" si="8"/>
        <v>1.04636768572355</v>
      </c>
      <c r="S32" s="192">
        <f t="shared" si="9"/>
        <v>1.7671702570540964</v>
      </c>
      <c r="T32" s="192">
        <f t="shared" si="10"/>
        <v>1.5214339407842858</v>
      </c>
      <c r="U32" s="113">
        <v>1.1346493546681798E-2</v>
      </c>
      <c r="V32" s="91">
        <f t="shared" si="3"/>
        <v>1.7643820115273556</v>
      </c>
      <c r="W32" s="91">
        <f t="shared" si="4"/>
        <v>1.1135323497315757</v>
      </c>
    </row>
    <row r="33" spans="1:23" x14ac:dyDescent="0.35">
      <c r="A33" s="90" t="s">
        <v>82</v>
      </c>
      <c r="B33" s="89">
        <v>882</v>
      </c>
      <c r="C33" s="90" t="s">
        <v>91</v>
      </c>
      <c r="D33" s="192">
        <v>1.0127887413944601</v>
      </c>
      <c r="E33" s="192">
        <v>1.7960066841576079</v>
      </c>
      <c r="F33" s="192">
        <v>1.3989179626770518</v>
      </c>
      <c r="G33" s="113">
        <v>0.2917502601704472</v>
      </c>
      <c r="H33" s="114">
        <f t="shared" si="0"/>
        <v>1.6801559463549054</v>
      </c>
      <c r="I33" s="91">
        <f t="shared" si="1"/>
        <v>1.0782465877510587</v>
      </c>
      <c r="J33" s="193"/>
      <c r="K33" s="192">
        <v>1.0127887413944601</v>
      </c>
      <c r="L33" s="192">
        <f t="shared" si="5"/>
        <v>1.7960066841576079</v>
      </c>
      <c r="M33" s="192">
        <f t="shared" si="6"/>
        <v>1.3989179626770518</v>
      </c>
      <c r="N33" s="113">
        <v>0.10167624366123958</v>
      </c>
      <c r="O33" s="91">
        <f t="shared" si="7"/>
        <v>1.7556321945572209</v>
      </c>
      <c r="P33" s="91">
        <f t="shared" si="2"/>
        <v>1.0857942125712903</v>
      </c>
      <c r="R33" s="192">
        <f t="shared" si="8"/>
        <v>1.0127887413944601</v>
      </c>
      <c r="S33" s="192">
        <f t="shared" si="9"/>
        <v>1.7960066841576079</v>
      </c>
      <c r="T33" s="192">
        <f t="shared" si="10"/>
        <v>1.3989179626770518</v>
      </c>
      <c r="U33" s="113">
        <v>6.0727895753574485E-2</v>
      </c>
      <c r="V33" s="91">
        <f t="shared" si="3"/>
        <v>1.7718923216746165</v>
      </c>
      <c r="W33" s="91">
        <f t="shared" si="4"/>
        <v>1.0874202252830298</v>
      </c>
    </row>
    <row r="34" spans="1:23" x14ac:dyDescent="0.35">
      <c r="A34" s="90" t="s">
        <v>82</v>
      </c>
      <c r="B34" s="89">
        <v>935</v>
      </c>
      <c r="C34" s="90" t="s">
        <v>92</v>
      </c>
      <c r="D34" s="192">
        <v>1.0000863170360801</v>
      </c>
      <c r="E34" s="192">
        <v>1.7020239761462317</v>
      </c>
      <c r="F34" s="192">
        <v>1.4170611108630438</v>
      </c>
      <c r="G34" s="113">
        <v>0.21604014306596092</v>
      </c>
      <c r="H34" s="114">
        <f t="shared" si="0"/>
        <v>1.6404605579619658</v>
      </c>
      <c r="I34" s="91">
        <f t="shared" si="1"/>
        <v>1.0641151094250607</v>
      </c>
      <c r="J34" s="193"/>
      <c r="K34" s="192">
        <v>1.0000863170360801</v>
      </c>
      <c r="L34" s="192">
        <f t="shared" si="5"/>
        <v>1.7020239761462317</v>
      </c>
      <c r="M34" s="192">
        <f t="shared" si="6"/>
        <v>1.4170611108630438</v>
      </c>
      <c r="N34" s="113">
        <v>2.6497232274928204E-2</v>
      </c>
      <c r="O34" s="91">
        <f t="shared" si="7"/>
        <v>1.6944732489150942</v>
      </c>
      <c r="P34" s="91">
        <f t="shared" si="2"/>
        <v>1.0695163785203736</v>
      </c>
      <c r="R34" s="192">
        <f t="shared" si="8"/>
        <v>1.0000863170360801</v>
      </c>
      <c r="S34" s="192">
        <f t="shared" si="9"/>
        <v>1.7020239761462317</v>
      </c>
      <c r="T34" s="192">
        <f t="shared" si="10"/>
        <v>1.4170611108630438</v>
      </c>
      <c r="U34" s="113">
        <v>1.743278192376441E-2</v>
      </c>
      <c r="V34" s="91">
        <f t="shared" si="3"/>
        <v>1.697056280659379</v>
      </c>
      <c r="W34" s="91">
        <f t="shared" si="4"/>
        <v>1.0697746816948022</v>
      </c>
    </row>
    <row r="35" spans="1:23" x14ac:dyDescent="0.35">
      <c r="A35" s="90" t="s">
        <v>82</v>
      </c>
      <c r="B35" s="89">
        <v>883</v>
      </c>
      <c r="C35" s="90" t="s">
        <v>93</v>
      </c>
      <c r="D35" s="192">
        <v>1.07831576426233</v>
      </c>
      <c r="E35" s="192">
        <v>1.7782632679605956</v>
      </c>
      <c r="F35" s="192">
        <v>1.5367795742173656</v>
      </c>
      <c r="G35" s="113">
        <v>0.38636146485572731</v>
      </c>
      <c r="H35" s="114">
        <f t="shared" si="0"/>
        <v>1.6849632743071894</v>
      </c>
      <c r="I35" s="91">
        <f t="shared" si="1"/>
        <v>1.1311489388405831</v>
      </c>
      <c r="J35" s="193"/>
      <c r="K35" s="192">
        <v>1.07831576426233</v>
      </c>
      <c r="L35" s="192">
        <f t="shared" si="5"/>
        <v>1.7782632679605956</v>
      </c>
      <c r="M35" s="192">
        <f t="shared" si="6"/>
        <v>1.5367795742173656</v>
      </c>
      <c r="N35" s="113">
        <v>3.1662738499277567E-2</v>
      </c>
      <c r="O35" s="91">
        <f t="shared" si="7"/>
        <v>1.7706172329137642</v>
      </c>
      <c r="P35" s="91">
        <f t="shared" si="2"/>
        <v>1.1397143347012406</v>
      </c>
      <c r="R35" s="192">
        <f t="shared" si="8"/>
        <v>1.07831576426233</v>
      </c>
      <c r="S35" s="192">
        <f t="shared" si="9"/>
        <v>1.7782632679605956</v>
      </c>
      <c r="T35" s="192">
        <f t="shared" si="10"/>
        <v>1.5367795742173656</v>
      </c>
      <c r="U35" s="113">
        <v>1.9205587079877781E-2</v>
      </c>
      <c r="V35" s="91">
        <f t="shared" si="3"/>
        <v>1.7736254318520397</v>
      </c>
      <c r="W35" s="91">
        <f t="shared" si="4"/>
        <v>1.1400151545950681</v>
      </c>
    </row>
    <row r="36" spans="1:23" x14ac:dyDescent="0.35">
      <c r="A36" s="90" t="s">
        <v>94</v>
      </c>
      <c r="B36" s="89">
        <v>202</v>
      </c>
      <c r="C36" s="90" t="s">
        <v>95</v>
      </c>
      <c r="D36" s="192">
        <v>1.30336750992321</v>
      </c>
      <c r="E36" s="192">
        <v>3.9771736897795513</v>
      </c>
      <c r="F36" s="192">
        <v>2.1991978495382845</v>
      </c>
      <c r="G36" s="113">
        <v>0.4301408044250456</v>
      </c>
      <c r="H36" s="114">
        <f t="shared" si="0"/>
        <v>3.2123937316098763</v>
      </c>
      <c r="I36" s="91">
        <f t="shared" si="1"/>
        <v>1.4639333810995558</v>
      </c>
      <c r="J36" s="194"/>
      <c r="K36" s="192">
        <v>1.30336750992321</v>
      </c>
      <c r="L36" s="192">
        <f t="shared" si="5"/>
        <v>3.9771736897795513</v>
      </c>
      <c r="M36" s="192">
        <f t="shared" si="6"/>
        <v>2.1991978495382845</v>
      </c>
      <c r="N36" s="113">
        <v>0.17125292714980545</v>
      </c>
      <c r="O36" s="91">
        <f t="shared" si="7"/>
        <v>3.6726901227365993</v>
      </c>
      <c r="P36" s="91">
        <f t="shared" si="2"/>
        <v>1.5099630202122281</v>
      </c>
      <c r="R36" s="192">
        <f t="shared" si="8"/>
        <v>1.30336750992321</v>
      </c>
      <c r="S36" s="192">
        <f t="shared" si="9"/>
        <v>3.9771736897795513</v>
      </c>
      <c r="T36" s="192">
        <f t="shared" si="10"/>
        <v>2.1991978495382845</v>
      </c>
      <c r="U36" s="113">
        <v>8.771929824561403E-2</v>
      </c>
      <c r="V36" s="91">
        <f t="shared" si="3"/>
        <v>3.8212108967759311</v>
      </c>
      <c r="W36" s="91">
        <f t="shared" si="4"/>
        <v>1.5248150976161612</v>
      </c>
    </row>
    <row r="37" spans="1:23" x14ac:dyDescent="0.35">
      <c r="A37" s="90" t="s">
        <v>94</v>
      </c>
      <c r="B37" s="89">
        <v>204</v>
      </c>
      <c r="C37" s="90" t="s">
        <v>96</v>
      </c>
      <c r="D37" s="192">
        <v>1.30336750992321</v>
      </c>
      <c r="E37" s="192">
        <v>2.8546083057917038</v>
      </c>
      <c r="F37" s="192">
        <v>1.3451306082380718</v>
      </c>
      <c r="G37" s="113">
        <v>0.29469020783382288</v>
      </c>
      <c r="H37" s="114">
        <f t="shared" si="0"/>
        <v>2.4097800093791033</v>
      </c>
      <c r="I37" s="91">
        <f t="shared" si="1"/>
        <v>1.3836720088764785</v>
      </c>
      <c r="J37" s="194"/>
      <c r="K37" s="192">
        <v>1.30336750992321</v>
      </c>
      <c r="L37" s="192">
        <f t="shared" si="5"/>
        <v>2.8546083057917038</v>
      </c>
      <c r="M37" s="192">
        <f t="shared" si="6"/>
        <v>1.3451306082380718</v>
      </c>
      <c r="N37" s="113">
        <v>0.12320048526924811</v>
      </c>
      <c r="O37" s="91">
        <f t="shared" si="7"/>
        <v>2.6686399209499889</v>
      </c>
      <c r="P37" s="91">
        <f t="shared" si="2"/>
        <v>1.409558000033567</v>
      </c>
      <c r="R37" s="192">
        <f t="shared" si="8"/>
        <v>1.30336750992321</v>
      </c>
      <c r="S37" s="192">
        <f t="shared" si="9"/>
        <v>2.8546083057917038</v>
      </c>
      <c r="T37" s="192">
        <f t="shared" si="10"/>
        <v>1.3451306082380718</v>
      </c>
      <c r="U37" s="113">
        <v>6.6659079454371037E-2</v>
      </c>
      <c r="V37" s="91">
        <f t="shared" si="3"/>
        <v>2.7539879120158757</v>
      </c>
      <c r="W37" s="91">
        <f t="shared" si="4"/>
        <v>1.4180927991401557</v>
      </c>
    </row>
    <row r="38" spans="1:23" x14ac:dyDescent="0.35">
      <c r="A38" s="90" t="s">
        <v>94</v>
      </c>
      <c r="B38" s="89">
        <v>205</v>
      </c>
      <c r="C38" s="90" t="s">
        <v>97</v>
      </c>
      <c r="D38" s="192">
        <v>1.30336750992321</v>
      </c>
      <c r="E38" s="192">
        <v>4.4622787536690565</v>
      </c>
      <c r="F38" s="192">
        <v>1.9950460265597758</v>
      </c>
      <c r="G38" s="113">
        <v>0.46449654382048683</v>
      </c>
      <c r="H38" s="114">
        <f t="shared" si="0"/>
        <v>3.316257679126001</v>
      </c>
      <c r="I38" s="91">
        <f t="shared" si="1"/>
        <v>1.4743197758511681</v>
      </c>
      <c r="J38" s="193"/>
      <c r="K38" s="192">
        <v>1.30336750992321</v>
      </c>
      <c r="L38" s="192">
        <f t="shared" si="5"/>
        <v>4.4622787536690565</v>
      </c>
      <c r="M38" s="192">
        <f t="shared" si="6"/>
        <v>1.9950460265597758</v>
      </c>
      <c r="N38" s="113">
        <v>0.19029495718363465</v>
      </c>
      <c r="O38" s="91">
        <f t="shared" si="7"/>
        <v>3.9927768075017336</v>
      </c>
      <c r="P38" s="91">
        <f t="shared" si="2"/>
        <v>1.5419716886887416</v>
      </c>
      <c r="R38" s="192">
        <f t="shared" si="8"/>
        <v>1.30336750992321</v>
      </c>
      <c r="S38" s="192">
        <f t="shared" si="9"/>
        <v>4.4622787536690565</v>
      </c>
      <c r="T38" s="192">
        <f t="shared" si="10"/>
        <v>1.9950460265597758</v>
      </c>
      <c r="U38" s="113">
        <v>2.2182786157941437E-2</v>
      </c>
      <c r="V38" s="91">
        <f t="shared" si="3"/>
        <v>4.4075486576817164</v>
      </c>
      <c r="W38" s="91">
        <f t="shared" si="4"/>
        <v>1.5834488737067398</v>
      </c>
    </row>
    <row r="39" spans="1:23" x14ac:dyDescent="0.35">
      <c r="A39" s="90" t="s">
        <v>94</v>
      </c>
      <c r="B39" s="89">
        <v>309</v>
      </c>
      <c r="C39" s="90" t="s">
        <v>98</v>
      </c>
      <c r="D39" s="192">
        <v>1.1081296382371399</v>
      </c>
      <c r="E39" s="192">
        <v>3.452006234956317</v>
      </c>
      <c r="F39" s="192">
        <v>1.4295165586820133</v>
      </c>
      <c r="G39" s="113">
        <v>0.53327929258835582</v>
      </c>
      <c r="H39" s="114">
        <f t="shared" si="0"/>
        <v>2.3734543711255034</v>
      </c>
      <c r="I39" s="91">
        <f t="shared" si="1"/>
        <v>1.2238491477022624</v>
      </c>
      <c r="J39" s="193"/>
      <c r="K39" s="192">
        <v>1.1081296382371399</v>
      </c>
      <c r="L39" s="192">
        <f t="shared" si="5"/>
        <v>3.452006234956317</v>
      </c>
      <c r="M39" s="192">
        <f t="shared" si="6"/>
        <v>1.4295165586820133</v>
      </c>
      <c r="N39" s="113">
        <v>0.17071078618112162</v>
      </c>
      <c r="O39" s="91">
        <f t="shared" si="7"/>
        <v>3.1067454322763286</v>
      </c>
      <c r="P39" s="91">
        <f t="shared" si="2"/>
        <v>1.2971782538173451</v>
      </c>
      <c r="R39" s="192">
        <f t="shared" si="8"/>
        <v>1.1081296382371399</v>
      </c>
      <c r="S39" s="192">
        <f t="shared" si="9"/>
        <v>3.452006234956317</v>
      </c>
      <c r="T39" s="192">
        <f t="shared" si="10"/>
        <v>1.4295165586820133</v>
      </c>
      <c r="U39" s="113">
        <v>9.5767930948928479E-2</v>
      </c>
      <c r="V39" s="91">
        <f t="shared" si="3"/>
        <v>3.2583165832939587</v>
      </c>
      <c r="W39" s="91">
        <f t="shared" si="4"/>
        <v>1.312335368919108</v>
      </c>
    </row>
    <row r="40" spans="1:23" x14ac:dyDescent="0.35">
      <c r="A40" s="90" t="s">
        <v>94</v>
      </c>
      <c r="B40" s="89">
        <v>206</v>
      </c>
      <c r="C40" s="90" t="s">
        <v>99</v>
      </c>
      <c r="D40" s="192">
        <v>1.30336750992321</v>
      </c>
      <c r="E40" s="192">
        <v>3.2363948045595543</v>
      </c>
      <c r="F40" s="192">
        <v>2.1288258806871538</v>
      </c>
      <c r="G40" s="113">
        <v>0.51792440260115891</v>
      </c>
      <c r="H40" s="114">
        <f t="shared" si="0"/>
        <v>2.6627578313233329</v>
      </c>
      <c r="I40" s="91">
        <f t="shared" si="1"/>
        <v>1.4089697910709014</v>
      </c>
      <c r="J40" s="193"/>
      <c r="K40" s="192">
        <v>1.30336750992321</v>
      </c>
      <c r="L40" s="192">
        <f t="shared" si="5"/>
        <v>3.2363948045595543</v>
      </c>
      <c r="M40" s="192">
        <f t="shared" si="6"/>
        <v>2.1288258806871538</v>
      </c>
      <c r="N40" s="113">
        <v>0.34796231548720175</v>
      </c>
      <c r="O40" s="91">
        <f t="shared" si="7"/>
        <v>2.8510025572472451</v>
      </c>
      <c r="P40" s="91">
        <f t="shared" si="2"/>
        <v>1.4277942636632925</v>
      </c>
      <c r="R40" s="192">
        <f t="shared" si="8"/>
        <v>1.30336750992321</v>
      </c>
      <c r="S40" s="192">
        <f t="shared" si="9"/>
        <v>3.2363948045595543</v>
      </c>
      <c r="T40" s="192">
        <f t="shared" si="10"/>
        <v>2.1288258806871538</v>
      </c>
      <c r="U40" s="113">
        <v>0.19010416666666666</v>
      </c>
      <c r="V40" s="91">
        <f t="shared" si="3"/>
        <v>3.025841337260895</v>
      </c>
      <c r="W40" s="91">
        <f t="shared" si="4"/>
        <v>1.4452781416646576</v>
      </c>
    </row>
    <row r="41" spans="1:23" x14ac:dyDescent="0.35">
      <c r="A41" s="90" t="s">
        <v>94</v>
      </c>
      <c r="B41" s="89">
        <v>207</v>
      </c>
      <c r="C41" s="90" t="s">
        <v>100</v>
      </c>
      <c r="D41" s="192">
        <v>1.30336750992321</v>
      </c>
      <c r="E41" s="192">
        <v>4.1240639573311375</v>
      </c>
      <c r="F41" s="192">
        <v>2.3969989869135406</v>
      </c>
      <c r="G41" s="113">
        <v>0.34973940454168567</v>
      </c>
      <c r="H41" s="114">
        <f t="shared" si="0"/>
        <v>3.5200412829724828</v>
      </c>
      <c r="I41" s="91">
        <f t="shared" si="1"/>
        <v>1.4946981362358165</v>
      </c>
      <c r="J41" s="193"/>
      <c r="K41" s="192">
        <v>1.30336750992321</v>
      </c>
      <c r="L41" s="192">
        <f t="shared" si="5"/>
        <v>4.1240639573311375</v>
      </c>
      <c r="M41" s="192">
        <f t="shared" si="6"/>
        <v>2.3969989869135406</v>
      </c>
      <c r="N41" s="113">
        <v>0.17022593624264931</v>
      </c>
      <c r="O41" s="91">
        <f t="shared" si="7"/>
        <v>3.8300727057899189</v>
      </c>
      <c r="P41" s="91">
        <f t="shared" si="2"/>
        <v>1.5257012785175601</v>
      </c>
      <c r="R41" s="192">
        <f t="shared" si="8"/>
        <v>1.30336750992321</v>
      </c>
      <c r="S41" s="192">
        <f t="shared" si="9"/>
        <v>4.1240639573311375</v>
      </c>
      <c r="T41" s="192">
        <f t="shared" si="10"/>
        <v>2.3969989869135406</v>
      </c>
      <c r="U41" s="113">
        <v>9.2842673869007422E-2</v>
      </c>
      <c r="V41" s="91">
        <f t="shared" si="3"/>
        <v>3.9637186275320695</v>
      </c>
      <c r="W41" s="91">
        <f t="shared" si="4"/>
        <v>1.539065870691775</v>
      </c>
    </row>
    <row r="42" spans="1:23" x14ac:dyDescent="0.35">
      <c r="A42" s="90" t="s">
        <v>94</v>
      </c>
      <c r="B42" s="89">
        <v>208</v>
      </c>
      <c r="C42" s="90" t="s">
        <v>101</v>
      </c>
      <c r="D42" s="192">
        <v>1.30336750992321</v>
      </c>
      <c r="E42" s="192">
        <v>3.1389779638517012</v>
      </c>
      <c r="F42" s="192">
        <v>2.0776141470586693</v>
      </c>
      <c r="G42" s="113">
        <v>0.45992890547078707</v>
      </c>
      <c r="H42" s="114">
        <f t="shared" si="0"/>
        <v>2.6508260652877849</v>
      </c>
      <c r="I42" s="91">
        <f t="shared" si="1"/>
        <v>1.4077766144673467</v>
      </c>
      <c r="J42" s="193"/>
      <c r="K42" s="192">
        <v>1.30336750992321</v>
      </c>
      <c r="L42" s="192">
        <f t="shared" si="5"/>
        <v>3.1389779638517012</v>
      </c>
      <c r="M42" s="192">
        <f t="shared" si="6"/>
        <v>2.0776141470586693</v>
      </c>
      <c r="N42" s="113">
        <v>0.13325285905766715</v>
      </c>
      <c r="O42" s="91">
        <f t="shared" si="7"/>
        <v>2.9975482007636716</v>
      </c>
      <c r="P42" s="91">
        <f t="shared" si="2"/>
        <v>1.4424488280149352</v>
      </c>
      <c r="R42" s="192">
        <f t="shared" si="8"/>
        <v>1.30336750992321</v>
      </c>
      <c r="S42" s="192">
        <f t="shared" si="9"/>
        <v>3.1389779638517012</v>
      </c>
      <c r="T42" s="192">
        <f t="shared" si="10"/>
        <v>2.0776141470586693</v>
      </c>
      <c r="U42" s="113">
        <v>2.793407558162736E-2</v>
      </c>
      <c r="V42" s="91">
        <f t="shared" si="3"/>
        <v>3.1093297467738004</v>
      </c>
      <c r="W42" s="91">
        <f t="shared" si="4"/>
        <v>1.4536269826159482</v>
      </c>
    </row>
    <row r="43" spans="1:23" x14ac:dyDescent="0.35">
      <c r="A43" s="90" t="s">
        <v>94</v>
      </c>
      <c r="B43" s="89">
        <v>209</v>
      </c>
      <c r="C43" s="90" t="s">
        <v>102</v>
      </c>
      <c r="D43" s="192">
        <v>1.30336750992321</v>
      </c>
      <c r="E43" s="192">
        <v>2.6027155509752933</v>
      </c>
      <c r="F43" s="192">
        <v>1.5920975051066797</v>
      </c>
      <c r="G43" s="113">
        <v>0.39280768235878061</v>
      </c>
      <c r="H43" s="114">
        <f t="shared" si="0"/>
        <v>2.2057370186276835</v>
      </c>
      <c r="I43" s="91">
        <f t="shared" si="1"/>
        <v>1.3632677098013364</v>
      </c>
      <c r="J43" s="193"/>
      <c r="K43" s="192">
        <v>1.30336750992321</v>
      </c>
      <c r="L43" s="192">
        <f t="shared" si="5"/>
        <v>2.6027155509752933</v>
      </c>
      <c r="M43" s="192">
        <f t="shared" si="6"/>
        <v>1.5920975051066797</v>
      </c>
      <c r="N43" s="113">
        <v>2.7772438801938332E-2</v>
      </c>
      <c r="O43" s="91">
        <f t="shared" si="7"/>
        <v>2.5746482231442727</v>
      </c>
      <c r="P43" s="91">
        <f t="shared" si="2"/>
        <v>1.4001588302529955</v>
      </c>
      <c r="R43" s="192">
        <f t="shared" si="8"/>
        <v>1.30336750992321</v>
      </c>
      <c r="S43" s="192">
        <f t="shared" si="9"/>
        <v>2.6027155509752933</v>
      </c>
      <c r="T43" s="192">
        <f t="shared" si="10"/>
        <v>1.5920975051066797</v>
      </c>
      <c r="U43" s="113">
        <v>3.1152647975077881E-3</v>
      </c>
      <c r="V43" s="91">
        <f t="shared" si="3"/>
        <v>2.5995672081532728</v>
      </c>
      <c r="W43" s="91">
        <f t="shared" si="4"/>
        <v>1.4026507287538954</v>
      </c>
    </row>
    <row r="44" spans="1:23" x14ac:dyDescent="0.35">
      <c r="A44" s="90" t="s">
        <v>94</v>
      </c>
      <c r="B44" s="89">
        <v>316</v>
      </c>
      <c r="C44" s="90" t="s">
        <v>103</v>
      </c>
      <c r="D44" s="192">
        <v>1.1081296382371399</v>
      </c>
      <c r="E44" s="192">
        <v>2.241407663249861</v>
      </c>
      <c r="F44" s="192">
        <v>1.7047055631256776</v>
      </c>
      <c r="G44" s="113">
        <v>0.62625455733871205</v>
      </c>
      <c r="H44" s="114">
        <f t="shared" si="0"/>
        <v>1.9052955271138334</v>
      </c>
      <c r="I44" s="91">
        <f t="shared" si="1"/>
        <v>1.1770332633010954</v>
      </c>
      <c r="J44" s="193"/>
      <c r="K44" s="192">
        <v>1.1081296382371399</v>
      </c>
      <c r="L44" s="192">
        <f t="shared" si="5"/>
        <v>2.241407663249861</v>
      </c>
      <c r="M44" s="192">
        <f t="shared" si="6"/>
        <v>1.7047055631256776</v>
      </c>
      <c r="N44" s="113">
        <v>0.20520636047588942</v>
      </c>
      <c r="O44" s="91">
        <f t="shared" si="7"/>
        <v>2.1312729786236111</v>
      </c>
      <c r="P44" s="91">
        <f t="shared" si="2"/>
        <v>1.1996310084520732</v>
      </c>
      <c r="R44" s="192">
        <f t="shared" si="8"/>
        <v>1.1081296382371399</v>
      </c>
      <c r="S44" s="192">
        <f t="shared" si="9"/>
        <v>2.241407663249861</v>
      </c>
      <c r="T44" s="192">
        <f t="shared" si="10"/>
        <v>1.7047055631256776</v>
      </c>
      <c r="U44" s="113">
        <v>8.7591240875912416E-3</v>
      </c>
      <c r="V44" s="91">
        <f t="shared" si="3"/>
        <v>2.236706622956802</v>
      </c>
      <c r="W44" s="91">
        <f t="shared" si="4"/>
        <v>1.2101743728853922</v>
      </c>
    </row>
    <row r="45" spans="1:23" x14ac:dyDescent="0.35">
      <c r="A45" s="90" t="s">
        <v>94</v>
      </c>
      <c r="B45" s="89">
        <v>210</v>
      </c>
      <c r="C45" s="90" t="s">
        <v>104</v>
      </c>
      <c r="D45" s="192">
        <v>1.30336750992321</v>
      </c>
      <c r="E45" s="192">
        <v>3.0481456187914922</v>
      </c>
      <c r="F45" s="192">
        <v>1.8215011441355642</v>
      </c>
      <c r="G45" s="113">
        <v>0.50640493707741374</v>
      </c>
      <c r="H45" s="114">
        <f t="shared" si="0"/>
        <v>2.4269668007869996</v>
      </c>
      <c r="I45" s="91">
        <f t="shared" si="1"/>
        <v>1.3853906880172682</v>
      </c>
      <c r="J45" s="193"/>
      <c r="K45" s="192">
        <v>1.30336750992321</v>
      </c>
      <c r="L45" s="192">
        <f t="shared" si="5"/>
        <v>3.0481456187914922</v>
      </c>
      <c r="M45" s="192">
        <f t="shared" si="6"/>
        <v>1.8215011441355642</v>
      </c>
      <c r="N45" s="113">
        <v>0.17275876308402924</v>
      </c>
      <c r="O45" s="91">
        <f t="shared" si="7"/>
        <v>2.8362320366060754</v>
      </c>
      <c r="P45" s="91">
        <f t="shared" si="2"/>
        <v>1.4263172115991756</v>
      </c>
      <c r="R45" s="192">
        <f t="shared" si="8"/>
        <v>1.30336750992321</v>
      </c>
      <c r="S45" s="192">
        <f t="shared" si="9"/>
        <v>3.0481456187914922</v>
      </c>
      <c r="T45" s="192">
        <f t="shared" si="10"/>
        <v>1.8215011441355642</v>
      </c>
      <c r="U45" s="113">
        <v>5.6243928212295263E-2</v>
      </c>
      <c r="V45" s="91">
        <f t="shared" si="3"/>
        <v>2.9791543150169355</v>
      </c>
      <c r="W45" s="91">
        <f t="shared" si="4"/>
        <v>1.4406094394402618</v>
      </c>
    </row>
    <row r="46" spans="1:23" x14ac:dyDescent="0.35">
      <c r="A46" s="90" t="s">
        <v>94</v>
      </c>
      <c r="B46" s="89">
        <v>211</v>
      </c>
      <c r="C46" s="90" t="s">
        <v>105</v>
      </c>
      <c r="D46" s="192">
        <v>1.30336750992321</v>
      </c>
      <c r="E46" s="192">
        <v>2.855715313215669</v>
      </c>
      <c r="F46" s="192">
        <v>1.5608653549038713</v>
      </c>
      <c r="G46" s="113">
        <v>0.6549751804771814</v>
      </c>
      <c r="H46" s="114">
        <f t="shared" si="0"/>
        <v>2.0076207280795284</v>
      </c>
      <c r="I46" s="91">
        <f t="shared" si="1"/>
        <v>1.343456080746521</v>
      </c>
      <c r="J46" s="193"/>
      <c r="K46" s="192">
        <v>1.30336750992321</v>
      </c>
      <c r="L46" s="192">
        <f t="shared" si="5"/>
        <v>2.855715313215669</v>
      </c>
      <c r="M46" s="192">
        <f t="shared" si="6"/>
        <v>1.5608653549038713</v>
      </c>
      <c r="N46" s="113">
        <v>0.1248382963753656</v>
      </c>
      <c r="O46" s="91">
        <f t="shared" si="7"/>
        <v>2.6940684503583112</v>
      </c>
      <c r="P46" s="91">
        <f t="shared" si="2"/>
        <v>1.4121008529743992</v>
      </c>
      <c r="R46" s="192">
        <f t="shared" si="8"/>
        <v>1.30336750992321</v>
      </c>
      <c r="S46" s="192">
        <f t="shared" si="9"/>
        <v>2.855715313215669</v>
      </c>
      <c r="T46" s="192">
        <f t="shared" si="10"/>
        <v>1.5608653549038713</v>
      </c>
      <c r="U46" s="113">
        <v>6.6368744745807715E-3</v>
      </c>
      <c r="V46" s="91">
        <f t="shared" si="3"/>
        <v>2.8471215565789376</v>
      </c>
      <c r="W46" s="91">
        <f t="shared" si="4"/>
        <v>1.4274061635964619</v>
      </c>
    </row>
    <row r="47" spans="1:23" x14ac:dyDescent="0.35">
      <c r="A47" s="90" t="s">
        <v>94</v>
      </c>
      <c r="B47" s="89">
        <v>212</v>
      </c>
      <c r="C47" s="90" t="s">
        <v>106</v>
      </c>
      <c r="D47" s="192">
        <v>1.30336750992321</v>
      </c>
      <c r="E47" s="192">
        <v>3.736178929539459</v>
      </c>
      <c r="F47" s="192">
        <v>1.7871660863223451</v>
      </c>
      <c r="G47" s="113">
        <v>0.36550355740176832</v>
      </c>
      <c r="H47" s="114">
        <f t="shared" ref="H47:H78" si="11">((1-G47)*E47)+(G47*F47)</f>
        <v>3.023807801921869</v>
      </c>
      <c r="I47" s="91">
        <f t="shared" ref="I47:I78" si="12">(D47*80%)+ (H47*10%) + 10%</f>
        <v>1.4450747881307551</v>
      </c>
      <c r="J47" s="193"/>
      <c r="K47" s="192">
        <v>1.30336750992321</v>
      </c>
      <c r="L47" s="192">
        <f t="shared" si="5"/>
        <v>3.736178929539459</v>
      </c>
      <c r="M47" s="192">
        <f t="shared" si="6"/>
        <v>1.7871660863223451</v>
      </c>
      <c r="N47" s="113">
        <v>7.2644440386724685E-2</v>
      </c>
      <c r="O47" s="91">
        <f t="shared" ref="O47:O78" si="13">((1-N47)*L47)+(N47*M47)</f>
        <v>3.5945939822374124</v>
      </c>
      <c r="P47" s="91">
        <f t="shared" ref="P47:P78" si="14" xml:space="preserve"> (80% * K47) + (10% * O47) + 10%</f>
        <v>1.5021534061623094</v>
      </c>
      <c r="R47" s="192">
        <f t="shared" si="8"/>
        <v>1.30336750992321</v>
      </c>
      <c r="S47" s="192">
        <f t="shared" si="9"/>
        <v>3.736178929539459</v>
      </c>
      <c r="T47" s="192">
        <f t="shared" si="10"/>
        <v>1.7871660863223451</v>
      </c>
      <c r="U47" s="113">
        <v>7.6648322168227732E-3</v>
      </c>
      <c r="V47" s="91">
        <f t="shared" si="3"/>
        <v>3.7212400731077668</v>
      </c>
      <c r="W47" s="91">
        <f t="shared" si="4"/>
        <v>1.5148180152493449</v>
      </c>
    </row>
    <row r="48" spans="1:23" x14ac:dyDescent="0.35">
      <c r="A48" s="90" t="s">
        <v>94</v>
      </c>
      <c r="B48" s="89">
        <v>213</v>
      </c>
      <c r="C48" s="90" t="s">
        <v>107</v>
      </c>
      <c r="D48" s="192">
        <v>1.30336750992321</v>
      </c>
      <c r="E48" s="192">
        <v>4.6652135316895782</v>
      </c>
      <c r="F48" s="192">
        <v>2.5065937867218797</v>
      </c>
      <c r="G48" s="113">
        <v>0.48020583529856253</v>
      </c>
      <c r="H48" s="114">
        <f t="shared" si="11"/>
        <v>3.6286317339653946</v>
      </c>
      <c r="I48" s="91">
        <f t="shared" si="12"/>
        <v>1.5055571813351076</v>
      </c>
      <c r="J48" s="193"/>
      <c r="K48" s="192">
        <v>1.30336750992321</v>
      </c>
      <c r="L48" s="192">
        <f t="shared" si="5"/>
        <v>4.6652135316895782</v>
      </c>
      <c r="M48" s="192">
        <f t="shared" si="6"/>
        <v>2.5065937867218797</v>
      </c>
      <c r="N48" s="113">
        <v>0.26654502051614493</v>
      </c>
      <c r="O48" s="91">
        <f t="shared" si="13"/>
        <v>4.0898441874806073</v>
      </c>
      <c r="P48" s="91">
        <f t="shared" si="14"/>
        <v>1.5516784266866288</v>
      </c>
      <c r="R48" s="192">
        <f t="shared" si="8"/>
        <v>1.30336750992321</v>
      </c>
      <c r="S48" s="192">
        <f t="shared" si="9"/>
        <v>4.6652135316895782</v>
      </c>
      <c r="T48" s="192">
        <f t="shared" si="10"/>
        <v>2.5065937867218797</v>
      </c>
      <c r="U48" s="113">
        <v>2.7777777777777776E-2</v>
      </c>
      <c r="V48" s="91">
        <f t="shared" si="3"/>
        <v>4.605251872107142</v>
      </c>
      <c r="W48" s="91">
        <f t="shared" si="4"/>
        <v>1.6032191951492822</v>
      </c>
    </row>
    <row r="49" spans="1:23" x14ac:dyDescent="0.35">
      <c r="A49" s="90" t="s">
        <v>108</v>
      </c>
      <c r="B49" s="89">
        <v>841</v>
      </c>
      <c r="C49" s="90" t="s">
        <v>109</v>
      </c>
      <c r="D49" s="192">
        <v>1</v>
      </c>
      <c r="E49" s="192">
        <v>1.4868017452472841</v>
      </c>
      <c r="F49" s="192">
        <v>1.352575396187411</v>
      </c>
      <c r="G49" s="113">
        <v>0.43819922449861631</v>
      </c>
      <c r="H49" s="114">
        <f t="shared" si="11"/>
        <v>1.427983863181967</v>
      </c>
      <c r="I49" s="91">
        <f t="shared" si="12"/>
        <v>1.0427983863181969</v>
      </c>
      <c r="J49" s="193"/>
      <c r="K49" s="192">
        <v>1</v>
      </c>
      <c r="L49" s="192">
        <f t="shared" si="5"/>
        <v>1.4868017452472841</v>
      </c>
      <c r="M49" s="192">
        <f t="shared" si="6"/>
        <v>1.352575396187411</v>
      </c>
      <c r="N49" s="113">
        <v>0.17067297513036631</v>
      </c>
      <c r="O49" s="91">
        <f t="shared" si="13"/>
        <v>1.4638929349123486</v>
      </c>
      <c r="P49" s="91">
        <f t="shared" si="14"/>
        <v>1.0463892934912349</v>
      </c>
      <c r="R49" s="192">
        <f t="shared" si="8"/>
        <v>1</v>
      </c>
      <c r="S49" s="192">
        <f t="shared" si="9"/>
        <v>1.4868017452472841</v>
      </c>
      <c r="T49" s="192">
        <f t="shared" si="10"/>
        <v>1.352575396187411</v>
      </c>
      <c r="U49" s="113">
        <v>5.6643390790565948E-2</v>
      </c>
      <c r="V49" s="91">
        <f t="shared" si="3"/>
        <v>1.4791987097030947</v>
      </c>
      <c r="W49" s="91">
        <f t="shared" si="4"/>
        <v>1.0479198709703095</v>
      </c>
    </row>
    <row r="50" spans="1:23" x14ac:dyDescent="0.35">
      <c r="A50" s="90" t="s">
        <v>108</v>
      </c>
      <c r="B50" s="89">
        <v>840</v>
      </c>
      <c r="C50" s="90" t="s">
        <v>110</v>
      </c>
      <c r="D50" s="192">
        <v>1</v>
      </c>
      <c r="E50" s="192">
        <v>1.1482819553435071</v>
      </c>
      <c r="F50" s="192">
        <v>1.1666317304284255</v>
      </c>
      <c r="G50" s="113">
        <v>0.49997107083205256</v>
      </c>
      <c r="H50" s="114">
        <f t="shared" si="11"/>
        <v>1.157456312042241</v>
      </c>
      <c r="I50" s="91">
        <f t="shared" si="12"/>
        <v>1.0157456312042241</v>
      </c>
      <c r="J50" s="193"/>
      <c r="K50" s="192">
        <v>1</v>
      </c>
      <c r="L50" s="192">
        <f t="shared" si="5"/>
        <v>1.1482819553435071</v>
      </c>
      <c r="M50" s="192">
        <f t="shared" si="6"/>
        <v>1.1666317304284255</v>
      </c>
      <c r="N50" s="113">
        <v>0.21185732400857391</v>
      </c>
      <c r="O50" s="91">
        <f t="shared" si="13"/>
        <v>1.152169489589157</v>
      </c>
      <c r="P50" s="91">
        <f t="shared" si="14"/>
        <v>1.0152169489589158</v>
      </c>
      <c r="R50" s="192">
        <f t="shared" si="8"/>
        <v>1</v>
      </c>
      <c r="S50" s="192">
        <f t="shared" si="9"/>
        <v>1.1482819553435071</v>
      </c>
      <c r="T50" s="192">
        <f t="shared" si="10"/>
        <v>1.1666317304284255</v>
      </c>
      <c r="U50" s="113">
        <v>0.10533742978893625</v>
      </c>
      <c r="V50" s="91">
        <f t="shared" si="3"/>
        <v>1.1502148734881574</v>
      </c>
      <c r="W50" s="91">
        <f t="shared" si="4"/>
        <v>1.0150214873488159</v>
      </c>
    </row>
    <row r="51" spans="1:23" x14ac:dyDescent="0.35">
      <c r="A51" s="90" t="s">
        <v>108</v>
      </c>
      <c r="B51" s="89">
        <v>390</v>
      </c>
      <c r="C51" s="90" t="s">
        <v>111</v>
      </c>
      <c r="D51" s="192">
        <v>1</v>
      </c>
      <c r="E51" s="192">
        <v>1.2118217649231895</v>
      </c>
      <c r="F51" s="192">
        <v>1.2018836608757468</v>
      </c>
      <c r="G51" s="113">
        <v>0.46179121285662328</v>
      </c>
      <c r="H51" s="114">
        <f t="shared" si="11"/>
        <v>1.2072324358016258</v>
      </c>
      <c r="I51" s="91">
        <f t="shared" si="12"/>
        <v>1.0207232435801628</v>
      </c>
      <c r="J51" s="193"/>
      <c r="K51" s="192">
        <v>1</v>
      </c>
      <c r="L51" s="192">
        <f t="shared" si="5"/>
        <v>1.2118217649231895</v>
      </c>
      <c r="M51" s="192">
        <f t="shared" si="6"/>
        <v>1.2018836608757468</v>
      </c>
      <c r="N51" s="113">
        <v>4.5466500331771867E-2</v>
      </c>
      <c r="O51" s="91">
        <f t="shared" si="13"/>
        <v>1.2113699141122192</v>
      </c>
      <c r="P51" s="91">
        <f t="shared" si="14"/>
        <v>1.0211369914112221</v>
      </c>
      <c r="R51" s="192">
        <f t="shared" si="8"/>
        <v>1</v>
      </c>
      <c r="S51" s="192">
        <f t="shared" si="9"/>
        <v>1.2118217649231895</v>
      </c>
      <c r="T51" s="192">
        <f t="shared" si="10"/>
        <v>1.2018836608757468</v>
      </c>
      <c r="U51" s="113">
        <v>2.0481586783986632E-2</v>
      </c>
      <c r="V51" s="91">
        <f t="shared" si="3"/>
        <v>1.2116182167826735</v>
      </c>
      <c r="W51" s="91">
        <f t="shared" si="4"/>
        <v>1.0211618216782674</v>
      </c>
    </row>
    <row r="52" spans="1:23" x14ac:dyDescent="0.35">
      <c r="A52" s="90" t="s">
        <v>108</v>
      </c>
      <c r="B52" s="89">
        <v>805</v>
      </c>
      <c r="C52" s="90" t="s">
        <v>112</v>
      </c>
      <c r="D52" s="192">
        <v>1</v>
      </c>
      <c r="E52" s="192">
        <v>1.1438727928427515</v>
      </c>
      <c r="F52" s="192">
        <v>1.2001647318311222</v>
      </c>
      <c r="G52" s="113">
        <v>0.76192422655465042</v>
      </c>
      <c r="H52" s="114">
        <f t="shared" si="11"/>
        <v>1.1867629849177275</v>
      </c>
      <c r="I52" s="91">
        <f t="shared" si="12"/>
        <v>1.0186762984917728</v>
      </c>
      <c r="J52" s="193"/>
      <c r="K52" s="192">
        <v>1</v>
      </c>
      <c r="L52" s="192">
        <f t="shared" si="5"/>
        <v>1.1438727928427515</v>
      </c>
      <c r="M52" s="192">
        <f t="shared" si="6"/>
        <v>1.2001647318311222</v>
      </c>
      <c r="N52" s="113">
        <v>0.36972084350844564</v>
      </c>
      <c r="O52" s="91">
        <f t="shared" si="13"/>
        <v>1.1646850960082578</v>
      </c>
      <c r="P52" s="91">
        <f t="shared" si="14"/>
        <v>1.0164685096008259</v>
      </c>
      <c r="R52" s="192">
        <f t="shared" si="8"/>
        <v>1</v>
      </c>
      <c r="S52" s="192">
        <f t="shared" si="9"/>
        <v>1.1438727928427515</v>
      </c>
      <c r="T52" s="192">
        <f t="shared" si="10"/>
        <v>1.2001647318311222</v>
      </c>
      <c r="U52" s="113">
        <v>3.3140626726074311E-2</v>
      </c>
      <c r="V52" s="91">
        <f t="shared" si="3"/>
        <v>1.145738342980452</v>
      </c>
      <c r="W52" s="91">
        <f t="shared" si="4"/>
        <v>1.0145738342980453</v>
      </c>
    </row>
    <row r="53" spans="1:23" x14ac:dyDescent="0.35">
      <c r="A53" s="90" t="s">
        <v>108</v>
      </c>
      <c r="B53" s="89">
        <v>806</v>
      </c>
      <c r="C53" s="90" t="s">
        <v>113</v>
      </c>
      <c r="D53" s="192">
        <v>1</v>
      </c>
      <c r="E53" s="192">
        <v>1.2449678013638292</v>
      </c>
      <c r="F53" s="192">
        <v>1.1437094954308764</v>
      </c>
      <c r="G53" s="113">
        <v>0.66097969660968592</v>
      </c>
      <c r="H53" s="114">
        <f t="shared" si="11"/>
        <v>1.1780381170290553</v>
      </c>
      <c r="I53" s="91">
        <f t="shared" si="12"/>
        <v>1.0178038117029056</v>
      </c>
      <c r="J53" s="193"/>
      <c r="K53" s="192">
        <v>1</v>
      </c>
      <c r="L53" s="192">
        <f t="shared" si="5"/>
        <v>1.2449678013638292</v>
      </c>
      <c r="M53" s="192">
        <f t="shared" si="6"/>
        <v>1.1437094954308764</v>
      </c>
      <c r="N53" s="113">
        <v>0.19425971298564929</v>
      </c>
      <c r="O53" s="91">
        <f t="shared" si="13"/>
        <v>1.2252973919158809</v>
      </c>
      <c r="P53" s="91">
        <f t="shared" si="14"/>
        <v>1.0225297391915882</v>
      </c>
      <c r="R53" s="192">
        <f t="shared" si="8"/>
        <v>1</v>
      </c>
      <c r="S53" s="192">
        <f t="shared" si="9"/>
        <v>1.2449678013638292</v>
      </c>
      <c r="T53" s="192">
        <f t="shared" si="10"/>
        <v>1.1437094954308764</v>
      </c>
      <c r="U53" s="113">
        <v>1.3729977116704805E-2</v>
      </c>
      <c r="V53" s="91">
        <f t="shared" si="3"/>
        <v>1.2435775271404936</v>
      </c>
      <c r="W53" s="91">
        <f t="shared" si="4"/>
        <v>1.0243577527140495</v>
      </c>
    </row>
    <row r="54" spans="1:23" x14ac:dyDescent="0.35">
      <c r="A54" s="90" t="s">
        <v>108</v>
      </c>
      <c r="B54" s="89">
        <v>391</v>
      </c>
      <c r="C54" s="90" t="s">
        <v>114</v>
      </c>
      <c r="D54" s="192">
        <v>1</v>
      </c>
      <c r="E54" s="192">
        <v>1.1792218303429809</v>
      </c>
      <c r="F54" s="192">
        <v>1.1392019686445571</v>
      </c>
      <c r="G54" s="113">
        <v>0.46819131788579882</v>
      </c>
      <c r="H54" s="114">
        <f t="shared" si="11"/>
        <v>1.1604848785527886</v>
      </c>
      <c r="I54" s="91">
        <f t="shared" si="12"/>
        <v>1.0160484878552789</v>
      </c>
      <c r="J54" s="193"/>
      <c r="K54" s="192">
        <v>1</v>
      </c>
      <c r="L54" s="192">
        <f t="shared" si="5"/>
        <v>1.1792218303429809</v>
      </c>
      <c r="M54" s="192">
        <f t="shared" si="6"/>
        <v>1.1392019686445571</v>
      </c>
      <c r="N54" s="113">
        <v>0.1266914521051177</v>
      </c>
      <c r="O54" s="91">
        <f t="shared" si="13"/>
        <v>1.1741516559513616</v>
      </c>
      <c r="P54" s="91">
        <f t="shared" si="14"/>
        <v>1.0174151655951362</v>
      </c>
      <c r="R54" s="192">
        <f t="shared" si="8"/>
        <v>1</v>
      </c>
      <c r="S54" s="192">
        <f t="shared" si="9"/>
        <v>1.1792218303429809</v>
      </c>
      <c r="T54" s="192">
        <f t="shared" si="10"/>
        <v>1.1392019686445571</v>
      </c>
      <c r="U54" s="113">
        <v>2.7288852503752219E-2</v>
      </c>
      <c r="V54" s="91">
        <f t="shared" si="3"/>
        <v>1.178129734239872</v>
      </c>
      <c r="W54" s="91">
        <f t="shared" si="4"/>
        <v>1.0178129734239874</v>
      </c>
    </row>
    <row r="55" spans="1:23" x14ac:dyDescent="0.35">
      <c r="A55" s="90" t="s">
        <v>108</v>
      </c>
      <c r="B55" s="89">
        <v>392</v>
      </c>
      <c r="C55" s="90" t="s">
        <v>115</v>
      </c>
      <c r="D55" s="192">
        <v>1</v>
      </c>
      <c r="E55" s="192">
        <v>1.1135134276899548</v>
      </c>
      <c r="F55" s="192">
        <v>1.1978651561843696</v>
      </c>
      <c r="G55" s="113">
        <v>0.49027045428225208</v>
      </c>
      <c r="H55" s="114">
        <f t="shared" si="11"/>
        <v>1.1548685879384049</v>
      </c>
      <c r="I55" s="91">
        <f t="shared" si="12"/>
        <v>1.0154868587938406</v>
      </c>
      <c r="J55" s="193"/>
      <c r="K55" s="192">
        <v>1</v>
      </c>
      <c r="L55" s="192">
        <f t="shared" si="5"/>
        <v>1.1135134276899548</v>
      </c>
      <c r="M55" s="192">
        <f t="shared" si="6"/>
        <v>1.1978651561843696</v>
      </c>
      <c r="N55" s="113">
        <v>8.7440117332758693E-2</v>
      </c>
      <c r="O55" s="91">
        <f t="shared" si="13"/>
        <v>1.1208891527267275</v>
      </c>
      <c r="P55" s="91">
        <f t="shared" si="14"/>
        <v>1.0120889152726729</v>
      </c>
      <c r="R55" s="192">
        <f t="shared" si="8"/>
        <v>1</v>
      </c>
      <c r="S55" s="192">
        <f t="shared" si="9"/>
        <v>1.1135134276899548</v>
      </c>
      <c r="T55" s="192">
        <f t="shared" si="10"/>
        <v>1.1978651561843696</v>
      </c>
      <c r="U55" s="113">
        <v>5.0793276314244941E-2</v>
      </c>
      <c r="V55" s="91">
        <f t="shared" si="3"/>
        <v>1.1177979283429558</v>
      </c>
      <c r="W55" s="91">
        <f t="shared" si="4"/>
        <v>1.0117797928342958</v>
      </c>
    </row>
    <row r="56" spans="1:23" x14ac:dyDescent="0.35">
      <c r="A56" s="90" t="s">
        <v>108</v>
      </c>
      <c r="B56" s="89">
        <v>929</v>
      </c>
      <c r="C56" s="90" t="s">
        <v>116</v>
      </c>
      <c r="D56" s="192">
        <v>1</v>
      </c>
      <c r="E56" s="192">
        <v>1.186353889065445</v>
      </c>
      <c r="F56" s="192">
        <v>1.2173428900276961</v>
      </c>
      <c r="G56" s="113">
        <v>0.51608653080117284</v>
      </c>
      <c r="H56" s="114">
        <f t="shared" si="11"/>
        <v>1.2023468950650473</v>
      </c>
      <c r="I56" s="91">
        <f t="shared" si="12"/>
        <v>1.0202346895065049</v>
      </c>
      <c r="J56" s="193"/>
      <c r="K56" s="192">
        <v>1</v>
      </c>
      <c r="L56" s="192">
        <f t="shared" si="5"/>
        <v>1.186353889065445</v>
      </c>
      <c r="M56" s="192">
        <f t="shared" si="6"/>
        <v>1.2173428900276961</v>
      </c>
      <c r="N56" s="113">
        <v>0.14928997615685563</v>
      </c>
      <c r="O56" s="91">
        <f t="shared" si="13"/>
        <v>1.1909802362802244</v>
      </c>
      <c r="P56" s="91">
        <f t="shared" si="14"/>
        <v>1.0190980236280225</v>
      </c>
      <c r="R56" s="192">
        <f t="shared" si="8"/>
        <v>1</v>
      </c>
      <c r="S56" s="192">
        <f t="shared" si="9"/>
        <v>1.186353889065445</v>
      </c>
      <c r="T56" s="192">
        <f t="shared" si="10"/>
        <v>1.2173428900276961</v>
      </c>
      <c r="U56" s="113">
        <v>7.5555929919137454E-2</v>
      </c>
      <c r="V56" s="91">
        <f t="shared" si="3"/>
        <v>1.188695291850413</v>
      </c>
      <c r="W56" s="91">
        <f t="shared" si="4"/>
        <v>1.0188695291850414</v>
      </c>
    </row>
    <row r="57" spans="1:23" x14ac:dyDescent="0.35">
      <c r="A57" s="90" t="s">
        <v>108</v>
      </c>
      <c r="B57" s="89">
        <v>807</v>
      </c>
      <c r="C57" s="90" t="s">
        <v>117</v>
      </c>
      <c r="D57" s="192">
        <v>1</v>
      </c>
      <c r="E57" s="192">
        <v>1.0817063053575922</v>
      </c>
      <c r="F57" s="192">
        <v>1.2523188909911047</v>
      </c>
      <c r="G57" s="113">
        <v>0.73149062915316809</v>
      </c>
      <c r="H57" s="114">
        <f t="shared" si="11"/>
        <v>1.2065078129640989</v>
      </c>
      <c r="I57" s="91">
        <f t="shared" si="12"/>
        <v>1.0206507812964101</v>
      </c>
      <c r="J57" s="193"/>
      <c r="K57" s="192">
        <v>1</v>
      </c>
      <c r="L57" s="192">
        <f t="shared" si="5"/>
        <v>1.0817063053575922</v>
      </c>
      <c r="M57" s="192">
        <f t="shared" si="6"/>
        <v>1.2523188909911047</v>
      </c>
      <c r="N57" s="113">
        <v>0.17211717548380517</v>
      </c>
      <c r="O57" s="91">
        <f t="shared" si="13"/>
        <v>1.1110716616988212</v>
      </c>
      <c r="P57" s="91">
        <f t="shared" si="14"/>
        <v>1.0111071661698823</v>
      </c>
      <c r="R57" s="192">
        <f t="shared" si="8"/>
        <v>1</v>
      </c>
      <c r="S57" s="192">
        <f t="shared" si="9"/>
        <v>1.0817063053575922</v>
      </c>
      <c r="T57" s="192">
        <f t="shared" si="10"/>
        <v>1.2523188909911047</v>
      </c>
      <c r="U57" s="113">
        <v>3.3841754051477602E-2</v>
      </c>
      <c r="V57" s="91">
        <f t="shared" si="3"/>
        <v>1.0874801345186882</v>
      </c>
      <c r="W57" s="91">
        <f t="shared" si="4"/>
        <v>1.0087480134518689</v>
      </c>
    </row>
    <row r="58" spans="1:23" x14ac:dyDescent="0.35">
      <c r="A58" s="90" t="s">
        <v>108</v>
      </c>
      <c r="B58" s="89">
        <v>393</v>
      </c>
      <c r="C58" s="90" t="s">
        <v>118</v>
      </c>
      <c r="D58" s="192">
        <v>1</v>
      </c>
      <c r="E58" s="192">
        <v>1.0086122110327853</v>
      </c>
      <c r="F58" s="192">
        <v>1.2371737343196312</v>
      </c>
      <c r="G58" s="113">
        <v>0.63682250645831306</v>
      </c>
      <c r="H58" s="114">
        <f t="shared" si="11"/>
        <v>1.1541653331722446</v>
      </c>
      <c r="I58" s="91">
        <f t="shared" si="12"/>
        <v>1.0154165333172245</v>
      </c>
      <c r="J58" s="193"/>
      <c r="K58" s="192">
        <v>1</v>
      </c>
      <c r="L58" s="192">
        <f t="shared" si="5"/>
        <v>1.0086122110327853</v>
      </c>
      <c r="M58" s="192">
        <f t="shared" si="6"/>
        <v>1.2371737343196312</v>
      </c>
      <c r="N58" s="113">
        <v>0.10922441953854618</v>
      </c>
      <c r="O58" s="91">
        <f t="shared" si="13"/>
        <v>1.0335767107426368</v>
      </c>
      <c r="P58" s="91">
        <f t="shared" si="14"/>
        <v>1.0033576710742638</v>
      </c>
      <c r="R58" s="192">
        <f t="shared" si="8"/>
        <v>1</v>
      </c>
      <c r="S58" s="192">
        <f t="shared" si="9"/>
        <v>1.0086122110327853</v>
      </c>
      <c r="T58" s="192">
        <f t="shared" si="10"/>
        <v>1.2371737343196312</v>
      </c>
      <c r="U58" s="113">
        <v>5.9009621846673327E-2</v>
      </c>
      <c r="V58" s="91">
        <f t="shared" si="3"/>
        <v>1.0220995400906416</v>
      </c>
      <c r="W58" s="91">
        <f t="shared" si="4"/>
        <v>1.0022099540090643</v>
      </c>
    </row>
    <row r="59" spans="1:23" x14ac:dyDescent="0.35">
      <c r="A59" s="90" t="s">
        <v>108</v>
      </c>
      <c r="B59" s="89">
        <v>808</v>
      </c>
      <c r="C59" s="90" t="s">
        <v>119</v>
      </c>
      <c r="D59" s="192">
        <v>1</v>
      </c>
      <c r="E59" s="192">
        <v>1.2304848402829205</v>
      </c>
      <c r="F59" s="192">
        <v>1.3589394431161581</v>
      </c>
      <c r="G59" s="113">
        <v>0.66632408805839416</v>
      </c>
      <c r="H59" s="114">
        <f t="shared" si="11"/>
        <v>1.3160772363726809</v>
      </c>
      <c r="I59" s="91">
        <f t="shared" si="12"/>
        <v>1.0316077236372683</v>
      </c>
      <c r="J59" s="193"/>
      <c r="K59" s="192">
        <v>1</v>
      </c>
      <c r="L59" s="192">
        <f t="shared" si="5"/>
        <v>1.2304848402829205</v>
      </c>
      <c r="M59" s="192">
        <f t="shared" si="6"/>
        <v>1.3589394431161581</v>
      </c>
      <c r="N59" s="113">
        <v>8.3331320459249139E-2</v>
      </c>
      <c r="O59" s="91">
        <f t="shared" si="13"/>
        <v>1.2411891319560824</v>
      </c>
      <c r="P59" s="91">
        <f t="shared" si="14"/>
        <v>1.0241189131956083</v>
      </c>
      <c r="R59" s="192">
        <f t="shared" si="8"/>
        <v>1</v>
      </c>
      <c r="S59" s="192">
        <f t="shared" si="9"/>
        <v>1.2304848402829205</v>
      </c>
      <c r="T59" s="192">
        <f t="shared" si="10"/>
        <v>1.3589394431161581</v>
      </c>
      <c r="U59" s="113">
        <v>1.222643354933366E-2</v>
      </c>
      <c r="V59" s="91">
        <f t="shared" si="3"/>
        <v>1.2320553819485671</v>
      </c>
      <c r="W59" s="91">
        <f t="shared" si="4"/>
        <v>1.0232055381948568</v>
      </c>
    </row>
    <row r="60" spans="1:23" x14ac:dyDescent="0.35">
      <c r="A60" s="90" t="s">
        <v>108</v>
      </c>
      <c r="B60" s="89">
        <v>394</v>
      </c>
      <c r="C60" s="90" t="s">
        <v>120</v>
      </c>
      <c r="D60" s="192">
        <v>1</v>
      </c>
      <c r="E60" s="192">
        <v>1.2841056503604584</v>
      </c>
      <c r="F60" s="192">
        <v>1.2247843657694011</v>
      </c>
      <c r="G60" s="113">
        <v>0.71829871909982645</v>
      </c>
      <c r="H60" s="114">
        <f t="shared" si="11"/>
        <v>1.2414952476233456</v>
      </c>
      <c r="I60" s="91">
        <f t="shared" si="12"/>
        <v>1.0241495247623347</v>
      </c>
      <c r="J60" s="193"/>
      <c r="K60" s="192">
        <v>1</v>
      </c>
      <c r="L60" s="192">
        <f t="shared" si="5"/>
        <v>1.2841056503604584</v>
      </c>
      <c r="M60" s="192">
        <f t="shared" si="6"/>
        <v>1.2247843657694011</v>
      </c>
      <c r="N60" s="113">
        <v>0.35855287170651756</v>
      </c>
      <c r="O60" s="91">
        <f t="shared" si="13"/>
        <v>1.2628358334170151</v>
      </c>
      <c r="P60" s="91">
        <f t="shared" si="14"/>
        <v>1.0262835833417017</v>
      </c>
      <c r="R60" s="192">
        <f t="shared" si="8"/>
        <v>1</v>
      </c>
      <c r="S60" s="192">
        <f t="shared" si="9"/>
        <v>1.2841056503604584</v>
      </c>
      <c r="T60" s="192">
        <f t="shared" si="10"/>
        <v>1.2247843657694011</v>
      </c>
      <c r="U60" s="113">
        <v>0.22058349278696276</v>
      </c>
      <c r="V60" s="91">
        <f t="shared" si="3"/>
        <v>1.2710203542087535</v>
      </c>
      <c r="W60" s="91">
        <f t="shared" si="4"/>
        <v>1.0271020354208755</v>
      </c>
    </row>
    <row r="61" spans="1:23" x14ac:dyDescent="0.35">
      <c r="A61" s="90" t="s">
        <v>121</v>
      </c>
      <c r="B61" s="89">
        <v>889</v>
      </c>
      <c r="C61" s="90" t="s">
        <v>122</v>
      </c>
      <c r="D61" s="192">
        <v>1</v>
      </c>
      <c r="E61" s="192">
        <v>1.2693550839552985</v>
      </c>
      <c r="F61" s="192">
        <v>1.3042396112709385</v>
      </c>
      <c r="G61" s="113">
        <v>0.29351033860026032</v>
      </c>
      <c r="H61" s="114">
        <f t="shared" si="11"/>
        <v>1.279594053379622</v>
      </c>
      <c r="I61" s="91">
        <f t="shared" si="12"/>
        <v>1.0279594053379624</v>
      </c>
      <c r="J61" s="193"/>
      <c r="K61" s="192">
        <v>1</v>
      </c>
      <c r="L61" s="192">
        <f t="shared" si="5"/>
        <v>1.2693550839552985</v>
      </c>
      <c r="M61" s="192">
        <f t="shared" si="6"/>
        <v>1.3042396112709385</v>
      </c>
      <c r="N61" s="113">
        <v>7.65518711602938E-2</v>
      </c>
      <c r="O61" s="91">
        <f t="shared" si="13"/>
        <v>1.2720255597958532</v>
      </c>
      <c r="P61" s="91">
        <f t="shared" si="14"/>
        <v>1.0272025559795854</v>
      </c>
      <c r="R61" s="192">
        <f t="shared" si="8"/>
        <v>1</v>
      </c>
      <c r="S61" s="192">
        <f t="shared" si="9"/>
        <v>1.2693550839552985</v>
      </c>
      <c r="T61" s="192">
        <f t="shared" si="10"/>
        <v>1.3042396112709385</v>
      </c>
      <c r="U61" s="113">
        <v>2.1419774021384074E-2</v>
      </c>
      <c r="V61" s="91">
        <f t="shared" si="3"/>
        <v>1.2701023026472424</v>
      </c>
      <c r="W61" s="91">
        <f t="shared" si="4"/>
        <v>1.0270102302647244</v>
      </c>
    </row>
    <row r="62" spans="1:23" x14ac:dyDescent="0.35">
      <c r="A62" s="90" t="s">
        <v>121</v>
      </c>
      <c r="B62" s="89">
        <v>890</v>
      </c>
      <c r="C62" s="90" t="s">
        <v>123</v>
      </c>
      <c r="D62" s="192">
        <v>1</v>
      </c>
      <c r="E62" s="192">
        <v>1.3287346771532218</v>
      </c>
      <c r="F62" s="192">
        <v>1.2001494530804144</v>
      </c>
      <c r="G62" s="113">
        <v>0.29987132264623578</v>
      </c>
      <c r="H62" s="114">
        <f t="shared" si="11"/>
        <v>1.2901756559377466</v>
      </c>
      <c r="I62" s="91">
        <f t="shared" si="12"/>
        <v>1.0290175655937748</v>
      </c>
      <c r="J62" s="193"/>
      <c r="K62" s="192">
        <v>1</v>
      </c>
      <c r="L62" s="192">
        <f t="shared" si="5"/>
        <v>1.3287346771532218</v>
      </c>
      <c r="M62" s="192">
        <f t="shared" si="6"/>
        <v>1.2001494530804144</v>
      </c>
      <c r="N62" s="113">
        <v>0.11533527351786896</v>
      </c>
      <c r="O62" s="91">
        <f t="shared" si="13"/>
        <v>1.3139042651644282</v>
      </c>
      <c r="P62" s="91">
        <f t="shared" si="14"/>
        <v>1.0313904265164429</v>
      </c>
      <c r="R62" s="192">
        <f t="shared" si="8"/>
        <v>1</v>
      </c>
      <c r="S62" s="192">
        <f t="shared" si="9"/>
        <v>1.3287346771532218</v>
      </c>
      <c r="T62" s="192">
        <f t="shared" si="10"/>
        <v>1.2001494530804144</v>
      </c>
      <c r="U62" s="113">
        <v>6.1454876415846058E-2</v>
      </c>
      <c r="V62" s="91">
        <f t="shared" si="3"/>
        <v>1.3208324880989235</v>
      </c>
      <c r="W62" s="91">
        <f t="shared" si="4"/>
        <v>1.0320832488098926</v>
      </c>
    </row>
    <row r="63" spans="1:23" x14ac:dyDescent="0.35">
      <c r="A63" s="90" t="s">
        <v>121</v>
      </c>
      <c r="B63" s="89">
        <v>350</v>
      </c>
      <c r="C63" s="90" t="s">
        <v>124</v>
      </c>
      <c r="D63" s="192">
        <v>1.01971537335606</v>
      </c>
      <c r="E63" s="192">
        <v>1.490205361300859</v>
      </c>
      <c r="F63" s="192">
        <v>1.3969633901084773</v>
      </c>
      <c r="G63" s="113">
        <v>0.44237838135817359</v>
      </c>
      <c r="H63" s="114">
        <f t="shared" si="11"/>
        <v>1.4489571290101275</v>
      </c>
      <c r="I63" s="91">
        <f t="shared" si="12"/>
        <v>1.0606680115858609</v>
      </c>
      <c r="J63" s="193"/>
      <c r="K63" s="192">
        <v>1.01971537335606</v>
      </c>
      <c r="L63" s="192">
        <f t="shared" si="5"/>
        <v>1.490205361300859</v>
      </c>
      <c r="M63" s="192">
        <f t="shared" si="6"/>
        <v>1.3969633901084773</v>
      </c>
      <c r="N63" s="113">
        <v>0.16787550529006229</v>
      </c>
      <c r="O63" s="91">
        <f t="shared" si="13"/>
        <v>1.4745523182726965</v>
      </c>
      <c r="P63" s="91">
        <f t="shared" si="14"/>
        <v>1.0632275305121177</v>
      </c>
      <c r="R63" s="192">
        <f t="shared" si="8"/>
        <v>1.01971537335606</v>
      </c>
      <c r="S63" s="192">
        <f t="shared" si="9"/>
        <v>1.490205361300859</v>
      </c>
      <c r="T63" s="192">
        <f t="shared" si="10"/>
        <v>1.3969633901084773</v>
      </c>
      <c r="U63" s="113">
        <v>5.9760902152154349E-2</v>
      </c>
      <c r="V63" s="91">
        <f t="shared" si="3"/>
        <v>1.4846331369839569</v>
      </c>
      <c r="W63" s="91">
        <f t="shared" si="4"/>
        <v>1.0642356123832437</v>
      </c>
    </row>
    <row r="64" spans="1:23" x14ac:dyDescent="0.35">
      <c r="A64" s="90" t="s">
        <v>121</v>
      </c>
      <c r="B64" s="89">
        <v>351</v>
      </c>
      <c r="C64" s="90" t="s">
        <v>125</v>
      </c>
      <c r="D64" s="192">
        <v>1.01971537335606</v>
      </c>
      <c r="E64" s="192">
        <v>1.5082151993382296</v>
      </c>
      <c r="F64" s="192">
        <v>1.2081913018500989</v>
      </c>
      <c r="G64" s="113">
        <v>0.42019995078869166</v>
      </c>
      <c r="H64" s="114">
        <f t="shared" si="11"/>
        <v>1.3821451723782856</v>
      </c>
      <c r="I64" s="91">
        <f t="shared" si="12"/>
        <v>1.0539868159226766</v>
      </c>
      <c r="J64" s="193"/>
      <c r="K64" s="192">
        <v>1.01971537335606</v>
      </c>
      <c r="L64" s="192">
        <f t="shared" si="5"/>
        <v>1.5082151993382296</v>
      </c>
      <c r="M64" s="192">
        <f t="shared" si="6"/>
        <v>1.2081913018500989</v>
      </c>
      <c r="N64" s="113">
        <v>3.3941463771679947E-2</v>
      </c>
      <c r="O64" s="91">
        <f t="shared" si="13"/>
        <v>1.4980319490909979</v>
      </c>
      <c r="P64" s="91">
        <f t="shared" si="14"/>
        <v>1.0655754935939479</v>
      </c>
      <c r="R64" s="192">
        <f t="shared" si="8"/>
        <v>1.01971537335606</v>
      </c>
      <c r="S64" s="192">
        <f t="shared" si="9"/>
        <v>1.5082151993382296</v>
      </c>
      <c r="T64" s="192">
        <f t="shared" si="10"/>
        <v>1.2081913018500989</v>
      </c>
      <c r="U64" s="113">
        <v>6.9372181755116202E-3</v>
      </c>
      <c r="V64" s="91">
        <f t="shared" si="3"/>
        <v>1.506133868103487</v>
      </c>
      <c r="W64" s="91">
        <f t="shared" si="4"/>
        <v>1.0663856854951967</v>
      </c>
    </row>
    <row r="65" spans="1:23" x14ac:dyDescent="0.35">
      <c r="A65" s="90" t="s">
        <v>121</v>
      </c>
      <c r="B65" s="89">
        <v>895</v>
      </c>
      <c r="C65" s="90" t="s">
        <v>126</v>
      </c>
      <c r="D65" s="192">
        <v>1.0131034419295999</v>
      </c>
      <c r="E65" s="192">
        <v>1.5245749388949292</v>
      </c>
      <c r="F65" s="192">
        <v>1.3026973911638937</v>
      </c>
      <c r="G65" s="113">
        <v>0.24145464758336038</v>
      </c>
      <c r="H65" s="114">
        <f t="shared" si="11"/>
        <v>1.4710015738008719</v>
      </c>
      <c r="I65" s="91">
        <f t="shared" si="12"/>
        <v>1.0575829109237671</v>
      </c>
      <c r="J65" s="193"/>
      <c r="K65" s="192">
        <v>1.0131034419295999</v>
      </c>
      <c r="L65" s="192">
        <f t="shared" si="5"/>
        <v>1.5245749388949292</v>
      </c>
      <c r="M65" s="192">
        <f t="shared" si="6"/>
        <v>1.3026973911638937</v>
      </c>
      <c r="N65" s="113">
        <v>5.2793777682702069E-2</v>
      </c>
      <c r="O65" s="91">
        <f t="shared" si="13"/>
        <v>1.5128611849672338</v>
      </c>
      <c r="P65" s="91">
        <f t="shared" si="14"/>
        <v>1.0617688720404033</v>
      </c>
      <c r="R65" s="192">
        <f t="shared" si="8"/>
        <v>1.0131034419295999</v>
      </c>
      <c r="S65" s="192">
        <f t="shared" si="9"/>
        <v>1.5245749388949292</v>
      </c>
      <c r="T65" s="192">
        <f t="shared" si="10"/>
        <v>1.3026973911638937</v>
      </c>
      <c r="U65" s="113">
        <v>1.5660268834614993E-2</v>
      </c>
      <c r="V65" s="91">
        <f t="shared" si="3"/>
        <v>1.521100276849096</v>
      </c>
      <c r="W65" s="91">
        <f t="shared" si="4"/>
        <v>1.0625927812285896</v>
      </c>
    </row>
    <row r="66" spans="1:23" x14ac:dyDescent="0.35">
      <c r="A66" s="90" t="s">
        <v>121</v>
      </c>
      <c r="B66" s="89">
        <v>896</v>
      </c>
      <c r="C66" s="90" t="s">
        <v>127</v>
      </c>
      <c r="D66" s="192">
        <v>1.0131034419295999</v>
      </c>
      <c r="E66" s="192">
        <v>1.6200342680221096</v>
      </c>
      <c r="F66" s="192">
        <v>1.3292833152885992</v>
      </c>
      <c r="G66" s="113">
        <v>0.26891442976910163</v>
      </c>
      <c r="H66" s="114">
        <f t="shared" si="11"/>
        <v>1.5418471413629546</v>
      </c>
      <c r="I66" s="91">
        <f t="shared" si="12"/>
        <v>1.0646674676799754</v>
      </c>
      <c r="J66" s="193"/>
      <c r="K66" s="192">
        <v>1.0131034419295999</v>
      </c>
      <c r="L66" s="192">
        <f t="shared" si="5"/>
        <v>1.6200342680221096</v>
      </c>
      <c r="M66" s="192">
        <f t="shared" si="6"/>
        <v>1.3292833152885992</v>
      </c>
      <c r="N66" s="113">
        <v>6.0789188901828085E-2</v>
      </c>
      <c r="O66" s="91">
        <f t="shared" si="13"/>
        <v>1.6023597534330059</v>
      </c>
      <c r="P66" s="91">
        <f t="shared" si="14"/>
        <v>1.0707187288869806</v>
      </c>
      <c r="R66" s="192">
        <f t="shared" si="8"/>
        <v>1.0131034419295999</v>
      </c>
      <c r="S66" s="192">
        <f t="shared" si="9"/>
        <v>1.6200342680221096</v>
      </c>
      <c r="T66" s="192">
        <f t="shared" si="10"/>
        <v>1.3292833152885992</v>
      </c>
      <c r="U66" s="113">
        <v>3.0038848768634645E-2</v>
      </c>
      <c r="V66" s="91">
        <f t="shared" si="3"/>
        <v>1.6113004441236112</v>
      </c>
      <c r="W66" s="91">
        <f t="shared" si="4"/>
        <v>1.071612797956041</v>
      </c>
    </row>
    <row r="67" spans="1:23" x14ac:dyDescent="0.35">
      <c r="A67" s="90" t="s">
        <v>121</v>
      </c>
      <c r="B67" s="89">
        <v>942</v>
      </c>
      <c r="C67" s="90" t="s">
        <v>128</v>
      </c>
      <c r="D67" s="192">
        <v>1</v>
      </c>
      <c r="E67" s="192">
        <v>1.1295534419732085</v>
      </c>
      <c r="F67" s="192">
        <v>1.2766824821598013</v>
      </c>
      <c r="G67" s="113">
        <v>0.53759605606097316</v>
      </c>
      <c r="H67" s="114">
        <f t="shared" si="11"/>
        <v>1.2086494337095572</v>
      </c>
      <c r="I67" s="91">
        <f t="shared" si="12"/>
        <v>1.0208649433709558</v>
      </c>
      <c r="J67" s="193"/>
      <c r="K67" s="192">
        <v>1</v>
      </c>
      <c r="L67" s="192">
        <f t="shared" si="5"/>
        <v>1.1295534419732085</v>
      </c>
      <c r="M67" s="192">
        <f t="shared" si="6"/>
        <v>1.2766824821598013</v>
      </c>
      <c r="N67" s="113">
        <v>0.1700354250992461</v>
      </c>
      <c r="O67" s="91">
        <f t="shared" si="13"/>
        <v>1.15457059086578</v>
      </c>
      <c r="P67" s="91">
        <f t="shared" si="14"/>
        <v>1.0154570590865781</v>
      </c>
      <c r="R67" s="192">
        <f t="shared" si="8"/>
        <v>1</v>
      </c>
      <c r="S67" s="192">
        <f t="shared" si="9"/>
        <v>1.1295534419732085</v>
      </c>
      <c r="T67" s="192">
        <f t="shared" si="10"/>
        <v>1.2766824821598013</v>
      </c>
      <c r="U67" s="113">
        <v>0.12001114068714433</v>
      </c>
      <c r="V67" s="91">
        <f t="shared" si="3"/>
        <v>1.1472105659142062</v>
      </c>
      <c r="W67" s="91">
        <f t="shared" si="4"/>
        <v>1.0147210565914206</v>
      </c>
    </row>
    <row r="68" spans="1:23" x14ac:dyDescent="0.35">
      <c r="A68" s="90" t="s">
        <v>121</v>
      </c>
      <c r="B68" s="89">
        <v>876</v>
      </c>
      <c r="C68" s="90" t="s">
        <v>129</v>
      </c>
      <c r="D68" s="192">
        <v>1.0131034419295999</v>
      </c>
      <c r="E68" s="192">
        <v>1.5922600123012653</v>
      </c>
      <c r="F68" s="192">
        <v>1.2028071700294758</v>
      </c>
      <c r="G68" s="113">
        <v>0.19552956143414035</v>
      </c>
      <c r="H68" s="114">
        <f t="shared" si="11"/>
        <v>1.516110468852583</v>
      </c>
      <c r="I68" s="91">
        <f t="shared" si="12"/>
        <v>1.0620938004289382</v>
      </c>
      <c r="J68" s="193"/>
      <c r="K68" s="192">
        <v>1.0131034419295999</v>
      </c>
      <c r="L68" s="192">
        <f t="shared" si="5"/>
        <v>1.5922600123012653</v>
      </c>
      <c r="M68" s="192">
        <f t="shared" si="6"/>
        <v>1.2028071700294758</v>
      </c>
      <c r="N68" s="113">
        <v>4.2428013692712464E-2</v>
      </c>
      <c r="O68" s="91">
        <f t="shared" si="13"/>
        <v>1.5757363017766921</v>
      </c>
      <c r="P68" s="91">
        <f t="shared" si="14"/>
        <v>1.0680563837213493</v>
      </c>
      <c r="R68" s="192">
        <f t="shared" si="8"/>
        <v>1.0131034419295999</v>
      </c>
      <c r="S68" s="192">
        <f t="shared" si="9"/>
        <v>1.5922600123012653</v>
      </c>
      <c r="T68" s="192">
        <f t="shared" si="10"/>
        <v>1.2028071700294758</v>
      </c>
      <c r="U68" s="113">
        <v>4.4075810393877472E-2</v>
      </c>
      <c r="V68" s="91">
        <f t="shared" si="3"/>
        <v>1.5750945626679373</v>
      </c>
      <c r="W68" s="91">
        <f t="shared" si="4"/>
        <v>1.0679922098104737</v>
      </c>
    </row>
    <row r="69" spans="1:23" x14ac:dyDescent="0.35">
      <c r="A69" s="90" t="s">
        <v>121</v>
      </c>
      <c r="B69" s="89">
        <v>340</v>
      </c>
      <c r="C69" s="90" t="s">
        <v>130</v>
      </c>
      <c r="D69" s="192">
        <v>1.00404700497016</v>
      </c>
      <c r="E69" s="192">
        <v>1.5041313344936496</v>
      </c>
      <c r="F69" s="192">
        <v>1.1479109243407526</v>
      </c>
      <c r="G69" s="113">
        <v>0.5414306340826861</v>
      </c>
      <c r="H69" s="114">
        <f t="shared" si="11"/>
        <v>1.3112626919513719</v>
      </c>
      <c r="I69" s="91">
        <f t="shared" si="12"/>
        <v>1.0343638731712652</v>
      </c>
      <c r="J69" s="193"/>
      <c r="K69" s="192">
        <v>1.00404700497016</v>
      </c>
      <c r="L69" s="192">
        <f t="shared" si="5"/>
        <v>1.5041313344936496</v>
      </c>
      <c r="M69" s="192">
        <f t="shared" si="6"/>
        <v>1.1479109243407526</v>
      </c>
      <c r="N69" s="113">
        <v>4.8426150121065374E-2</v>
      </c>
      <c r="O69" s="91">
        <f t="shared" si="13"/>
        <v>1.486880951435398</v>
      </c>
      <c r="P69" s="91">
        <f t="shared" si="14"/>
        <v>1.0519256991196679</v>
      </c>
      <c r="R69" s="192">
        <f t="shared" si="8"/>
        <v>1.00404700497016</v>
      </c>
      <c r="S69" s="192">
        <f t="shared" si="9"/>
        <v>1.5041313344936496</v>
      </c>
      <c r="T69" s="192">
        <f t="shared" si="10"/>
        <v>1.1479109243407526</v>
      </c>
      <c r="U69" s="113">
        <v>1.5942028985507246E-2</v>
      </c>
      <c r="V69" s="91">
        <f t="shared" si="3"/>
        <v>1.4984524583897627</v>
      </c>
      <c r="W69" s="91">
        <f t="shared" si="4"/>
        <v>1.0530828498151044</v>
      </c>
    </row>
    <row r="70" spans="1:23" x14ac:dyDescent="0.35">
      <c r="A70" s="90" t="s">
        <v>121</v>
      </c>
      <c r="B70" s="89">
        <v>888</v>
      </c>
      <c r="C70" s="90" t="s">
        <v>131</v>
      </c>
      <c r="D70" s="192">
        <v>1</v>
      </c>
      <c r="E70" s="192">
        <v>1.3292638720837699</v>
      </c>
      <c r="F70" s="192">
        <v>1.2065130423285517</v>
      </c>
      <c r="G70" s="113">
        <v>0.21698859656910105</v>
      </c>
      <c r="H70" s="114">
        <f t="shared" si="11"/>
        <v>1.3026283418074924</v>
      </c>
      <c r="I70" s="91">
        <f t="shared" si="12"/>
        <v>1.0302628341807494</v>
      </c>
      <c r="J70" s="193"/>
      <c r="K70" s="192">
        <v>1</v>
      </c>
      <c r="L70" s="192">
        <f t="shared" si="5"/>
        <v>1.3292638720837699</v>
      </c>
      <c r="M70" s="192">
        <f t="shared" si="6"/>
        <v>1.2065130423285517</v>
      </c>
      <c r="N70" s="113">
        <v>9.6753988860263637E-2</v>
      </c>
      <c r="O70" s="91">
        <f t="shared" si="13"/>
        <v>1.3173872396690454</v>
      </c>
      <c r="P70" s="91">
        <f t="shared" si="14"/>
        <v>1.0317387239669047</v>
      </c>
      <c r="R70" s="192">
        <f t="shared" si="8"/>
        <v>1</v>
      </c>
      <c r="S70" s="192">
        <f t="shared" si="9"/>
        <v>1.3292638720837699</v>
      </c>
      <c r="T70" s="192">
        <f t="shared" si="10"/>
        <v>1.2065130423285517</v>
      </c>
      <c r="U70" s="113">
        <v>4.3758017575800501E-2</v>
      </c>
      <c r="V70" s="91">
        <f t="shared" si="3"/>
        <v>1.3238925391178968</v>
      </c>
      <c r="W70" s="91">
        <f t="shared" si="4"/>
        <v>1.0323892539117898</v>
      </c>
    </row>
    <row r="71" spans="1:23" x14ac:dyDescent="0.35">
      <c r="A71" s="90" t="s">
        <v>121</v>
      </c>
      <c r="B71" s="89">
        <v>341</v>
      </c>
      <c r="C71" s="90" t="s">
        <v>132</v>
      </c>
      <c r="D71" s="192">
        <v>1.00404700497016</v>
      </c>
      <c r="E71" s="192">
        <v>1.4728148185062764</v>
      </c>
      <c r="F71" s="192">
        <v>1.1339957854255249</v>
      </c>
      <c r="G71" s="113">
        <v>0.41926126890788951</v>
      </c>
      <c r="H71" s="114">
        <f t="shared" si="11"/>
        <v>1.3307611207666965</v>
      </c>
      <c r="I71" s="91">
        <f t="shared" si="12"/>
        <v>1.0363137160527978</v>
      </c>
      <c r="J71" s="193"/>
      <c r="K71" s="192">
        <v>1.00404700497016</v>
      </c>
      <c r="L71" s="192">
        <f t="shared" si="5"/>
        <v>1.4728148185062764</v>
      </c>
      <c r="M71" s="192">
        <f t="shared" si="6"/>
        <v>1.1339957854255249</v>
      </c>
      <c r="N71" s="113">
        <v>0.11749899282569584</v>
      </c>
      <c r="O71" s="91">
        <f t="shared" si="13"/>
        <v>1.4330039233691121</v>
      </c>
      <c r="P71" s="91">
        <f t="shared" si="14"/>
        <v>1.0465379963130392</v>
      </c>
      <c r="R71" s="192">
        <f t="shared" si="8"/>
        <v>1.00404700497016</v>
      </c>
      <c r="S71" s="192">
        <f t="shared" si="9"/>
        <v>1.4728148185062764</v>
      </c>
      <c r="T71" s="192">
        <f t="shared" si="10"/>
        <v>1.1339957854255249</v>
      </c>
      <c r="U71" s="113">
        <v>2.4028055624340995E-2</v>
      </c>
      <c r="V71" s="91">
        <f t="shared" si="3"/>
        <v>1.4646736559328266</v>
      </c>
      <c r="W71" s="91">
        <f t="shared" si="4"/>
        <v>1.0497049695694107</v>
      </c>
    </row>
    <row r="72" spans="1:23" x14ac:dyDescent="0.35">
      <c r="A72" s="90" t="s">
        <v>121</v>
      </c>
      <c r="B72" s="89">
        <v>352</v>
      </c>
      <c r="C72" s="90" t="s">
        <v>133</v>
      </c>
      <c r="D72" s="192">
        <v>1.01971537335606</v>
      </c>
      <c r="E72" s="192">
        <v>1.3717514445938697</v>
      </c>
      <c r="F72" s="192">
        <v>1.2158316483601848</v>
      </c>
      <c r="G72" s="113">
        <v>0.63589470257079828</v>
      </c>
      <c r="H72" s="114">
        <f t="shared" si="11"/>
        <v>1.2726028721429512</v>
      </c>
      <c r="I72" s="91">
        <f t="shared" si="12"/>
        <v>1.0430325858991432</v>
      </c>
      <c r="J72" s="193"/>
      <c r="K72" s="192">
        <v>1.01971537335606</v>
      </c>
      <c r="L72" s="192">
        <f t="shared" si="5"/>
        <v>1.3717514445938697</v>
      </c>
      <c r="M72" s="192">
        <f t="shared" si="6"/>
        <v>1.2158316483601848</v>
      </c>
      <c r="N72" s="113">
        <v>2.6483107870917792E-2</v>
      </c>
      <c r="O72" s="91">
        <f t="shared" si="13"/>
        <v>1.3676222038110015</v>
      </c>
      <c r="P72" s="91">
        <f t="shared" si="14"/>
        <v>1.0525345190659483</v>
      </c>
      <c r="R72" s="192">
        <f t="shared" si="8"/>
        <v>1.01971537335606</v>
      </c>
      <c r="S72" s="192">
        <f t="shared" si="9"/>
        <v>1.3717514445938697</v>
      </c>
      <c r="T72" s="192">
        <f t="shared" si="10"/>
        <v>1.2158316483601848</v>
      </c>
      <c r="U72" s="113">
        <v>4.0383481540710586E-3</v>
      </c>
      <c r="V72" s="91">
        <f t="shared" si="3"/>
        <v>1.3711217861725662</v>
      </c>
      <c r="W72" s="91">
        <f t="shared" si="4"/>
        <v>1.0528844773021047</v>
      </c>
    </row>
    <row r="73" spans="1:23" x14ac:dyDescent="0.35">
      <c r="A73" s="90" t="s">
        <v>121</v>
      </c>
      <c r="B73" s="89">
        <v>353</v>
      </c>
      <c r="C73" s="90" t="s">
        <v>134</v>
      </c>
      <c r="D73" s="192">
        <v>1.01971537335606</v>
      </c>
      <c r="E73" s="192">
        <v>1.333850653993907</v>
      </c>
      <c r="F73" s="192">
        <v>1.3444884718610421</v>
      </c>
      <c r="G73" s="113">
        <v>0.46325303543877211</v>
      </c>
      <c r="H73" s="114">
        <f t="shared" si="11"/>
        <v>1.3387786554113021</v>
      </c>
      <c r="I73" s="91">
        <f t="shared" si="12"/>
        <v>1.0496501642259783</v>
      </c>
      <c r="J73" s="193"/>
      <c r="K73" s="192">
        <v>1.01971537335606</v>
      </c>
      <c r="L73" s="192">
        <f t="shared" si="5"/>
        <v>1.333850653993907</v>
      </c>
      <c r="M73" s="192">
        <f t="shared" si="6"/>
        <v>1.3444884718610421</v>
      </c>
      <c r="N73" s="113">
        <v>7.4219160540389156E-2</v>
      </c>
      <c r="O73" s="91">
        <f t="shared" si="13"/>
        <v>1.3346401839059874</v>
      </c>
      <c r="P73" s="91">
        <f t="shared" si="14"/>
        <v>1.0492363170754468</v>
      </c>
      <c r="R73" s="192">
        <f t="shared" si="8"/>
        <v>1.01971537335606</v>
      </c>
      <c r="S73" s="192">
        <f t="shared" si="9"/>
        <v>1.333850653993907</v>
      </c>
      <c r="T73" s="192">
        <f t="shared" si="10"/>
        <v>1.3444884718610421</v>
      </c>
      <c r="U73" s="113">
        <v>5.9157402693723483E-3</v>
      </c>
      <c r="V73" s="91">
        <f t="shared" si="3"/>
        <v>1.3339135845614418</v>
      </c>
      <c r="W73" s="91">
        <f t="shared" si="4"/>
        <v>1.0491636571409924</v>
      </c>
    </row>
    <row r="74" spans="1:23" x14ac:dyDescent="0.35">
      <c r="A74" s="90" t="s">
        <v>121</v>
      </c>
      <c r="B74" s="89">
        <v>354</v>
      </c>
      <c r="C74" s="90" t="s">
        <v>135</v>
      </c>
      <c r="D74" s="192">
        <v>1.01971537335606</v>
      </c>
      <c r="E74" s="192">
        <v>1.350741722409033</v>
      </c>
      <c r="F74" s="192">
        <v>1.3250135808420664</v>
      </c>
      <c r="G74" s="113">
        <v>0.37200061208826607</v>
      </c>
      <c r="H74" s="114">
        <f t="shared" si="11"/>
        <v>1.3411708379982279</v>
      </c>
      <c r="I74" s="91">
        <f t="shared" si="12"/>
        <v>1.0498893824846709</v>
      </c>
      <c r="J74" s="193"/>
      <c r="K74" s="192">
        <v>1.01971537335606</v>
      </c>
      <c r="L74" s="192">
        <f t="shared" si="5"/>
        <v>1.350741722409033</v>
      </c>
      <c r="M74" s="192">
        <f t="shared" si="6"/>
        <v>1.3250135808420664</v>
      </c>
      <c r="N74" s="113">
        <v>4.6280815075415233E-2</v>
      </c>
      <c r="O74" s="91">
        <f t="shared" si="13"/>
        <v>1.3495510030469382</v>
      </c>
      <c r="P74" s="91">
        <f t="shared" si="14"/>
        <v>1.0507273989895418</v>
      </c>
      <c r="R74" s="192">
        <f t="shared" si="8"/>
        <v>1.01971537335606</v>
      </c>
      <c r="S74" s="192">
        <f t="shared" si="9"/>
        <v>1.350741722409033</v>
      </c>
      <c r="T74" s="192">
        <f t="shared" si="10"/>
        <v>1.3250135808420664</v>
      </c>
      <c r="U74" s="113">
        <v>1.5773444799009915E-2</v>
      </c>
      <c r="V74" s="91">
        <f t="shared" si="3"/>
        <v>1.3503359009882454</v>
      </c>
      <c r="W74" s="91">
        <f t="shared" si="4"/>
        <v>1.0508058887836726</v>
      </c>
    </row>
    <row r="75" spans="1:23" x14ac:dyDescent="0.35">
      <c r="A75" s="90" t="s">
        <v>121</v>
      </c>
      <c r="B75" s="89">
        <v>355</v>
      </c>
      <c r="C75" s="90" t="s">
        <v>136</v>
      </c>
      <c r="D75" s="192">
        <v>1.01971537335606</v>
      </c>
      <c r="E75" s="192">
        <v>1.5183476072367583</v>
      </c>
      <c r="F75" s="192">
        <v>1.3388916303163925</v>
      </c>
      <c r="G75" s="113">
        <v>0.43240391418384383</v>
      </c>
      <c r="H75" s="114">
        <f t="shared" si="11"/>
        <v>1.4407501403927065</v>
      </c>
      <c r="I75" s="91">
        <f t="shared" si="12"/>
        <v>1.0598473127241188</v>
      </c>
      <c r="J75" s="193"/>
      <c r="K75" s="192">
        <v>1.01971537335606</v>
      </c>
      <c r="L75" s="192">
        <f t="shared" si="5"/>
        <v>1.5183476072367583</v>
      </c>
      <c r="M75" s="192">
        <f t="shared" si="6"/>
        <v>1.3388916303163925</v>
      </c>
      <c r="N75" s="113">
        <v>0</v>
      </c>
      <c r="O75" s="91">
        <f t="shared" si="13"/>
        <v>1.5183476072367583</v>
      </c>
      <c r="P75" s="91">
        <f t="shared" si="14"/>
        <v>1.0676070594085239</v>
      </c>
      <c r="R75" s="192">
        <f t="shared" si="8"/>
        <v>1.01971537335606</v>
      </c>
      <c r="S75" s="192">
        <f t="shared" si="9"/>
        <v>1.5183476072367583</v>
      </c>
      <c r="T75" s="192">
        <f t="shared" si="10"/>
        <v>1.3388916303163925</v>
      </c>
      <c r="U75" s="113">
        <v>0</v>
      </c>
      <c r="V75" s="91">
        <f t="shared" si="3"/>
        <v>1.5183476072367583</v>
      </c>
      <c r="W75" s="91">
        <f t="shared" si="4"/>
        <v>1.0676070594085239</v>
      </c>
    </row>
    <row r="76" spans="1:23" x14ac:dyDescent="0.35">
      <c r="A76" s="90" t="s">
        <v>121</v>
      </c>
      <c r="B76" s="89">
        <v>343</v>
      </c>
      <c r="C76" s="90" t="s">
        <v>137</v>
      </c>
      <c r="D76" s="192">
        <v>1.00404700497016</v>
      </c>
      <c r="E76" s="192">
        <v>1.4014179205710249</v>
      </c>
      <c r="F76" s="192">
        <v>1.1476055011075534</v>
      </c>
      <c r="G76" s="113">
        <v>0.46998416085758721</v>
      </c>
      <c r="H76" s="114">
        <f t="shared" si="11"/>
        <v>1.2821301035942514</v>
      </c>
      <c r="I76" s="91">
        <f t="shared" si="12"/>
        <v>1.0314506143355531</v>
      </c>
      <c r="J76" s="193"/>
      <c r="K76" s="192">
        <v>1.00404700497016</v>
      </c>
      <c r="L76" s="192">
        <f t="shared" si="5"/>
        <v>1.4014179205710249</v>
      </c>
      <c r="M76" s="192">
        <f t="shared" si="6"/>
        <v>1.1476055011075534</v>
      </c>
      <c r="N76" s="113">
        <v>9.4262613434768772E-2</v>
      </c>
      <c r="O76" s="91">
        <f t="shared" si="13"/>
        <v>1.3774928985901962</v>
      </c>
      <c r="P76" s="91">
        <f t="shared" si="14"/>
        <v>1.0409868938351476</v>
      </c>
      <c r="R76" s="192">
        <f t="shared" si="8"/>
        <v>1.00404700497016</v>
      </c>
      <c r="S76" s="192">
        <f t="shared" si="9"/>
        <v>1.4014179205710249</v>
      </c>
      <c r="T76" s="192">
        <f t="shared" si="10"/>
        <v>1.1476055011075534</v>
      </c>
      <c r="U76" s="113">
        <v>1.4317784101956763E-2</v>
      </c>
      <c r="V76" s="91">
        <f t="shared" si="3"/>
        <v>1.3977838891467516</v>
      </c>
      <c r="W76" s="91">
        <f t="shared" si="4"/>
        <v>1.0430159928908032</v>
      </c>
    </row>
    <row r="77" spans="1:23" x14ac:dyDescent="0.35">
      <c r="A77" s="90" t="s">
        <v>121</v>
      </c>
      <c r="B77" s="89">
        <v>342</v>
      </c>
      <c r="C77" s="90" t="s">
        <v>138</v>
      </c>
      <c r="D77" s="192">
        <v>1.00404700497016</v>
      </c>
      <c r="E77" s="192">
        <v>1.69978673071513</v>
      </c>
      <c r="F77" s="192">
        <v>1.1957291479645165</v>
      </c>
      <c r="G77" s="113">
        <v>0.39629642540577537</v>
      </c>
      <c r="H77" s="114">
        <f t="shared" si="11"/>
        <v>1.5000305124723861</v>
      </c>
      <c r="I77" s="91">
        <f t="shared" si="12"/>
        <v>1.0532406552233666</v>
      </c>
      <c r="J77" s="193"/>
      <c r="K77" s="192">
        <v>1.00404700497016</v>
      </c>
      <c r="L77" s="192">
        <f t="shared" si="5"/>
        <v>1.69978673071513</v>
      </c>
      <c r="M77" s="192">
        <f t="shared" si="6"/>
        <v>1.1957291479645165</v>
      </c>
      <c r="N77" s="113">
        <v>4.9144605570159476E-2</v>
      </c>
      <c r="O77" s="91">
        <f t="shared" si="13"/>
        <v>1.675015019626203</v>
      </c>
      <c r="P77" s="91">
        <f t="shared" si="14"/>
        <v>1.0707391059387483</v>
      </c>
      <c r="R77" s="192">
        <f t="shared" si="8"/>
        <v>1.00404700497016</v>
      </c>
      <c r="S77" s="192">
        <f t="shared" si="9"/>
        <v>1.69978673071513</v>
      </c>
      <c r="T77" s="192">
        <f t="shared" si="10"/>
        <v>1.1957291479645165</v>
      </c>
      <c r="U77" s="113">
        <v>1.2764056417129362E-3</v>
      </c>
      <c r="V77" s="91">
        <f t="shared" si="3"/>
        <v>1.6991433487727587</v>
      </c>
      <c r="W77" s="91">
        <f t="shared" si="4"/>
        <v>1.0731519388534039</v>
      </c>
    </row>
    <row r="78" spans="1:23" x14ac:dyDescent="0.35">
      <c r="A78" s="90" t="s">
        <v>121</v>
      </c>
      <c r="B78" s="89">
        <v>356</v>
      </c>
      <c r="C78" s="90" t="s">
        <v>139</v>
      </c>
      <c r="D78" s="192">
        <v>1.01971537335606</v>
      </c>
      <c r="E78" s="192">
        <v>1.3663830430929791</v>
      </c>
      <c r="F78" s="192">
        <v>1.3399238234250888</v>
      </c>
      <c r="G78" s="113">
        <v>0.39289925905983242</v>
      </c>
      <c r="H78" s="114">
        <f t="shared" si="11"/>
        <v>1.3559872352901636</v>
      </c>
      <c r="I78" s="91">
        <f t="shared" si="12"/>
        <v>1.0513710222138644</v>
      </c>
      <c r="J78" s="193"/>
      <c r="K78" s="192">
        <v>1.01971537335606</v>
      </c>
      <c r="L78" s="192">
        <f t="shared" si="5"/>
        <v>1.3663830430929791</v>
      </c>
      <c r="M78" s="192">
        <f t="shared" si="6"/>
        <v>1.3399238234250888</v>
      </c>
      <c r="N78" s="113">
        <v>5.91840668787273E-2</v>
      </c>
      <c r="O78" s="91">
        <f t="shared" si="13"/>
        <v>1.3648170788665956</v>
      </c>
      <c r="P78" s="91">
        <f t="shared" si="14"/>
        <v>1.0522540065715076</v>
      </c>
      <c r="R78" s="192">
        <f t="shared" si="8"/>
        <v>1.01971537335606</v>
      </c>
      <c r="S78" s="192">
        <f t="shared" si="9"/>
        <v>1.3663830430929791</v>
      </c>
      <c r="T78" s="192">
        <f t="shared" si="10"/>
        <v>1.3399238234250888</v>
      </c>
      <c r="U78" s="113">
        <v>2.1086186687174015E-2</v>
      </c>
      <c r="V78" s="91">
        <f t="shared" si="3"/>
        <v>1.3658251190474651</v>
      </c>
      <c r="W78" s="91">
        <f t="shared" si="4"/>
        <v>1.0523548105895946</v>
      </c>
    </row>
    <row r="79" spans="1:23" x14ac:dyDescent="0.35">
      <c r="A79" s="90" t="s">
        <v>121</v>
      </c>
      <c r="B79" s="89">
        <v>357</v>
      </c>
      <c r="C79" s="90" t="s">
        <v>140</v>
      </c>
      <c r="D79" s="192">
        <v>1.01971537335606</v>
      </c>
      <c r="E79" s="192">
        <v>1.3681556080906405</v>
      </c>
      <c r="F79" s="192">
        <v>1.424691336610352</v>
      </c>
      <c r="G79" s="113">
        <v>0.44740483790188496</v>
      </c>
      <c r="H79" s="114">
        <f t="shared" ref="H79:H110" si="15">((1-G79)*E79)+(G79*F79)</f>
        <v>1.3934499665446669</v>
      </c>
      <c r="I79" s="91">
        <f t="shared" ref="I79:I110" si="16">(D79*80%)+ (H79*10%) + 10%</f>
        <v>1.0551172953393149</v>
      </c>
      <c r="J79" s="193"/>
      <c r="K79" s="192">
        <v>1.01971537335606</v>
      </c>
      <c r="L79" s="192">
        <f t="shared" si="5"/>
        <v>1.3681556080906405</v>
      </c>
      <c r="M79" s="192">
        <f t="shared" si="6"/>
        <v>1.424691336610352</v>
      </c>
      <c r="N79" s="113">
        <v>0</v>
      </c>
      <c r="O79" s="91">
        <f t="shared" ref="O79:O110" si="17">((1-N79)*L79)+(N79*M79)</f>
        <v>1.3681556080906405</v>
      </c>
      <c r="P79" s="91">
        <f t="shared" ref="P79:P110" si="18" xml:space="preserve"> (80% * K79) + (10% * O79) + 10%</f>
        <v>1.0525878594939122</v>
      </c>
      <c r="R79" s="192">
        <f t="shared" si="8"/>
        <v>1.01971537335606</v>
      </c>
      <c r="S79" s="192">
        <f t="shared" si="9"/>
        <v>1.3681556080906405</v>
      </c>
      <c r="T79" s="192">
        <f t="shared" si="10"/>
        <v>1.424691336610352</v>
      </c>
      <c r="U79" s="113">
        <v>0</v>
      </c>
      <c r="V79" s="91">
        <f t="shared" ref="V79:V142" si="19">((1-U79)*S79)+(U79*T79)</f>
        <v>1.3681556080906405</v>
      </c>
      <c r="W79" s="91">
        <f t="shared" ref="W79:W142" si="20" xml:space="preserve"> (80% * R79) + (10% * V79) + 10%</f>
        <v>1.0525878594939122</v>
      </c>
    </row>
    <row r="80" spans="1:23" x14ac:dyDescent="0.35">
      <c r="A80" s="90" t="s">
        <v>121</v>
      </c>
      <c r="B80" s="89">
        <v>358</v>
      </c>
      <c r="C80" s="90" t="s">
        <v>141</v>
      </c>
      <c r="D80" s="192">
        <v>1.01971537335606</v>
      </c>
      <c r="E80" s="192">
        <v>1.6749630039909038</v>
      </c>
      <c r="F80" s="192">
        <v>1.3066490778303603</v>
      </c>
      <c r="G80" s="113">
        <v>0.44100292306959965</v>
      </c>
      <c r="H80" s="114">
        <f t="shared" si="15"/>
        <v>1.5125354859468634</v>
      </c>
      <c r="I80" s="91">
        <f t="shared" si="16"/>
        <v>1.0670258472795344</v>
      </c>
      <c r="J80" s="193"/>
      <c r="K80" s="192">
        <v>1.01971537335606</v>
      </c>
      <c r="L80" s="192">
        <f t="shared" ref="L80:L143" si="21">E80</f>
        <v>1.6749630039909038</v>
      </c>
      <c r="M80" s="192">
        <f t="shared" ref="M80:M143" si="22">F80</f>
        <v>1.3066490778303603</v>
      </c>
      <c r="N80" s="113">
        <v>1.6575578261650722E-2</v>
      </c>
      <c r="O80" s="91">
        <f t="shared" si="17"/>
        <v>1.6688579876829741</v>
      </c>
      <c r="P80" s="91">
        <f t="shared" si="18"/>
        <v>1.0826580974531455</v>
      </c>
      <c r="R80" s="192">
        <f t="shared" ref="R80:R143" si="23">K80</f>
        <v>1.01971537335606</v>
      </c>
      <c r="S80" s="192">
        <f t="shared" ref="S80:S143" si="24">E80</f>
        <v>1.6749630039909038</v>
      </c>
      <c r="T80" s="192">
        <f t="shared" ref="T80:T143" si="25">F80</f>
        <v>1.3066490778303603</v>
      </c>
      <c r="U80" s="113">
        <v>6.8061679005996991E-3</v>
      </c>
      <c r="V80" s="91">
        <f t="shared" si="19"/>
        <v>1.6724561975693262</v>
      </c>
      <c r="W80" s="91">
        <f t="shared" si="20"/>
        <v>1.0830179184417807</v>
      </c>
    </row>
    <row r="81" spans="1:23" x14ac:dyDescent="0.35">
      <c r="A81" s="90" t="s">
        <v>121</v>
      </c>
      <c r="B81" s="89">
        <v>877</v>
      </c>
      <c r="C81" s="90" t="s">
        <v>142</v>
      </c>
      <c r="D81" s="192">
        <v>1.0131034419295999</v>
      </c>
      <c r="E81" s="192">
        <v>1.6441141427335344</v>
      </c>
      <c r="F81" s="192">
        <v>1.2974572532482052</v>
      </c>
      <c r="G81" s="113">
        <v>0.25527851787548317</v>
      </c>
      <c r="H81" s="114">
        <f t="shared" si="15"/>
        <v>1.5556200857743945</v>
      </c>
      <c r="I81" s="91">
        <f t="shared" si="16"/>
        <v>1.0660447621211195</v>
      </c>
      <c r="J81" s="193"/>
      <c r="K81" s="192">
        <v>1.0131034419295999</v>
      </c>
      <c r="L81" s="192">
        <f t="shared" si="21"/>
        <v>1.6441141427335344</v>
      </c>
      <c r="M81" s="192">
        <f t="shared" si="22"/>
        <v>1.2974572532482052</v>
      </c>
      <c r="N81" s="113">
        <v>7.0522388144374754E-2</v>
      </c>
      <c r="O81" s="91">
        <f t="shared" si="17"/>
        <v>1.6196670710203285</v>
      </c>
      <c r="P81" s="91">
        <f t="shared" si="18"/>
        <v>1.0724494606457129</v>
      </c>
      <c r="R81" s="192">
        <f t="shared" si="23"/>
        <v>1.0131034419295999</v>
      </c>
      <c r="S81" s="192">
        <f t="shared" si="24"/>
        <v>1.6441141427335344</v>
      </c>
      <c r="T81" s="192">
        <f t="shared" si="25"/>
        <v>1.2974572532482052</v>
      </c>
      <c r="U81" s="113">
        <v>1.8995444637846595E-2</v>
      </c>
      <c r="V81" s="91">
        <f t="shared" si="19"/>
        <v>1.6375292409809876</v>
      </c>
      <c r="W81" s="91">
        <f t="shared" si="20"/>
        <v>1.0742356776417787</v>
      </c>
    </row>
    <row r="82" spans="1:23" x14ac:dyDescent="0.35">
      <c r="A82" s="90" t="s">
        <v>121</v>
      </c>
      <c r="B82" s="89">
        <v>943</v>
      </c>
      <c r="C82" s="90" t="s">
        <v>143</v>
      </c>
      <c r="D82" s="192">
        <v>1</v>
      </c>
      <c r="E82" s="192">
        <v>1.3429065626870613</v>
      </c>
      <c r="F82" s="192">
        <v>1.2177939992847404</v>
      </c>
      <c r="G82" s="113">
        <v>0.57660195799197189</v>
      </c>
      <c r="H82" s="114">
        <f t="shared" si="15"/>
        <v>1.2707664136598884</v>
      </c>
      <c r="I82" s="91">
        <f t="shared" si="16"/>
        <v>1.0270766413659889</v>
      </c>
      <c r="J82" s="193"/>
      <c r="K82" s="192">
        <v>1</v>
      </c>
      <c r="L82" s="192">
        <f t="shared" si="21"/>
        <v>1.3429065626870613</v>
      </c>
      <c r="M82" s="192">
        <f t="shared" si="22"/>
        <v>1.2177939992847404</v>
      </c>
      <c r="N82" s="113">
        <v>0.17072562743747999</v>
      </c>
      <c r="O82" s="91">
        <f t="shared" si="17"/>
        <v>1.3215466417998887</v>
      </c>
      <c r="P82" s="91">
        <f t="shared" si="18"/>
        <v>1.032154664179989</v>
      </c>
      <c r="R82" s="192">
        <f t="shared" si="23"/>
        <v>1</v>
      </c>
      <c r="S82" s="192">
        <f t="shared" si="24"/>
        <v>1.3429065626870613</v>
      </c>
      <c r="T82" s="192">
        <f t="shared" si="25"/>
        <v>1.2177939992847404</v>
      </c>
      <c r="U82" s="113">
        <v>0.12112477020862511</v>
      </c>
      <c r="V82" s="91">
        <f t="shared" si="19"/>
        <v>1.3277523321947431</v>
      </c>
      <c r="W82" s="91">
        <f t="shared" si="20"/>
        <v>1.0327752332194744</v>
      </c>
    </row>
    <row r="83" spans="1:23" x14ac:dyDescent="0.35">
      <c r="A83" s="90" t="s">
        <v>121</v>
      </c>
      <c r="B83" s="89">
        <v>359</v>
      </c>
      <c r="C83" s="90" t="s">
        <v>144</v>
      </c>
      <c r="D83" s="192">
        <v>1.01971537335606</v>
      </c>
      <c r="E83" s="192">
        <v>1.54092833254645</v>
      </c>
      <c r="F83" s="192">
        <v>1.3961997497549348</v>
      </c>
      <c r="G83" s="113">
        <v>0.26753947889630469</v>
      </c>
      <c r="H83" s="114">
        <f t="shared" si="15"/>
        <v>1.5022077229250075</v>
      </c>
      <c r="I83" s="91">
        <f t="shared" si="16"/>
        <v>1.0659930709773489</v>
      </c>
      <c r="J83" s="193"/>
      <c r="K83" s="192">
        <v>1.01971537335606</v>
      </c>
      <c r="L83" s="192">
        <f t="shared" si="21"/>
        <v>1.54092833254645</v>
      </c>
      <c r="M83" s="192">
        <f t="shared" si="22"/>
        <v>1.3961997497549348</v>
      </c>
      <c r="N83" s="113">
        <v>7.8401051757857776E-2</v>
      </c>
      <c r="O83" s="91">
        <f t="shared" si="17"/>
        <v>1.529581459436171</v>
      </c>
      <c r="P83" s="91">
        <f t="shared" si="18"/>
        <v>1.0687304446284651</v>
      </c>
      <c r="R83" s="192">
        <f t="shared" si="23"/>
        <v>1.01971537335606</v>
      </c>
      <c r="S83" s="192">
        <f t="shared" si="24"/>
        <v>1.54092833254645</v>
      </c>
      <c r="T83" s="192">
        <f t="shared" si="25"/>
        <v>1.3961997497549348</v>
      </c>
      <c r="U83" s="113">
        <v>1.9921972275255249E-2</v>
      </c>
      <c r="V83" s="91">
        <f t="shared" si="19"/>
        <v>1.5380450537326402</v>
      </c>
      <c r="W83" s="91">
        <f t="shared" si="20"/>
        <v>1.0695768040581122</v>
      </c>
    </row>
    <row r="84" spans="1:23" x14ac:dyDescent="0.35">
      <c r="A84" s="90" t="s">
        <v>121</v>
      </c>
      <c r="B84" s="89">
        <v>344</v>
      </c>
      <c r="C84" s="90" t="s">
        <v>145</v>
      </c>
      <c r="D84" s="192">
        <v>1.00404700497016</v>
      </c>
      <c r="E84" s="192">
        <v>1.6252185084538417</v>
      </c>
      <c r="F84" s="192">
        <v>1.1424451600288532</v>
      </c>
      <c r="G84" s="113">
        <v>0.42198639523684189</v>
      </c>
      <c r="H84" s="114">
        <f t="shared" si="15"/>
        <v>1.4214947234355608</v>
      </c>
      <c r="I84" s="91">
        <f t="shared" si="16"/>
        <v>1.0453870763196842</v>
      </c>
      <c r="J84" s="193"/>
      <c r="K84" s="192">
        <v>1.00404700497016</v>
      </c>
      <c r="L84" s="192">
        <f t="shared" si="21"/>
        <v>1.6252185084538417</v>
      </c>
      <c r="M84" s="192">
        <f t="shared" si="22"/>
        <v>1.1424451600288532</v>
      </c>
      <c r="N84" s="113">
        <v>0.17552898017698726</v>
      </c>
      <c r="O84" s="91">
        <f t="shared" si="17"/>
        <v>1.5404777949481741</v>
      </c>
      <c r="P84" s="91">
        <f t="shared" si="18"/>
        <v>1.0572853834709455</v>
      </c>
      <c r="R84" s="192">
        <f t="shared" si="23"/>
        <v>1.00404700497016</v>
      </c>
      <c r="S84" s="192">
        <f t="shared" si="24"/>
        <v>1.6252185084538417</v>
      </c>
      <c r="T84" s="192">
        <f t="shared" si="25"/>
        <v>1.1424451600288532</v>
      </c>
      <c r="U84" s="113">
        <v>4.8466181385513778E-2</v>
      </c>
      <c r="V84" s="91">
        <f t="shared" si="19"/>
        <v>1.6018203277809846</v>
      </c>
      <c r="W84" s="91">
        <f t="shared" si="20"/>
        <v>1.0634196367542266</v>
      </c>
    </row>
    <row r="85" spans="1:23" x14ac:dyDescent="0.35">
      <c r="A85" s="90" t="s">
        <v>146</v>
      </c>
      <c r="B85" s="89">
        <v>301</v>
      </c>
      <c r="C85" s="90" t="s">
        <v>147</v>
      </c>
      <c r="D85" s="192">
        <v>1.1081296382371399</v>
      </c>
      <c r="E85" s="192">
        <v>1.8793199122600679</v>
      </c>
      <c r="F85" s="192">
        <v>1.5522214708217537</v>
      </c>
      <c r="G85" s="113">
        <v>0.4100417029545273</v>
      </c>
      <c r="H85" s="114">
        <f t="shared" si="15"/>
        <v>1.7451959102989298</v>
      </c>
      <c r="I85" s="91">
        <f t="shared" si="16"/>
        <v>1.161023301619605</v>
      </c>
      <c r="J85" s="193"/>
      <c r="K85" s="192">
        <v>1.1081296382371399</v>
      </c>
      <c r="L85" s="192">
        <f t="shared" si="21"/>
        <v>1.8793199122600679</v>
      </c>
      <c r="M85" s="192">
        <f t="shared" si="22"/>
        <v>1.5522214708217537</v>
      </c>
      <c r="N85" s="113">
        <v>6.9215492333378871E-4</v>
      </c>
      <c r="O85" s="91">
        <f t="shared" si="17"/>
        <v>1.8790935094634116</v>
      </c>
      <c r="P85" s="91">
        <f t="shared" si="18"/>
        <v>1.1744130615360533</v>
      </c>
      <c r="R85" s="192">
        <f t="shared" si="23"/>
        <v>1.1081296382371399</v>
      </c>
      <c r="S85" s="192">
        <f t="shared" si="24"/>
        <v>1.8793199122600679</v>
      </c>
      <c r="T85" s="192">
        <f t="shared" si="25"/>
        <v>1.5522214708217537</v>
      </c>
      <c r="U85" s="113">
        <v>0</v>
      </c>
      <c r="V85" s="91">
        <f t="shared" si="19"/>
        <v>1.8793199122600679</v>
      </c>
      <c r="W85" s="91">
        <f t="shared" si="20"/>
        <v>1.1744357018157188</v>
      </c>
    </row>
    <row r="86" spans="1:23" x14ac:dyDescent="0.35">
      <c r="A86" s="90" t="s">
        <v>146</v>
      </c>
      <c r="B86" s="89">
        <v>302</v>
      </c>
      <c r="C86" s="90" t="s">
        <v>148</v>
      </c>
      <c r="D86" s="192">
        <v>1.1670575084131201</v>
      </c>
      <c r="E86" s="192">
        <v>3.0116722656810881</v>
      </c>
      <c r="F86" s="192">
        <v>1.5878386154980841</v>
      </c>
      <c r="G86" s="113">
        <v>0.40817036901320802</v>
      </c>
      <c r="H86" s="114">
        <f t="shared" si="15"/>
        <v>2.4305055592724685</v>
      </c>
      <c r="I86" s="91">
        <f t="shared" si="16"/>
        <v>1.2766965626577431</v>
      </c>
      <c r="J86" s="193"/>
      <c r="K86" s="192">
        <v>1.1670575084131201</v>
      </c>
      <c r="L86" s="192">
        <f t="shared" si="21"/>
        <v>3.0116722656810881</v>
      </c>
      <c r="M86" s="192">
        <f t="shared" si="22"/>
        <v>1.5878386154980841</v>
      </c>
      <c r="N86" s="113">
        <v>0.12714593839986893</v>
      </c>
      <c r="O86" s="91">
        <f t="shared" si="17"/>
        <v>2.8306376001032594</v>
      </c>
      <c r="P86" s="91">
        <f t="shared" si="18"/>
        <v>1.3167097667408223</v>
      </c>
      <c r="R86" s="192">
        <f t="shared" si="23"/>
        <v>1.1670575084131201</v>
      </c>
      <c r="S86" s="192">
        <f t="shared" si="24"/>
        <v>3.0116722656810881</v>
      </c>
      <c r="T86" s="192">
        <f t="shared" si="25"/>
        <v>1.5878386154980841</v>
      </c>
      <c r="U86" s="113">
        <v>6.3366048180046985E-2</v>
      </c>
      <c r="V86" s="91">
        <f t="shared" si="19"/>
        <v>2.9214495540032197</v>
      </c>
      <c r="W86" s="91">
        <f t="shared" si="20"/>
        <v>1.3257909621308182</v>
      </c>
    </row>
    <row r="87" spans="1:23" x14ac:dyDescent="0.35">
      <c r="A87" s="90" t="s">
        <v>146</v>
      </c>
      <c r="B87" s="89">
        <v>303</v>
      </c>
      <c r="C87" s="90" t="s">
        <v>149</v>
      </c>
      <c r="D87" s="192">
        <v>1.1081296382371399</v>
      </c>
      <c r="E87" s="192">
        <v>3.1223499100717653</v>
      </c>
      <c r="F87" s="192">
        <v>1.8883457426119403</v>
      </c>
      <c r="G87" s="113">
        <v>0.28091637856342278</v>
      </c>
      <c r="H87" s="114">
        <f t="shared" si="15"/>
        <v>2.77569792821678</v>
      </c>
      <c r="I87" s="91">
        <f t="shared" si="16"/>
        <v>1.2640735034113901</v>
      </c>
      <c r="J87" s="193"/>
      <c r="K87" s="192">
        <v>1.1081296382371399</v>
      </c>
      <c r="L87" s="192">
        <f t="shared" si="21"/>
        <v>3.1223499100717653</v>
      </c>
      <c r="M87" s="192">
        <f t="shared" si="22"/>
        <v>1.8883457426119403</v>
      </c>
      <c r="N87" s="113">
        <v>6.8707965244122512E-4</v>
      </c>
      <c r="O87" s="91">
        <f t="shared" si="17"/>
        <v>3.1215020509172762</v>
      </c>
      <c r="P87" s="91">
        <f t="shared" si="18"/>
        <v>1.2986539156814398</v>
      </c>
      <c r="R87" s="192">
        <f t="shared" si="23"/>
        <v>1.1081296382371399</v>
      </c>
      <c r="S87" s="192">
        <f t="shared" si="24"/>
        <v>3.1223499100717653</v>
      </c>
      <c r="T87" s="192">
        <f t="shared" si="25"/>
        <v>1.8883457426119403</v>
      </c>
      <c r="U87" s="113">
        <v>0</v>
      </c>
      <c r="V87" s="91">
        <f t="shared" si="19"/>
        <v>3.1223499100717653</v>
      </c>
      <c r="W87" s="91">
        <f t="shared" si="20"/>
        <v>1.2987387015968888</v>
      </c>
    </row>
    <row r="88" spans="1:23" x14ac:dyDescent="0.35">
      <c r="A88" s="90" t="s">
        <v>146</v>
      </c>
      <c r="B88" s="89">
        <v>304</v>
      </c>
      <c r="C88" s="90" t="s">
        <v>150</v>
      </c>
      <c r="D88" s="192">
        <v>1.1670575084131201</v>
      </c>
      <c r="E88" s="192">
        <v>2.3009720896685577</v>
      </c>
      <c r="F88" s="192">
        <v>1.4534706177719954</v>
      </c>
      <c r="G88" s="113">
        <v>0.4043684869341751</v>
      </c>
      <c r="H88" s="114">
        <f t="shared" si="15"/>
        <v>1.9582692018032586</v>
      </c>
      <c r="I88" s="91">
        <f t="shared" si="16"/>
        <v>1.2294729269108222</v>
      </c>
      <c r="J88" s="193"/>
      <c r="K88" s="192">
        <v>1.1670575084131201</v>
      </c>
      <c r="L88" s="192">
        <f t="shared" si="21"/>
        <v>2.3009720896685577</v>
      </c>
      <c r="M88" s="192">
        <f t="shared" si="22"/>
        <v>1.4534706177719954</v>
      </c>
      <c r="N88" s="113">
        <v>8.4375258921867369E-2</v>
      </c>
      <c r="O88" s="91">
        <f t="shared" si="17"/>
        <v>2.2294639335406217</v>
      </c>
      <c r="P88" s="91">
        <f t="shared" si="18"/>
        <v>1.2565924000845583</v>
      </c>
      <c r="R88" s="192">
        <f t="shared" si="23"/>
        <v>1.1670575084131201</v>
      </c>
      <c r="S88" s="192">
        <f t="shared" si="24"/>
        <v>2.3009720896685577</v>
      </c>
      <c r="T88" s="192">
        <f t="shared" si="25"/>
        <v>1.4534706177719954</v>
      </c>
      <c r="U88" s="113">
        <v>4.41523596039873E-2</v>
      </c>
      <c r="V88" s="91">
        <f t="shared" si="19"/>
        <v>2.2635528999164718</v>
      </c>
      <c r="W88" s="91">
        <f t="shared" si="20"/>
        <v>1.2600012967221434</v>
      </c>
    </row>
    <row r="89" spans="1:23" x14ac:dyDescent="0.35">
      <c r="A89" s="90" t="s">
        <v>146</v>
      </c>
      <c r="B89" s="89">
        <v>305</v>
      </c>
      <c r="C89" s="90" t="s">
        <v>151</v>
      </c>
      <c r="D89" s="192">
        <v>1.1081296382371399</v>
      </c>
      <c r="E89" s="192">
        <v>3.2860226469550589</v>
      </c>
      <c r="F89" s="192">
        <v>1.7418074560013144</v>
      </c>
      <c r="G89" s="113">
        <v>0.11139319899201502</v>
      </c>
      <c r="H89" s="114">
        <f t="shared" si="15"/>
        <v>3.1140075769026558</v>
      </c>
      <c r="I89" s="91">
        <f t="shared" si="16"/>
        <v>1.2979044682799776</v>
      </c>
      <c r="J89" s="193"/>
      <c r="K89" s="192">
        <v>1.1081296382371399</v>
      </c>
      <c r="L89" s="192">
        <f t="shared" si="21"/>
        <v>3.2860226469550589</v>
      </c>
      <c r="M89" s="192">
        <f t="shared" si="22"/>
        <v>1.7418074560013144</v>
      </c>
      <c r="N89" s="113">
        <v>8.5726287629420382E-3</v>
      </c>
      <c r="O89" s="91">
        <f t="shared" si="17"/>
        <v>3.2727846633929163</v>
      </c>
      <c r="P89" s="91">
        <f t="shared" si="18"/>
        <v>1.3137821769290037</v>
      </c>
      <c r="R89" s="192">
        <f t="shared" si="23"/>
        <v>1.1081296382371399</v>
      </c>
      <c r="S89" s="192">
        <f t="shared" si="24"/>
        <v>3.2860226469550589</v>
      </c>
      <c r="T89" s="192">
        <f t="shared" si="25"/>
        <v>1.7418074560013144</v>
      </c>
      <c r="U89" s="113">
        <v>0</v>
      </c>
      <c r="V89" s="91">
        <f t="shared" si="19"/>
        <v>3.2860226469550589</v>
      </c>
      <c r="W89" s="91">
        <f t="shared" si="20"/>
        <v>1.3151059752852179</v>
      </c>
    </row>
    <row r="90" spans="1:23" x14ac:dyDescent="0.35">
      <c r="A90" s="90" t="s">
        <v>146</v>
      </c>
      <c r="B90" s="89">
        <v>306</v>
      </c>
      <c r="C90" s="90" t="s">
        <v>152</v>
      </c>
      <c r="D90" s="192">
        <v>1.1081296382371399</v>
      </c>
      <c r="E90" s="192">
        <v>3.804981449781677</v>
      </c>
      <c r="F90" s="192">
        <v>1.536231483285085</v>
      </c>
      <c r="G90" s="113">
        <v>0.29811991147817235</v>
      </c>
      <c r="H90" s="114">
        <f t="shared" si="15"/>
        <v>3.1286219106036066</v>
      </c>
      <c r="I90" s="91">
        <f t="shared" si="16"/>
        <v>1.2993659016500727</v>
      </c>
      <c r="J90" s="193"/>
      <c r="K90" s="192">
        <v>1.1081296382371399</v>
      </c>
      <c r="L90" s="192">
        <f t="shared" si="21"/>
        <v>3.804981449781677</v>
      </c>
      <c r="M90" s="192">
        <f t="shared" si="22"/>
        <v>1.536231483285085</v>
      </c>
      <c r="N90" s="113">
        <v>4.9786871062609428E-2</v>
      </c>
      <c r="O90" s="91">
        <f t="shared" si="17"/>
        <v>3.6920274877264116</v>
      </c>
      <c r="P90" s="91">
        <f t="shared" si="18"/>
        <v>1.3557064593623533</v>
      </c>
      <c r="R90" s="192">
        <f t="shared" si="23"/>
        <v>1.1081296382371399</v>
      </c>
      <c r="S90" s="192">
        <f t="shared" si="24"/>
        <v>3.804981449781677</v>
      </c>
      <c r="T90" s="192">
        <f t="shared" si="25"/>
        <v>1.536231483285085</v>
      </c>
      <c r="U90" s="113">
        <v>1.3927474509056523E-2</v>
      </c>
      <c r="V90" s="91">
        <f t="shared" si="19"/>
        <v>3.7733834924558725</v>
      </c>
      <c r="W90" s="91">
        <f t="shared" si="20"/>
        <v>1.3638420598352994</v>
      </c>
    </row>
    <row r="91" spans="1:23" x14ac:dyDescent="0.35">
      <c r="A91" s="90" t="s">
        <v>146</v>
      </c>
      <c r="B91" s="89">
        <v>307</v>
      </c>
      <c r="C91" s="90" t="s">
        <v>153</v>
      </c>
      <c r="D91" s="192">
        <v>1.1670575084131201</v>
      </c>
      <c r="E91" s="192">
        <v>2.5350905664929559</v>
      </c>
      <c r="F91" s="192">
        <v>1.7739941517223858</v>
      </c>
      <c r="G91" s="113">
        <v>0.50575194862996764</v>
      </c>
      <c r="H91" s="114">
        <f t="shared" si="15"/>
        <v>2.150164571627458</v>
      </c>
      <c r="I91" s="91">
        <f t="shared" si="16"/>
        <v>1.248662463893242</v>
      </c>
      <c r="J91" s="193"/>
      <c r="K91" s="192">
        <v>1.1670575084131201</v>
      </c>
      <c r="L91" s="192">
        <f t="shared" si="21"/>
        <v>2.5350905664929559</v>
      </c>
      <c r="M91" s="192">
        <f t="shared" si="22"/>
        <v>1.7739941517223858</v>
      </c>
      <c r="N91" s="113">
        <v>6.4099806785029204E-2</v>
      </c>
      <c r="O91" s="91">
        <f t="shared" si="17"/>
        <v>2.4863044333613837</v>
      </c>
      <c r="P91" s="91">
        <f t="shared" si="18"/>
        <v>1.2822764500666346</v>
      </c>
      <c r="R91" s="192">
        <f t="shared" si="23"/>
        <v>1.1670575084131201</v>
      </c>
      <c r="S91" s="192">
        <f t="shared" si="24"/>
        <v>2.5350905664929559</v>
      </c>
      <c r="T91" s="192">
        <f t="shared" si="25"/>
        <v>1.7739941517223858</v>
      </c>
      <c r="U91" s="113">
        <v>1.820388349514563E-2</v>
      </c>
      <c r="V91" s="91">
        <f t="shared" si="19"/>
        <v>2.5212356560298992</v>
      </c>
      <c r="W91" s="91">
        <f t="shared" si="20"/>
        <v>1.2857695723334861</v>
      </c>
    </row>
    <row r="92" spans="1:23" x14ac:dyDescent="0.35">
      <c r="A92" s="90" t="s">
        <v>146</v>
      </c>
      <c r="B92" s="89">
        <v>308</v>
      </c>
      <c r="C92" s="90" t="s">
        <v>154</v>
      </c>
      <c r="D92" s="192">
        <v>1.1081296382371399</v>
      </c>
      <c r="E92" s="192">
        <v>2.9157967990624862</v>
      </c>
      <c r="F92" s="192">
        <v>1.619393543259757</v>
      </c>
      <c r="G92" s="113">
        <v>0.40621849563950785</v>
      </c>
      <c r="H92" s="114">
        <f t="shared" si="15"/>
        <v>2.3891738187481413</v>
      </c>
      <c r="I92" s="91">
        <f t="shared" si="16"/>
        <v>1.2254210924645261</v>
      </c>
      <c r="J92" s="193"/>
      <c r="K92" s="192">
        <v>1.1081296382371399</v>
      </c>
      <c r="L92" s="192">
        <f t="shared" si="21"/>
        <v>2.9157967990624862</v>
      </c>
      <c r="M92" s="192">
        <f t="shared" si="22"/>
        <v>1.619393543259757</v>
      </c>
      <c r="N92" s="113">
        <v>0.12194452615123173</v>
      </c>
      <c r="O92" s="91">
        <f t="shared" si="17"/>
        <v>2.7577075183327082</v>
      </c>
      <c r="P92" s="91">
        <f t="shared" si="18"/>
        <v>1.2622744624229829</v>
      </c>
      <c r="R92" s="192">
        <f t="shared" si="23"/>
        <v>1.1081296382371399</v>
      </c>
      <c r="S92" s="192">
        <f t="shared" si="24"/>
        <v>2.9157967990624862</v>
      </c>
      <c r="T92" s="192">
        <f t="shared" si="25"/>
        <v>1.619393543259757</v>
      </c>
      <c r="U92" s="113">
        <v>2.1002100210021E-2</v>
      </c>
      <c r="V92" s="91">
        <f t="shared" si="19"/>
        <v>2.8885696079715197</v>
      </c>
      <c r="W92" s="91">
        <f t="shared" si="20"/>
        <v>1.2753606713868642</v>
      </c>
    </row>
    <row r="93" spans="1:23" x14ac:dyDescent="0.35">
      <c r="A93" s="90" t="s">
        <v>146</v>
      </c>
      <c r="B93" s="89">
        <v>203</v>
      </c>
      <c r="C93" s="90" t="s">
        <v>155</v>
      </c>
      <c r="D93" s="192">
        <v>1.30336750992321</v>
      </c>
      <c r="E93" s="192">
        <v>3.619357513277992</v>
      </c>
      <c r="F93" s="192">
        <v>1.5791718524631573</v>
      </c>
      <c r="G93" s="113">
        <v>0.45595881141287026</v>
      </c>
      <c r="H93" s="114">
        <f t="shared" si="15"/>
        <v>2.6891168843112783</v>
      </c>
      <c r="I93" s="91">
        <f t="shared" si="16"/>
        <v>1.4116056963696959</v>
      </c>
      <c r="J93" s="195"/>
      <c r="K93" s="192">
        <v>1.30336750992321</v>
      </c>
      <c r="L93" s="192">
        <f t="shared" si="21"/>
        <v>3.619357513277992</v>
      </c>
      <c r="M93" s="192">
        <f t="shared" si="22"/>
        <v>1.5791718524631573</v>
      </c>
      <c r="N93" s="113">
        <v>0.1013798504806159</v>
      </c>
      <c r="O93" s="91">
        <f t="shared" si="17"/>
        <v>3.4125237960318873</v>
      </c>
      <c r="P93" s="91">
        <f t="shared" si="18"/>
        <v>1.4839463875417569</v>
      </c>
      <c r="R93" s="192">
        <f t="shared" si="23"/>
        <v>1.30336750992321</v>
      </c>
      <c r="S93" s="192">
        <f t="shared" si="24"/>
        <v>3.619357513277992</v>
      </c>
      <c r="T93" s="192">
        <f t="shared" si="25"/>
        <v>1.5791718524631573</v>
      </c>
      <c r="U93" s="113">
        <v>3.4426000236678751E-2</v>
      </c>
      <c r="V93" s="91">
        <f t="shared" si="19"/>
        <v>3.5491220812359119</v>
      </c>
      <c r="W93" s="91">
        <f t="shared" si="20"/>
        <v>1.4976062160621593</v>
      </c>
    </row>
    <row r="94" spans="1:23" x14ac:dyDescent="0.35">
      <c r="A94" s="90" t="s">
        <v>146</v>
      </c>
      <c r="B94" s="89">
        <v>310</v>
      </c>
      <c r="C94" s="90" t="s">
        <v>156</v>
      </c>
      <c r="D94" s="192">
        <v>1.1670575084131201</v>
      </c>
      <c r="E94" s="192">
        <v>2.5926885140430289</v>
      </c>
      <c r="F94" s="192">
        <v>1.7155364432143305</v>
      </c>
      <c r="G94" s="113">
        <v>0.25637572987160601</v>
      </c>
      <c r="H94" s="114">
        <f t="shared" si="15"/>
        <v>2.3678080116759306</v>
      </c>
      <c r="I94" s="91">
        <f t="shared" si="16"/>
        <v>1.2704268078980894</v>
      </c>
      <c r="J94" s="193"/>
      <c r="K94" s="192">
        <v>1.1670575084131201</v>
      </c>
      <c r="L94" s="192">
        <f t="shared" si="21"/>
        <v>2.5926885140430289</v>
      </c>
      <c r="M94" s="192">
        <f t="shared" si="22"/>
        <v>1.7155364432143305</v>
      </c>
      <c r="N94" s="113">
        <v>1.5031707503317402E-2</v>
      </c>
      <c r="O94" s="91">
        <f t="shared" si="17"/>
        <v>2.5795034206784031</v>
      </c>
      <c r="P94" s="91">
        <f t="shared" si="18"/>
        <v>1.2915963487983366</v>
      </c>
      <c r="R94" s="192">
        <f t="shared" si="23"/>
        <v>1.1670575084131201</v>
      </c>
      <c r="S94" s="192">
        <f t="shared" si="24"/>
        <v>2.5926885140430289</v>
      </c>
      <c r="T94" s="192">
        <f t="shared" si="25"/>
        <v>1.7155364432143305</v>
      </c>
      <c r="U94" s="113">
        <v>1.4749262536873156E-3</v>
      </c>
      <c r="V94" s="91">
        <f t="shared" si="19"/>
        <v>2.5913947794252876</v>
      </c>
      <c r="W94" s="91">
        <f t="shared" si="20"/>
        <v>1.2927854846730251</v>
      </c>
    </row>
    <row r="95" spans="1:23" x14ac:dyDescent="0.35">
      <c r="A95" s="90" t="s">
        <v>146</v>
      </c>
      <c r="B95" s="89">
        <v>311</v>
      </c>
      <c r="C95" s="90" t="s">
        <v>157</v>
      </c>
      <c r="D95" s="192">
        <v>1.1081296382371399</v>
      </c>
      <c r="E95" s="192">
        <v>2.2671878634732479</v>
      </c>
      <c r="F95" s="192">
        <v>1.5325420832376206</v>
      </c>
      <c r="G95" s="113">
        <v>0.25559097532083264</v>
      </c>
      <c r="H95" s="114">
        <f t="shared" si="15"/>
        <v>2.0794190319874897</v>
      </c>
      <c r="I95" s="91">
        <f t="shared" si="16"/>
        <v>1.1944456137884611</v>
      </c>
      <c r="J95" s="193"/>
      <c r="K95" s="192">
        <v>1.1081296382371399</v>
      </c>
      <c r="L95" s="192">
        <f t="shared" si="21"/>
        <v>2.2671878634732479</v>
      </c>
      <c r="M95" s="192">
        <f t="shared" si="22"/>
        <v>1.5325420832376206</v>
      </c>
      <c r="N95" s="113">
        <v>2.2968896310172574E-2</v>
      </c>
      <c r="O95" s="91">
        <f t="shared" si="17"/>
        <v>2.2503138607223097</v>
      </c>
      <c r="P95" s="91">
        <f t="shared" si="18"/>
        <v>1.2115350966619431</v>
      </c>
      <c r="R95" s="192">
        <f t="shared" si="23"/>
        <v>1.1081296382371399</v>
      </c>
      <c r="S95" s="192">
        <f t="shared" si="24"/>
        <v>2.2671878634732479</v>
      </c>
      <c r="T95" s="192">
        <f t="shared" si="25"/>
        <v>1.5325420832376206</v>
      </c>
      <c r="U95" s="113">
        <v>1.2482168330955778E-2</v>
      </c>
      <c r="V95" s="91">
        <f t="shared" si="19"/>
        <v>2.2580178911807205</v>
      </c>
      <c r="W95" s="91">
        <f t="shared" si="20"/>
        <v>1.2123054997077842</v>
      </c>
    </row>
    <row r="96" spans="1:23" x14ac:dyDescent="0.35">
      <c r="A96" s="90" t="s">
        <v>146</v>
      </c>
      <c r="B96" s="89">
        <v>312</v>
      </c>
      <c r="C96" s="90" t="s">
        <v>158</v>
      </c>
      <c r="D96" s="192">
        <v>1.1670575084131201</v>
      </c>
      <c r="E96" s="192">
        <v>2.5430798076884575</v>
      </c>
      <c r="F96" s="192">
        <v>1.672976201714361</v>
      </c>
      <c r="G96" s="113">
        <v>0.52363402110495116</v>
      </c>
      <c r="H96" s="114">
        <f t="shared" si="15"/>
        <v>2.0874639577143235</v>
      </c>
      <c r="I96" s="91">
        <f t="shared" si="16"/>
        <v>1.2423924025019286</v>
      </c>
      <c r="J96" s="193"/>
      <c r="K96" s="192">
        <v>1.1670575084131201</v>
      </c>
      <c r="L96" s="192">
        <f t="shared" si="21"/>
        <v>2.5430798076884575</v>
      </c>
      <c r="M96" s="192">
        <f t="shared" si="22"/>
        <v>1.672976201714361</v>
      </c>
      <c r="N96" s="113">
        <v>4.475001872397609E-2</v>
      </c>
      <c r="O96" s="91">
        <f t="shared" si="17"/>
        <v>2.5041426550293173</v>
      </c>
      <c r="P96" s="91">
        <f t="shared" si="18"/>
        <v>1.284060272233428</v>
      </c>
      <c r="R96" s="192">
        <f t="shared" si="23"/>
        <v>1.1670575084131201</v>
      </c>
      <c r="S96" s="192">
        <f t="shared" si="24"/>
        <v>2.5430798076884575</v>
      </c>
      <c r="T96" s="192">
        <f t="shared" si="25"/>
        <v>1.672976201714361</v>
      </c>
      <c r="U96" s="113">
        <v>1.8805101713476623E-2</v>
      </c>
      <c r="V96" s="91">
        <f t="shared" si="19"/>
        <v>2.5267174208768517</v>
      </c>
      <c r="W96" s="91">
        <f t="shared" si="20"/>
        <v>1.2863177488181814</v>
      </c>
    </row>
    <row r="97" spans="1:23" x14ac:dyDescent="0.35">
      <c r="A97" s="90" t="s">
        <v>146</v>
      </c>
      <c r="B97" s="89">
        <v>313</v>
      </c>
      <c r="C97" s="90" t="s">
        <v>159</v>
      </c>
      <c r="D97" s="192">
        <v>1.1670575084131201</v>
      </c>
      <c r="E97" s="192">
        <v>2.857862740922966</v>
      </c>
      <c r="F97" s="192">
        <v>1.5943283454906378</v>
      </c>
      <c r="G97" s="113">
        <v>0.42516234465814634</v>
      </c>
      <c r="H97" s="114">
        <f t="shared" si="15"/>
        <v>2.3206554948047442</v>
      </c>
      <c r="I97" s="91">
        <f t="shared" si="16"/>
        <v>1.2657115562109706</v>
      </c>
      <c r="J97" s="193"/>
      <c r="K97" s="192">
        <v>1.1670575084131201</v>
      </c>
      <c r="L97" s="192">
        <f t="shared" si="21"/>
        <v>2.857862740922966</v>
      </c>
      <c r="M97" s="192">
        <f t="shared" si="22"/>
        <v>1.5943283454906378</v>
      </c>
      <c r="N97" s="113">
        <v>5.6794947883695164E-2</v>
      </c>
      <c r="O97" s="91">
        <f t="shared" si="17"/>
        <v>2.7861003707851304</v>
      </c>
      <c r="P97" s="91">
        <f t="shared" si="18"/>
        <v>1.3122560438090094</v>
      </c>
      <c r="R97" s="192">
        <f t="shared" si="23"/>
        <v>1.1670575084131201</v>
      </c>
      <c r="S97" s="192">
        <f t="shared" si="24"/>
        <v>2.857862740922966</v>
      </c>
      <c r="T97" s="192">
        <f t="shared" si="25"/>
        <v>1.5943283454906378</v>
      </c>
      <c r="U97" s="113">
        <v>7.482929566925452E-3</v>
      </c>
      <c r="V97" s="91">
        <f t="shared" si="19"/>
        <v>2.8484078020365584</v>
      </c>
      <c r="W97" s="91">
        <f t="shared" si="20"/>
        <v>1.3184867869341521</v>
      </c>
    </row>
    <row r="98" spans="1:23" x14ac:dyDescent="0.35">
      <c r="A98" s="90" t="s">
        <v>146</v>
      </c>
      <c r="B98" s="89">
        <v>314</v>
      </c>
      <c r="C98" s="90" t="s">
        <v>160</v>
      </c>
      <c r="D98" s="192">
        <v>1.1670575084131201</v>
      </c>
      <c r="E98" s="192">
        <v>3.5177401788770641</v>
      </c>
      <c r="F98" s="192">
        <v>2.2120517544673972</v>
      </c>
      <c r="G98" s="113">
        <v>0.38154059315226507</v>
      </c>
      <c r="H98" s="114">
        <f t="shared" si="15"/>
        <v>3.0195670429557535</v>
      </c>
      <c r="I98" s="91">
        <f t="shared" si="16"/>
        <v>1.3356027110260715</v>
      </c>
      <c r="J98" s="193"/>
      <c r="K98" s="192">
        <v>1.1670575084131201</v>
      </c>
      <c r="L98" s="192">
        <f t="shared" si="21"/>
        <v>3.5177401788770641</v>
      </c>
      <c r="M98" s="192">
        <f t="shared" si="22"/>
        <v>2.2120517544673972</v>
      </c>
      <c r="N98" s="113">
        <v>8.6127200030866422E-2</v>
      </c>
      <c r="O98" s="91">
        <f t="shared" si="17"/>
        <v>3.4052848907699462</v>
      </c>
      <c r="P98" s="91">
        <f t="shared" si="18"/>
        <v>1.3741744958074908</v>
      </c>
      <c r="R98" s="192">
        <f t="shared" si="23"/>
        <v>1.1670575084131201</v>
      </c>
      <c r="S98" s="192">
        <f t="shared" si="24"/>
        <v>3.5177401788770641</v>
      </c>
      <c r="T98" s="192">
        <f t="shared" si="25"/>
        <v>2.2120517544673972</v>
      </c>
      <c r="U98" s="113">
        <v>2.8526985435883188E-2</v>
      </c>
      <c r="V98" s="91">
        <f t="shared" si="19"/>
        <v>3.4804928242101285</v>
      </c>
      <c r="W98" s="91">
        <f t="shared" si="20"/>
        <v>1.3816952891515091</v>
      </c>
    </row>
    <row r="99" spans="1:23" x14ac:dyDescent="0.35">
      <c r="A99" s="90" t="s">
        <v>146</v>
      </c>
      <c r="B99" s="89">
        <v>315</v>
      </c>
      <c r="C99" s="90" t="s">
        <v>161</v>
      </c>
      <c r="D99" s="192">
        <v>1.1670575084131201</v>
      </c>
      <c r="E99" s="192">
        <v>3.3242970012094202</v>
      </c>
      <c r="F99" s="192">
        <v>1.9932354548360092</v>
      </c>
      <c r="G99" s="113">
        <v>0.53782839622458967</v>
      </c>
      <c r="H99" s="114">
        <f t="shared" si="15"/>
        <v>2.6084143044471864</v>
      </c>
      <c r="I99" s="91">
        <f t="shared" si="16"/>
        <v>1.2944874371752149</v>
      </c>
      <c r="J99" s="193"/>
      <c r="K99" s="192">
        <v>1.1670575084131201</v>
      </c>
      <c r="L99" s="192">
        <f t="shared" si="21"/>
        <v>3.3242970012094202</v>
      </c>
      <c r="M99" s="192">
        <f t="shared" si="22"/>
        <v>1.9932354548360092</v>
      </c>
      <c r="N99" s="113">
        <v>2.5134220507643894E-2</v>
      </c>
      <c r="O99" s="91">
        <f t="shared" si="17"/>
        <v>3.2908418067936251</v>
      </c>
      <c r="P99" s="91">
        <f t="shared" si="18"/>
        <v>1.3627301874098587</v>
      </c>
      <c r="R99" s="192">
        <f t="shared" si="23"/>
        <v>1.1670575084131201</v>
      </c>
      <c r="S99" s="192">
        <f t="shared" si="24"/>
        <v>3.3242970012094202</v>
      </c>
      <c r="T99" s="192">
        <f t="shared" si="25"/>
        <v>1.9932354548360092</v>
      </c>
      <c r="U99" s="113">
        <v>8.0110231678790014E-3</v>
      </c>
      <c r="V99" s="91">
        <f t="shared" si="19"/>
        <v>3.3136338363235498</v>
      </c>
      <c r="W99" s="91">
        <f t="shared" si="20"/>
        <v>1.3650093903628513</v>
      </c>
    </row>
    <row r="100" spans="1:23" x14ac:dyDescent="0.35">
      <c r="A100" s="90" t="s">
        <v>146</v>
      </c>
      <c r="B100" s="89">
        <v>317</v>
      </c>
      <c r="C100" s="90" t="s">
        <v>162</v>
      </c>
      <c r="D100" s="192">
        <v>1.1081296382371399</v>
      </c>
      <c r="E100" s="192">
        <v>2.4514997600624162</v>
      </c>
      <c r="F100" s="192">
        <v>1.6188459875716346</v>
      </c>
      <c r="G100" s="113">
        <v>0.37640750868714862</v>
      </c>
      <c r="H100" s="114">
        <f t="shared" si="15"/>
        <v>2.1380826279602054</v>
      </c>
      <c r="I100" s="91">
        <f t="shared" si="16"/>
        <v>1.2003119733857326</v>
      </c>
      <c r="J100" s="193"/>
      <c r="K100" s="192">
        <v>1.1081296382371399</v>
      </c>
      <c r="L100" s="192">
        <f t="shared" si="21"/>
        <v>2.4514997600624162</v>
      </c>
      <c r="M100" s="192">
        <f t="shared" si="22"/>
        <v>1.6188459875716346</v>
      </c>
      <c r="N100" s="113">
        <v>2.0347488852984312E-3</v>
      </c>
      <c r="O100" s="91">
        <f t="shared" si="17"/>
        <v>2.4498055187270014</v>
      </c>
      <c r="P100" s="91">
        <f t="shared" si="18"/>
        <v>1.2314842624624123</v>
      </c>
      <c r="R100" s="192">
        <f t="shared" si="23"/>
        <v>1.1081296382371399</v>
      </c>
      <c r="S100" s="192">
        <f t="shared" si="24"/>
        <v>2.4514997600624162</v>
      </c>
      <c r="T100" s="192">
        <f t="shared" si="25"/>
        <v>1.6188459875716346</v>
      </c>
      <c r="U100" s="113">
        <v>0</v>
      </c>
      <c r="V100" s="91">
        <f t="shared" si="19"/>
        <v>2.4514997600624162</v>
      </c>
      <c r="W100" s="91">
        <f t="shared" si="20"/>
        <v>1.2316536865959538</v>
      </c>
    </row>
    <row r="101" spans="1:23" x14ac:dyDescent="0.35">
      <c r="A101" s="90" t="s">
        <v>146</v>
      </c>
      <c r="B101" s="89">
        <v>318</v>
      </c>
      <c r="C101" s="90" t="s">
        <v>163</v>
      </c>
      <c r="D101" s="192">
        <v>1.1670575084131201</v>
      </c>
      <c r="E101" s="192">
        <v>3.6557015744524506</v>
      </c>
      <c r="F101" s="192">
        <v>2.1534164474437976</v>
      </c>
      <c r="G101" s="113">
        <v>0.21879726568741173</v>
      </c>
      <c r="H101" s="114">
        <f t="shared" si="15"/>
        <v>3.3270056963800911</v>
      </c>
      <c r="I101" s="91">
        <f t="shared" si="16"/>
        <v>1.3663465763685054</v>
      </c>
      <c r="J101" s="193"/>
      <c r="K101" s="192">
        <v>1.1670575084131201</v>
      </c>
      <c r="L101" s="192">
        <f t="shared" si="21"/>
        <v>3.6557015744524506</v>
      </c>
      <c r="M101" s="192">
        <f t="shared" si="22"/>
        <v>2.1534164474437976</v>
      </c>
      <c r="N101" s="113">
        <v>1.7299327818924636E-2</v>
      </c>
      <c r="O101" s="91">
        <f t="shared" si="17"/>
        <v>3.6297130515628333</v>
      </c>
      <c r="P101" s="91">
        <f t="shared" si="18"/>
        <v>1.3966173118867795</v>
      </c>
      <c r="R101" s="192">
        <f t="shared" si="23"/>
        <v>1.1670575084131201</v>
      </c>
      <c r="S101" s="192">
        <f t="shared" si="24"/>
        <v>3.6557015744524506</v>
      </c>
      <c r="T101" s="192">
        <f t="shared" si="25"/>
        <v>2.1534164474437976</v>
      </c>
      <c r="U101" s="113">
        <v>0</v>
      </c>
      <c r="V101" s="91">
        <f t="shared" si="19"/>
        <v>3.6557015744524506</v>
      </c>
      <c r="W101" s="91">
        <f t="shared" si="20"/>
        <v>1.3992161641757412</v>
      </c>
    </row>
    <row r="102" spans="1:23" x14ac:dyDescent="0.35">
      <c r="A102" s="90" t="s">
        <v>146</v>
      </c>
      <c r="B102" s="89">
        <v>319</v>
      </c>
      <c r="C102" s="90" t="s">
        <v>164</v>
      </c>
      <c r="D102" s="192">
        <v>1.1670575084131201</v>
      </c>
      <c r="E102" s="192">
        <v>3.3310373095871757</v>
      </c>
      <c r="F102" s="192">
        <v>2.0767224064699481</v>
      </c>
      <c r="G102" s="113">
        <v>0.41310438185804405</v>
      </c>
      <c r="H102" s="114">
        <f t="shared" si="15"/>
        <v>2.812874326879601</v>
      </c>
      <c r="I102" s="91">
        <f t="shared" si="16"/>
        <v>1.3149334394184564</v>
      </c>
      <c r="J102" s="193"/>
      <c r="K102" s="192">
        <v>1.1670575084131201</v>
      </c>
      <c r="L102" s="192">
        <f t="shared" si="21"/>
        <v>3.3310373095871757</v>
      </c>
      <c r="M102" s="192">
        <f t="shared" si="22"/>
        <v>2.0767224064699481</v>
      </c>
      <c r="N102" s="113">
        <v>1.406128610317707E-2</v>
      </c>
      <c r="O102" s="91">
        <f t="shared" si="17"/>
        <v>3.3134000288709657</v>
      </c>
      <c r="P102" s="91">
        <f t="shared" si="18"/>
        <v>1.3649860096175928</v>
      </c>
      <c r="R102" s="192">
        <f t="shared" si="23"/>
        <v>1.1670575084131201</v>
      </c>
      <c r="S102" s="192">
        <f t="shared" si="24"/>
        <v>3.3310373095871757</v>
      </c>
      <c r="T102" s="192">
        <f t="shared" si="25"/>
        <v>2.0767224064699481</v>
      </c>
      <c r="U102" s="113">
        <v>1.9117945776726292E-2</v>
      </c>
      <c r="V102" s="91">
        <f t="shared" si="19"/>
        <v>3.3070573852824405</v>
      </c>
      <c r="W102" s="91">
        <f t="shared" si="20"/>
        <v>1.3643517452587404</v>
      </c>
    </row>
    <row r="103" spans="1:23" x14ac:dyDescent="0.35">
      <c r="A103" s="90" t="s">
        <v>146</v>
      </c>
      <c r="B103" s="89">
        <v>320</v>
      </c>
      <c r="C103" s="90" t="s">
        <v>165</v>
      </c>
      <c r="D103" s="192">
        <v>1.1081296382371399</v>
      </c>
      <c r="E103" s="192">
        <v>2.3260676964800235</v>
      </c>
      <c r="F103" s="192">
        <v>1.7777755454225239</v>
      </c>
      <c r="G103" s="113">
        <v>0.49476504332203924</v>
      </c>
      <c r="H103" s="114">
        <f t="shared" si="15"/>
        <v>2.054791906608926</v>
      </c>
      <c r="I103" s="91">
        <f t="shared" si="16"/>
        <v>1.1919829012506047</v>
      </c>
      <c r="J103" s="193"/>
      <c r="K103" s="192">
        <v>1.1081296382371399</v>
      </c>
      <c r="L103" s="192">
        <f t="shared" si="21"/>
        <v>2.3260676964800235</v>
      </c>
      <c r="M103" s="192">
        <f t="shared" si="22"/>
        <v>1.7777755454225239</v>
      </c>
      <c r="N103" s="113">
        <v>0.16028813201790004</v>
      </c>
      <c r="O103" s="91">
        <f t="shared" si="17"/>
        <v>2.2381829717869408</v>
      </c>
      <c r="P103" s="91">
        <f t="shared" si="18"/>
        <v>1.2103220077684063</v>
      </c>
      <c r="R103" s="192">
        <f t="shared" si="23"/>
        <v>1.1081296382371399</v>
      </c>
      <c r="S103" s="192">
        <f t="shared" si="24"/>
        <v>2.3260676964800235</v>
      </c>
      <c r="T103" s="192">
        <f t="shared" si="25"/>
        <v>1.7777755454225239</v>
      </c>
      <c r="U103" s="113">
        <v>7.7101310322786831E-2</v>
      </c>
      <c r="V103" s="91">
        <f t="shared" si="19"/>
        <v>2.2837936531937908</v>
      </c>
      <c r="W103" s="91">
        <f t="shared" si="20"/>
        <v>1.2148830759090912</v>
      </c>
    </row>
    <row r="104" spans="1:23" x14ac:dyDescent="0.35">
      <c r="A104" s="90" t="s">
        <v>166</v>
      </c>
      <c r="B104" s="89">
        <v>867</v>
      </c>
      <c r="C104" s="90" t="s">
        <v>167</v>
      </c>
      <c r="D104" s="192">
        <v>1.1484170944219401</v>
      </c>
      <c r="E104" s="192">
        <v>3.4864886465453537</v>
      </c>
      <c r="F104" s="192">
        <v>1.4885264897129791</v>
      </c>
      <c r="G104" s="113">
        <v>0.35133110136302836</v>
      </c>
      <c r="H104" s="114">
        <f t="shared" si="15"/>
        <v>2.7845424015037836</v>
      </c>
      <c r="I104" s="91">
        <f t="shared" si="16"/>
        <v>1.2971879156879307</v>
      </c>
      <c r="J104" s="193"/>
      <c r="K104" s="192">
        <v>1.1484170944219401</v>
      </c>
      <c r="L104" s="192">
        <f t="shared" si="21"/>
        <v>3.4864886465453537</v>
      </c>
      <c r="M104" s="192">
        <f t="shared" si="22"/>
        <v>1.4885264897129791</v>
      </c>
      <c r="N104" s="113">
        <v>0</v>
      </c>
      <c r="O104" s="91">
        <f t="shared" si="17"/>
        <v>3.4864886465453537</v>
      </c>
      <c r="P104" s="91">
        <f t="shared" si="18"/>
        <v>1.3673825401920876</v>
      </c>
      <c r="R104" s="192">
        <f t="shared" si="23"/>
        <v>1.1484170944219401</v>
      </c>
      <c r="S104" s="192">
        <f t="shared" si="24"/>
        <v>3.4864886465453537</v>
      </c>
      <c r="T104" s="192">
        <f t="shared" si="25"/>
        <v>1.4885264897129791</v>
      </c>
      <c r="U104" s="113">
        <v>0</v>
      </c>
      <c r="V104" s="91">
        <f t="shared" si="19"/>
        <v>3.4864886465453537</v>
      </c>
      <c r="W104" s="91">
        <f t="shared" si="20"/>
        <v>1.3673825401920876</v>
      </c>
    </row>
    <row r="105" spans="1:23" x14ac:dyDescent="0.35">
      <c r="A105" s="90" t="s">
        <v>166</v>
      </c>
      <c r="B105" s="89">
        <v>846</v>
      </c>
      <c r="C105" s="90" t="s">
        <v>168</v>
      </c>
      <c r="D105" s="192">
        <v>1.00611071154429</v>
      </c>
      <c r="E105" s="192">
        <v>3.7938711508230867</v>
      </c>
      <c r="F105" s="192">
        <v>1.380474915442389</v>
      </c>
      <c r="G105" s="113">
        <v>0.14921160057273022</v>
      </c>
      <c r="H105" s="114">
        <f t="shared" si="15"/>
        <v>3.4337644357257311</v>
      </c>
      <c r="I105" s="91">
        <f t="shared" si="16"/>
        <v>1.2482650128080053</v>
      </c>
      <c r="J105" s="193"/>
      <c r="K105" s="192">
        <v>1.00611071154429</v>
      </c>
      <c r="L105" s="192">
        <f t="shared" si="21"/>
        <v>3.7938711508230867</v>
      </c>
      <c r="M105" s="192">
        <f t="shared" si="22"/>
        <v>1.380474915442389</v>
      </c>
      <c r="N105" s="113">
        <v>4.2175579146614461E-2</v>
      </c>
      <c r="O105" s="91">
        <f t="shared" si="17"/>
        <v>3.6920847668856465</v>
      </c>
      <c r="P105" s="91">
        <f t="shared" si="18"/>
        <v>1.2740970459239969</v>
      </c>
      <c r="R105" s="192">
        <f t="shared" si="23"/>
        <v>1.00611071154429</v>
      </c>
      <c r="S105" s="192">
        <f t="shared" si="24"/>
        <v>3.7938711508230867</v>
      </c>
      <c r="T105" s="192">
        <f t="shared" si="25"/>
        <v>1.380474915442389</v>
      </c>
      <c r="U105" s="113">
        <v>2.2483042451032699E-2</v>
      </c>
      <c r="V105" s="91">
        <f t="shared" si="19"/>
        <v>3.7396106608118602</v>
      </c>
      <c r="W105" s="91">
        <f t="shared" si="20"/>
        <v>1.2788496353166181</v>
      </c>
    </row>
    <row r="106" spans="1:23" x14ac:dyDescent="0.35">
      <c r="A106" s="90" t="s">
        <v>166</v>
      </c>
      <c r="B106" s="89">
        <v>825</v>
      </c>
      <c r="C106" s="90" t="s">
        <v>169</v>
      </c>
      <c r="D106" s="192">
        <v>1.1057865053530422</v>
      </c>
      <c r="E106" s="192">
        <v>2.8863560953662142</v>
      </c>
      <c r="F106" s="192">
        <v>1.4306778502231534</v>
      </c>
      <c r="G106" s="113">
        <v>0.27224936349009632</v>
      </c>
      <c r="H106" s="114">
        <f t="shared" si="15"/>
        <v>2.4900486196796354</v>
      </c>
      <c r="I106" s="91">
        <f t="shared" si="16"/>
        <v>1.2336340662503975</v>
      </c>
      <c r="J106" s="193"/>
      <c r="K106" s="192">
        <v>1.1053299134581775</v>
      </c>
      <c r="L106" s="192">
        <f t="shared" si="21"/>
        <v>2.8863560953662142</v>
      </c>
      <c r="M106" s="192">
        <f t="shared" si="22"/>
        <v>1.4306778502231534</v>
      </c>
      <c r="N106" s="113">
        <v>7.1677117007298452E-2</v>
      </c>
      <c r="O106" s="91">
        <f t="shared" si="17"/>
        <v>2.7820172754641161</v>
      </c>
      <c r="P106" s="91">
        <f t="shared" si="18"/>
        <v>1.2624656583129539</v>
      </c>
      <c r="R106" s="192">
        <f t="shared" si="23"/>
        <v>1.1053299134581775</v>
      </c>
      <c r="S106" s="192">
        <f t="shared" si="24"/>
        <v>2.8863560953662142</v>
      </c>
      <c r="T106" s="192">
        <f t="shared" si="25"/>
        <v>1.4306778502231534</v>
      </c>
      <c r="U106" s="113">
        <v>2.2482708943447564E-2</v>
      </c>
      <c r="V106" s="91">
        <f t="shared" si="19"/>
        <v>2.853628505065354</v>
      </c>
      <c r="W106" s="91">
        <f t="shared" si="20"/>
        <v>1.2696267812730775</v>
      </c>
    </row>
    <row r="107" spans="1:23" x14ac:dyDescent="0.35">
      <c r="A107" s="90" t="s">
        <v>166</v>
      </c>
      <c r="B107" s="89">
        <v>845</v>
      </c>
      <c r="C107" s="90" t="s">
        <v>170</v>
      </c>
      <c r="D107" s="192">
        <v>1.00611071154429</v>
      </c>
      <c r="E107" s="192">
        <v>2.3676296273185855</v>
      </c>
      <c r="F107" s="192">
        <v>1.7202018275263953</v>
      </c>
      <c r="G107" s="113">
        <v>0.17843737978535826</v>
      </c>
      <c r="H107" s="114">
        <f t="shared" si="15"/>
        <v>2.2521043071234677</v>
      </c>
      <c r="I107" s="91">
        <f t="shared" si="16"/>
        <v>1.1300989999477788</v>
      </c>
      <c r="J107" s="193"/>
      <c r="K107" s="192">
        <v>1.00611071154429</v>
      </c>
      <c r="L107" s="192">
        <f t="shared" si="21"/>
        <v>2.3676296273185855</v>
      </c>
      <c r="M107" s="192">
        <f t="shared" si="22"/>
        <v>1.7202018275263953</v>
      </c>
      <c r="N107" s="113">
        <v>8.6390336961743239E-2</v>
      </c>
      <c r="O107" s="91">
        <f t="shared" si="17"/>
        <v>2.3116981215361383</v>
      </c>
      <c r="P107" s="91">
        <f t="shared" si="18"/>
        <v>1.1360583813890459</v>
      </c>
      <c r="R107" s="192">
        <f t="shared" si="23"/>
        <v>1.00611071154429</v>
      </c>
      <c r="S107" s="192">
        <f t="shared" si="24"/>
        <v>2.3676296273185855</v>
      </c>
      <c r="T107" s="192">
        <f t="shared" si="25"/>
        <v>1.7202018275263953</v>
      </c>
      <c r="U107" s="113">
        <v>5.4614183936965023E-2</v>
      </c>
      <c r="V107" s="91">
        <f t="shared" si="19"/>
        <v>2.3322708863748303</v>
      </c>
      <c r="W107" s="91">
        <f t="shared" si="20"/>
        <v>1.1381156578729152</v>
      </c>
    </row>
    <row r="108" spans="1:23" x14ac:dyDescent="0.35">
      <c r="A108" s="90" t="s">
        <v>166</v>
      </c>
      <c r="B108" s="89">
        <v>850</v>
      </c>
      <c r="C108" s="90" t="s">
        <v>171</v>
      </c>
      <c r="D108" s="192">
        <v>1.0512291169011601</v>
      </c>
      <c r="E108" s="192">
        <v>2.2536364948442866</v>
      </c>
      <c r="F108" s="192">
        <v>1.5382028708788376</v>
      </c>
      <c r="G108" s="113">
        <v>5.5979572965393611E-2</v>
      </c>
      <c r="H108" s="114">
        <f t="shared" si="15"/>
        <v>2.213586826089617</v>
      </c>
      <c r="I108" s="91">
        <f t="shared" si="16"/>
        <v>1.1623419761298899</v>
      </c>
      <c r="J108" s="193"/>
      <c r="K108" s="192">
        <v>1.0512291169011601</v>
      </c>
      <c r="L108" s="192">
        <f t="shared" si="21"/>
        <v>2.2536364948442866</v>
      </c>
      <c r="M108" s="192">
        <f t="shared" si="22"/>
        <v>1.5382028708788376</v>
      </c>
      <c r="N108" s="113">
        <v>2.2984155440099005E-2</v>
      </c>
      <c r="O108" s="91">
        <f t="shared" si="17"/>
        <v>2.2371928572239912</v>
      </c>
      <c r="P108" s="91">
        <f t="shared" si="18"/>
        <v>1.1647025792433272</v>
      </c>
      <c r="R108" s="192">
        <f t="shared" si="23"/>
        <v>1.0512291169011601</v>
      </c>
      <c r="S108" s="192">
        <f t="shared" si="24"/>
        <v>2.2536364948442866</v>
      </c>
      <c r="T108" s="192">
        <f t="shared" si="25"/>
        <v>1.5382028708788376</v>
      </c>
      <c r="U108" s="113">
        <v>1.0797082989321288E-2</v>
      </c>
      <c r="V108" s="91">
        <f t="shared" si="19"/>
        <v>2.2459118986329809</v>
      </c>
      <c r="W108" s="91">
        <f t="shared" si="20"/>
        <v>1.1655744833842263</v>
      </c>
    </row>
    <row r="109" spans="1:23" x14ac:dyDescent="0.35">
      <c r="A109" s="90" t="s">
        <v>166</v>
      </c>
      <c r="B109" s="89">
        <v>921</v>
      </c>
      <c r="C109" s="90" t="s">
        <v>172</v>
      </c>
      <c r="D109" s="192">
        <v>1.0512291169011601</v>
      </c>
      <c r="E109" s="192">
        <v>1.4150318648336222</v>
      </c>
      <c r="F109" s="192">
        <v>1.6339539623681232</v>
      </c>
      <c r="G109" s="113">
        <v>5.6069644865647639E-2</v>
      </c>
      <c r="H109" s="114">
        <f t="shared" si="15"/>
        <v>1.4273067490956242</v>
      </c>
      <c r="I109" s="91">
        <f t="shared" si="16"/>
        <v>1.0837139684304906</v>
      </c>
      <c r="J109" s="193"/>
      <c r="K109" s="192">
        <v>1.0512291169011601</v>
      </c>
      <c r="L109" s="192">
        <f t="shared" si="21"/>
        <v>1.4150318648336222</v>
      </c>
      <c r="M109" s="192">
        <f t="shared" si="22"/>
        <v>1.6339539623681232</v>
      </c>
      <c r="N109" s="113">
        <v>1.8379097746198812E-2</v>
      </c>
      <c r="O109" s="91">
        <f t="shared" si="17"/>
        <v>1.4190554554630117</v>
      </c>
      <c r="P109" s="91">
        <f t="shared" si="18"/>
        <v>1.0828888390672293</v>
      </c>
      <c r="R109" s="192">
        <f t="shared" si="23"/>
        <v>1.0512291169011601</v>
      </c>
      <c r="S109" s="192">
        <f t="shared" si="24"/>
        <v>1.4150318648336222</v>
      </c>
      <c r="T109" s="192">
        <f t="shared" si="25"/>
        <v>1.6339539623681232</v>
      </c>
      <c r="U109" s="113">
        <v>5.1563668239358543E-3</v>
      </c>
      <c r="V109" s="91">
        <f t="shared" si="19"/>
        <v>1.4161607074743754</v>
      </c>
      <c r="W109" s="91">
        <f t="shared" si="20"/>
        <v>1.0825993642683656</v>
      </c>
    </row>
    <row r="110" spans="1:23" x14ac:dyDescent="0.35">
      <c r="A110" s="90" t="s">
        <v>166</v>
      </c>
      <c r="B110" s="89">
        <v>886</v>
      </c>
      <c r="C110" s="90" t="s">
        <v>173</v>
      </c>
      <c r="D110" s="192">
        <v>1.014966846605041</v>
      </c>
      <c r="E110" s="192">
        <v>1.9133360402568782</v>
      </c>
      <c r="F110" s="192">
        <v>1.6285078754607618</v>
      </c>
      <c r="G110" s="113">
        <v>0.12388468330298981</v>
      </c>
      <c r="H110" s="114">
        <f t="shared" si="15"/>
        <v>1.8780501932653393</v>
      </c>
      <c r="I110" s="91">
        <f t="shared" si="16"/>
        <v>1.0997784966105668</v>
      </c>
      <c r="J110" s="193"/>
      <c r="K110" s="192">
        <v>1.0123553240412873</v>
      </c>
      <c r="L110" s="192">
        <f t="shared" si="21"/>
        <v>1.9133360402568782</v>
      </c>
      <c r="M110" s="192">
        <f t="shared" si="22"/>
        <v>1.6285078754607618</v>
      </c>
      <c r="N110" s="113">
        <v>2.2161541356903361E-2</v>
      </c>
      <c r="O110" s="91">
        <f t="shared" si="17"/>
        <v>1.9070238091031382</v>
      </c>
      <c r="P110" s="91">
        <f t="shared" si="18"/>
        <v>1.1005866401433437</v>
      </c>
      <c r="R110" s="192">
        <f t="shared" si="23"/>
        <v>1.0123553240412873</v>
      </c>
      <c r="S110" s="192">
        <f t="shared" si="24"/>
        <v>1.9133360402568782</v>
      </c>
      <c r="T110" s="192">
        <f t="shared" si="25"/>
        <v>1.6285078754607618</v>
      </c>
      <c r="U110" s="113">
        <v>9.2080917885031498E-3</v>
      </c>
      <c r="V110" s="91">
        <f t="shared" si="19"/>
        <v>1.9107133163714847</v>
      </c>
      <c r="W110" s="91">
        <f t="shared" si="20"/>
        <v>1.1009555908701785</v>
      </c>
    </row>
    <row r="111" spans="1:23" x14ac:dyDescent="0.35">
      <c r="A111" s="90" t="s">
        <v>166</v>
      </c>
      <c r="B111" s="89">
        <v>887</v>
      </c>
      <c r="C111" s="90" t="s">
        <v>174</v>
      </c>
      <c r="D111" s="192">
        <v>1.0025501017019101</v>
      </c>
      <c r="E111" s="192">
        <v>1.6713882705268144</v>
      </c>
      <c r="F111" s="192">
        <v>1.4619360899051619</v>
      </c>
      <c r="G111" s="113">
        <v>0.27527257461796739</v>
      </c>
      <c r="H111" s="114">
        <f t="shared" ref="H111:H142" si="26">((1-G111)*E111)+(G111*F111)</f>
        <v>1.6137318295077445</v>
      </c>
      <c r="I111" s="91">
        <f t="shared" ref="I111:I142" si="27">(D111*80%)+ (H111*10%) + 10%</f>
        <v>1.0634132643123027</v>
      </c>
      <c r="J111" s="193"/>
      <c r="K111" s="192">
        <v>1.0025501017019101</v>
      </c>
      <c r="L111" s="192">
        <f t="shared" si="21"/>
        <v>1.6713882705268144</v>
      </c>
      <c r="M111" s="192">
        <f t="shared" si="22"/>
        <v>1.4619360899051619</v>
      </c>
      <c r="N111" s="113">
        <v>4.5468181262774687E-2</v>
      </c>
      <c r="O111" s="91">
        <f t="shared" ref="O111:O142" si="28">((1-N111)*L111)+(N111*M111)</f>
        <v>1.6618648608124258</v>
      </c>
      <c r="P111" s="91">
        <f t="shared" ref="P111:P142" si="29" xml:space="preserve"> (80% * K111) + (10% * O111) + 10%</f>
        <v>1.0682265674427707</v>
      </c>
      <c r="R111" s="192">
        <f t="shared" si="23"/>
        <v>1.0025501017019101</v>
      </c>
      <c r="S111" s="192">
        <f t="shared" si="24"/>
        <v>1.6713882705268144</v>
      </c>
      <c r="T111" s="192">
        <f t="shared" si="25"/>
        <v>1.4619360899051619</v>
      </c>
      <c r="U111" s="113">
        <v>1.9527874745100753E-2</v>
      </c>
      <c r="V111" s="91">
        <f t="shared" si="19"/>
        <v>1.6672981145785466</v>
      </c>
      <c r="W111" s="91">
        <f t="shared" si="20"/>
        <v>1.0687698928193827</v>
      </c>
    </row>
    <row r="112" spans="1:23" x14ac:dyDescent="0.35">
      <c r="A112" s="90" t="s">
        <v>166</v>
      </c>
      <c r="B112" s="89">
        <v>826</v>
      </c>
      <c r="C112" s="90" t="s">
        <v>175</v>
      </c>
      <c r="D112" s="192">
        <v>1.1035837669258901</v>
      </c>
      <c r="E112" s="192">
        <v>1.9096335128109219</v>
      </c>
      <c r="F112" s="192">
        <v>1.7568919947585091</v>
      </c>
      <c r="G112" s="113">
        <v>0.32129113420771799</v>
      </c>
      <c r="H112" s="114">
        <f t="shared" si="26"/>
        <v>1.8605590172352535</v>
      </c>
      <c r="I112" s="91">
        <f t="shared" si="27"/>
        <v>1.1689229152642375</v>
      </c>
      <c r="J112" s="193"/>
      <c r="K112" s="192">
        <v>1.1035837669258901</v>
      </c>
      <c r="L112" s="192">
        <f t="shared" si="21"/>
        <v>1.9096335128109219</v>
      </c>
      <c r="M112" s="192">
        <f t="shared" si="22"/>
        <v>1.7568919947585091</v>
      </c>
      <c r="N112" s="113">
        <v>2.8227598091607953E-2</v>
      </c>
      <c r="O112" s="91">
        <f t="shared" si="28"/>
        <v>1.9053219866274362</v>
      </c>
      <c r="P112" s="91">
        <f t="shared" si="29"/>
        <v>1.173399212203456</v>
      </c>
      <c r="R112" s="192">
        <f t="shared" si="23"/>
        <v>1.1035837669258901</v>
      </c>
      <c r="S112" s="192">
        <f t="shared" si="24"/>
        <v>1.9096335128109219</v>
      </c>
      <c r="T112" s="192">
        <f t="shared" si="25"/>
        <v>1.7568919947585091</v>
      </c>
      <c r="U112" s="113">
        <v>2.6025175019302005E-3</v>
      </c>
      <c r="V112" s="91">
        <f t="shared" si="19"/>
        <v>1.9092360003369191</v>
      </c>
      <c r="W112" s="91">
        <f t="shared" si="20"/>
        <v>1.1737906135744041</v>
      </c>
    </row>
    <row r="113" spans="1:23" x14ac:dyDescent="0.35">
      <c r="A113" s="90" t="s">
        <v>166</v>
      </c>
      <c r="B113" s="89">
        <v>931</v>
      </c>
      <c r="C113" s="90" t="s">
        <v>176</v>
      </c>
      <c r="D113" s="192">
        <v>1.0801583124037299</v>
      </c>
      <c r="E113" s="192">
        <v>1.9303125694415775</v>
      </c>
      <c r="F113" s="192">
        <v>1.490527726597098</v>
      </c>
      <c r="G113" s="113">
        <v>0.36430803330624378</v>
      </c>
      <c r="H113" s="114">
        <f t="shared" si="26"/>
        <v>1.7700954182670094</v>
      </c>
      <c r="I113" s="91">
        <f t="shared" si="27"/>
        <v>1.1411361917496852</v>
      </c>
      <c r="J113" s="193"/>
      <c r="K113" s="192">
        <v>1.0801583124037299</v>
      </c>
      <c r="L113" s="192">
        <f t="shared" si="21"/>
        <v>1.9303125694415775</v>
      </c>
      <c r="M113" s="192">
        <f t="shared" si="22"/>
        <v>1.490527726597098</v>
      </c>
      <c r="N113" s="113">
        <v>6.4926183262191878E-2</v>
      </c>
      <c r="O113" s="91">
        <f t="shared" si="28"/>
        <v>1.9017590181391226</v>
      </c>
      <c r="P113" s="91">
        <f t="shared" si="29"/>
        <v>1.1543025517368963</v>
      </c>
      <c r="R113" s="192">
        <f t="shared" si="23"/>
        <v>1.0801583124037299</v>
      </c>
      <c r="S113" s="192">
        <f t="shared" si="24"/>
        <v>1.9303125694415775</v>
      </c>
      <c r="T113" s="192">
        <f t="shared" si="25"/>
        <v>1.490527726597098</v>
      </c>
      <c r="U113" s="113">
        <v>2.8108273148353465E-2</v>
      </c>
      <c r="V113" s="91">
        <f t="shared" si="19"/>
        <v>1.917950976952399</v>
      </c>
      <c r="W113" s="91">
        <f t="shared" si="20"/>
        <v>1.155921747618224</v>
      </c>
    </row>
    <row r="114" spans="1:23" x14ac:dyDescent="0.35">
      <c r="A114" s="90" t="s">
        <v>166</v>
      </c>
      <c r="B114" s="89">
        <v>851</v>
      </c>
      <c r="C114" s="90" t="s">
        <v>177</v>
      </c>
      <c r="D114" s="192">
        <v>1.0512291169011601</v>
      </c>
      <c r="E114" s="192">
        <v>2.5784480652018433</v>
      </c>
      <c r="F114" s="192">
        <v>1.4249376076499451</v>
      </c>
      <c r="G114" s="113">
        <v>0.10273003061992347</v>
      </c>
      <c r="H114" s="114">
        <f t="shared" si="26"/>
        <v>2.4599479005771347</v>
      </c>
      <c r="I114" s="91">
        <f t="shared" si="27"/>
        <v>1.1869780835786417</v>
      </c>
      <c r="J114" s="193"/>
      <c r="K114" s="192">
        <v>1.0512291169011601</v>
      </c>
      <c r="L114" s="192">
        <f t="shared" si="21"/>
        <v>2.5784480652018433</v>
      </c>
      <c r="M114" s="192">
        <f t="shared" si="22"/>
        <v>1.4249376076499451</v>
      </c>
      <c r="N114" s="113">
        <v>2.9744109247625394E-2</v>
      </c>
      <c r="O114" s="91">
        <f t="shared" si="28"/>
        <v>2.5441379241341413</v>
      </c>
      <c r="P114" s="91">
        <f t="shared" si="29"/>
        <v>1.1953970859343424</v>
      </c>
      <c r="R114" s="192">
        <f t="shared" si="23"/>
        <v>1.0512291169011601</v>
      </c>
      <c r="S114" s="192">
        <f t="shared" si="24"/>
        <v>2.5784480652018433</v>
      </c>
      <c r="T114" s="192">
        <f t="shared" si="25"/>
        <v>1.4249376076499451</v>
      </c>
      <c r="U114" s="113">
        <v>1.7102996689348498E-3</v>
      </c>
      <c r="V114" s="91">
        <f t="shared" si="19"/>
        <v>2.5764752166481797</v>
      </c>
      <c r="W114" s="91">
        <f t="shared" si="20"/>
        <v>1.1986308151857461</v>
      </c>
    </row>
    <row r="115" spans="1:23" x14ac:dyDescent="0.35">
      <c r="A115" s="90" t="s">
        <v>166</v>
      </c>
      <c r="B115" s="89">
        <v>870</v>
      </c>
      <c r="C115" s="90" t="s">
        <v>178</v>
      </c>
      <c r="D115" s="192">
        <v>1.1254795891274101</v>
      </c>
      <c r="E115" s="192">
        <v>3.3478806849704621</v>
      </c>
      <c r="F115" s="192">
        <v>1.5247312269541731</v>
      </c>
      <c r="G115" s="113">
        <v>0.4198619911091559</v>
      </c>
      <c r="H115" s="114">
        <f t="shared" si="26"/>
        <v>2.5824095234381645</v>
      </c>
      <c r="I115" s="91">
        <f t="shared" si="27"/>
        <v>1.2586246236457446</v>
      </c>
      <c r="J115" s="193"/>
      <c r="K115" s="192">
        <v>1.1254795891274101</v>
      </c>
      <c r="L115" s="192">
        <f t="shared" si="21"/>
        <v>3.3478806849704621</v>
      </c>
      <c r="M115" s="192">
        <f t="shared" si="22"/>
        <v>1.5247312269541731</v>
      </c>
      <c r="N115" s="113">
        <v>0.1131622896448141</v>
      </c>
      <c r="O115" s="91">
        <f t="shared" si="28"/>
        <v>3.1415689179366368</v>
      </c>
      <c r="P115" s="91">
        <f t="shared" si="29"/>
        <v>1.314540563095592</v>
      </c>
      <c r="R115" s="192">
        <f t="shared" si="23"/>
        <v>1.1254795891274101</v>
      </c>
      <c r="S115" s="192">
        <f t="shared" si="24"/>
        <v>3.3478806849704621</v>
      </c>
      <c r="T115" s="192">
        <f t="shared" si="25"/>
        <v>1.5247312269541731</v>
      </c>
      <c r="U115" s="113">
        <v>3.5552395342636212E-2</v>
      </c>
      <c r="V115" s="91">
        <f t="shared" si="19"/>
        <v>3.2830633546703538</v>
      </c>
      <c r="W115" s="91">
        <f t="shared" si="20"/>
        <v>1.3286900067689635</v>
      </c>
    </row>
    <row r="116" spans="1:23" x14ac:dyDescent="0.35">
      <c r="A116" s="90" t="s">
        <v>166</v>
      </c>
      <c r="B116" s="89">
        <v>871</v>
      </c>
      <c r="C116" s="90" t="s">
        <v>179</v>
      </c>
      <c r="D116" s="192">
        <v>1.1484170944219401</v>
      </c>
      <c r="E116" s="192">
        <v>3.2739627421642274</v>
      </c>
      <c r="F116" s="192">
        <v>1.8541031101127741</v>
      </c>
      <c r="G116" s="113">
        <v>0.54791967245149664</v>
      </c>
      <c r="H116" s="114">
        <f t="shared" si="26"/>
        <v>2.4959937176434925</v>
      </c>
      <c r="I116" s="91">
        <f t="shared" si="27"/>
        <v>1.2683330473019014</v>
      </c>
      <c r="J116" s="193"/>
      <c r="K116" s="192">
        <v>1.1484170944219401</v>
      </c>
      <c r="L116" s="192">
        <f t="shared" si="21"/>
        <v>3.2739627421642274</v>
      </c>
      <c r="M116" s="192">
        <f t="shared" si="22"/>
        <v>1.8541031101127741</v>
      </c>
      <c r="N116" s="113">
        <v>0.11511294967480996</v>
      </c>
      <c r="O116" s="91">
        <f t="shared" si="28"/>
        <v>3.1105185117945942</v>
      </c>
      <c r="P116" s="91">
        <f t="shared" si="29"/>
        <v>1.3297855267170116</v>
      </c>
      <c r="R116" s="192">
        <f t="shared" si="23"/>
        <v>1.1484170944219401</v>
      </c>
      <c r="S116" s="192">
        <f t="shared" si="24"/>
        <v>3.2739627421642274</v>
      </c>
      <c r="T116" s="192">
        <f t="shared" si="25"/>
        <v>1.8541031101127741</v>
      </c>
      <c r="U116" s="113">
        <v>6.0298752912155675E-2</v>
      </c>
      <c r="V116" s="91">
        <f t="shared" si="19"/>
        <v>3.1883469770412125</v>
      </c>
      <c r="W116" s="91">
        <f t="shared" si="20"/>
        <v>1.3375683732416734</v>
      </c>
    </row>
    <row r="117" spans="1:23" x14ac:dyDescent="0.35">
      <c r="A117" s="90" t="s">
        <v>166</v>
      </c>
      <c r="B117" s="89">
        <v>852</v>
      </c>
      <c r="C117" s="90" t="s">
        <v>180</v>
      </c>
      <c r="D117" s="192">
        <v>1.0512291169011601</v>
      </c>
      <c r="E117" s="192">
        <v>2.4286524759266661</v>
      </c>
      <c r="F117" s="192">
        <v>1.3945510595407213</v>
      </c>
      <c r="G117" s="113">
        <v>0.14825185165874677</v>
      </c>
      <c r="H117" s="114">
        <f t="shared" si="26"/>
        <v>2.2753450261445174</v>
      </c>
      <c r="I117" s="91">
        <f t="shared" si="27"/>
        <v>1.1685177961353799</v>
      </c>
      <c r="J117" s="193"/>
      <c r="K117" s="192">
        <v>1.0512291169011601</v>
      </c>
      <c r="L117" s="192">
        <f t="shared" si="21"/>
        <v>2.4286524759266661</v>
      </c>
      <c r="M117" s="192">
        <f t="shared" si="22"/>
        <v>1.3945510595407213</v>
      </c>
      <c r="N117" s="113">
        <v>5.8743308945283429E-2</v>
      </c>
      <c r="O117" s="91">
        <f t="shared" si="28"/>
        <v>2.367905936943151</v>
      </c>
      <c r="P117" s="91">
        <f t="shared" si="29"/>
        <v>1.1777738872152432</v>
      </c>
      <c r="R117" s="192">
        <f t="shared" si="23"/>
        <v>1.0512291169011601</v>
      </c>
      <c r="S117" s="192">
        <f t="shared" si="24"/>
        <v>2.4286524759266661</v>
      </c>
      <c r="T117" s="192">
        <f t="shared" si="25"/>
        <v>1.3945510595407213</v>
      </c>
      <c r="U117" s="113">
        <v>3.4333009161504745E-2</v>
      </c>
      <c r="V117" s="91">
        <f t="shared" si="19"/>
        <v>2.3931486625239624</v>
      </c>
      <c r="W117" s="91">
        <f t="shared" si="20"/>
        <v>1.1802981597733244</v>
      </c>
    </row>
    <row r="118" spans="1:23" x14ac:dyDescent="0.35">
      <c r="A118" s="90" t="s">
        <v>166</v>
      </c>
      <c r="B118" s="89">
        <v>936</v>
      </c>
      <c r="C118" s="90" t="s">
        <v>181</v>
      </c>
      <c r="D118" s="192">
        <v>1.1484170944219401</v>
      </c>
      <c r="E118" s="192">
        <v>3.8400031720264072</v>
      </c>
      <c r="F118" s="192">
        <v>1.6057567220370086</v>
      </c>
      <c r="G118" s="113">
        <v>0.22597529374956823</v>
      </c>
      <c r="H118" s="114">
        <f t="shared" si="26"/>
        <v>3.335118674181123</v>
      </c>
      <c r="I118" s="91">
        <f t="shared" si="27"/>
        <v>1.3522455429556646</v>
      </c>
      <c r="J118" s="193"/>
      <c r="K118" s="192">
        <v>1.1484170944219401</v>
      </c>
      <c r="L118" s="192">
        <f t="shared" si="21"/>
        <v>3.8400031720264072</v>
      </c>
      <c r="M118" s="192">
        <f t="shared" si="22"/>
        <v>1.6057567220370086</v>
      </c>
      <c r="N118" s="113">
        <v>6.7353762206236803E-2</v>
      </c>
      <c r="O118" s="91">
        <f t="shared" si="28"/>
        <v>3.6895182679236926</v>
      </c>
      <c r="P118" s="91">
        <f t="shared" si="29"/>
        <v>1.3876855023299215</v>
      </c>
      <c r="R118" s="192">
        <f t="shared" si="23"/>
        <v>1.1484170944219401</v>
      </c>
      <c r="S118" s="192">
        <f t="shared" si="24"/>
        <v>3.8400031720264072</v>
      </c>
      <c r="T118" s="192">
        <f t="shared" si="25"/>
        <v>1.6057567220370086</v>
      </c>
      <c r="U118" s="113">
        <v>3.117221890114668E-2</v>
      </c>
      <c r="V118" s="91">
        <f t="shared" si="19"/>
        <v>3.7703567526082282</v>
      </c>
      <c r="W118" s="91">
        <f t="shared" si="20"/>
        <v>1.3957693507983751</v>
      </c>
    </row>
    <row r="119" spans="1:23" x14ac:dyDescent="0.35">
      <c r="A119" s="90" t="s">
        <v>166</v>
      </c>
      <c r="B119" s="89">
        <v>869</v>
      </c>
      <c r="C119" s="90" t="s">
        <v>182</v>
      </c>
      <c r="D119" s="192">
        <v>1.1254795891274101</v>
      </c>
      <c r="E119" s="192">
        <v>2.6860124625189088</v>
      </c>
      <c r="F119" s="192">
        <v>1.6707350650358983</v>
      </c>
      <c r="G119" s="113">
        <v>0.28481238907411593</v>
      </c>
      <c r="H119" s="114">
        <f t="shared" si="26"/>
        <v>2.3968488813688218</v>
      </c>
      <c r="I119" s="91">
        <f t="shared" si="27"/>
        <v>1.2400685594388103</v>
      </c>
      <c r="J119" s="193"/>
      <c r="K119" s="192">
        <v>1.1254795891274101</v>
      </c>
      <c r="L119" s="192">
        <f t="shared" si="21"/>
        <v>2.6860124625189088</v>
      </c>
      <c r="M119" s="192">
        <f t="shared" si="22"/>
        <v>1.6707350650358983</v>
      </c>
      <c r="N119" s="113">
        <v>0.10764166762493411</v>
      </c>
      <c r="O119" s="91">
        <f t="shared" si="28"/>
        <v>2.5767263103519347</v>
      </c>
      <c r="P119" s="91">
        <f t="shared" si="29"/>
        <v>1.2580563023371216</v>
      </c>
      <c r="R119" s="192">
        <f t="shared" si="23"/>
        <v>1.1254795891274101</v>
      </c>
      <c r="S119" s="192">
        <f t="shared" si="24"/>
        <v>2.6860124625189088</v>
      </c>
      <c r="T119" s="192">
        <f t="shared" si="25"/>
        <v>1.6707350650358983</v>
      </c>
      <c r="U119" s="113">
        <v>5.4994442077475086E-2</v>
      </c>
      <c r="V119" s="91">
        <f t="shared" si="19"/>
        <v>2.6301778484904599</v>
      </c>
      <c r="W119" s="91">
        <f t="shared" si="20"/>
        <v>1.2634014561509741</v>
      </c>
    </row>
    <row r="120" spans="1:23" x14ac:dyDescent="0.35">
      <c r="A120" s="90" t="s">
        <v>166</v>
      </c>
      <c r="B120" s="89">
        <v>938</v>
      </c>
      <c r="C120" s="90" t="s">
        <v>183</v>
      </c>
      <c r="D120" s="192">
        <v>1.0245670025234879</v>
      </c>
      <c r="E120" s="192">
        <v>3.0759497342701039</v>
      </c>
      <c r="F120" s="192">
        <v>1.6698605274472487</v>
      </c>
      <c r="G120" s="113">
        <v>8.5778734180918345E-2</v>
      </c>
      <c r="H120" s="114">
        <f t="shared" si="26"/>
        <v>2.955337181963388</v>
      </c>
      <c r="I120" s="91">
        <f t="shared" si="27"/>
        <v>1.2151873202151293</v>
      </c>
      <c r="J120" s="193"/>
      <c r="K120" s="192">
        <v>1.0285581133677779</v>
      </c>
      <c r="L120" s="192">
        <f t="shared" si="21"/>
        <v>3.0759497342701039</v>
      </c>
      <c r="M120" s="192">
        <f t="shared" si="22"/>
        <v>1.6698605274472487</v>
      </c>
      <c r="N120" s="113">
        <v>3.0405232285585324E-2</v>
      </c>
      <c r="O120" s="91">
        <f t="shared" si="28"/>
        <v>3.0331972653224004</v>
      </c>
      <c r="P120" s="91">
        <f t="shared" si="29"/>
        <v>1.2261662172264625</v>
      </c>
      <c r="R120" s="192">
        <f t="shared" si="23"/>
        <v>1.0285581133677779</v>
      </c>
      <c r="S120" s="192">
        <f t="shared" si="24"/>
        <v>3.0759497342701039</v>
      </c>
      <c r="T120" s="192">
        <f t="shared" si="25"/>
        <v>1.6698605274472487</v>
      </c>
      <c r="U120" s="113">
        <v>1.5136352987519502E-2</v>
      </c>
      <c r="V120" s="91">
        <f t="shared" si="19"/>
        <v>3.0546666717036919</v>
      </c>
      <c r="W120" s="91">
        <f t="shared" si="20"/>
        <v>1.2283131578645916</v>
      </c>
    </row>
    <row r="121" spans="1:23" x14ac:dyDescent="0.35">
      <c r="A121" s="90" t="s">
        <v>166</v>
      </c>
      <c r="B121" s="89">
        <v>868</v>
      </c>
      <c r="C121" s="90" t="s">
        <v>184</v>
      </c>
      <c r="D121" s="192">
        <v>1.1484170944219401</v>
      </c>
      <c r="E121" s="192">
        <v>3.0921260808693876</v>
      </c>
      <c r="F121" s="192">
        <v>1.5309382532421898</v>
      </c>
      <c r="G121" s="113">
        <v>0.25430169192378238</v>
      </c>
      <c r="H121" s="114">
        <f t="shared" si="26"/>
        <v>2.6951133748929768</v>
      </c>
      <c r="I121" s="91">
        <f t="shared" si="27"/>
        <v>1.2882450130268499</v>
      </c>
      <c r="J121" s="193"/>
      <c r="K121" s="192">
        <v>1.1484170944219401</v>
      </c>
      <c r="L121" s="192">
        <f t="shared" si="21"/>
        <v>3.0921260808693876</v>
      </c>
      <c r="M121" s="192">
        <f t="shared" si="22"/>
        <v>1.5309382532421898</v>
      </c>
      <c r="N121" s="113">
        <v>5.38308250869401E-2</v>
      </c>
      <c r="O121" s="91">
        <f t="shared" si="28"/>
        <v>3.0080860519925277</v>
      </c>
      <c r="P121" s="91">
        <f t="shared" si="29"/>
        <v>1.3195422807368051</v>
      </c>
      <c r="R121" s="192">
        <f t="shared" si="23"/>
        <v>1.1484170944219401</v>
      </c>
      <c r="S121" s="192">
        <f t="shared" si="24"/>
        <v>3.0921260808693876</v>
      </c>
      <c r="T121" s="192">
        <f t="shared" si="25"/>
        <v>1.5309382532421898</v>
      </c>
      <c r="U121" s="113">
        <v>3.1774468876231685E-2</v>
      </c>
      <c r="V121" s="91">
        <f t="shared" si="19"/>
        <v>3.0425201668304953</v>
      </c>
      <c r="W121" s="91">
        <f t="shared" si="20"/>
        <v>1.3229856922206018</v>
      </c>
    </row>
    <row r="122" spans="1:23" x14ac:dyDescent="0.35">
      <c r="A122" s="90" t="s">
        <v>166</v>
      </c>
      <c r="B122" s="89">
        <v>872</v>
      </c>
      <c r="C122" s="90" t="s">
        <v>185</v>
      </c>
      <c r="D122" s="192">
        <v>1.1254795891274101</v>
      </c>
      <c r="E122" s="192">
        <v>2.9824795579762244</v>
      </c>
      <c r="F122" s="192">
        <v>1.6163613712951606</v>
      </c>
      <c r="G122" s="113">
        <v>0.27907118941707482</v>
      </c>
      <c r="H122" s="114">
        <f t="shared" si="26"/>
        <v>2.6012353307348426</v>
      </c>
      <c r="I122" s="91">
        <f t="shared" si="27"/>
        <v>1.2605072043754124</v>
      </c>
      <c r="J122" s="193"/>
      <c r="K122" s="192">
        <v>1.1254795891274101</v>
      </c>
      <c r="L122" s="192">
        <f t="shared" si="21"/>
        <v>2.9824795579762244</v>
      </c>
      <c r="M122" s="192">
        <f t="shared" si="22"/>
        <v>1.6163613712951606</v>
      </c>
      <c r="N122" s="113">
        <v>1.305569495713403E-2</v>
      </c>
      <c r="O122" s="91">
        <f t="shared" si="28"/>
        <v>2.9646439356555234</v>
      </c>
      <c r="P122" s="91">
        <f t="shared" si="29"/>
        <v>1.2968480648674805</v>
      </c>
      <c r="R122" s="192">
        <f t="shared" si="23"/>
        <v>1.1254795891274101</v>
      </c>
      <c r="S122" s="192">
        <f t="shared" si="24"/>
        <v>2.9824795579762244</v>
      </c>
      <c r="T122" s="192">
        <f t="shared" si="25"/>
        <v>1.6163613712951606</v>
      </c>
      <c r="U122" s="113">
        <v>3.7688442211055275E-3</v>
      </c>
      <c r="V122" s="91">
        <f t="shared" si="19"/>
        <v>2.9773308713430042</v>
      </c>
      <c r="W122" s="91">
        <f t="shared" si="20"/>
        <v>1.2981167584362285</v>
      </c>
    </row>
    <row r="123" spans="1:23" x14ac:dyDescent="0.35">
      <c r="A123" s="90" t="s">
        <v>186</v>
      </c>
      <c r="B123" s="89">
        <v>800</v>
      </c>
      <c r="C123" s="90" t="s">
        <v>187</v>
      </c>
      <c r="D123" s="192">
        <v>1.0527890414904799</v>
      </c>
      <c r="E123" s="192">
        <v>2.1381419275602913</v>
      </c>
      <c r="F123" s="192">
        <v>1.3576489807223495</v>
      </c>
      <c r="G123" s="113">
        <v>0.17382908503440719</v>
      </c>
      <c r="H123" s="114">
        <f t="shared" si="26"/>
        <v>2.0024695527356435</v>
      </c>
      <c r="I123" s="91">
        <f t="shared" si="27"/>
        <v>1.1424781884659485</v>
      </c>
      <c r="J123" s="193"/>
      <c r="K123" s="192">
        <v>1.0527890414904799</v>
      </c>
      <c r="L123" s="192">
        <f t="shared" si="21"/>
        <v>2.1381419275602913</v>
      </c>
      <c r="M123" s="192">
        <f t="shared" si="22"/>
        <v>1.3576489807223495</v>
      </c>
      <c r="N123" s="113">
        <v>7.8037184980864954E-2</v>
      </c>
      <c r="O123" s="91">
        <f t="shared" si="28"/>
        <v>2.0772344550916384</v>
      </c>
      <c r="P123" s="91">
        <f t="shared" si="29"/>
        <v>1.149954678701548</v>
      </c>
      <c r="R123" s="192">
        <f t="shared" si="23"/>
        <v>1.0527890414904799</v>
      </c>
      <c r="S123" s="192">
        <f t="shared" si="24"/>
        <v>2.1381419275602913</v>
      </c>
      <c r="T123" s="192">
        <f t="shared" si="25"/>
        <v>1.3576489807223495</v>
      </c>
      <c r="U123" s="113">
        <v>4.0739221829215626E-2</v>
      </c>
      <c r="V123" s="91">
        <f t="shared" si="19"/>
        <v>2.1063452522629218</v>
      </c>
      <c r="W123" s="91">
        <f t="shared" si="20"/>
        <v>1.1528657584186763</v>
      </c>
    </row>
    <row r="124" spans="1:23" x14ac:dyDescent="0.35">
      <c r="A124" s="90" t="s">
        <v>186</v>
      </c>
      <c r="B124" s="89">
        <v>839</v>
      </c>
      <c r="C124" s="90" t="s">
        <v>188</v>
      </c>
      <c r="D124" s="192">
        <v>1</v>
      </c>
      <c r="E124" s="192">
        <v>2.2069727933724064</v>
      </c>
      <c r="F124" s="192">
        <v>1.4687247960121985</v>
      </c>
      <c r="G124" s="113">
        <v>7.8780201567138511E-2</v>
      </c>
      <c r="H124" s="114">
        <f t="shared" si="26"/>
        <v>2.1488134673338326</v>
      </c>
      <c r="I124" s="91">
        <f t="shared" si="27"/>
        <v>1.1148813467333833</v>
      </c>
      <c r="J124" s="193"/>
      <c r="K124" s="192">
        <v>1</v>
      </c>
      <c r="L124" s="192">
        <f t="shared" si="21"/>
        <v>2.2069727933724064</v>
      </c>
      <c r="M124" s="192">
        <f t="shared" si="22"/>
        <v>1.4687247960121985</v>
      </c>
      <c r="N124" s="113">
        <v>6.3054506894317458E-3</v>
      </c>
      <c r="O124" s="91">
        <f t="shared" si="28"/>
        <v>2.2023178070284795</v>
      </c>
      <c r="P124" s="91">
        <f t="shared" si="29"/>
        <v>1.1202317807028481</v>
      </c>
      <c r="R124" s="192">
        <f t="shared" si="23"/>
        <v>1</v>
      </c>
      <c r="S124" s="192">
        <f t="shared" si="24"/>
        <v>2.2069727933724064</v>
      </c>
      <c r="T124" s="192">
        <f t="shared" si="25"/>
        <v>1.4687247960121985</v>
      </c>
      <c r="U124" s="113">
        <v>3.5556639547798508E-4</v>
      </c>
      <c r="V124" s="91">
        <f t="shared" si="19"/>
        <v>2.2067102971930161</v>
      </c>
      <c r="W124" s="91">
        <f t="shared" si="20"/>
        <v>1.1206710297193019</v>
      </c>
    </row>
    <row r="125" spans="1:23" x14ac:dyDescent="0.35">
      <c r="A125" s="90" t="s">
        <v>186</v>
      </c>
      <c r="B125" s="89">
        <v>801</v>
      </c>
      <c r="C125" s="90" t="s">
        <v>189</v>
      </c>
      <c r="D125" s="192">
        <v>1.0527890414904799</v>
      </c>
      <c r="E125" s="192">
        <v>1.978789636798602</v>
      </c>
      <c r="F125" s="192">
        <v>1.2983753119391457</v>
      </c>
      <c r="G125" s="113">
        <v>0.37518220712763078</v>
      </c>
      <c r="H125" s="114">
        <f t="shared" si="26"/>
        <v>1.7235102886365745</v>
      </c>
      <c r="I125" s="91">
        <f t="shared" si="27"/>
        <v>1.1145822620560415</v>
      </c>
      <c r="J125" s="193"/>
      <c r="K125" s="192">
        <v>1.0527890414904799</v>
      </c>
      <c r="L125" s="192">
        <f t="shared" si="21"/>
        <v>1.978789636798602</v>
      </c>
      <c r="M125" s="192">
        <f t="shared" si="22"/>
        <v>1.2983753119391457</v>
      </c>
      <c r="N125" s="113">
        <v>0.18445335047014552</v>
      </c>
      <c r="O125" s="91">
        <f t="shared" si="28"/>
        <v>1.8532849348703933</v>
      </c>
      <c r="P125" s="91">
        <f t="shared" si="29"/>
        <v>1.1275597266794235</v>
      </c>
      <c r="R125" s="192">
        <f t="shared" si="23"/>
        <v>1.0527890414904799</v>
      </c>
      <c r="S125" s="192">
        <f t="shared" si="24"/>
        <v>1.978789636798602</v>
      </c>
      <c r="T125" s="192">
        <f t="shared" si="25"/>
        <v>1.2983753119391457</v>
      </c>
      <c r="U125" s="113">
        <v>4.8875462911853552E-2</v>
      </c>
      <c r="V125" s="91">
        <f t="shared" si="19"/>
        <v>1.9455340716992398</v>
      </c>
      <c r="W125" s="91">
        <f t="shared" si="20"/>
        <v>1.1367846403623081</v>
      </c>
    </row>
    <row r="126" spans="1:23" x14ac:dyDescent="0.35">
      <c r="A126" s="90" t="s">
        <v>186</v>
      </c>
      <c r="B126" s="89">
        <v>908</v>
      </c>
      <c r="C126" s="90" t="s">
        <v>190</v>
      </c>
      <c r="D126" s="192">
        <v>1</v>
      </c>
      <c r="E126" s="192">
        <v>1.3784458049378534</v>
      </c>
      <c r="F126" s="192">
        <v>1.5151581121164981</v>
      </c>
      <c r="G126" s="113">
        <v>0.2544781985364073</v>
      </c>
      <c r="H126" s="114">
        <f t="shared" si="26"/>
        <v>1.413236106586431</v>
      </c>
      <c r="I126" s="91">
        <f t="shared" si="27"/>
        <v>1.0413236106586432</v>
      </c>
      <c r="J126" s="193"/>
      <c r="K126" s="192">
        <v>1</v>
      </c>
      <c r="L126" s="192">
        <f t="shared" si="21"/>
        <v>1.3784458049378534</v>
      </c>
      <c r="M126" s="192">
        <f t="shared" si="22"/>
        <v>1.5151581121164981</v>
      </c>
      <c r="N126" s="113">
        <v>0.10619589752139275</v>
      </c>
      <c r="O126" s="91">
        <f t="shared" si="28"/>
        <v>1.3929640911009098</v>
      </c>
      <c r="P126" s="91">
        <f t="shared" si="29"/>
        <v>1.0392964091100911</v>
      </c>
      <c r="R126" s="192">
        <f t="shared" si="23"/>
        <v>1</v>
      </c>
      <c r="S126" s="192">
        <f t="shared" si="24"/>
        <v>1.3784458049378534</v>
      </c>
      <c r="T126" s="192">
        <f t="shared" si="25"/>
        <v>1.5151581121164981</v>
      </c>
      <c r="U126" s="113">
        <v>7.5589941342144723E-2</v>
      </c>
      <c r="V126" s="91">
        <f t="shared" si="19"/>
        <v>1.3887798802182365</v>
      </c>
      <c r="W126" s="91">
        <f t="shared" si="20"/>
        <v>1.0388779880218237</v>
      </c>
    </row>
    <row r="127" spans="1:23" x14ac:dyDescent="0.35">
      <c r="A127" s="90" t="s">
        <v>186</v>
      </c>
      <c r="B127" s="89">
        <v>878</v>
      </c>
      <c r="C127" s="90" t="s">
        <v>191</v>
      </c>
      <c r="D127" s="192">
        <v>1</v>
      </c>
      <c r="E127" s="192">
        <v>1.5470976816791904</v>
      </c>
      <c r="F127" s="192">
        <v>1.4824499743496438</v>
      </c>
      <c r="G127" s="113">
        <v>0.28118432464944548</v>
      </c>
      <c r="H127" s="114">
        <f t="shared" si="26"/>
        <v>1.5289197597535968</v>
      </c>
      <c r="I127" s="91">
        <f t="shared" si="27"/>
        <v>1.0528919759753599</v>
      </c>
      <c r="J127" s="193"/>
      <c r="K127" s="192">
        <v>1</v>
      </c>
      <c r="L127" s="192">
        <f t="shared" si="21"/>
        <v>1.5470976816791904</v>
      </c>
      <c r="M127" s="192">
        <f t="shared" si="22"/>
        <v>1.4824499743496438</v>
      </c>
      <c r="N127" s="113">
        <v>0.10273957496973299</v>
      </c>
      <c r="O127" s="91">
        <f t="shared" si="28"/>
        <v>1.540455803705385</v>
      </c>
      <c r="P127" s="91">
        <f t="shared" si="29"/>
        <v>1.0540455803705386</v>
      </c>
      <c r="R127" s="192">
        <f t="shared" si="23"/>
        <v>1</v>
      </c>
      <c r="S127" s="192">
        <f t="shared" si="24"/>
        <v>1.5470976816791904</v>
      </c>
      <c r="T127" s="192">
        <f t="shared" si="25"/>
        <v>1.4824499743496438</v>
      </c>
      <c r="U127" s="113">
        <v>5.2683434702366042E-2</v>
      </c>
      <c r="V127" s="91">
        <f t="shared" si="19"/>
        <v>1.5436918184114365</v>
      </c>
      <c r="W127" s="91">
        <f t="shared" si="20"/>
        <v>1.0543691818411438</v>
      </c>
    </row>
    <row r="128" spans="1:23" x14ac:dyDescent="0.35">
      <c r="A128" s="90" t="s">
        <v>186</v>
      </c>
      <c r="B128" s="89">
        <v>838</v>
      </c>
      <c r="C128" s="90" t="s">
        <v>192</v>
      </c>
      <c r="D128" s="192">
        <v>1</v>
      </c>
      <c r="E128" s="192">
        <v>1.6045950283444499</v>
      </c>
      <c r="F128" s="192">
        <v>1.6446276970363325</v>
      </c>
      <c r="G128" s="113">
        <v>0.12575417658340327</v>
      </c>
      <c r="H128" s="114">
        <f t="shared" si="26"/>
        <v>1.6096293036322336</v>
      </c>
      <c r="I128" s="91">
        <f t="shared" si="27"/>
        <v>1.0609629303632235</v>
      </c>
      <c r="J128" s="193"/>
      <c r="K128" s="192">
        <v>1</v>
      </c>
      <c r="L128" s="192">
        <f t="shared" si="21"/>
        <v>1.6045950283444499</v>
      </c>
      <c r="M128" s="192">
        <f t="shared" si="22"/>
        <v>1.6446276970363325</v>
      </c>
      <c r="N128" s="113">
        <v>4.8552892867738541E-2</v>
      </c>
      <c r="O128" s="91">
        <f t="shared" si="28"/>
        <v>1.6065387302186567</v>
      </c>
      <c r="P128" s="91">
        <f t="shared" si="29"/>
        <v>1.0606538730218658</v>
      </c>
      <c r="R128" s="192">
        <f t="shared" si="23"/>
        <v>1</v>
      </c>
      <c r="S128" s="192">
        <f t="shared" si="24"/>
        <v>1.6045950283444499</v>
      </c>
      <c r="T128" s="192">
        <f t="shared" si="25"/>
        <v>1.6446276970363325</v>
      </c>
      <c r="U128" s="113">
        <v>4.1365582215362094E-2</v>
      </c>
      <c r="V128" s="91">
        <f t="shared" si="19"/>
        <v>1.6062510029925243</v>
      </c>
      <c r="W128" s="91">
        <f t="shared" si="20"/>
        <v>1.0606251002992526</v>
      </c>
    </row>
    <row r="129" spans="1:23" x14ac:dyDescent="0.35">
      <c r="A129" s="90" t="s">
        <v>186</v>
      </c>
      <c r="B129" s="89">
        <v>916</v>
      </c>
      <c r="C129" s="90" t="s">
        <v>193</v>
      </c>
      <c r="D129" s="192">
        <v>1.0227477508899501</v>
      </c>
      <c r="E129" s="192">
        <v>1.6276756772563932</v>
      </c>
      <c r="F129" s="192">
        <v>1.4412351522453146</v>
      </c>
      <c r="G129" s="113">
        <v>4.7741040302548277E-2</v>
      </c>
      <c r="H129" s="114">
        <f t="shared" si="26"/>
        <v>1.618774812637811</v>
      </c>
      <c r="I129" s="91">
        <f t="shared" si="27"/>
        <v>1.0800756819757413</v>
      </c>
      <c r="J129" s="193"/>
      <c r="K129" s="192">
        <v>1.0227477508899501</v>
      </c>
      <c r="L129" s="192">
        <f t="shared" si="21"/>
        <v>1.6276756772563932</v>
      </c>
      <c r="M129" s="192">
        <f t="shared" si="22"/>
        <v>1.4412351522453146</v>
      </c>
      <c r="N129" s="113">
        <v>1.4961377232126163E-2</v>
      </c>
      <c r="O129" s="91">
        <f t="shared" si="28"/>
        <v>1.6248862702303468</v>
      </c>
      <c r="P129" s="91">
        <f t="shared" si="29"/>
        <v>1.0806868277349948</v>
      </c>
      <c r="R129" s="192">
        <f t="shared" si="23"/>
        <v>1.0227477508899501</v>
      </c>
      <c r="S129" s="192">
        <f t="shared" si="24"/>
        <v>1.6276756772563932</v>
      </c>
      <c r="T129" s="192">
        <f t="shared" si="25"/>
        <v>1.4412351522453146</v>
      </c>
      <c r="U129" s="113">
        <v>2.4785700969165627E-3</v>
      </c>
      <c r="V129" s="91">
        <f t="shared" si="19"/>
        <v>1.6272135713462474</v>
      </c>
      <c r="W129" s="91">
        <f t="shared" si="20"/>
        <v>1.0809195578465849</v>
      </c>
    </row>
    <row r="130" spans="1:23" x14ac:dyDescent="0.35">
      <c r="A130" s="90" t="s">
        <v>186</v>
      </c>
      <c r="B130" s="89">
        <v>802</v>
      </c>
      <c r="C130" s="90" t="s">
        <v>194</v>
      </c>
      <c r="D130" s="192">
        <v>1.0527890414904799</v>
      </c>
      <c r="E130" s="192">
        <v>1.8200159131937184</v>
      </c>
      <c r="F130" s="192">
        <v>1.5570869484542147</v>
      </c>
      <c r="G130" s="113">
        <v>0.14744496082651495</v>
      </c>
      <c r="H130" s="114">
        <f t="shared" si="26"/>
        <v>1.7812483622875463</v>
      </c>
      <c r="I130" s="91">
        <f t="shared" si="27"/>
        <v>1.1203560694211387</v>
      </c>
      <c r="J130" s="193"/>
      <c r="K130" s="192">
        <v>1.0527890414904799</v>
      </c>
      <c r="L130" s="192">
        <f t="shared" si="21"/>
        <v>1.8200159131937184</v>
      </c>
      <c r="M130" s="192">
        <f t="shared" si="22"/>
        <v>1.5570869484542147</v>
      </c>
      <c r="N130" s="113">
        <v>3.7519560062867691E-2</v>
      </c>
      <c r="O130" s="91">
        <f t="shared" si="28"/>
        <v>1.8101509341089068</v>
      </c>
      <c r="P130" s="91">
        <f t="shared" si="29"/>
        <v>1.1232463266032748</v>
      </c>
      <c r="R130" s="192">
        <f t="shared" si="23"/>
        <v>1.0527890414904799</v>
      </c>
      <c r="S130" s="192">
        <f t="shared" si="24"/>
        <v>1.8200159131937184</v>
      </c>
      <c r="T130" s="192">
        <f t="shared" si="25"/>
        <v>1.5570869484542147</v>
      </c>
      <c r="U130" s="113">
        <v>6.4147539340483123E-3</v>
      </c>
      <c r="V130" s="91">
        <f t="shared" si="19"/>
        <v>1.8183292885827802</v>
      </c>
      <c r="W130" s="91">
        <f t="shared" si="20"/>
        <v>1.1240641620506622</v>
      </c>
    </row>
    <row r="131" spans="1:23" x14ac:dyDescent="0.35">
      <c r="A131" s="90" t="s">
        <v>186</v>
      </c>
      <c r="B131" s="89">
        <v>879</v>
      </c>
      <c r="C131" s="90" t="s">
        <v>195</v>
      </c>
      <c r="D131" s="192">
        <v>1</v>
      </c>
      <c r="E131" s="192">
        <v>1.8794885617119264</v>
      </c>
      <c r="F131" s="192">
        <v>1.4502243562236998</v>
      </c>
      <c r="G131" s="113">
        <v>0.26055413921828696</v>
      </c>
      <c r="H131" s="114">
        <f t="shared" si="26"/>
        <v>1.7676419961537195</v>
      </c>
      <c r="I131" s="91">
        <f t="shared" si="27"/>
        <v>1.0767641996153721</v>
      </c>
      <c r="J131" s="193"/>
      <c r="K131" s="192">
        <v>1</v>
      </c>
      <c r="L131" s="192">
        <f t="shared" si="21"/>
        <v>1.8794885617119264</v>
      </c>
      <c r="M131" s="192">
        <f t="shared" si="22"/>
        <v>1.4502243562236998</v>
      </c>
      <c r="N131" s="113">
        <v>8.7696846934828113E-2</v>
      </c>
      <c r="O131" s="91">
        <f t="shared" si="28"/>
        <v>1.8418434443886247</v>
      </c>
      <c r="P131" s="91">
        <f t="shared" si="29"/>
        <v>1.0841843444388626</v>
      </c>
      <c r="R131" s="192">
        <f t="shared" si="23"/>
        <v>1</v>
      </c>
      <c r="S131" s="192">
        <f t="shared" si="24"/>
        <v>1.8794885617119264</v>
      </c>
      <c r="T131" s="192">
        <f t="shared" si="25"/>
        <v>1.4502243562236998</v>
      </c>
      <c r="U131" s="113">
        <v>3.6673326017426872E-2</v>
      </c>
      <c r="V131" s="91">
        <f t="shared" si="19"/>
        <v>1.8637460155564449</v>
      </c>
      <c r="W131" s="91">
        <f t="shared" si="20"/>
        <v>1.0863746015556446</v>
      </c>
    </row>
    <row r="132" spans="1:23" x14ac:dyDescent="0.35">
      <c r="A132" s="90" t="s">
        <v>186</v>
      </c>
      <c r="B132" s="89">
        <v>933</v>
      </c>
      <c r="C132" s="90" t="s">
        <v>196</v>
      </c>
      <c r="D132" s="192">
        <v>1</v>
      </c>
      <c r="E132" s="192">
        <v>1.4370801570883549</v>
      </c>
      <c r="F132" s="192">
        <v>1.4841476311632265</v>
      </c>
      <c r="G132" s="113">
        <v>0.19388022269914046</v>
      </c>
      <c r="H132" s="114">
        <f t="shared" si="26"/>
        <v>1.4462056094438769</v>
      </c>
      <c r="I132" s="91">
        <f t="shared" si="27"/>
        <v>1.0446205609443877</v>
      </c>
      <c r="J132" s="193"/>
      <c r="K132" s="192">
        <v>1</v>
      </c>
      <c r="L132" s="192">
        <f t="shared" si="21"/>
        <v>1.4370801570883549</v>
      </c>
      <c r="M132" s="192">
        <f t="shared" si="22"/>
        <v>1.4841476311632265</v>
      </c>
      <c r="N132" s="113">
        <v>0.10721289831153633</v>
      </c>
      <c r="O132" s="91">
        <f t="shared" si="28"/>
        <v>1.442126397400125</v>
      </c>
      <c r="P132" s="91">
        <f t="shared" si="29"/>
        <v>1.0442126397400127</v>
      </c>
      <c r="R132" s="192">
        <f t="shared" si="23"/>
        <v>1</v>
      </c>
      <c r="S132" s="192">
        <f t="shared" si="24"/>
        <v>1.4370801570883549</v>
      </c>
      <c r="T132" s="192">
        <f t="shared" si="25"/>
        <v>1.4841476311632265</v>
      </c>
      <c r="U132" s="113">
        <v>8.4458763064442499E-2</v>
      </c>
      <c r="V132" s="91">
        <f t="shared" si="19"/>
        <v>1.4410554177292862</v>
      </c>
      <c r="W132" s="91">
        <f t="shared" si="20"/>
        <v>1.0441055417729288</v>
      </c>
    </row>
    <row r="133" spans="1:23" x14ac:dyDescent="0.35">
      <c r="A133" s="90" t="s">
        <v>186</v>
      </c>
      <c r="B133" s="89">
        <v>803</v>
      </c>
      <c r="C133" s="90" t="s">
        <v>197</v>
      </c>
      <c r="D133" s="192">
        <v>1.0527890414904799</v>
      </c>
      <c r="E133" s="192">
        <v>2.1208132065444421</v>
      </c>
      <c r="F133" s="192">
        <v>1.4815464010862998</v>
      </c>
      <c r="G133" s="113">
        <v>3.4078011324317918E-2</v>
      </c>
      <c r="H133" s="114">
        <f t="shared" si="26"/>
        <v>2.099028265108779</v>
      </c>
      <c r="I133" s="91">
        <f t="shared" si="27"/>
        <v>1.1521340597032621</v>
      </c>
      <c r="J133" s="193"/>
      <c r="K133" s="192">
        <v>1.0527890414904799</v>
      </c>
      <c r="L133" s="192">
        <f t="shared" si="21"/>
        <v>2.1208132065444421</v>
      </c>
      <c r="M133" s="192">
        <f t="shared" si="22"/>
        <v>1.4815464010862998</v>
      </c>
      <c r="N133" s="113">
        <v>0</v>
      </c>
      <c r="O133" s="91">
        <f t="shared" si="28"/>
        <v>2.1208132065444421</v>
      </c>
      <c r="P133" s="91">
        <f t="shared" si="29"/>
        <v>1.1543125538468284</v>
      </c>
      <c r="R133" s="192">
        <f t="shared" si="23"/>
        <v>1.0527890414904799</v>
      </c>
      <c r="S133" s="192">
        <f t="shared" si="24"/>
        <v>2.1208132065444421</v>
      </c>
      <c r="T133" s="192">
        <f t="shared" si="25"/>
        <v>1.4815464010862998</v>
      </c>
      <c r="U133" s="113">
        <v>0</v>
      </c>
      <c r="V133" s="91">
        <f t="shared" si="19"/>
        <v>2.1208132065444421</v>
      </c>
      <c r="W133" s="91">
        <f t="shared" si="20"/>
        <v>1.1543125538468284</v>
      </c>
    </row>
    <row r="134" spans="1:23" x14ac:dyDescent="0.35">
      <c r="A134" s="90" t="s">
        <v>186</v>
      </c>
      <c r="B134" s="89">
        <v>866</v>
      </c>
      <c r="C134" s="90" t="s">
        <v>198</v>
      </c>
      <c r="D134" s="192">
        <v>1.02590214271903</v>
      </c>
      <c r="E134" s="192">
        <v>2.0209742689207002</v>
      </c>
      <c r="F134" s="192">
        <v>1.4318264919807386</v>
      </c>
      <c r="G134" s="113">
        <v>0.38266132625885269</v>
      </c>
      <c r="H134" s="114">
        <f t="shared" si="26"/>
        <v>1.7955301992343995</v>
      </c>
      <c r="I134" s="91">
        <f t="shared" si="27"/>
        <v>1.1002747340986643</v>
      </c>
      <c r="J134" s="193"/>
      <c r="K134" s="192">
        <v>1.02590214271903</v>
      </c>
      <c r="L134" s="192">
        <f t="shared" si="21"/>
        <v>2.0209742689207002</v>
      </c>
      <c r="M134" s="192">
        <f t="shared" si="22"/>
        <v>1.4318264919807386</v>
      </c>
      <c r="N134" s="113">
        <v>0.10789083286452197</v>
      </c>
      <c r="O134" s="91">
        <f t="shared" si="28"/>
        <v>1.9574106245863661</v>
      </c>
      <c r="P134" s="91">
        <f t="shared" si="29"/>
        <v>1.1164627766338608</v>
      </c>
      <c r="R134" s="192">
        <f t="shared" si="23"/>
        <v>1.02590214271903</v>
      </c>
      <c r="S134" s="192">
        <f t="shared" si="24"/>
        <v>2.0209742689207002</v>
      </c>
      <c r="T134" s="192">
        <f t="shared" si="25"/>
        <v>1.4318264919807386</v>
      </c>
      <c r="U134" s="113">
        <v>5.1086257246721951E-2</v>
      </c>
      <c r="V134" s="91">
        <f t="shared" si="19"/>
        <v>1.9908769140316109</v>
      </c>
      <c r="W134" s="91">
        <f t="shared" si="20"/>
        <v>1.1198094055783854</v>
      </c>
    </row>
    <row r="135" spans="1:23" x14ac:dyDescent="0.35">
      <c r="A135" s="90" t="s">
        <v>186</v>
      </c>
      <c r="B135" s="89">
        <v>880</v>
      </c>
      <c r="C135" s="90" t="s">
        <v>199</v>
      </c>
      <c r="D135" s="192">
        <v>1</v>
      </c>
      <c r="E135" s="192">
        <v>1.9501417804225583</v>
      </c>
      <c r="F135" s="192">
        <v>1.5570803084718114</v>
      </c>
      <c r="G135" s="113">
        <v>0.41398591906647392</v>
      </c>
      <c r="H135" s="114">
        <f t="shared" si="26"/>
        <v>1.7874198657074074</v>
      </c>
      <c r="I135" s="91">
        <f t="shared" si="27"/>
        <v>1.0787419865707408</v>
      </c>
      <c r="J135" s="193"/>
      <c r="K135" s="192">
        <v>1</v>
      </c>
      <c r="L135" s="192">
        <f t="shared" si="21"/>
        <v>1.9501417804225583</v>
      </c>
      <c r="M135" s="192">
        <f t="shared" si="22"/>
        <v>1.5570803084718114</v>
      </c>
      <c r="N135" s="113">
        <v>0.15951669237934912</v>
      </c>
      <c r="O135" s="91">
        <f t="shared" si="28"/>
        <v>1.8874419145152168</v>
      </c>
      <c r="P135" s="91">
        <f t="shared" si="29"/>
        <v>1.0887441914515217</v>
      </c>
      <c r="R135" s="192">
        <f t="shared" si="23"/>
        <v>1</v>
      </c>
      <c r="S135" s="192">
        <f t="shared" si="24"/>
        <v>1.9501417804225583</v>
      </c>
      <c r="T135" s="192">
        <f t="shared" si="25"/>
        <v>1.5570803084718114</v>
      </c>
      <c r="U135" s="113">
        <v>0.10536730647781956</v>
      </c>
      <c r="V135" s="91">
        <f t="shared" si="19"/>
        <v>1.9087259518429009</v>
      </c>
      <c r="W135" s="91">
        <f t="shared" si="20"/>
        <v>1.0908725951842901</v>
      </c>
    </row>
    <row r="136" spans="1:23" x14ac:dyDescent="0.35">
      <c r="A136" s="90" t="s">
        <v>186</v>
      </c>
      <c r="B136" s="89">
        <v>865</v>
      </c>
      <c r="C136" s="90" t="s">
        <v>200</v>
      </c>
      <c r="D136" s="192">
        <v>1.02590214271903</v>
      </c>
      <c r="E136" s="192">
        <v>1.5427077225912933</v>
      </c>
      <c r="F136" s="192">
        <v>1.4576061841315313</v>
      </c>
      <c r="G136" s="113">
        <v>8.0590457445962896E-2</v>
      </c>
      <c r="H136" s="114">
        <f t="shared" si="26"/>
        <v>1.5358493506774658</v>
      </c>
      <c r="I136" s="91">
        <f t="shared" si="27"/>
        <v>1.0743066492429707</v>
      </c>
      <c r="J136" s="193"/>
      <c r="K136" s="192">
        <v>1.02590214271903</v>
      </c>
      <c r="L136" s="192">
        <f t="shared" si="21"/>
        <v>1.5427077225912933</v>
      </c>
      <c r="M136" s="192">
        <f t="shared" si="22"/>
        <v>1.4576061841315313</v>
      </c>
      <c r="N136" s="113">
        <v>2.0055349099917522E-2</v>
      </c>
      <c r="O136" s="91">
        <f t="shared" si="28"/>
        <v>1.5410009815285426</v>
      </c>
      <c r="P136" s="91">
        <f t="shared" si="29"/>
        <v>1.0748218123280784</v>
      </c>
      <c r="R136" s="192">
        <f t="shared" si="23"/>
        <v>1.02590214271903</v>
      </c>
      <c r="S136" s="192">
        <f t="shared" si="24"/>
        <v>1.5427077225912933</v>
      </c>
      <c r="T136" s="192">
        <f t="shared" si="25"/>
        <v>1.4576061841315313</v>
      </c>
      <c r="U136" s="113">
        <v>1.1939917992734073E-2</v>
      </c>
      <c r="V136" s="91">
        <f t="shared" si="19"/>
        <v>1.5416916172010282</v>
      </c>
      <c r="W136" s="91">
        <f t="shared" si="20"/>
        <v>1.0748908758953271</v>
      </c>
    </row>
    <row r="137" spans="1:23" x14ac:dyDescent="0.35">
      <c r="A137" s="90" t="s">
        <v>201</v>
      </c>
      <c r="B137" s="89">
        <v>330</v>
      </c>
      <c r="C137" s="90" t="s">
        <v>202</v>
      </c>
      <c r="D137" s="192">
        <v>1.01220189865592</v>
      </c>
      <c r="E137" s="192">
        <v>1.8636293402540851</v>
      </c>
      <c r="F137" s="192">
        <v>1.1275495271982428</v>
      </c>
      <c r="G137" s="113">
        <v>0.39772620623541088</v>
      </c>
      <c r="H137" s="114">
        <f t="shared" si="26"/>
        <v>1.5708711087209144</v>
      </c>
      <c r="I137" s="91">
        <f t="shared" si="27"/>
        <v>1.0668486297968276</v>
      </c>
      <c r="J137" s="193"/>
      <c r="K137" s="192">
        <v>1.01220189865592</v>
      </c>
      <c r="L137" s="192">
        <f t="shared" si="21"/>
        <v>1.8636293402540851</v>
      </c>
      <c r="M137" s="192">
        <f t="shared" si="22"/>
        <v>1.1275495271982428</v>
      </c>
      <c r="N137" s="113">
        <v>0.11811399730410221</v>
      </c>
      <c r="O137" s="91">
        <f t="shared" si="28"/>
        <v>1.7766880111992034</v>
      </c>
      <c r="P137" s="91">
        <f t="shared" si="29"/>
        <v>1.0874303200446565</v>
      </c>
      <c r="R137" s="192">
        <f t="shared" si="23"/>
        <v>1.01220189865592</v>
      </c>
      <c r="S137" s="192">
        <f t="shared" si="24"/>
        <v>1.8636293402540851</v>
      </c>
      <c r="T137" s="192">
        <f t="shared" si="25"/>
        <v>1.1275495271982428</v>
      </c>
      <c r="U137" s="113">
        <v>3.668216171773709E-2</v>
      </c>
      <c r="V137" s="91">
        <f t="shared" si="19"/>
        <v>1.8366283415144089</v>
      </c>
      <c r="W137" s="91">
        <f t="shared" si="20"/>
        <v>1.0934243530761769</v>
      </c>
    </row>
    <row r="138" spans="1:23" x14ac:dyDescent="0.35">
      <c r="A138" s="90" t="s">
        <v>201</v>
      </c>
      <c r="B138" s="89">
        <v>331</v>
      </c>
      <c r="C138" s="90" t="s">
        <v>203</v>
      </c>
      <c r="D138" s="192">
        <v>1.01220189865592</v>
      </c>
      <c r="E138" s="192">
        <v>1.824728145277706</v>
      </c>
      <c r="F138" s="192">
        <v>1.4175988261580441</v>
      </c>
      <c r="G138" s="113">
        <v>0.45306235050576854</v>
      </c>
      <c r="H138" s="114">
        <f t="shared" si="26"/>
        <v>1.6402731789975389</v>
      </c>
      <c r="I138" s="91">
        <f t="shared" si="27"/>
        <v>1.0737888368244899</v>
      </c>
      <c r="J138" s="193"/>
      <c r="K138" s="192">
        <v>1.01220189865592</v>
      </c>
      <c r="L138" s="192">
        <f t="shared" si="21"/>
        <v>1.824728145277706</v>
      </c>
      <c r="M138" s="192">
        <f t="shared" si="22"/>
        <v>1.4175988261580441</v>
      </c>
      <c r="N138" s="113">
        <v>5.8370682332889778E-2</v>
      </c>
      <c r="O138" s="91">
        <f t="shared" si="28"/>
        <v>1.8009637291229665</v>
      </c>
      <c r="P138" s="91">
        <f t="shared" si="29"/>
        <v>1.0898578918370327</v>
      </c>
      <c r="R138" s="192">
        <f t="shared" si="23"/>
        <v>1.01220189865592</v>
      </c>
      <c r="S138" s="192">
        <f t="shared" si="24"/>
        <v>1.824728145277706</v>
      </c>
      <c r="T138" s="192">
        <f t="shared" si="25"/>
        <v>1.4175988261580441</v>
      </c>
      <c r="U138" s="113">
        <v>5.4530086975488725E-3</v>
      </c>
      <c r="V138" s="91">
        <f t="shared" si="19"/>
        <v>1.8225080655595194</v>
      </c>
      <c r="W138" s="91">
        <f t="shared" si="20"/>
        <v>1.0920123254806879</v>
      </c>
    </row>
    <row r="139" spans="1:23" x14ac:dyDescent="0.35">
      <c r="A139" s="90" t="s">
        <v>201</v>
      </c>
      <c r="B139" s="89">
        <v>332</v>
      </c>
      <c r="C139" s="90" t="s">
        <v>204</v>
      </c>
      <c r="D139" s="192">
        <v>1.01220189865592</v>
      </c>
      <c r="E139" s="192">
        <v>1.3434765931825317</v>
      </c>
      <c r="F139" s="192">
        <v>1.211325866090333</v>
      </c>
      <c r="G139" s="113">
        <v>0.35297397709463213</v>
      </c>
      <c r="H139" s="114">
        <f t="shared" si="26"/>
        <v>1.2968308254648511</v>
      </c>
      <c r="I139" s="91">
        <f t="shared" si="27"/>
        <v>1.0394446014712211</v>
      </c>
      <c r="J139" s="193"/>
      <c r="K139" s="192">
        <v>1.01220189865592</v>
      </c>
      <c r="L139" s="192">
        <f t="shared" si="21"/>
        <v>1.3434765931825317</v>
      </c>
      <c r="M139" s="192">
        <f t="shared" si="22"/>
        <v>1.211325866090333</v>
      </c>
      <c r="N139" s="113">
        <v>6.9511668544448055E-2</v>
      </c>
      <c r="O139" s="91">
        <f t="shared" si="28"/>
        <v>1.3342905756429908</v>
      </c>
      <c r="P139" s="91">
        <f t="shared" si="29"/>
        <v>1.0431905764890352</v>
      </c>
      <c r="R139" s="192">
        <f t="shared" si="23"/>
        <v>1.01220189865592</v>
      </c>
      <c r="S139" s="192">
        <f t="shared" si="24"/>
        <v>1.3434765931825317</v>
      </c>
      <c r="T139" s="192">
        <f t="shared" si="25"/>
        <v>1.211325866090333</v>
      </c>
      <c r="U139" s="113">
        <v>1.0288931915331445E-2</v>
      </c>
      <c r="V139" s="91">
        <f t="shared" si="19"/>
        <v>1.3421169033489184</v>
      </c>
      <c r="W139" s="91">
        <f t="shared" si="20"/>
        <v>1.0439732092596279</v>
      </c>
    </row>
    <row r="140" spans="1:23" x14ac:dyDescent="0.35">
      <c r="A140" s="90" t="s">
        <v>201</v>
      </c>
      <c r="B140" s="89">
        <v>884</v>
      </c>
      <c r="C140" s="90" t="s">
        <v>205</v>
      </c>
      <c r="D140" s="192">
        <v>1</v>
      </c>
      <c r="E140" s="192">
        <v>1.1150079287609167</v>
      </c>
      <c r="F140" s="192">
        <v>1.2756291503055535</v>
      </c>
      <c r="G140" s="113">
        <v>0.18911144774167565</v>
      </c>
      <c r="H140" s="114">
        <f t="shared" si="26"/>
        <v>1.1453832405052593</v>
      </c>
      <c r="I140" s="91">
        <f t="shared" si="27"/>
        <v>1.0145383240505261</v>
      </c>
      <c r="J140" s="193"/>
      <c r="K140" s="192">
        <v>1</v>
      </c>
      <c r="L140" s="192">
        <f t="shared" si="21"/>
        <v>1.1150079287609167</v>
      </c>
      <c r="M140" s="192">
        <f t="shared" si="22"/>
        <v>1.2756291503055535</v>
      </c>
      <c r="N140" s="113">
        <v>6.5718441984746981E-2</v>
      </c>
      <c r="O140" s="91">
        <f t="shared" si="28"/>
        <v>1.1255637051905172</v>
      </c>
      <c r="P140" s="91">
        <f t="shared" si="29"/>
        <v>1.0125563705190519</v>
      </c>
      <c r="R140" s="192">
        <f t="shared" si="23"/>
        <v>1</v>
      </c>
      <c r="S140" s="192">
        <f t="shared" si="24"/>
        <v>1.1150079287609167</v>
      </c>
      <c r="T140" s="192">
        <f t="shared" si="25"/>
        <v>1.2756291503055535</v>
      </c>
      <c r="U140" s="113">
        <v>5.0402426507985786E-2</v>
      </c>
      <c r="V140" s="91">
        <f t="shared" si="19"/>
        <v>1.1231036280754432</v>
      </c>
      <c r="W140" s="91">
        <f t="shared" si="20"/>
        <v>1.0123103628075445</v>
      </c>
    </row>
    <row r="141" spans="1:23" x14ac:dyDescent="0.35">
      <c r="A141" s="90" t="s">
        <v>201</v>
      </c>
      <c r="B141" s="89">
        <v>333</v>
      </c>
      <c r="C141" s="90" t="s">
        <v>206</v>
      </c>
      <c r="D141" s="192">
        <v>1.01220189865592</v>
      </c>
      <c r="E141" s="192">
        <v>1.7918298747092576</v>
      </c>
      <c r="F141" s="192">
        <v>1.2390413048176978</v>
      </c>
      <c r="G141" s="113">
        <v>0.48011548642301505</v>
      </c>
      <c r="H141" s="114">
        <f t="shared" si="26"/>
        <v>1.5264275215866885</v>
      </c>
      <c r="I141" s="91">
        <f t="shared" si="27"/>
        <v>1.062404271083405</v>
      </c>
      <c r="J141" s="193"/>
      <c r="K141" s="192">
        <v>1.01220189865592</v>
      </c>
      <c r="L141" s="192">
        <f t="shared" si="21"/>
        <v>1.7918298747092576</v>
      </c>
      <c r="M141" s="192">
        <f t="shared" si="22"/>
        <v>1.2390413048176978</v>
      </c>
      <c r="N141" s="113">
        <v>2.4621905314761581E-2</v>
      </c>
      <c r="O141" s="91">
        <f t="shared" si="28"/>
        <v>1.7782191668823051</v>
      </c>
      <c r="P141" s="91">
        <f t="shared" si="29"/>
        <v>1.0875834356129666</v>
      </c>
      <c r="R141" s="192">
        <f t="shared" si="23"/>
        <v>1.01220189865592</v>
      </c>
      <c r="S141" s="192">
        <f t="shared" si="24"/>
        <v>1.7918298747092576</v>
      </c>
      <c r="T141" s="192">
        <f t="shared" si="25"/>
        <v>1.2390413048176978</v>
      </c>
      <c r="U141" s="113">
        <v>8.6382427346208424E-3</v>
      </c>
      <c r="V141" s="91">
        <f t="shared" si="19"/>
        <v>1.7870547528616103</v>
      </c>
      <c r="W141" s="91">
        <f t="shared" si="20"/>
        <v>1.0884669942108971</v>
      </c>
    </row>
    <row r="142" spans="1:23" x14ac:dyDescent="0.35">
      <c r="A142" s="90" t="s">
        <v>201</v>
      </c>
      <c r="B142" s="89">
        <v>893</v>
      </c>
      <c r="C142" s="90" t="s">
        <v>207</v>
      </c>
      <c r="D142" s="192">
        <v>1</v>
      </c>
      <c r="E142" s="192">
        <v>1.396172726760881</v>
      </c>
      <c r="F142" s="192">
        <v>1.0812483619122524</v>
      </c>
      <c r="G142" s="113">
        <v>0.35908549997129829</v>
      </c>
      <c r="H142" s="114">
        <f t="shared" si="26"/>
        <v>1.2830879537560678</v>
      </c>
      <c r="I142" s="91">
        <f t="shared" si="27"/>
        <v>1.0283087953756069</v>
      </c>
      <c r="J142" s="193"/>
      <c r="K142" s="192">
        <v>1</v>
      </c>
      <c r="L142" s="192">
        <f t="shared" si="21"/>
        <v>1.396172726760881</v>
      </c>
      <c r="M142" s="192">
        <f t="shared" si="22"/>
        <v>1.0812483619122524</v>
      </c>
      <c r="N142" s="113">
        <v>9.7079417393566916E-2</v>
      </c>
      <c r="O142" s="91">
        <f t="shared" si="28"/>
        <v>1.365600052898337</v>
      </c>
      <c r="P142" s="91">
        <f t="shared" si="29"/>
        <v>1.0365600052898338</v>
      </c>
      <c r="R142" s="192">
        <f t="shared" si="23"/>
        <v>1</v>
      </c>
      <c r="S142" s="192">
        <f t="shared" si="24"/>
        <v>1.396172726760881</v>
      </c>
      <c r="T142" s="192">
        <f t="shared" si="25"/>
        <v>1.0812483619122524</v>
      </c>
      <c r="U142" s="113">
        <v>6.057526338448347E-2</v>
      </c>
      <c r="V142" s="91">
        <f t="shared" si="19"/>
        <v>1.3770961004139841</v>
      </c>
      <c r="W142" s="91">
        <f t="shared" si="20"/>
        <v>1.0377096100413985</v>
      </c>
    </row>
    <row r="143" spans="1:23" x14ac:dyDescent="0.35">
      <c r="A143" s="90" t="s">
        <v>201</v>
      </c>
      <c r="B143" s="89">
        <v>334</v>
      </c>
      <c r="C143" s="90" t="s">
        <v>208</v>
      </c>
      <c r="D143" s="192">
        <v>1.01220189865592</v>
      </c>
      <c r="E143" s="192">
        <v>1.8656735316155346</v>
      </c>
      <c r="F143" s="192">
        <v>1.2829874666438732</v>
      </c>
      <c r="G143" s="113">
        <v>0.51356224826882002</v>
      </c>
      <c r="H143" s="114">
        <f t="shared" ref="H143:H165" si="30">((1-G143)*E143)+(G143*F143)</f>
        <v>1.5664279660537765</v>
      </c>
      <c r="I143" s="91">
        <f t="shared" ref="I143:I165" si="31">(D143*80%)+ (H143*10%) + 10%</f>
        <v>1.0664043155301137</v>
      </c>
      <c r="J143" s="193"/>
      <c r="K143" s="192">
        <v>1.01220189865592</v>
      </c>
      <c r="L143" s="192">
        <f t="shared" si="21"/>
        <v>1.8656735316155346</v>
      </c>
      <c r="M143" s="192">
        <f t="shared" si="22"/>
        <v>1.2829874666438732</v>
      </c>
      <c r="N143" s="113">
        <v>8.3719042253674394E-2</v>
      </c>
      <c r="O143" s="91">
        <f t="shared" ref="O143:O165" si="32">((1-N143)*L143)+(N143*M143)</f>
        <v>1.8168916123215446</v>
      </c>
      <c r="P143" s="91">
        <f t="shared" ref="P143:P165" si="33" xml:space="preserve"> (80% * K143) + (10% * O143) + 10%</f>
        <v>1.0914506801568906</v>
      </c>
      <c r="R143" s="192">
        <f t="shared" si="23"/>
        <v>1.01220189865592</v>
      </c>
      <c r="S143" s="192">
        <f t="shared" si="24"/>
        <v>1.8656735316155346</v>
      </c>
      <c r="T143" s="192">
        <f t="shared" si="25"/>
        <v>1.2829874666438732</v>
      </c>
      <c r="U143" s="113">
        <v>4.6772307568243222E-2</v>
      </c>
      <c r="V143" s="91">
        <f t="shared" ref="V143:V165" si="34">((1-U143)*S143)+(U143*T143)</f>
        <v>1.8384199597689508</v>
      </c>
      <c r="W143" s="91">
        <f t="shared" ref="W143:W165" si="35" xml:space="preserve"> (80% * R143) + (10% * V143) + 10%</f>
        <v>1.0936035149016312</v>
      </c>
    </row>
    <row r="144" spans="1:23" x14ac:dyDescent="0.35">
      <c r="A144" s="90" t="s">
        <v>201</v>
      </c>
      <c r="B144" s="89">
        <v>860</v>
      </c>
      <c r="C144" s="90" t="s">
        <v>209</v>
      </c>
      <c r="D144" s="192">
        <v>1</v>
      </c>
      <c r="E144" s="192">
        <v>1.8033046760427658</v>
      </c>
      <c r="F144" s="192">
        <v>1.1172878599338818</v>
      </c>
      <c r="G144" s="113">
        <v>0.16464861106652107</v>
      </c>
      <c r="H144" s="114">
        <f t="shared" si="30"/>
        <v>1.6903529601021612</v>
      </c>
      <c r="I144" s="91">
        <f t="shared" si="31"/>
        <v>1.0690352960102163</v>
      </c>
      <c r="J144" s="193"/>
      <c r="K144" s="192">
        <v>1</v>
      </c>
      <c r="L144" s="192">
        <f t="shared" ref="L144:L165" si="36">E144</f>
        <v>1.8033046760427658</v>
      </c>
      <c r="M144" s="192">
        <f t="shared" ref="M144:M165" si="37">F144</f>
        <v>1.1172878599338818</v>
      </c>
      <c r="N144" s="113">
        <v>1.9800201383700561E-2</v>
      </c>
      <c r="O144" s="91">
        <f t="shared" si="32"/>
        <v>1.7897214049312049</v>
      </c>
      <c r="P144" s="91">
        <f t="shared" si="33"/>
        <v>1.0789721404931205</v>
      </c>
      <c r="R144" s="192">
        <f t="shared" ref="R144:R165" si="38">K144</f>
        <v>1</v>
      </c>
      <c r="S144" s="192">
        <f t="shared" ref="S144:S165" si="39">E144</f>
        <v>1.8033046760427658</v>
      </c>
      <c r="T144" s="192">
        <f t="shared" ref="T144:T165" si="40">F144</f>
        <v>1.1172878599338818</v>
      </c>
      <c r="U144" s="113">
        <v>5.9673867144731888E-3</v>
      </c>
      <c r="V144" s="91">
        <f t="shared" si="34"/>
        <v>1.7992109484084124</v>
      </c>
      <c r="W144" s="91">
        <f t="shared" si="35"/>
        <v>1.0799210948408413</v>
      </c>
    </row>
    <row r="145" spans="1:23" x14ac:dyDescent="0.35">
      <c r="A145" s="90" t="s">
        <v>201</v>
      </c>
      <c r="B145" s="89">
        <v>861</v>
      </c>
      <c r="C145" s="90" t="s">
        <v>210</v>
      </c>
      <c r="D145" s="192">
        <v>1</v>
      </c>
      <c r="E145" s="192">
        <v>1.2699607426214043</v>
      </c>
      <c r="F145" s="192">
        <v>1.3433793679564634</v>
      </c>
      <c r="G145" s="113">
        <v>0.64721309745841427</v>
      </c>
      <c r="H145" s="114">
        <f t="shared" si="30"/>
        <v>1.3174782385356467</v>
      </c>
      <c r="I145" s="91">
        <f t="shared" si="31"/>
        <v>1.0317478238535647</v>
      </c>
      <c r="J145" s="193"/>
      <c r="K145" s="192">
        <v>1</v>
      </c>
      <c r="L145" s="192">
        <f t="shared" si="36"/>
        <v>1.2699607426214043</v>
      </c>
      <c r="M145" s="192">
        <f t="shared" si="37"/>
        <v>1.3433793679564634</v>
      </c>
      <c r="N145" s="113">
        <v>5.5612106502550517E-2</v>
      </c>
      <c r="O145" s="91">
        <f t="shared" si="32"/>
        <v>1.2740437070328086</v>
      </c>
      <c r="P145" s="91">
        <f t="shared" si="33"/>
        <v>1.0274043707032809</v>
      </c>
      <c r="R145" s="192">
        <f t="shared" si="38"/>
        <v>1</v>
      </c>
      <c r="S145" s="192">
        <f t="shared" si="39"/>
        <v>1.2699607426214043</v>
      </c>
      <c r="T145" s="192">
        <f t="shared" si="40"/>
        <v>1.3433793679564634</v>
      </c>
      <c r="U145" s="113">
        <v>7.533183674084341E-3</v>
      </c>
      <c r="V145" s="91">
        <f t="shared" si="34"/>
        <v>1.2705138186111522</v>
      </c>
      <c r="W145" s="91">
        <f t="shared" si="35"/>
        <v>1.0270513818611153</v>
      </c>
    </row>
    <row r="146" spans="1:23" x14ac:dyDescent="0.35">
      <c r="A146" s="90" t="s">
        <v>201</v>
      </c>
      <c r="B146" s="89">
        <v>894</v>
      </c>
      <c r="C146" s="90" t="s">
        <v>211</v>
      </c>
      <c r="D146" s="192">
        <v>1</v>
      </c>
      <c r="E146" s="192">
        <v>1.2931013022986688</v>
      </c>
      <c r="F146" s="192">
        <v>1.3509061933143094</v>
      </c>
      <c r="G146" s="113">
        <v>0.36960688867611979</v>
      </c>
      <c r="H146" s="114">
        <f t="shared" si="30"/>
        <v>1.3144663882172218</v>
      </c>
      <c r="I146" s="91">
        <f t="shared" si="31"/>
        <v>1.0314466388217223</v>
      </c>
      <c r="J146" s="193"/>
      <c r="K146" s="192">
        <v>1</v>
      </c>
      <c r="L146" s="192">
        <f t="shared" si="36"/>
        <v>1.2931013022986688</v>
      </c>
      <c r="M146" s="192">
        <f t="shared" si="37"/>
        <v>1.3509061933143094</v>
      </c>
      <c r="N146" s="113">
        <v>0.11620016996513588</v>
      </c>
      <c r="O146" s="91">
        <f t="shared" si="32"/>
        <v>1.2998182404595024</v>
      </c>
      <c r="P146" s="91">
        <f t="shared" si="33"/>
        <v>1.0299818240459504</v>
      </c>
      <c r="R146" s="192">
        <f t="shared" si="38"/>
        <v>1</v>
      </c>
      <c r="S146" s="192">
        <f t="shared" si="39"/>
        <v>1.2931013022986688</v>
      </c>
      <c r="T146" s="192">
        <f t="shared" si="40"/>
        <v>1.3509061933143094</v>
      </c>
      <c r="U146" s="113">
        <v>4.51025435109636E-2</v>
      </c>
      <c r="V146" s="91">
        <f t="shared" si="34"/>
        <v>1.2957084499108482</v>
      </c>
      <c r="W146" s="91">
        <f t="shared" si="35"/>
        <v>1.029570844991085</v>
      </c>
    </row>
    <row r="147" spans="1:23" x14ac:dyDescent="0.35">
      <c r="A147" s="90" t="s">
        <v>201</v>
      </c>
      <c r="B147" s="89">
        <v>335</v>
      </c>
      <c r="C147" s="90" t="s">
        <v>212</v>
      </c>
      <c r="D147" s="192">
        <v>1.01220189865592</v>
      </c>
      <c r="E147" s="192">
        <v>1.2483030810936036</v>
      </c>
      <c r="F147" s="192">
        <v>1.175033474783568</v>
      </c>
      <c r="G147" s="113">
        <v>0.69723384727842153</v>
      </c>
      <c r="H147" s="114">
        <f t="shared" si="30"/>
        <v>1.1972170315974822</v>
      </c>
      <c r="I147" s="91">
        <f t="shared" si="31"/>
        <v>1.0294832220844843</v>
      </c>
      <c r="J147" s="193"/>
      <c r="K147" s="192">
        <v>1.01220189865592</v>
      </c>
      <c r="L147" s="192">
        <f t="shared" si="36"/>
        <v>1.2483030810936036</v>
      </c>
      <c r="M147" s="192">
        <f t="shared" si="37"/>
        <v>1.175033474783568</v>
      </c>
      <c r="N147" s="113">
        <v>0.29712659016101767</v>
      </c>
      <c r="O147" s="91">
        <f t="shared" si="32"/>
        <v>1.2265327328082627</v>
      </c>
      <c r="P147" s="91">
        <f t="shared" si="33"/>
        <v>1.0324147922055624</v>
      </c>
      <c r="R147" s="192">
        <f t="shared" si="38"/>
        <v>1.01220189865592</v>
      </c>
      <c r="S147" s="192">
        <f t="shared" si="39"/>
        <v>1.2483030810936036</v>
      </c>
      <c r="T147" s="192">
        <f t="shared" si="40"/>
        <v>1.175033474783568</v>
      </c>
      <c r="U147" s="113">
        <v>0.11249201051061714</v>
      </c>
      <c r="V147" s="91">
        <f t="shared" si="34"/>
        <v>1.2400608357704663</v>
      </c>
      <c r="W147" s="91">
        <f t="shared" si="35"/>
        <v>1.0337676025017828</v>
      </c>
    </row>
    <row r="148" spans="1:23" x14ac:dyDescent="0.35">
      <c r="A148" s="90" t="s">
        <v>201</v>
      </c>
      <c r="B148" s="89">
        <v>937</v>
      </c>
      <c r="C148" s="90" t="s">
        <v>213</v>
      </c>
      <c r="D148" s="192">
        <v>1.0253074276109</v>
      </c>
      <c r="E148" s="192">
        <v>1.7574727827683532</v>
      </c>
      <c r="F148" s="192">
        <v>1.2180059018341194</v>
      </c>
      <c r="G148" s="113">
        <v>0.20188232672983678</v>
      </c>
      <c r="H148" s="114">
        <f t="shared" si="30"/>
        <v>1.6485639536516623</v>
      </c>
      <c r="I148" s="91">
        <f t="shared" si="31"/>
        <v>1.0851023374538864</v>
      </c>
      <c r="J148" s="193"/>
      <c r="K148" s="192">
        <v>1.0253074276109</v>
      </c>
      <c r="L148" s="192">
        <f t="shared" si="36"/>
        <v>1.7574727827683532</v>
      </c>
      <c r="M148" s="192">
        <f t="shared" si="37"/>
        <v>1.2180059018341194</v>
      </c>
      <c r="N148" s="113">
        <v>2.3430836957790812E-2</v>
      </c>
      <c r="O148" s="91">
        <f t="shared" si="32"/>
        <v>1.7448326222370552</v>
      </c>
      <c r="P148" s="91">
        <f t="shared" si="33"/>
        <v>1.0947292043124257</v>
      </c>
      <c r="R148" s="192">
        <f t="shared" si="38"/>
        <v>1.0253074276109</v>
      </c>
      <c r="S148" s="192">
        <f t="shared" si="39"/>
        <v>1.7574727827683532</v>
      </c>
      <c r="T148" s="192">
        <f t="shared" si="40"/>
        <v>1.2180059018341194</v>
      </c>
      <c r="U148" s="113">
        <v>2.4022234031857291E-2</v>
      </c>
      <c r="V148" s="91">
        <f t="shared" si="34"/>
        <v>1.7445135831021148</v>
      </c>
      <c r="W148" s="91">
        <f t="shared" si="35"/>
        <v>1.0946973003989315</v>
      </c>
    </row>
    <row r="149" spans="1:23" x14ac:dyDescent="0.35">
      <c r="A149" s="90" t="s">
        <v>201</v>
      </c>
      <c r="B149" s="89">
        <v>336</v>
      </c>
      <c r="C149" s="90" t="s">
        <v>214</v>
      </c>
      <c r="D149" s="192">
        <v>1.01220189865592</v>
      </c>
      <c r="E149" s="192">
        <v>1.3115291018884949</v>
      </c>
      <c r="F149" s="192">
        <v>1.2362378847833324</v>
      </c>
      <c r="G149" s="113">
        <v>0.60375713966892774</v>
      </c>
      <c r="H149" s="114">
        <f t="shared" si="30"/>
        <v>1.2660714920068898</v>
      </c>
      <c r="I149" s="91">
        <f t="shared" si="31"/>
        <v>1.0363686681254252</v>
      </c>
      <c r="J149" s="193"/>
      <c r="K149" s="192">
        <v>1.01220189865592</v>
      </c>
      <c r="L149" s="192">
        <f t="shared" si="36"/>
        <v>1.3115291018884949</v>
      </c>
      <c r="M149" s="192">
        <f t="shared" si="37"/>
        <v>1.2362378847833324</v>
      </c>
      <c r="N149" s="113">
        <v>0.23639103475733178</v>
      </c>
      <c r="O149" s="91">
        <f t="shared" si="32"/>
        <v>1.2937309331688664</v>
      </c>
      <c r="P149" s="91">
        <f t="shared" si="33"/>
        <v>1.0391346122416227</v>
      </c>
      <c r="R149" s="192">
        <f t="shared" si="38"/>
        <v>1.01220189865592</v>
      </c>
      <c r="S149" s="192">
        <f t="shared" si="39"/>
        <v>1.3115291018884949</v>
      </c>
      <c r="T149" s="192">
        <f t="shared" si="40"/>
        <v>1.2362378847833324</v>
      </c>
      <c r="U149" s="113">
        <v>5.7445165194691235E-2</v>
      </c>
      <c r="V149" s="91">
        <f t="shared" si="34"/>
        <v>1.3072039854841795</v>
      </c>
      <c r="W149" s="91">
        <f t="shared" si="35"/>
        <v>1.0404819174731541</v>
      </c>
    </row>
    <row r="150" spans="1:23" x14ac:dyDescent="0.35">
      <c r="A150" s="90" t="s">
        <v>201</v>
      </c>
      <c r="B150" s="89">
        <v>885</v>
      </c>
      <c r="C150" s="90" t="s">
        <v>215</v>
      </c>
      <c r="D150" s="192">
        <v>1</v>
      </c>
      <c r="E150" s="192">
        <v>1.4100465197636682</v>
      </c>
      <c r="F150" s="192">
        <v>1.3515969862370614</v>
      </c>
      <c r="G150" s="113">
        <v>0.25205974502979295</v>
      </c>
      <c r="H150" s="114">
        <f t="shared" si="30"/>
        <v>1.3953137452458413</v>
      </c>
      <c r="I150" s="91">
        <f t="shared" si="31"/>
        <v>1.0395313745245842</v>
      </c>
      <c r="J150" s="193"/>
      <c r="K150" s="192">
        <v>1</v>
      </c>
      <c r="L150" s="192">
        <f t="shared" si="36"/>
        <v>1.4100465197636682</v>
      </c>
      <c r="M150" s="192">
        <f t="shared" si="37"/>
        <v>1.3515969862370614</v>
      </c>
      <c r="N150" s="113">
        <v>0.10163939564861106</v>
      </c>
      <c r="O150" s="91">
        <f t="shared" si="32"/>
        <v>1.4041057445000809</v>
      </c>
      <c r="P150" s="91">
        <f t="shared" si="33"/>
        <v>1.0404105744500083</v>
      </c>
      <c r="R150" s="192">
        <f t="shared" si="38"/>
        <v>1</v>
      </c>
      <c r="S150" s="192">
        <f t="shared" si="39"/>
        <v>1.4100465197636682</v>
      </c>
      <c r="T150" s="192">
        <f t="shared" si="40"/>
        <v>1.3515969862370614</v>
      </c>
      <c r="U150" s="113">
        <v>5.300288256494394E-2</v>
      </c>
      <c r="V150" s="91">
        <f t="shared" si="34"/>
        <v>1.4069485260021819</v>
      </c>
      <c r="W150" s="91">
        <f t="shared" si="35"/>
        <v>1.0406948526002182</v>
      </c>
    </row>
    <row r="151" spans="1:23" x14ac:dyDescent="0.35">
      <c r="A151" s="90" t="s">
        <v>216</v>
      </c>
      <c r="B151" s="89">
        <v>370</v>
      </c>
      <c r="C151" s="90" t="s">
        <v>217</v>
      </c>
      <c r="D151" s="192">
        <v>1</v>
      </c>
      <c r="E151" s="192">
        <v>1.229602250467833</v>
      </c>
      <c r="F151" s="192">
        <v>1.3227474376992925</v>
      </c>
      <c r="G151" s="113">
        <v>0.42633853435853891</v>
      </c>
      <c r="H151" s="114">
        <f t="shared" si="30"/>
        <v>1.2693136330746451</v>
      </c>
      <c r="I151" s="91">
        <f t="shared" si="31"/>
        <v>1.0269313633074646</v>
      </c>
      <c r="J151" s="193"/>
      <c r="K151" s="192">
        <v>1</v>
      </c>
      <c r="L151" s="192">
        <f t="shared" si="36"/>
        <v>1.229602250467833</v>
      </c>
      <c r="M151" s="192">
        <f t="shared" si="37"/>
        <v>1.3227474376992925</v>
      </c>
      <c r="N151" s="113">
        <v>6.4678729940569426E-4</v>
      </c>
      <c r="O151" s="91">
        <f t="shared" si="32"/>
        <v>1.2296624955919351</v>
      </c>
      <c r="P151" s="91">
        <f t="shared" si="33"/>
        <v>1.0229662495591936</v>
      </c>
      <c r="R151" s="192">
        <f t="shared" si="38"/>
        <v>1</v>
      </c>
      <c r="S151" s="192">
        <f t="shared" si="39"/>
        <v>1.229602250467833</v>
      </c>
      <c r="T151" s="192">
        <f t="shared" si="40"/>
        <v>1.3227474376992925</v>
      </c>
      <c r="U151" s="113">
        <v>1.0903104113741183E-3</v>
      </c>
      <c r="V151" s="91">
        <f t="shared" si="34"/>
        <v>1.2297038076352409</v>
      </c>
      <c r="W151" s="91">
        <f t="shared" si="35"/>
        <v>1.0229703807635242</v>
      </c>
    </row>
    <row r="152" spans="1:23" x14ac:dyDescent="0.35">
      <c r="A152" s="90" t="s">
        <v>216</v>
      </c>
      <c r="B152" s="89">
        <v>380</v>
      </c>
      <c r="C152" s="90" t="s">
        <v>218</v>
      </c>
      <c r="D152" s="192">
        <v>1.00058366718104</v>
      </c>
      <c r="E152" s="192">
        <v>1.550993165152833</v>
      </c>
      <c r="F152" s="192">
        <v>1.206746542455899</v>
      </c>
      <c r="G152" s="113">
        <v>0.53430053665904065</v>
      </c>
      <c r="H152" s="114">
        <f t="shared" si="30"/>
        <v>1.3670620099027988</v>
      </c>
      <c r="I152" s="91">
        <f t="shared" si="31"/>
        <v>1.0371731347351119</v>
      </c>
      <c r="J152" s="193"/>
      <c r="K152" s="192">
        <v>1.00058366718104</v>
      </c>
      <c r="L152" s="192">
        <f t="shared" si="36"/>
        <v>1.550993165152833</v>
      </c>
      <c r="M152" s="192">
        <f t="shared" si="37"/>
        <v>1.206746542455899</v>
      </c>
      <c r="N152" s="113">
        <v>0.18582007019859539</v>
      </c>
      <c r="O152" s="91">
        <f t="shared" si="32"/>
        <v>1.4870252335576595</v>
      </c>
      <c r="P152" s="91">
        <f t="shared" si="33"/>
        <v>1.0491694571005981</v>
      </c>
      <c r="R152" s="192">
        <f t="shared" si="38"/>
        <v>1.00058366718104</v>
      </c>
      <c r="S152" s="192">
        <f t="shared" si="39"/>
        <v>1.550993165152833</v>
      </c>
      <c r="T152" s="192">
        <f t="shared" si="40"/>
        <v>1.206746542455899</v>
      </c>
      <c r="U152" s="113">
        <v>5.4147211239720681E-2</v>
      </c>
      <c r="V152" s="91">
        <f t="shared" si="34"/>
        <v>1.5323531705551017</v>
      </c>
      <c r="W152" s="91">
        <f t="shared" si="35"/>
        <v>1.0537022508003422</v>
      </c>
    </row>
    <row r="153" spans="1:23" x14ac:dyDescent="0.35">
      <c r="A153" s="90" t="s">
        <v>216</v>
      </c>
      <c r="B153" s="89">
        <v>381</v>
      </c>
      <c r="C153" s="90" t="s">
        <v>219</v>
      </c>
      <c r="D153" s="192">
        <v>1.00058366718104</v>
      </c>
      <c r="E153" s="192">
        <v>1.2278571076159093</v>
      </c>
      <c r="F153" s="192">
        <v>1.2275461291121521</v>
      </c>
      <c r="G153" s="113">
        <v>0.32121311076353931</v>
      </c>
      <c r="H153" s="114">
        <f t="shared" si="30"/>
        <v>1.2277572172433369</v>
      </c>
      <c r="I153" s="91">
        <f t="shared" si="31"/>
        <v>1.0232426554691658</v>
      </c>
      <c r="J153" s="193"/>
      <c r="K153" s="192">
        <v>1.00058366718104</v>
      </c>
      <c r="L153" s="192">
        <f t="shared" si="36"/>
        <v>1.2278571076159093</v>
      </c>
      <c r="M153" s="192">
        <f t="shared" si="37"/>
        <v>1.2275461291121521</v>
      </c>
      <c r="N153" s="113">
        <v>3.0066015051172085E-2</v>
      </c>
      <c r="O153" s="91">
        <f t="shared" si="32"/>
        <v>1.2278477577315345</v>
      </c>
      <c r="P153" s="91">
        <f t="shared" si="33"/>
        <v>1.0232517095179856</v>
      </c>
      <c r="R153" s="192">
        <f t="shared" si="38"/>
        <v>1.00058366718104</v>
      </c>
      <c r="S153" s="192">
        <f t="shared" si="39"/>
        <v>1.2278571076159093</v>
      </c>
      <c r="T153" s="192">
        <f t="shared" si="40"/>
        <v>1.2275461291121521</v>
      </c>
      <c r="U153" s="113">
        <v>1.3018142744968384E-2</v>
      </c>
      <c r="V153" s="91">
        <f t="shared" si="34"/>
        <v>1.2278530592533567</v>
      </c>
      <c r="W153" s="91">
        <f t="shared" si="35"/>
        <v>1.0232522396701678</v>
      </c>
    </row>
    <row r="154" spans="1:23" x14ac:dyDescent="0.35">
      <c r="A154" s="90" t="s">
        <v>216</v>
      </c>
      <c r="B154" s="89">
        <v>371</v>
      </c>
      <c r="C154" s="90" t="s">
        <v>220</v>
      </c>
      <c r="D154" s="192">
        <v>1</v>
      </c>
      <c r="E154" s="192">
        <v>1.4534753766866064</v>
      </c>
      <c r="F154" s="192">
        <v>1.0148575123560868</v>
      </c>
      <c r="G154" s="113">
        <v>0.52111424895067071</v>
      </c>
      <c r="H154" s="114">
        <f t="shared" si="30"/>
        <v>1.2249053577396607</v>
      </c>
      <c r="I154" s="91">
        <f t="shared" si="31"/>
        <v>1.0224905357739662</v>
      </c>
      <c r="J154" s="193"/>
      <c r="K154" s="192">
        <v>1</v>
      </c>
      <c r="L154" s="192">
        <f t="shared" si="36"/>
        <v>1.4534753766866064</v>
      </c>
      <c r="M154" s="192">
        <f t="shared" si="37"/>
        <v>1.0148575123560868</v>
      </c>
      <c r="N154" s="113">
        <v>3.6395322905697199E-2</v>
      </c>
      <c r="O154" s="91">
        <f t="shared" si="32"/>
        <v>1.4375117378820899</v>
      </c>
      <c r="P154" s="91">
        <f t="shared" si="33"/>
        <v>1.043751173788209</v>
      </c>
      <c r="R154" s="192">
        <f t="shared" si="38"/>
        <v>1</v>
      </c>
      <c r="S154" s="192">
        <f t="shared" si="39"/>
        <v>1.4534753766866064</v>
      </c>
      <c r="T154" s="192">
        <f t="shared" si="40"/>
        <v>1.0148575123560868</v>
      </c>
      <c r="U154" s="113">
        <v>1.0374141491763125E-2</v>
      </c>
      <c r="V154" s="91">
        <f t="shared" si="34"/>
        <v>1.4489250929012267</v>
      </c>
      <c r="W154" s="91">
        <f t="shared" si="35"/>
        <v>1.0448925092901227</v>
      </c>
    </row>
    <row r="155" spans="1:23" x14ac:dyDescent="0.35">
      <c r="A155" s="90" t="s">
        <v>216</v>
      </c>
      <c r="B155" s="89">
        <v>811</v>
      </c>
      <c r="C155" s="90" t="s">
        <v>221</v>
      </c>
      <c r="D155" s="192">
        <v>1</v>
      </c>
      <c r="E155" s="192">
        <v>1.4192291117880458</v>
      </c>
      <c r="F155" s="192">
        <v>1.2767465387065029</v>
      </c>
      <c r="G155" s="113">
        <v>0.29830604549075379</v>
      </c>
      <c r="H155" s="114">
        <f t="shared" si="30"/>
        <v>1.3767256988607435</v>
      </c>
      <c r="I155" s="91">
        <f t="shared" si="31"/>
        <v>1.0376725698860745</v>
      </c>
      <c r="J155" s="193"/>
      <c r="K155" s="192">
        <v>1</v>
      </c>
      <c r="L155" s="192">
        <f t="shared" si="36"/>
        <v>1.4192291117880458</v>
      </c>
      <c r="M155" s="192">
        <f t="shared" si="37"/>
        <v>1.2767465387065029</v>
      </c>
      <c r="N155" s="113">
        <v>5.3829141501658025E-2</v>
      </c>
      <c r="O155" s="91">
        <f t="shared" si="32"/>
        <v>1.411559397200119</v>
      </c>
      <c r="P155" s="91">
        <f t="shared" si="33"/>
        <v>1.0411559397200121</v>
      </c>
      <c r="R155" s="192">
        <f t="shared" si="38"/>
        <v>1</v>
      </c>
      <c r="S155" s="192">
        <f t="shared" si="39"/>
        <v>1.4192291117880458</v>
      </c>
      <c r="T155" s="192">
        <f t="shared" si="40"/>
        <v>1.2767465387065029</v>
      </c>
      <c r="U155" s="113">
        <v>3.4086827724535085E-2</v>
      </c>
      <c r="V155" s="91">
        <f t="shared" si="34"/>
        <v>1.4143723328656665</v>
      </c>
      <c r="W155" s="91">
        <f t="shared" si="35"/>
        <v>1.0414372332865667</v>
      </c>
    </row>
    <row r="156" spans="1:23" x14ac:dyDescent="0.35">
      <c r="A156" s="90" t="s">
        <v>216</v>
      </c>
      <c r="B156" s="89">
        <v>810</v>
      </c>
      <c r="C156" s="90" t="s">
        <v>222</v>
      </c>
      <c r="D156" s="192">
        <v>1</v>
      </c>
      <c r="E156" s="192">
        <v>1.1179137038279954</v>
      </c>
      <c r="F156" s="192">
        <v>1.1763090740077642</v>
      </c>
      <c r="G156" s="113">
        <v>0.49195152429424277</v>
      </c>
      <c r="H156" s="114">
        <f t="shared" si="30"/>
        <v>1.1466413951996592</v>
      </c>
      <c r="I156" s="91">
        <f t="shared" si="31"/>
        <v>1.014664139519966</v>
      </c>
      <c r="J156" s="193"/>
      <c r="K156" s="192">
        <v>1</v>
      </c>
      <c r="L156" s="192">
        <f t="shared" si="36"/>
        <v>1.1179137038279954</v>
      </c>
      <c r="M156" s="192">
        <f t="shared" si="37"/>
        <v>1.1763090740077642</v>
      </c>
      <c r="N156" s="113">
        <v>5.68898362713098E-2</v>
      </c>
      <c r="O156" s="91">
        <f t="shared" si="32"/>
        <v>1.1212358068765249</v>
      </c>
      <c r="P156" s="91">
        <f t="shared" si="33"/>
        <v>1.0121235806876525</v>
      </c>
      <c r="R156" s="192">
        <f t="shared" si="38"/>
        <v>1</v>
      </c>
      <c r="S156" s="192">
        <f t="shared" si="39"/>
        <v>1.1179137038279954</v>
      </c>
      <c r="T156" s="192">
        <f t="shared" si="40"/>
        <v>1.1763090740077642</v>
      </c>
      <c r="U156" s="113">
        <v>6.3635158425029833E-3</v>
      </c>
      <c r="V156" s="91">
        <f t="shared" si="34"/>
        <v>1.1182853036912632</v>
      </c>
      <c r="W156" s="91">
        <f t="shared" si="35"/>
        <v>1.0118285303691263</v>
      </c>
    </row>
    <row r="157" spans="1:23" x14ac:dyDescent="0.35">
      <c r="A157" s="90" t="s">
        <v>216</v>
      </c>
      <c r="B157" s="89">
        <v>382</v>
      </c>
      <c r="C157" s="90" t="s">
        <v>223</v>
      </c>
      <c r="D157" s="192">
        <v>1.00058366718104</v>
      </c>
      <c r="E157" s="192">
        <v>1.3232609563639561</v>
      </c>
      <c r="F157" s="192">
        <v>1.1625346400057273</v>
      </c>
      <c r="G157" s="113">
        <v>0.23510496251441609</v>
      </c>
      <c r="H157" s="114">
        <f t="shared" si="30"/>
        <v>1.2854734017814744</v>
      </c>
      <c r="I157" s="91">
        <f t="shared" si="31"/>
        <v>1.0290142739229795</v>
      </c>
      <c r="J157" s="193"/>
      <c r="K157" s="192">
        <v>1.00058366718104</v>
      </c>
      <c r="L157" s="192">
        <f t="shared" si="36"/>
        <v>1.3232609563639561</v>
      </c>
      <c r="M157" s="192">
        <f t="shared" si="37"/>
        <v>1.1625346400057273</v>
      </c>
      <c r="N157" s="113">
        <v>1.8092188562645085E-2</v>
      </c>
      <c r="O157" s="91">
        <f t="shared" si="32"/>
        <v>1.320353065541424</v>
      </c>
      <c r="P157" s="91">
        <f t="shared" si="33"/>
        <v>1.0325022402989745</v>
      </c>
      <c r="R157" s="192">
        <f t="shared" si="38"/>
        <v>1.00058366718104</v>
      </c>
      <c r="S157" s="192">
        <f t="shared" si="39"/>
        <v>1.3232609563639561</v>
      </c>
      <c r="T157" s="192">
        <f t="shared" si="40"/>
        <v>1.1625346400057273</v>
      </c>
      <c r="U157" s="113">
        <v>2.788840177147128E-3</v>
      </c>
      <c r="V157" s="91">
        <f t="shared" si="34"/>
        <v>1.3228127163553716</v>
      </c>
      <c r="W157" s="91">
        <f t="shared" si="35"/>
        <v>1.0327482053803692</v>
      </c>
    </row>
    <row r="158" spans="1:23" x14ac:dyDescent="0.35">
      <c r="A158" s="90" t="s">
        <v>216</v>
      </c>
      <c r="B158" s="89">
        <v>383</v>
      </c>
      <c r="C158" s="90" t="s">
        <v>224</v>
      </c>
      <c r="D158" s="192">
        <v>1.00058366718104</v>
      </c>
      <c r="E158" s="192">
        <v>1.8994515512901948</v>
      </c>
      <c r="F158" s="192">
        <v>1.283853142905057</v>
      </c>
      <c r="G158" s="113">
        <v>0.40424092184100546</v>
      </c>
      <c r="H158" s="114">
        <f t="shared" si="30"/>
        <v>1.650601483200731</v>
      </c>
      <c r="I158" s="91">
        <f t="shared" si="31"/>
        <v>1.0655270820649052</v>
      </c>
      <c r="J158" s="193"/>
      <c r="K158" s="192">
        <v>1.00058366718104</v>
      </c>
      <c r="L158" s="192">
        <f t="shared" si="36"/>
        <v>1.8994515512901948</v>
      </c>
      <c r="M158" s="192">
        <f t="shared" si="37"/>
        <v>1.283853142905057</v>
      </c>
      <c r="N158" s="113">
        <v>5.4735256954878277E-2</v>
      </c>
      <c r="O158" s="91">
        <f t="shared" si="32"/>
        <v>1.8657566142262203</v>
      </c>
      <c r="P158" s="91">
        <f t="shared" si="33"/>
        <v>1.0870425951674541</v>
      </c>
      <c r="R158" s="192">
        <f t="shared" si="38"/>
        <v>1.00058366718104</v>
      </c>
      <c r="S158" s="192">
        <f t="shared" si="39"/>
        <v>1.8994515512901948</v>
      </c>
      <c r="T158" s="192">
        <f t="shared" si="40"/>
        <v>1.283853142905057</v>
      </c>
      <c r="U158" s="113">
        <v>1.5220322385739463E-2</v>
      </c>
      <c r="V158" s="91">
        <f t="shared" si="34"/>
        <v>1.8900819450544251</v>
      </c>
      <c r="W158" s="91">
        <f t="shared" si="35"/>
        <v>1.0894751282502746</v>
      </c>
    </row>
    <row r="159" spans="1:23" x14ac:dyDescent="0.35">
      <c r="A159" s="90" t="s">
        <v>216</v>
      </c>
      <c r="B159" s="89">
        <v>812</v>
      </c>
      <c r="C159" s="90" t="s">
        <v>225</v>
      </c>
      <c r="D159" s="192">
        <v>1</v>
      </c>
      <c r="E159" s="192">
        <v>1.1641718419624441</v>
      </c>
      <c r="F159" s="192">
        <v>1.0312390931430766</v>
      </c>
      <c r="G159" s="113">
        <v>0.4291924156581487</v>
      </c>
      <c r="H159" s="114">
        <f t="shared" si="30"/>
        <v>1.1071181143765818</v>
      </c>
      <c r="I159" s="91">
        <f t="shared" si="31"/>
        <v>1.0107118114376583</v>
      </c>
      <c r="J159" s="193"/>
      <c r="K159" s="192">
        <v>1</v>
      </c>
      <c r="L159" s="192">
        <f t="shared" si="36"/>
        <v>1.1641718419624441</v>
      </c>
      <c r="M159" s="192">
        <f t="shared" si="37"/>
        <v>1.0312390931430766</v>
      </c>
      <c r="N159" s="113">
        <v>4.4124493027281136E-2</v>
      </c>
      <c r="O159" s="91">
        <f t="shared" si="32"/>
        <v>1.1583062518140665</v>
      </c>
      <c r="P159" s="91">
        <f t="shared" si="33"/>
        <v>1.0158306251814067</v>
      </c>
      <c r="R159" s="192">
        <f t="shared" si="38"/>
        <v>1</v>
      </c>
      <c r="S159" s="192">
        <f t="shared" si="39"/>
        <v>1.1641718419624441</v>
      </c>
      <c r="T159" s="192">
        <f t="shared" si="40"/>
        <v>1.0312390931430766</v>
      </c>
      <c r="U159" s="113">
        <v>1.0034720131655529E-2</v>
      </c>
      <c r="V159" s="91">
        <f t="shared" si="34"/>
        <v>1.1628378990317101</v>
      </c>
      <c r="W159" s="91">
        <f t="shared" si="35"/>
        <v>1.0162837899031711</v>
      </c>
    </row>
    <row r="160" spans="1:23" x14ac:dyDescent="0.35">
      <c r="A160" s="90" t="s">
        <v>216</v>
      </c>
      <c r="B160" s="89">
        <v>813</v>
      </c>
      <c r="C160" s="90" t="s">
        <v>226</v>
      </c>
      <c r="D160" s="192">
        <v>1</v>
      </c>
      <c r="E160" s="192">
        <v>1.1839947989046899</v>
      </c>
      <c r="F160" s="192">
        <v>1.4084767683475414</v>
      </c>
      <c r="G160" s="113">
        <v>0.31084685388132066</v>
      </c>
      <c r="H160" s="114">
        <f t="shared" si="30"/>
        <v>1.253774312859083</v>
      </c>
      <c r="I160" s="91">
        <f t="shared" si="31"/>
        <v>1.0253774312859083</v>
      </c>
      <c r="J160" s="193"/>
      <c r="K160" s="192">
        <v>1</v>
      </c>
      <c r="L160" s="192">
        <f t="shared" si="36"/>
        <v>1.1839947989046899</v>
      </c>
      <c r="M160" s="192">
        <f t="shared" si="37"/>
        <v>1.4084767683475414</v>
      </c>
      <c r="N160" s="113">
        <v>4.3701231965260871E-3</v>
      </c>
      <c r="O160" s="91">
        <f t="shared" si="32"/>
        <v>1.1849758127665542</v>
      </c>
      <c r="P160" s="91">
        <f t="shared" si="33"/>
        <v>1.0184975812766555</v>
      </c>
      <c r="R160" s="192">
        <f t="shared" si="38"/>
        <v>1</v>
      </c>
      <c r="S160" s="192">
        <f t="shared" si="39"/>
        <v>1.1839947989046899</v>
      </c>
      <c r="T160" s="192">
        <f t="shared" si="40"/>
        <v>1.4084767683475414</v>
      </c>
      <c r="U160" s="113">
        <v>0</v>
      </c>
      <c r="V160" s="91">
        <f t="shared" si="34"/>
        <v>1.1839947989046899</v>
      </c>
      <c r="W160" s="91">
        <f t="shared" si="35"/>
        <v>1.0183994798904692</v>
      </c>
    </row>
    <row r="161" spans="1:23" x14ac:dyDescent="0.35">
      <c r="A161" s="90" t="s">
        <v>216</v>
      </c>
      <c r="B161" s="89">
        <v>815</v>
      </c>
      <c r="C161" s="90" t="s">
        <v>227</v>
      </c>
      <c r="D161" s="192">
        <v>1</v>
      </c>
      <c r="E161" s="192">
        <v>1.7018381744628239</v>
      </c>
      <c r="F161" s="192">
        <v>1.2276009002073047</v>
      </c>
      <c r="G161" s="113">
        <v>0.24328092112629313</v>
      </c>
      <c r="H161" s="114">
        <f t="shared" si="30"/>
        <v>1.5864652935495185</v>
      </c>
      <c r="I161" s="91">
        <f t="shared" si="31"/>
        <v>1.0586465293549518</v>
      </c>
      <c r="J161" s="193"/>
      <c r="K161" s="192">
        <v>1</v>
      </c>
      <c r="L161" s="192">
        <f t="shared" si="36"/>
        <v>1.7018381744628239</v>
      </c>
      <c r="M161" s="192">
        <f t="shared" si="37"/>
        <v>1.2276009002073047</v>
      </c>
      <c r="N161" s="113">
        <v>5.1966358437808391E-2</v>
      </c>
      <c r="O161" s="91">
        <f t="shared" si="32"/>
        <v>1.6771937902842924</v>
      </c>
      <c r="P161" s="91">
        <f t="shared" si="33"/>
        <v>1.0677193790284294</v>
      </c>
      <c r="R161" s="192">
        <f t="shared" si="38"/>
        <v>1</v>
      </c>
      <c r="S161" s="192">
        <f t="shared" si="39"/>
        <v>1.7018381744628239</v>
      </c>
      <c r="T161" s="192">
        <f t="shared" si="40"/>
        <v>1.2276009002073047</v>
      </c>
      <c r="U161" s="113">
        <v>3.3334483591566301E-2</v>
      </c>
      <c r="V161" s="91">
        <f t="shared" si="34"/>
        <v>1.6860297198256442</v>
      </c>
      <c r="W161" s="91">
        <f t="shared" si="35"/>
        <v>1.0686029719825645</v>
      </c>
    </row>
    <row r="162" spans="1:23" x14ac:dyDescent="0.35">
      <c r="A162" s="90" t="s">
        <v>216</v>
      </c>
      <c r="B162" s="89">
        <v>372</v>
      </c>
      <c r="C162" s="90" t="s">
        <v>228</v>
      </c>
      <c r="D162" s="192">
        <v>1</v>
      </c>
      <c r="E162" s="192">
        <v>1.4980729663227095</v>
      </c>
      <c r="F162" s="192">
        <v>1.1122230417682131</v>
      </c>
      <c r="G162" s="113">
        <v>0.55337748261969233</v>
      </c>
      <c r="H162" s="114">
        <f t="shared" si="30"/>
        <v>1.2845523064037441</v>
      </c>
      <c r="I162" s="91">
        <f t="shared" si="31"/>
        <v>1.0284552306403745</v>
      </c>
      <c r="J162" s="193"/>
      <c r="K162" s="192">
        <v>1</v>
      </c>
      <c r="L162" s="192">
        <f t="shared" si="36"/>
        <v>1.4980729663227095</v>
      </c>
      <c r="M162" s="192">
        <f t="shared" si="37"/>
        <v>1.1122230417682131</v>
      </c>
      <c r="N162" s="113">
        <v>0.16471083710728271</v>
      </c>
      <c r="O162" s="91">
        <f t="shared" si="32"/>
        <v>1.4345193022515565</v>
      </c>
      <c r="P162" s="91">
        <f t="shared" si="33"/>
        <v>1.0434519302251557</v>
      </c>
      <c r="R162" s="192">
        <f t="shared" si="38"/>
        <v>1</v>
      </c>
      <c r="S162" s="192">
        <f t="shared" si="39"/>
        <v>1.4980729663227095</v>
      </c>
      <c r="T162" s="192">
        <f t="shared" si="40"/>
        <v>1.1122230417682131</v>
      </c>
      <c r="U162" s="113">
        <v>7.4675607016908813E-2</v>
      </c>
      <c r="V162" s="91">
        <f t="shared" si="34"/>
        <v>1.4692593889891741</v>
      </c>
      <c r="W162" s="91">
        <f t="shared" si="35"/>
        <v>1.0469259388989176</v>
      </c>
    </row>
    <row r="163" spans="1:23" x14ac:dyDescent="0.35">
      <c r="A163" s="90" t="s">
        <v>216</v>
      </c>
      <c r="B163" s="89">
        <v>373</v>
      </c>
      <c r="C163" s="90" t="s">
        <v>229</v>
      </c>
      <c r="D163" s="192">
        <v>1</v>
      </c>
      <c r="E163" s="192">
        <v>1.4545745914530162</v>
      </c>
      <c r="F163" s="192">
        <v>1.1122470217853124</v>
      </c>
      <c r="G163" s="113">
        <v>0.37625264392081936</v>
      </c>
      <c r="H163" s="114">
        <f t="shared" si="30"/>
        <v>1.3257729382785541</v>
      </c>
      <c r="I163" s="91">
        <f t="shared" si="31"/>
        <v>1.0325772938278555</v>
      </c>
      <c r="J163" s="193"/>
      <c r="K163" s="192">
        <v>1</v>
      </c>
      <c r="L163" s="192">
        <f t="shared" si="36"/>
        <v>1.4545745914530162</v>
      </c>
      <c r="M163" s="192">
        <f t="shared" si="37"/>
        <v>1.1122470217853124</v>
      </c>
      <c r="N163" s="113">
        <v>0.11730342564304706</v>
      </c>
      <c r="O163" s="91">
        <f t="shared" si="32"/>
        <v>1.4144183948389357</v>
      </c>
      <c r="P163" s="91">
        <f t="shared" si="33"/>
        <v>1.0414418394838936</v>
      </c>
      <c r="R163" s="192">
        <f t="shared" si="38"/>
        <v>1</v>
      </c>
      <c r="S163" s="192">
        <f t="shared" si="39"/>
        <v>1.4545745914530162</v>
      </c>
      <c r="T163" s="192">
        <f t="shared" si="40"/>
        <v>1.1122470217853124</v>
      </c>
      <c r="U163" s="113">
        <v>2.3478051620170928E-2</v>
      </c>
      <c r="V163" s="91">
        <f t="shared" si="34"/>
        <v>1.4465374071013501</v>
      </c>
      <c r="W163" s="91">
        <f t="shared" si="35"/>
        <v>1.0446537407101351</v>
      </c>
    </row>
    <row r="164" spans="1:23" x14ac:dyDescent="0.35">
      <c r="A164" s="90" t="s">
        <v>216</v>
      </c>
      <c r="B164" s="89">
        <v>384</v>
      </c>
      <c r="C164" s="90" t="s">
        <v>230</v>
      </c>
      <c r="D164" s="192">
        <v>1.00058366718104</v>
      </c>
      <c r="E164" s="192">
        <v>1.6784713485329121</v>
      </c>
      <c r="F164" s="192">
        <v>1.2534172630364431</v>
      </c>
      <c r="G164" s="113">
        <v>0.54378666684789267</v>
      </c>
      <c r="H164" s="114">
        <f t="shared" si="30"/>
        <v>1.447332604150708</v>
      </c>
      <c r="I164" s="91">
        <f t="shared" si="31"/>
        <v>1.045200194159903</v>
      </c>
      <c r="J164" s="193"/>
      <c r="K164" s="192">
        <v>1.00058366718104</v>
      </c>
      <c r="L164" s="192">
        <f t="shared" si="36"/>
        <v>1.6784713485329121</v>
      </c>
      <c r="M164" s="192">
        <f t="shared" si="37"/>
        <v>1.2534172630364431</v>
      </c>
      <c r="N164" s="113">
        <v>9.3129969690891268E-2</v>
      </c>
      <c r="O164" s="91">
        <f t="shared" si="32"/>
        <v>1.6388860744336364</v>
      </c>
      <c r="P164" s="91">
        <f t="shared" si="33"/>
        <v>1.0643555411881958</v>
      </c>
      <c r="R164" s="192">
        <f t="shared" si="38"/>
        <v>1.00058366718104</v>
      </c>
      <c r="S164" s="192">
        <f t="shared" si="39"/>
        <v>1.6784713485329121</v>
      </c>
      <c r="T164" s="192">
        <f t="shared" si="40"/>
        <v>1.2534172630364431</v>
      </c>
      <c r="U164" s="113">
        <v>2.505171591229129E-2</v>
      </c>
      <c r="V164" s="91">
        <f t="shared" si="34"/>
        <v>1.667823014335696</v>
      </c>
      <c r="W164" s="91">
        <f t="shared" si="35"/>
        <v>1.0672492351784018</v>
      </c>
    </row>
    <row r="165" spans="1:23" x14ac:dyDescent="0.35">
      <c r="A165" s="90" t="s">
        <v>216</v>
      </c>
      <c r="B165" s="89">
        <v>816</v>
      </c>
      <c r="C165" s="90" t="s">
        <v>231</v>
      </c>
      <c r="D165" s="192">
        <v>1</v>
      </c>
      <c r="E165" s="192">
        <v>1.8560491281905733</v>
      </c>
      <c r="F165" s="192">
        <v>1.2811730465747051</v>
      </c>
      <c r="G165" s="113">
        <v>0.270954383917766</v>
      </c>
      <c r="H165" s="114">
        <f t="shared" si="30"/>
        <v>1.7002839336672864</v>
      </c>
      <c r="I165" s="91">
        <f t="shared" si="31"/>
        <v>1.0700283933667287</v>
      </c>
      <c r="J165" s="193"/>
      <c r="K165" s="192">
        <v>1</v>
      </c>
      <c r="L165" s="192">
        <f t="shared" si="36"/>
        <v>1.8560491281905733</v>
      </c>
      <c r="M165" s="192">
        <f t="shared" si="37"/>
        <v>1.2811730465747051</v>
      </c>
      <c r="N165" s="113">
        <v>4.4253687110618244E-2</v>
      </c>
      <c r="O165" s="91">
        <f t="shared" si="32"/>
        <v>1.8306087419473664</v>
      </c>
      <c r="P165" s="91">
        <f t="shared" si="33"/>
        <v>1.0830608741947367</v>
      </c>
      <c r="R165" s="192">
        <f t="shared" si="38"/>
        <v>1</v>
      </c>
      <c r="S165" s="192">
        <f t="shared" si="39"/>
        <v>1.8560491281905733</v>
      </c>
      <c r="T165" s="192">
        <f t="shared" si="40"/>
        <v>1.2811730465747051</v>
      </c>
      <c r="U165" s="113">
        <v>1.3224502184210809E-2</v>
      </c>
      <c r="V165" s="91">
        <f t="shared" si="34"/>
        <v>1.8484466781935938</v>
      </c>
      <c r="W165" s="91">
        <f t="shared" si="35"/>
        <v>1.0848446678193595</v>
      </c>
    </row>
  </sheetData>
  <sortState xmlns:xlrd2="http://schemas.microsoft.com/office/spreadsheetml/2017/richdata2" ref="A15:P165">
    <sortCondition ref="A15:A165"/>
    <sortCondition ref="C15:C165"/>
  </sortState>
  <mergeCells count="3">
    <mergeCell ref="A10:A13"/>
    <mergeCell ref="B10:B13"/>
    <mergeCell ref="C10:C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1494-DF7A-4996-B981-9D383B764C53}">
  <sheetPr codeName="Sheet6">
    <tabColor theme="5" tint="0.59999389629810485"/>
  </sheetPr>
  <dimension ref="A1:AQ165"/>
  <sheetViews>
    <sheetView showGridLines="0" zoomScaleNormal="100" workbookViewId="0"/>
  </sheetViews>
  <sheetFormatPr defaultColWidth="28.81640625" defaultRowHeight="15.5" x14ac:dyDescent="0.35"/>
  <cols>
    <col min="1" max="1" width="35.7265625" style="30" customWidth="1"/>
    <col min="2" max="2" width="18.7265625" style="30" customWidth="1"/>
    <col min="3" max="3" width="39.54296875" style="30" bestFit="1" customWidth="1"/>
    <col min="4" max="10" width="28.81640625" style="30"/>
    <col min="11" max="11" width="12.7265625" style="30" customWidth="1"/>
    <col min="12" max="32" width="28.81640625" style="30"/>
    <col min="33" max="33" width="12.7265625" style="30" customWidth="1"/>
    <col min="34" max="16384" width="28.81640625" style="30"/>
  </cols>
  <sheetData>
    <row r="1" spans="1:43" ht="45" customHeight="1" x14ac:dyDescent="0.35">
      <c r="A1" s="102" t="s">
        <v>572</v>
      </c>
      <c r="B1" s="160"/>
      <c r="C1" s="160"/>
      <c r="D1" s="160"/>
      <c r="E1" s="160"/>
      <c r="F1" s="160"/>
      <c r="G1" s="160"/>
      <c r="H1" s="160"/>
      <c r="I1" s="160"/>
    </row>
    <row r="2" spans="1:43" ht="21.75" customHeight="1" x14ac:dyDescent="0.35">
      <c r="D2" s="295" t="s">
        <v>513</v>
      </c>
      <c r="E2" s="26" t="s">
        <v>604</v>
      </c>
      <c r="F2" s="50"/>
      <c r="G2" s="50"/>
      <c r="H2" s="50"/>
      <c r="I2" s="50"/>
      <c r="J2" s="51"/>
      <c r="L2" s="115"/>
      <c r="M2" s="24"/>
      <c r="N2" s="24"/>
      <c r="O2" s="26" t="s">
        <v>604</v>
      </c>
      <c r="P2" s="50"/>
      <c r="Q2" s="50"/>
      <c r="R2" s="50"/>
      <c r="S2" s="50"/>
      <c r="T2" s="50"/>
      <c r="U2" s="50"/>
      <c r="V2" s="50"/>
      <c r="W2" s="50"/>
      <c r="X2" s="50"/>
      <c r="Y2" s="50"/>
      <c r="Z2" s="50"/>
      <c r="AA2" s="50"/>
      <c r="AB2" s="50"/>
      <c r="AC2" s="50"/>
      <c r="AD2" s="50"/>
      <c r="AE2" s="50"/>
      <c r="AF2" s="51"/>
      <c r="AH2" s="116"/>
      <c r="AI2" s="26" t="s">
        <v>608</v>
      </c>
      <c r="AJ2" s="50"/>
      <c r="AK2" s="50"/>
      <c r="AL2" s="50"/>
      <c r="AM2" s="50"/>
      <c r="AN2" s="50"/>
      <c r="AO2" s="50"/>
      <c r="AP2" s="50"/>
      <c r="AQ2" s="51"/>
    </row>
    <row r="3" spans="1:43" ht="21.75" customHeight="1" x14ac:dyDescent="0.35">
      <c r="D3" s="296"/>
      <c r="E3" s="36" t="s">
        <v>619</v>
      </c>
      <c r="F3" s="27"/>
      <c r="G3" s="27"/>
      <c r="H3" s="27"/>
      <c r="I3" s="27"/>
      <c r="J3" s="37"/>
      <c r="L3" s="117"/>
      <c r="M3" s="25"/>
      <c r="N3" s="25"/>
      <c r="O3" s="36" t="s">
        <v>619</v>
      </c>
      <c r="P3" s="27"/>
      <c r="Q3" s="27"/>
      <c r="R3" s="27"/>
      <c r="S3" s="27"/>
      <c r="T3" s="27"/>
      <c r="U3" s="27"/>
      <c r="V3" s="27"/>
      <c r="W3" s="27"/>
      <c r="X3" s="27"/>
      <c r="Y3" s="27"/>
      <c r="Z3" s="27"/>
      <c r="AA3" s="27"/>
      <c r="AB3" s="27"/>
      <c r="AC3" s="27"/>
      <c r="AD3" s="27"/>
      <c r="AE3" s="27"/>
      <c r="AF3" s="37"/>
      <c r="AH3" s="118"/>
      <c r="AI3" s="36" t="s">
        <v>619</v>
      </c>
      <c r="AJ3" s="27"/>
      <c r="AK3" s="27"/>
      <c r="AL3" s="27"/>
      <c r="AM3" s="27"/>
      <c r="AN3" s="27"/>
      <c r="AO3" s="27"/>
      <c r="AP3" s="27"/>
      <c r="AQ3" s="37"/>
    </row>
    <row r="4" spans="1:43" s="104" customFormat="1" ht="21.75" customHeight="1" x14ac:dyDescent="0.35">
      <c r="D4" s="296"/>
      <c r="E4" s="36" t="s">
        <v>425</v>
      </c>
      <c r="F4" s="27"/>
      <c r="G4" s="27"/>
      <c r="H4" s="27"/>
      <c r="I4" s="27"/>
      <c r="J4" s="37"/>
      <c r="L4" s="119"/>
      <c r="M4" s="131" t="s">
        <v>565</v>
      </c>
      <c r="N4" s="123"/>
      <c r="O4" s="36" t="s">
        <v>607</v>
      </c>
      <c r="P4" s="27"/>
      <c r="Q4" s="27"/>
      <c r="R4" s="27"/>
      <c r="S4" s="27"/>
      <c r="T4" s="27"/>
      <c r="U4" s="27"/>
      <c r="V4" s="27"/>
      <c r="W4" s="27"/>
      <c r="X4" s="27"/>
      <c r="Y4" s="27"/>
      <c r="Z4" s="27"/>
      <c r="AA4" s="27"/>
      <c r="AB4" s="27"/>
      <c r="AC4" s="27"/>
      <c r="AD4" s="27"/>
      <c r="AE4" s="27"/>
      <c r="AF4" s="37"/>
      <c r="AH4" s="61" t="s">
        <v>566</v>
      </c>
      <c r="AI4" s="36" t="s">
        <v>607</v>
      </c>
      <c r="AJ4" s="27"/>
      <c r="AK4" s="27"/>
      <c r="AL4" s="27"/>
      <c r="AM4" s="27"/>
      <c r="AN4" s="27"/>
      <c r="AO4" s="27"/>
      <c r="AP4" s="27"/>
      <c r="AQ4" s="37"/>
    </row>
    <row r="5" spans="1:43" s="104" customFormat="1" ht="21.75" customHeight="1" x14ac:dyDescent="0.35">
      <c r="D5" s="296"/>
      <c r="E5" s="36" t="s">
        <v>605</v>
      </c>
      <c r="F5" s="27"/>
      <c r="G5" s="27"/>
      <c r="H5" s="27"/>
      <c r="I5" s="27"/>
      <c r="J5" s="37"/>
      <c r="L5" s="117"/>
      <c r="M5" s="25"/>
      <c r="N5" s="25"/>
      <c r="O5" s="36" t="s">
        <v>426</v>
      </c>
      <c r="P5" s="27"/>
      <c r="Q5" s="27"/>
      <c r="R5" s="27"/>
      <c r="S5" s="27"/>
      <c r="T5" s="27"/>
      <c r="U5" s="27"/>
      <c r="V5" s="27"/>
      <c r="W5" s="27"/>
      <c r="X5" s="27"/>
      <c r="Y5" s="27"/>
      <c r="Z5" s="27"/>
      <c r="AA5" s="27"/>
      <c r="AB5" s="27"/>
      <c r="AC5" s="27"/>
      <c r="AD5" s="27"/>
      <c r="AE5" s="27"/>
      <c r="AF5" s="37"/>
      <c r="AH5" s="118"/>
      <c r="AI5" s="36" t="s">
        <v>426</v>
      </c>
      <c r="AJ5" s="27"/>
      <c r="AK5" s="27"/>
      <c r="AL5" s="27"/>
      <c r="AM5" s="27"/>
      <c r="AN5" s="27"/>
      <c r="AO5" s="27"/>
      <c r="AP5" s="27"/>
      <c r="AQ5" s="37"/>
    </row>
    <row r="6" spans="1:43" s="104" customFormat="1" ht="21.75" customHeight="1" x14ac:dyDescent="0.35">
      <c r="D6" s="297"/>
      <c r="E6" s="94" t="s">
        <v>427</v>
      </c>
      <c r="F6" s="39"/>
      <c r="G6" s="39"/>
      <c r="H6" s="39"/>
      <c r="I6" s="39"/>
      <c r="J6" s="40"/>
      <c r="L6" s="120"/>
      <c r="M6" s="121"/>
      <c r="N6" s="121"/>
      <c r="O6" s="38" t="s">
        <v>606</v>
      </c>
      <c r="P6" s="39"/>
      <c r="Q6" s="39"/>
      <c r="R6" s="39"/>
      <c r="S6" s="39"/>
      <c r="T6" s="39"/>
      <c r="U6" s="39"/>
      <c r="V6" s="39"/>
      <c r="W6" s="39"/>
      <c r="X6" s="39"/>
      <c r="Y6" s="39"/>
      <c r="Z6" s="39"/>
      <c r="AA6" s="39"/>
      <c r="AB6" s="39"/>
      <c r="AC6" s="39"/>
      <c r="AD6" s="39"/>
      <c r="AE6" s="39"/>
      <c r="AF6" s="40"/>
      <c r="AH6" s="122"/>
      <c r="AI6" s="38" t="s">
        <v>606</v>
      </c>
      <c r="AJ6" s="39"/>
      <c r="AK6" s="39"/>
      <c r="AL6" s="39"/>
      <c r="AM6" s="39"/>
      <c r="AN6" s="39"/>
      <c r="AO6" s="39"/>
      <c r="AP6" s="39"/>
      <c r="AQ6" s="40"/>
    </row>
    <row r="7" spans="1:43" ht="32.25" customHeight="1" x14ac:dyDescent="0.35">
      <c r="A7" s="294" t="s">
        <v>240</v>
      </c>
      <c r="B7" s="294" t="s">
        <v>592</v>
      </c>
      <c r="C7" s="294" t="s">
        <v>593</v>
      </c>
      <c r="D7" s="82" t="s">
        <v>434</v>
      </c>
      <c r="E7" s="105" t="s">
        <v>428</v>
      </c>
      <c r="F7" s="105" t="s">
        <v>429</v>
      </c>
      <c r="G7" s="105" t="s">
        <v>430</v>
      </c>
      <c r="H7" s="105" t="s">
        <v>431</v>
      </c>
      <c r="I7" s="105" t="s">
        <v>432</v>
      </c>
      <c r="J7" s="105" t="s">
        <v>433</v>
      </c>
      <c r="L7" s="105"/>
      <c r="M7" s="105"/>
      <c r="N7" s="105" t="s">
        <v>434</v>
      </c>
      <c r="O7" s="105" t="s">
        <v>428</v>
      </c>
      <c r="P7" s="105" t="s">
        <v>435</v>
      </c>
      <c r="Q7" s="105" t="s">
        <v>436</v>
      </c>
      <c r="R7" s="105" t="s">
        <v>437</v>
      </c>
      <c r="S7" s="105" t="s">
        <v>438</v>
      </c>
      <c r="T7" s="105" t="s">
        <v>439</v>
      </c>
      <c r="U7" s="105" t="s">
        <v>440</v>
      </c>
      <c r="V7" s="105" t="s">
        <v>429</v>
      </c>
      <c r="W7" s="105" t="s">
        <v>430</v>
      </c>
      <c r="X7" s="106" t="s">
        <v>431</v>
      </c>
      <c r="Y7" s="107" t="s">
        <v>441</v>
      </c>
      <c r="Z7" s="107" t="s">
        <v>442</v>
      </c>
      <c r="AA7" s="107" t="s">
        <v>443</v>
      </c>
      <c r="AB7" s="107" t="s">
        <v>444</v>
      </c>
      <c r="AC7" s="108" t="s">
        <v>445</v>
      </c>
      <c r="AD7" s="82" t="s">
        <v>446</v>
      </c>
      <c r="AE7" s="82" t="s">
        <v>432</v>
      </c>
      <c r="AF7" s="109" t="s">
        <v>433</v>
      </c>
      <c r="AH7" s="105" t="s">
        <v>434</v>
      </c>
      <c r="AI7" s="106" t="s">
        <v>431</v>
      </c>
      <c r="AJ7" s="107" t="s">
        <v>441</v>
      </c>
      <c r="AK7" s="107" t="s">
        <v>442</v>
      </c>
      <c r="AL7" s="107" t="s">
        <v>443</v>
      </c>
      <c r="AM7" s="107" t="s">
        <v>444</v>
      </c>
      <c r="AN7" s="107" t="s">
        <v>445</v>
      </c>
      <c r="AO7" s="82" t="s">
        <v>446</v>
      </c>
      <c r="AP7" s="82" t="s">
        <v>432</v>
      </c>
      <c r="AQ7" s="107" t="s">
        <v>433</v>
      </c>
    </row>
    <row r="8" spans="1:43" ht="105.65" customHeight="1" x14ac:dyDescent="0.35">
      <c r="A8" s="294"/>
      <c r="B8" s="294"/>
      <c r="C8" s="294"/>
      <c r="D8" s="80" t="s">
        <v>603</v>
      </c>
      <c r="E8" s="80" t="s">
        <v>511</v>
      </c>
      <c r="F8" s="80" t="s">
        <v>447</v>
      </c>
      <c r="G8" s="80" t="s">
        <v>448</v>
      </c>
      <c r="H8" s="256" t="s">
        <v>610</v>
      </c>
      <c r="I8" s="251"/>
      <c r="J8" s="257"/>
      <c r="L8" s="82" t="s">
        <v>512</v>
      </c>
      <c r="M8" s="82" t="s">
        <v>735</v>
      </c>
      <c r="N8" s="82" t="s">
        <v>510</v>
      </c>
      <c r="O8" s="82" t="s">
        <v>449</v>
      </c>
      <c r="P8" s="110" t="s">
        <v>514</v>
      </c>
      <c r="Q8" s="110" t="s">
        <v>515</v>
      </c>
      <c r="R8" s="110" t="s">
        <v>516</v>
      </c>
      <c r="S8" s="110" t="s">
        <v>517</v>
      </c>
      <c r="T8" s="110" t="s">
        <v>518</v>
      </c>
      <c r="U8" s="110" t="s">
        <v>519</v>
      </c>
      <c r="V8" s="82" t="s">
        <v>450</v>
      </c>
      <c r="W8" s="82" t="s">
        <v>451</v>
      </c>
      <c r="X8" s="251" t="s">
        <v>609</v>
      </c>
      <c r="Y8" s="252"/>
      <c r="Z8" s="253"/>
      <c r="AA8" s="252"/>
      <c r="AB8" s="251"/>
      <c r="AC8" s="252"/>
      <c r="AD8" s="254"/>
      <c r="AE8" s="254"/>
      <c r="AF8" s="255"/>
      <c r="AH8" s="82" t="s">
        <v>736</v>
      </c>
      <c r="AI8" s="251" t="s">
        <v>609</v>
      </c>
      <c r="AJ8" s="252"/>
      <c r="AK8" s="253"/>
      <c r="AL8" s="252"/>
      <c r="AM8" s="251"/>
      <c r="AN8" s="252"/>
      <c r="AO8" s="254"/>
      <c r="AP8" s="254"/>
      <c r="AQ8" s="255"/>
    </row>
    <row r="9" spans="1:43" ht="21" customHeight="1" x14ac:dyDescent="0.35">
      <c r="A9" s="294"/>
      <c r="B9" s="294"/>
      <c r="C9" s="294"/>
      <c r="D9" s="82" t="s">
        <v>249</v>
      </c>
      <c r="E9" s="82" t="s">
        <v>250</v>
      </c>
      <c r="F9" s="82" t="s">
        <v>251</v>
      </c>
      <c r="G9" s="82" t="s">
        <v>252</v>
      </c>
      <c r="H9" s="82" t="s">
        <v>253</v>
      </c>
      <c r="I9" s="82" t="s">
        <v>254</v>
      </c>
      <c r="J9" s="82" t="s">
        <v>255</v>
      </c>
      <c r="L9" s="82" t="s">
        <v>256</v>
      </c>
      <c r="M9" s="82" t="s">
        <v>257</v>
      </c>
      <c r="N9" s="82" t="s">
        <v>258</v>
      </c>
      <c r="O9" s="82" t="s">
        <v>259</v>
      </c>
      <c r="P9" s="82" t="s">
        <v>260</v>
      </c>
      <c r="Q9" s="82" t="s">
        <v>261</v>
      </c>
      <c r="R9" s="82" t="s">
        <v>262</v>
      </c>
      <c r="S9" s="82" t="s">
        <v>263</v>
      </c>
      <c r="T9" s="82" t="s">
        <v>264</v>
      </c>
      <c r="U9" s="82" t="s">
        <v>265</v>
      </c>
      <c r="V9" s="82" t="s">
        <v>266</v>
      </c>
      <c r="W9" s="82" t="s">
        <v>267</v>
      </c>
      <c r="X9" s="105" t="s">
        <v>268</v>
      </c>
      <c r="Y9" s="105" t="s">
        <v>269</v>
      </c>
      <c r="Z9" s="105" t="s">
        <v>270</v>
      </c>
      <c r="AA9" s="105" t="s">
        <v>271</v>
      </c>
      <c r="AB9" s="105" t="s">
        <v>272</v>
      </c>
      <c r="AC9" s="105" t="s">
        <v>273</v>
      </c>
      <c r="AD9" s="105" t="s">
        <v>274</v>
      </c>
      <c r="AE9" s="105" t="s">
        <v>275</v>
      </c>
      <c r="AF9" s="105" t="s">
        <v>276</v>
      </c>
      <c r="AH9" s="82" t="s">
        <v>277</v>
      </c>
      <c r="AI9" s="105" t="s">
        <v>278</v>
      </c>
      <c r="AJ9" s="105" t="s">
        <v>279</v>
      </c>
      <c r="AK9" s="105" t="s">
        <v>280</v>
      </c>
      <c r="AL9" s="105" t="s">
        <v>281</v>
      </c>
      <c r="AM9" s="105" t="s">
        <v>305</v>
      </c>
      <c r="AN9" s="105" t="s">
        <v>306</v>
      </c>
      <c r="AO9" s="105" t="s">
        <v>307</v>
      </c>
      <c r="AP9" s="105" t="s">
        <v>308</v>
      </c>
      <c r="AQ9" s="105" t="s">
        <v>309</v>
      </c>
    </row>
    <row r="10" spans="1:43" ht="28" customHeight="1" x14ac:dyDescent="0.35">
      <c r="A10" s="294"/>
      <c r="B10" s="294"/>
      <c r="C10" s="294"/>
      <c r="D10" s="82"/>
      <c r="E10" s="82"/>
      <c r="F10" s="82"/>
      <c r="G10" s="82"/>
      <c r="H10" s="84" t="s">
        <v>452</v>
      </c>
      <c r="I10" s="84" t="s">
        <v>453</v>
      </c>
      <c r="J10" s="84" t="s">
        <v>454</v>
      </c>
      <c r="L10" s="82"/>
      <c r="M10" s="82"/>
      <c r="N10" s="84" t="s">
        <v>455</v>
      </c>
      <c r="O10" s="82"/>
      <c r="P10" s="82"/>
      <c r="Q10" s="82"/>
      <c r="R10" s="82"/>
      <c r="S10" s="82"/>
      <c r="T10" s="82"/>
      <c r="U10" s="82"/>
      <c r="V10" s="82"/>
      <c r="W10" s="82"/>
      <c r="X10" s="84" t="s">
        <v>456</v>
      </c>
      <c r="Y10" s="84" t="s">
        <v>457</v>
      </c>
      <c r="Z10" s="84" t="s">
        <v>458</v>
      </c>
      <c r="AA10" s="84" t="s">
        <v>459</v>
      </c>
      <c r="AB10" s="84" t="s">
        <v>460</v>
      </c>
      <c r="AC10" s="84" t="s">
        <v>461</v>
      </c>
      <c r="AD10" s="84" t="s">
        <v>462</v>
      </c>
      <c r="AE10" s="84" t="s">
        <v>463</v>
      </c>
      <c r="AF10" s="84" t="s">
        <v>464</v>
      </c>
      <c r="AH10" s="84"/>
      <c r="AI10" s="84" t="s">
        <v>465</v>
      </c>
      <c r="AJ10" s="84" t="s">
        <v>466</v>
      </c>
      <c r="AK10" s="84" t="s">
        <v>467</v>
      </c>
      <c r="AL10" s="84" t="s">
        <v>468</v>
      </c>
      <c r="AM10" s="84" t="s">
        <v>469</v>
      </c>
      <c r="AN10" s="84" t="s">
        <v>470</v>
      </c>
      <c r="AO10" s="84" t="s">
        <v>471</v>
      </c>
      <c r="AP10" s="84" t="s">
        <v>472</v>
      </c>
      <c r="AQ10" s="84" t="s">
        <v>473</v>
      </c>
    </row>
    <row r="11" spans="1:43" x14ac:dyDescent="0.35">
      <c r="A11" s="60" t="s">
        <v>301</v>
      </c>
      <c r="B11" s="60"/>
      <c r="C11" s="60"/>
      <c r="D11" s="6">
        <f>SUM(D12:D162)</f>
        <v>762852.50000000012</v>
      </c>
      <c r="E11" s="111" t="s">
        <v>302</v>
      </c>
      <c r="F11" s="111" t="s">
        <v>302</v>
      </c>
      <c r="G11" s="111" t="s">
        <v>302</v>
      </c>
      <c r="H11" s="6">
        <f>SUM(H12:H162)</f>
        <v>188846.36127451449</v>
      </c>
      <c r="I11" s="6">
        <f>SUM(I12:I162)</f>
        <v>176410.59466013528</v>
      </c>
      <c r="J11" s="6">
        <f>SUM(J12:J162)</f>
        <v>29503.26226778096</v>
      </c>
      <c r="L11" s="6">
        <f>SUM(L12:L162)</f>
        <v>112592.74999999999</v>
      </c>
      <c r="M11" s="6">
        <f t="shared" ref="M11:N11" si="0">SUM(M12:M162)</f>
        <v>210940.06000000003</v>
      </c>
      <c r="N11" s="6">
        <f t="shared" si="0"/>
        <v>323532.81000000011</v>
      </c>
      <c r="O11" s="111" t="s">
        <v>302</v>
      </c>
      <c r="P11" s="111" t="s">
        <v>302</v>
      </c>
      <c r="Q11" s="111" t="s">
        <v>302</v>
      </c>
      <c r="R11" s="111" t="s">
        <v>302</v>
      </c>
      <c r="S11" s="111" t="s">
        <v>302</v>
      </c>
      <c r="T11" s="111" t="s">
        <v>302</v>
      </c>
      <c r="U11" s="111" t="s">
        <v>302</v>
      </c>
      <c r="V11" s="111" t="s">
        <v>302</v>
      </c>
      <c r="W11" s="111" t="s">
        <v>302</v>
      </c>
      <c r="X11" s="6">
        <f>SUM(X12:X162)</f>
        <v>79778.331792881581</v>
      </c>
      <c r="Y11" s="6">
        <f t="shared" ref="Y11:AC11" si="1">SUM(Y12:Y162)</f>
        <v>11041.179575082413</v>
      </c>
      <c r="Z11" s="6">
        <f t="shared" si="1"/>
        <v>20222.242505151873</v>
      </c>
      <c r="AA11" s="6">
        <f t="shared" si="1"/>
        <v>19223.537444499387</v>
      </c>
      <c r="AB11" s="6">
        <f t="shared" si="1"/>
        <v>18711.437583871462</v>
      </c>
      <c r="AC11" s="6">
        <f t="shared" si="1"/>
        <v>35568.67906172236</v>
      </c>
      <c r="AD11" s="6">
        <f>SUM(AD12:AD162)</f>
        <v>34401.77727948605</v>
      </c>
      <c r="AE11" s="6">
        <f>SUM(AE12:AE162)</f>
        <v>68153.811763204503</v>
      </c>
      <c r="AF11" s="6">
        <f>SUM(AF12:AF162)</f>
        <v>6873.9326076754187</v>
      </c>
      <c r="AH11" s="6">
        <f t="shared" ref="AH11" si="2">SUM(AH12:AH162)</f>
        <v>229277.24</v>
      </c>
      <c r="AI11" s="6">
        <f>SUM(AI12:AI162)</f>
        <v>53977.796395010468</v>
      </c>
      <c r="AJ11" s="6">
        <f t="shared" ref="AJ11:AN11" si="3">SUM(AJ12:AJ162)</f>
        <v>6702.7093803166244</v>
      </c>
      <c r="AK11" s="6">
        <f t="shared" si="3"/>
        <v>12655.204744714058</v>
      </c>
      <c r="AL11" s="6">
        <f t="shared" si="3"/>
        <v>12080.942687107015</v>
      </c>
      <c r="AM11" s="6">
        <f t="shared" si="3"/>
        <v>12101.5415653973</v>
      </c>
      <c r="AN11" s="6">
        <f t="shared" si="3"/>
        <v>23704.995968423034</v>
      </c>
      <c r="AO11" s="6">
        <f>SUM(AO12:AO162)</f>
        <v>23839.683199864481</v>
      </c>
      <c r="AP11" s="6">
        <f>SUM(AP12:AP162)</f>
        <v>44489.530342114296</v>
      </c>
      <c r="AQ11" s="6">
        <f>SUM(AQ12:AQ162)</f>
        <v>4800.7783239513437</v>
      </c>
    </row>
    <row r="12" spans="1:43" x14ac:dyDescent="0.35">
      <c r="A12" s="88" t="s">
        <v>71</v>
      </c>
      <c r="B12" s="174">
        <v>831</v>
      </c>
      <c r="C12" s="88" t="s">
        <v>72</v>
      </c>
      <c r="D12" s="112">
        <v>3864.92</v>
      </c>
      <c r="E12" s="113">
        <v>0.35123306119013553</v>
      </c>
      <c r="F12" s="113">
        <v>0.34493709049999999</v>
      </c>
      <c r="G12" s="113">
        <v>4.6714419184054813E-2</v>
      </c>
      <c r="H12" s="114">
        <f t="shared" ref="H12:H43" si="4">$D12*E12</f>
        <v>1357.4876828549786</v>
      </c>
      <c r="I12" s="114">
        <f t="shared" ref="I12:I43" si="5">$D12*F12</f>
        <v>1333.15425981526</v>
      </c>
      <c r="J12" s="114">
        <f t="shared" ref="J12:J43" si="6">$D12*G12</f>
        <v>180.54749299283714</v>
      </c>
      <c r="L12" s="112">
        <v>767.85</v>
      </c>
      <c r="M12" s="112">
        <v>910.92</v>
      </c>
      <c r="N12" s="112">
        <f t="shared" ref="N12:N43" si="7">L12+M12</f>
        <v>1678.77</v>
      </c>
      <c r="O12" s="113">
        <v>0.35123306119013553</v>
      </c>
      <c r="P12" s="113">
        <v>5.9368475991649267E-2</v>
      </c>
      <c r="Q12" s="113">
        <v>8.5529749478079328E-2</v>
      </c>
      <c r="R12" s="113">
        <v>0.10908141962421712</v>
      </c>
      <c r="S12" s="113">
        <v>9.1466597077244263E-2</v>
      </c>
      <c r="T12" s="113">
        <v>0.13980949895615866</v>
      </c>
      <c r="U12" s="113">
        <v>0.11938935281837161</v>
      </c>
      <c r="V12" s="113">
        <v>0.34493709049999999</v>
      </c>
      <c r="W12" s="113">
        <v>2.6544089084552636E-2</v>
      </c>
      <c r="X12" s="114">
        <f>$N12*O12</f>
        <v>589.63952613416382</v>
      </c>
      <c r="Y12" s="114">
        <f t="shared" ref="Y12:AF12" si="8">$N12*P12</f>
        <v>99.666016440501039</v>
      </c>
      <c r="Z12" s="114">
        <f t="shared" si="8"/>
        <v>143.58477753131524</v>
      </c>
      <c r="AA12" s="114">
        <f t="shared" si="8"/>
        <v>183.12261482254698</v>
      </c>
      <c r="AB12" s="114">
        <f t="shared" si="8"/>
        <v>153.55137917536535</v>
      </c>
      <c r="AC12" s="114">
        <f t="shared" si="8"/>
        <v>234.70799256263047</v>
      </c>
      <c r="AD12" s="114">
        <f t="shared" si="8"/>
        <v>200.42726383089772</v>
      </c>
      <c r="AE12" s="114">
        <f t="shared" si="8"/>
        <v>579.07003941868493</v>
      </c>
      <c r="AF12" s="114">
        <f t="shared" si="8"/>
        <v>44.561420432474428</v>
      </c>
      <c r="AH12" s="112">
        <v>990.11</v>
      </c>
      <c r="AI12" s="114">
        <f>$AH12*O12</f>
        <v>347.7593662149651</v>
      </c>
      <c r="AJ12" s="114">
        <f t="shared" ref="AJ12:AQ12" si="9">$AH12*P12</f>
        <v>58.781321764091857</v>
      </c>
      <c r="AK12" s="114">
        <f t="shared" si="9"/>
        <v>84.683860255741124</v>
      </c>
      <c r="AL12" s="114">
        <f t="shared" si="9"/>
        <v>108.00260438413362</v>
      </c>
      <c r="AM12" s="114">
        <f t="shared" si="9"/>
        <v>90.561992432150319</v>
      </c>
      <c r="AN12" s="114">
        <f t="shared" si="9"/>
        <v>138.42678301148226</v>
      </c>
      <c r="AO12" s="114">
        <f t="shared" si="9"/>
        <v>118.20859211899791</v>
      </c>
      <c r="AP12" s="114">
        <f t="shared" si="9"/>
        <v>341.52566267495502</v>
      </c>
      <c r="AQ12" s="114">
        <f t="shared" si="9"/>
        <v>26.281568043506411</v>
      </c>
    </row>
    <row r="13" spans="1:43" x14ac:dyDescent="0.35">
      <c r="A13" s="90" t="s">
        <v>71</v>
      </c>
      <c r="B13" s="89">
        <v>830</v>
      </c>
      <c r="C13" s="90" t="s">
        <v>73</v>
      </c>
      <c r="D13" s="112">
        <v>9465.99</v>
      </c>
      <c r="E13" s="113">
        <v>0.28896714417586927</v>
      </c>
      <c r="F13" s="113">
        <v>4.5403476310000003E-2</v>
      </c>
      <c r="G13" s="113">
        <v>4.1729512317747609E-2</v>
      </c>
      <c r="H13" s="114">
        <f t="shared" si="4"/>
        <v>2735.3600970973366</v>
      </c>
      <c r="I13" s="114">
        <f t="shared" si="5"/>
        <v>429.78885271569692</v>
      </c>
      <c r="J13" s="114">
        <f t="shared" si="6"/>
        <v>395.01114630467566</v>
      </c>
      <c r="L13" s="112">
        <v>1231.95</v>
      </c>
      <c r="M13" s="112">
        <v>3300.46</v>
      </c>
      <c r="N13" s="112">
        <f t="shared" si="7"/>
        <v>4532.41</v>
      </c>
      <c r="O13" s="113">
        <v>0.28896714417586927</v>
      </c>
      <c r="P13" s="113">
        <v>1.1518269908846345E-2</v>
      </c>
      <c r="Q13" s="113">
        <v>5.0826651343798157E-2</v>
      </c>
      <c r="R13" s="113">
        <v>5.2132577637318149E-2</v>
      </c>
      <c r="S13" s="113">
        <v>4.2651552746362995E-2</v>
      </c>
      <c r="T13" s="113">
        <v>0.11761172199441064</v>
      </c>
      <c r="U13" s="113">
        <v>8.9429832580249169E-2</v>
      </c>
      <c r="V13" s="113">
        <v>4.5403476310000003E-2</v>
      </c>
      <c r="W13" s="113">
        <v>2.1613720013573832E-2</v>
      </c>
      <c r="X13" s="114">
        <f t="shared" ref="X13:X76" si="10">$N13*O13</f>
        <v>1309.7175739341517</v>
      </c>
      <c r="Y13" s="114">
        <f t="shared" ref="Y13:Y76" si="11">$N13*P13</f>
        <v>52.205521717554262</v>
      </c>
      <c r="Z13" s="114">
        <f t="shared" ref="Z13:Z76" si="12">$N13*Q13</f>
        <v>230.36722281714421</v>
      </c>
      <c r="AA13" s="114">
        <f t="shared" ref="AA13:AA76" si="13">$N13*R13</f>
        <v>236.28621620915715</v>
      </c>
      <c r="AB13" s="114">
        <f t="shared" ref="AB13:AB76" si="14">$N13*S13</f>
        <v>193.3143241831431</v>
      </c>
      <c r="AC13" s="114">
        <f t="shared" ref="AC13:AC76" si="15">$N13*T13</f>
        <v>533.06454488468671</v>
      </c>
      <c r="AD13" s="114">
        <f t="shared" ref="AD13:AD76" si="16">$N13*U13</f>
        <v>405.33266748504712</v>
      </c>
      <c r="AE13" s="114">
        <f t="shared" ref="AE13:AE76" si="17">$N13*V13</f>
        <v>205.78717006220711</v>
      </c>
      <c r="AF13" s="114">
        <f t="shared" ref="AF13:AF76" si="18">$N13*W13</f>
        <v>97.962240726722172</v>
      </c>
      <c r="AH13" s="112">
        <v>3587.37</v>
      </c>
      <c r="AI13" s="114">
        <f t="shared" ref="AI13:AI76" si="19">$AH13*O13</f>
        <v>1036.6320640021881</v>
      </c>
      <c r="AJ13" s="114">
        <f t="shared" ref="AJ13:AJ76" si="20">$AH13*P13</f>
        <v>41.320295922898111</v>
      </c>
      <c r="AK13" s="114">
        <f t="shared" ref="AK13:AK76" si="21">$AH13*Q13</f>
        <v>182.33400423120119</v>
      </c>
      <c r="AL13" s="114">
        <f t="shared" ref="AL13:AL76" si="22">$AH13*R13</f>
        <v>187.018845038786</v>
      </c>
      <c r="AM13" s="114">
        <f t="shared" ref="AM13:AM76" si="23">$AH13*S13</f>
        <v>153.0069007757202</v>
      </c>
      <c r="AN13" s="114">
        <f t="shared" ref="AN13:AN76" si="24">$AH13*T13</f>
        <v>421.91676313108889</v>
      </c>
      <c r="AO13" s="114">
        <f t="shared" ref="AO13:AO76" si="25">$AH13*U13</f>
        <v>320.81789850340846</v>
      </c>
      <c r="AP13" s="114">
        <f t="shared" ref="AP13:AP76" si="26">$AH13*V13</f>
        <v>162.8790688102047</v>
      </c>
      <c r="AQ13" s="114">
        <f t="shared" ref="AQ13:AQ76" si="27">$AH13*W13</f>
        <v>77.536410765094359</v>
      </c>
    </row>
    <row r="14" spans="1:43" x14ac:dyDescent="0.35">
      <c r="A14" s="90" t="s">
        <v>71</v>
      </c>
      <c r="B14" s="89">
        <v>856</v>
      </c>
      <c r="C14" s="90" t="s">
        <v>74</v>
      </c>
      <c r="D14" s="112">
        <v>5814.25</v>
      </c>
      <c r="E14" s="113">
        <v>0.25938793389927794</v>
      </c>
      <c r="F14" s="113">
        <v>0.58189222520000006</v>
      </c>
      <c r="G14" s="113">
        <v>2.7876439565170594E-2</v>
      </c>
      <c r="H14" s="114">
        <f t="shared" si="4"/>
        <v>1508.1462946738768</v>
      </c>
      <c r="I14" s="114">
        <f t="shared" si="5"/>
        <v>3383.2668703691002</v>
      </c>
      <c r="J14" s="114">
        <f t="shared" si="6"/>
        <v>162.08058874179312</v>
      </c>
      <c r="L14" s="112">
        <v>911.68</v>
      </c>
      <c r="M14" s="112">
        <v>805.07</v>
      </c>
      <c r="N14" s="112">
        <f t="shared" si="7"/>
        <v>1716.75</v>
      </c>
      <c r="O14" s="113">
        <v>0.25938793389927794</v>
      </c>
      <c r="P14" s="113">
        <v>9.4841109766482898E-2</v>
      </c>
      <c r="Q14" s="113">
        <v>8.5706602124512574E-2</v>
      </c>
      <c r="R14" s="113">
        <v>9.2600062749316481E-2</v>
      </c>
      <c r="S14" s="113">
        <v>9.1658823002106579E-2</v>
      </c>
      <c r="T14" s="113">
        <v>0.13800367531710817</v>
      </c>
      <c r="U14" s="113">
        <v>0.16699385953117296</v>
      </c>
      <c r="V14" s="113">
        <v>0.58189222520000006</v>
      </c>
      <c r="W14" s="113">
        <v>1.5138101983002833E-2</v>
      </c>
      <c r="X14" s="114">
        <f t="shared" si="10"/>
        <v>445.30423552158544</v>
      </c>
      <c r="Y14" s="114">
        <f t="shared" si="11"/>
        <v>162.81847519160951</v>
      </c>
      <c r="Z14" s="114">
        <f t="shared" si="12"/>
        <v>147.13680919725695</v>
      </c>
      <c r="AA14" s="114">
        <f t="shared" si="13"/>
        <v>158.97115772488908</v>
      </c>
      <c r="AB14" s="114">
        <f t="shared" si="14"/>
        <v>157.35528438886647</v>
      </c>
      <c r="AC14" s="114">
        <f t="shared" si="15"/>
        <v>236.91780960064546</v>
      </c>
      <c r="AD14" s="114">
        <f t="shared" si="16"/>
        <v>286.6867083501412</v>
      </c>
      <c r="AE14" s="114">
        <f t="shared" si="17"/>
        <v>998.96347761210006</v>
      </c>
      <c r="AF14" s="114">
        <f t="shared" si="18"/>
        <v>25.988336579320112</v>
      </c>
      <c r="AH14" s="112">
        <v>875.05</v>
      </c>
      <c r="AI14" s="114">
        <f t="shared" si="19"/>
        <v>226.97741155856315</v>
      </c>
      <c r="AJ14" s="114">
        <f t="shared" si="20"/>
        <v>82.99071310116085</v>
      </c>
      <c r="AK14" s="114">
        <f t="shared" si="21"/>
        <v>74.997562189054719</v>
      </c>
      <c r="AL14" s="114">
        <f t="shared" si="22"/>
        <v>81.029684908789378</v>
      </c>
      <c r="AM14" s="114">
        <f t="shared" si="23"/>
        <v>80.206053067993352</v>
      </c>
      <c r="AN14" s="114">
        <f t="shared" si="24"/>
        <v>120.7601160862355</v>
      </c>
      <c r="AO14" s="114">
        <f t="shared" si="25"/>
        <v>146.12797678275288</v>
      </c>
      <c r="AP14" s="114">
        <f t="shared" si="26"/>
        <v>509.18479166126002</v>
      </c>
      <c r="AQ14" s="114">
        <f t="shared" si="27"/>
        <v>13.246596140226629</v>
      </c>
    </row>
    <row r="15" spans="1:43" x14ac:dyDescent="0.35">
      <c r="A15" s="90" t="s">
        <v>71</v>
      </c>
      <c r="B15" s="89">
        <v>855</v>
      </c>
      <c r="C15" s="90" t="s">
        <v>75</v>
      </c>
      <c r="D15" s="112">
        <v>8881.39</v>
      </c>
      <c r="E15" s="113">
        <v>0.16054116229391466</v>
      </c>
      <c r="F15" s="113">
        <v>0.10168282420000001</v>
      </c>
      <c r="G15" s="113">
        <v>3.6770007209805333E-2</v>
      </c>
      <c r="H15" s="114">
        <f t="shared" si="4"/>
        <v>1425.8286733855507</v>
      </c>
      <c r="I15" s="114">
        <f t="shared" si="5"/>
        <v>903.08481802163806</v>
      </c>
      <c r="J15" s="114">
        <f t="shared" si="6"/>
        <v>326.56877433309296</v>
      </c>
      <c r="L15" s="112">
        <v>855.69</v>
      </c>
      <c r="M15" s="112">
        <v>3681.36</v>
      </c>
      <c r="N15" s="112">
        <f t="shared" si="7"/>
        <v>4537.05</v>
      </c>
      <c r="O15" s="113">
        <v>0.16054116229391466</v>
      </c>
      <c r="P15" s="113">
        <v>2.9037610619469028E-3</v>
      </c>
      <c r="Q15" s="113">
        <v>9.1814159292035406E-3</v>
      </c>
      <c r="R15" s="113">
        <v>1.1836283185840709E-2</v>
      </c>
      <c r="S15" s="113">
        <v>1.5265486725663717E-2</v>
      </c>
      <c r="T15" s="113">
        <v>4.842367256637168E-2</v>
      </c>
      <c r="U15" s="113">
        <v>7.4889380530973451E-2</v>
      </c>
      <c r="V15" s="113">
        <v>0.10168282420000001</v>
      </c>
      <c r="W15" s="113">
        <v>1.9465394853593613E-2</v>
      </c>
      <c r="X15" s="114">
        <f t="shared" si="10"/>
        <v>728.38328038560553</v>
      </c>
      <c r="Y15" s="114">
        <f t="shared" si="11"/>
        <v>13.174509126106196</v>
      </c>
      <c r="Z15" s="114">
        <f t="shared" si="12"/>
        <v>41.656543141592927</v>
      </c>
      <c r="AA15" s="114">
        <f t="shared" si="13"/>
        <v>53.701808628318588</v>
      </c>
      <c r="AB15" s="114">
        <f t="shared" si="14"/>
        <v>69.260276548672564</v>
      </c>
      <c r="AC15" s="114">
        <f t="shared" si="15"/>
        <v>219.70062361725664</v>
      </c>
      <c r="AD15" s="114">
        <f t="shared" si="16"/>
        <v>339.77686393805311</v>
      </c>
      <c r="AE15" s="114">
        <f t="shared" si="17"/>
        <v>461.34005753661006</v>
      </c>
      <c r="AF15" s="114">
        <f t="shared" si="18"/>
        <v>88.315469720496907</v>
      </c>
      <c r="AH15" s="112">
        <v>4001.38</v>
      </c>
      <c r="AI15" s="114">
        <f t="shared" si="19"/>
        <v>642.38619597962429</v>
      </c>
      <c r="AJ15" s="114">
        <f t="shared" si="20"/>
        <v>11.619051438053098</v>
      </c>
      <c r="AK15" s="114">
        <f t="shared" si="21"/>
        <v>36.738334070796462</v>
      </c>
      <c r="AL15" s="114">
        <f t="shared" si="22"/>
        <v>47.361466814159293</v>
      </c>
      <c r="AM15" s="114">
        <f t="shared" si="23"/>
        <v>61.083013274336281</v>
      </c>
      <c r="AN15" s="114">
        <f t="shared" si="24"/>
        <v>193.76151493362832</v>
      </c>
      <c r="AO15" s="114">
        <f t="shared" si="25"/>
        <v>299.66086946902658</v>
      </c>
      <c r="AP15" s="114">
        <f t="shared" si="26"/>
        <v>406.87161909739604</v>
      </c>
      <c r="AQ15" s="114">
        <f t="shared" si="27"/>
        <v>77.888441659272416</v>
      </c>
    </row>
    <row r="16" spans="1:43" x14ac:dyDescent="0.35">
      <c r="A16" s="90" t="s">
        <v>71</v>
      </c>
      <c r="B16" s="89">
        <v>925</v>
      </c>
      <c r="C16" s="90" t="s">
        <v>76</v>
      </c>
      <c r="D16" s="112">
        <v>8800.9500000000007</v>
      </c>
      <c r="E16" s="113">
        <v>0.28311378112333524</v>
      </c>
      <c r="F16" s="113">
        <v>0.12542728959999999</v>
      </c>
      <c r="G16" s="113">
        <v>3.9118018197516105E-2</v>
      </c>
      <c r="H16" s="114">
        <f t="shared" si="4"/>
        <v>2491.6702319774176</v>
      </c>
      <c r="I16" s="114">
        <f t="shared" si="5"/>
        <v>1103.8793044051199</v>
      </c>
      <c r="J16" s="114">
        <f t="shared" si="6"/>
        <v>344.2757222554294</v>
      </c>
      <c r="L16" s="112">
        <v>1419.66</v>
      </c>
      <c r="M16" s="112">
        <v>2873.28</v>
      </c>
      <c r="N16" s="112">
        <f t="shared" si="7"/>
        <v>4292.9400000000005</v>
      </c>
      <c r="O16" s="113">
        <v>0.28311378112333524</v>
      </c>
      <c r="P16" s="113">
        <v>2.5043419799428538E-2</v>
      </c>
      <c r="Q16" s="113">
        <v>5.2551963695445125E-2</v>
      </c>
      <c r="R16" s="113">
        <v>5.3728500196089414E-2</v>
      </c>
      <c r="S16" s="113">
        <v>4.070256036752759E-2</v>
      </c>
      <c r="T16" s="113">
        <v>9.0929463835508997E-2</v>
      </c>
      <c r="U16" s="113">
        <v>0.10322707154462435</v>
      </c>
      <c r="V16" s="113">
        <v>0.12542728959999999</v>
      </c>
      <c r="W16" s="113">
        <v>2.1226681741096664E-2</v>
      </c>
      <c r="X16" s="114">
        <f t="shared" si="10"/>
        <v>1215.3904755356109</v>
      </c>
      <c r="Y16" s="114">
        <f t="shared" si="11"/>
        <v>107.50989859375876</v>
      </c>
      <c r="Z16" s="114">
        <f t="shared" si="12"/>
        <v>225.60242702672423</v>
      </c>
      <c r="AA16" s="114">
        <f t="shared" si="13"/>
        <v>230.65322763180012</v>
      </c>
      <c r="AB16" s="114">
        <f t="shared" si="14"/>
        <v>174.73364950417391</v>
      </c>
      <c r="AC16" s="114">
        <f t="shared" si="15"/>
        <v>390.35473247801002</v>
      </c>
      <c r="AD16" s="114">
        <f t="shared" si="16"/>
        <v>443.14762451677973</v>
      </c>
      <c r="AE16" s="114">
        <f t="shared" si="17"/>
        <v>538.45182861542401</v>
      </c>
      <c r="AF16" s="114">
        <f t="shared" si="18"/>
        <v>91.124871113623527</v>
      </c>
      <c r="AH16" s="112">
        <v>3123.05</v>
      </c>
      <c r="AI16" s="114">
        <f t="shared" si="19"/>
        <v>884.17849413723218</v>
      </c>
      <c r="AJ16" s="114">
        <f t="shared" si="20"/>
        <v>78.211852204605307</v>
      </c>
      <c r="AK16" s="114">
        <f t="shared" si="21"/>
        <v>164.1224102190599</v>
      </c>
      <c r="AL16" s="114">
        <f t="shared" si="22"/>
        <v>167.79679253739707</v>
      </c>
      <c r="AM16" s="114">
        <f t="shared" si="23"/>
        <v>127.11613115580705</v>
      </c>
      <c r="AN16" s="114">
        <f t="shared" si="24"/>
        <v>283.97726203148642</v>
      </c>
      <c r="AO16" s="114">
        <f t="shared" si="25"/>
        <v>322.3833057874391</v>
      </c>
      <c r="AP16" s="114">
        <f t="shared" si="26"/>
        <v>391.71569678527999</v>
      </c>
      <c r="AQ16" s="114">
        <f t="shared" si="27"/>
        <v>66.291988411531946</v>
      </c>
    </row>
    <row r="17" spans="1:43" x14ac:dyDescent="0.35">
      <c r="A17" s="90" t="s">
        <v>71</v>
      </c>
      <c r="B17" s="89">
        <v>940</v>
      </c>
      <c r="C17" s="90" t="s">
        <v>77</v>
      </c>
      <c r="D17" s="112">
        <v>4718.6899999999996</v>
      </c>
      <c r="E17" s="113">
        <v>0.19986805211941283</v>
      </c>
      <c r="F17" s="113">
        <v>0.19751911530000002</v>
      </c>
      <c r="G17" s="113">
        <v>3.2539221382916907E-2</v>
      </c>
      <c r="H17" s="114">
        <f t="shared" si="4"/>
        <v>943.11537885535211</v>
      </c>
      <c r="I17" s="114">
        <f t="shared" si="5"/>
        <v>932.031474174957</v>
      </c>
      <c r="J17" s="114">
        <f t="shared" si="6"/>
        <v>153.54249854735616</v>
      </c>
      <c r="L17" s="112">
        <v>575.11</v>
      </c>
      <c r="M17" s="112">
        <v>1245</v>
      </c>
      <c r="N17" s="112">
        <f t="shared" si="7"/>
        <v>1820.1100000000001</v>
      </c>
      <c r="O17" s="113">
        <v>0.19986805211941283</v>
      </c>
      <c r="P17" s="113">
        <v>1.725075379368296E-2</v>
      </c>
      <c r="Q17" s="113">
        <v>3.9147842420048443E-2</v>
      </c>
      <c r="R17" s="113">
        <v>3.835697691661312E-2</v>
      </c>
      <c r="S17" s="113">
        <v>6.228065839553161E-2</v>
      </c>
      <c r="T17" s="113">
        <v>0.14359151796747566</v>
      </c>
      <c r="U17" s="113">
        <v>6.5790124067025849E-2</v>
      </c>
      <c r="V17" s="113">
        <v>0.19751911530000002</v>
      </c>
      <c r="W17" s="113">
        <v>1.8119877555050855E-2</v>
      </c>
      <c r="X17" s="114">
        <f t="shared" si="10"/>
        <v>363.78184034306452</v>
      </c>
      <c r="Y17" s="114">
        <f t="shared" si="11"/>
        <v>31.398269487420293</v>
      </c>
      <c r="Z17" s="114">
        <f t="shared" si="12"/>
        <v>71.253379467154375</v>
      </c>
      <c r="AA17" s="114">
        <f t="shared" si="13"/>
        <v>69.813917255696708</v>
      </c>
      <c r="AB17" s="114">
        <f t="shared" si="14"/>
        <v>113.35764915229105</v>
      </c>
      <c r="AC17" s="114">
        <f t="shared" si="15"/>
        <v>261.35235776778211</v>
      </c>
      <c r="AD17" s="114">
        <f t="shared" si="16"/>
        <v>119.74526271563442</v>
      </c>
      <c r="AE17" s="114">
        <f t="shared" si="17"/>
        <v>359.50651694868304</v>
      </c>
      <c r="AF17" s="114">
        <f t="shared" si="18"/>
        <v>32.980170336723617</v>
      </c>
      <c r="AH17" s="112">
        <v>1353.22</v>
      </c>
      <c r="AI17" s="114">
        <f t="shared" si="19"/>
        <v>270.46544548903182</v>
      </c>
      <c r="AJ17" s="114">
        <f t="shared" si="20"/>
        <v>23.344065048687657</v>
      </c>
      <c r="AK17" s="114">
        <f t="shared" si="21"/>
        <v>52.975643319657955</v>
      </c>
      <c r="AL17" s="114">
        <f t="shared" si="22"/>
        <v>51.905428303099207</v>
      </c>
      <c r="AM17" s="114">
        <f t="shared" si="23"/>
        <v>84.279432554001289</v>
      </c>
      <c r="AN17" s="114">
        <f t="shared" si="24"/>
        <v>194.31091394394741</v>
      </c>
      <c r="AO17" s="114">
        <f t="shared" si="25"/>
        <v>89.028511689980718</v>
      </c>
      <c r="AP17" s="114">
        <f t="shared" si="26"/>
        <v>267.28681720626605</v>
      </c>
      <c r="AQ17" s="114">
        <f t="shared" si="27"/>
        <v>24.52018070504592</v>
      </c>
    </row>
    <row r="18" spans="1:43" x14ac:dyDescent="0.35">
      <c r="A18" s="90" t="s">
        <v>71</v>
      </c>
      <c r="B18" s="89">
        <v>892</v>
      </c>
      <c r="C18" s="90" t="s">
        <v>78</v>
      </c>
      <c r="D18" s="112">
        <v>4386.5</v>
      </c>
      <c r="E18" s="113">
        <v>0.37394641782059002</v>
      </c>
      <c r="F18" s="113">
        <v>0.3652843395</v>
      </c>
      <c r="G18" s="113">
        <v>3.7694618956569247E-2</v>
      </c>
      <c r="H18" s="114">
        <f t="shared" si="4"/>
        <v>1640.315961770018</v>
      </c>
      <c r="I18" s="114">
        <f t="shared" si="5"/>
        <v>1602.3197552167501</v>
      </c>
      <c r="J18" s="114">
        <f t="shared" si="6"/>
        <v>165.34744605299099</v>
      </c>
      <c r="L18" s="112">
        <v>932.4</v>
      </c>
      <c r="M18" s="112">
        <v>711.45</v>
      </c>
      <c r="N18" s="112">
        <f t="shared" si="7"/>
        <v>1643.85</v>
      </c>
      <c r="O18" s="113">
        <v>0.37394641782059002</v>
      </c>
      <c r="P18" s="113">
        <v>9.6584947177233552E-2</v>
      </c>
      <c r="Q18" s="113">
        <v>0.22066842003977163</v>
      </c>
      <c r="R18" s="113">
        <v>0.19804499131215714</v>
      </c>
      <c r="S18" s="113">
        <v>0.13002045601955795</v>
      </c>
      <c r="T18" s="113">
        <v>8.043331836551415E-2</v>
      </c>
      <c r="U18" s="113">
        <v>7.4696464290087999E-2</v>
      </c>
      <c r="V18" s="113">
        <v>0.3652843395</v>
      </c>
      <c r="W18" s="113">
        <v>2.1270609419841314E-2</v>
      </c>
      <c r="X18" s="114">
        <f t="shared" si="10"/>
        <v>614.71181893437688</v>
      </c>
      <c r="Y18" s="114">
        <f t="shared" si="11"/>
        <v>158.77116541729538</v>
      </c>
      <c r="Z18" s="114">
        <f t="shared" si="12"/>
        <v>362.74578228237857</v>
      </c>
      <c r="AA18" s="114">
        <f t="shared" si="13"/>
        <v>325.55625896848949</v>
      </c>
      <c r="AB18" s="114">
        <f t="shared" si="14"/>
        <v>213.73412662775033</v>
      </c>
      <c r="AC18" s="114">
        <f t="shared" si="15"/>
        <v>132.22031039515042</v>
      </c>
      <c r="AD18" s="114">
        <f t="shared" si="16"/>
        <v>122.78978282326115</v>
      </c>
      <c r="AE18" s="114">
        <f t="shared" si="17"/>
        <v>600.47266148707502</v>
      </c>
      <c r="AF18" s="114">
        <f t="shared" si="18"/>
        <v>34.965691294806142</v>
      </c>
      <c r="AH18" s="112">
        <v>773.3</v>
      </c>
      <c r="AI18" s="114">
        <f t="shared" si="19"/>
        <v>289.17276490066223</v>
      </c>
      <c r="AJ18" s="114">
        <f t="shared" si="20"/>
        <v>74.689139652154708</v>
      </c>
      <c r="AK18" s="114">
        <f t="shared" si="21"/>
        <v>170.64288921675541</v>
      </c>
      <c r="AL18" s="114">
        <f t="shared" si="22"/>
        <v>153.14819178169111</v>
      </c>
      <c r="AM18" s="114">
        <f t="shared" si="23"/>
        <v>100.54481863992416</v>
      </c>
      <c r="AN18" s="114">
        <f t="shared" si="24"/>
        <v>62.199085092052087</v>
      </c>
      <c r="AO18" s="114">
        <f t="shared" si="25"/>
        <v>57.762775835525048</v>
      </c>
      <c r="AP18" s="114">
        <f t="shared" si="26"/>
        <v>282.47437973535</v>
      </c>
      <c r="AQ18" s="114">
        <f t="shared" si="27"/>
        <v>16.448562264363286</v>
      </c>
    </row>
    <row r="19" spans="1:43" x14ac:dyDescent="0.35">
      <c r="A19" s="90" t="s">
        <v>71</v>
      </c>
      <c r="B19" s="89">
        <v>891</v>
      </c>
      <c r="C19" s="90" t="s">
        <v>79</v>
      </c>
      <c r="D19" s="112">
        <v>10994.01</v>
      </c>
      <c r="E19" s="113">
        <v>0.22741770299926847</v>
      </c>
      <c r="F19" s="113">
        <v>0.12218802459999999</v>
      </c>
      <c r="G19" s="113">
        <v>3.4239563189625753E-2</v>
      </c>
      <c r="H19" s="114">
        <f t="shared" si="4"/>
        <v>2500.2325009509877</v>
      </c>
      <c r="I19" s="114">
        <f t="shared" si="5"/>
        <v>1343.3363643326459</v>
      </c>
      <c r="J19" s="114">
        <f t="shared" si="6"/>
        <v>376.43010010237742</v>
      </c>
      <c r="L19" s="112">
        <v>1522.87</v>
      </c>
      <c r="M19" s="112">
        <v>3768.14</v>
      </c>
      <c r="N19" s="112">
        <f t="shared" si="7"/>
        <v>5291.01</v>
      </c>
      <c r="O19" s="113">
        <v>0.22741770299926847</v>
      </c>
      <c r="P19" s="113">
        <v>1.423453316982856E-2</v>
      </c>
      <c r="Q19" s="113">
        <v>6.1915410324845509E-2</v>
      </c>
      <c r="R19" s="113">
        <v>3.4432181586477192E-2</v>
      </c>
      <c r="S19" s="113">
        <v>5.6962177498857874E-2</v>
      </c>
      <c r="T19" s="113">
        <v>0.12686046791218833</v>
      </c>
      <c r="U19" s="113">
        <v>9.9929862484009188E-2</v>
      </c>
      <c r="V19" s="113">
        <v>0.12218802459999999</v>
      </c>
      <c r="W19" s="113">
        <v>1.9756765851079171E-2</v>
      </c>
      <c r="X19" s="114">
        <f t="shared" si="10"/>
        <v>1203.2693407461595</v>
      </c>
      <c r="Y19" s="114">
        <f t="shared" si="11"/>
        <v>75.315057346894605</v>
      </c>
      <c r="Z19" s="114">
        <f t="shared" si="12"/>
        <v>327.59505518286085</v>
      </c>
      <c r="AA19" s="114">
        <f t="shared" si="13"/>
        <v>182.18101709586671</v>
      </c>
      <c r="AB19" s="114">
        <f t="shared" si="14"/>
        <v>301.38745076823204</v>
      </c>
      <c r="AC19" s="114">
        <f t="shared" si="15"/>
        <v>671.2200043280676</v>
      </c>
      <c r="AD19" s="114">
        <f t="shared" si="16"/>
        <v>528.72990170151752</v>
      </c>
      <c r="AE19" s="114">
        <f t="shared" si="17"/>
        <v>646.49806003884601</v>
      </c>
      <c r="AF19" s="114">
        <f t="shared" si="18"/>
        <v>104.53324568571841</v>
      </c>
      <c r="AH19" s="112">
        <v>4095.71</v>
      </c>
      <c r="AI19" s="114">
        <f t="shared" si="19"/>
        <v>931.43696035113385</v>
      </c>
      <c r="AJ19" s="114">
        <f t="shared" si="20"/>
        <v>58.300519848998533</v>
      </c>
      <c r="AK19" s="114">
        <f t="shared" si="21"/>
        <v>253.58756522157299</v>
      </c>
      <c r="AL19" s="114">
        <f t="shared" si="22"/>
        <v>141.0242304455505</v>
      </c>
      <c r="AM19" s="114">
        <f t="shared" si="23"/>
        <v>233.30056000384718</v>
      </c>
      <c r="AN19" s="114">
        <f t="shared" si="24"/>
        <v>519.58368703262886</v>
      </c>
      <c r="AO19" s="114">
        <f t="shared" si="25"/>
        <v>409.28373707438129</v>
      </c>
      <c r="AP19" s="114">
        <f t="shared" si="26"/>
        <v>500.44671423446596</v>
      </c>
      <c r="AQ19" s="114">
        <f t="shared" si="27"/>
        <v>80.917983463923477</v>
      </c>
    </row>
    <row r="20" spans="1:43" x14ac:dyDescent="0.35">
      <c r="A20" s="90" t="s">
        <v>71</v>
      </c>
      <c r="B20" s="89">
        <v>857</v>
      </c>
      <c r="C20" s="90" t="s">
        <v>80</v>
      </c>
      <c r="D20" s="112">
        <v>352.88</v>
      </c>
      <c r="E20" s="113">
        <v>0.10702584637786676</v>
      </c>
      <c r="F20" s="113">
        <v>5.5575735560000006E-2</v>
      </c>
      <c r="G20" s="113">
        <v>2.1452145214521452E-2</v>
      </c>
      <c r="H20" s="114">
        <f t="shared" si="4"/>
        <v>37.767280669821623</v>
      </c>
      <c r="I20" s="114">
        <f t="shared" si="5"/>
        <v>19.611565564412803</v>
      </c>
      <c r="J20" s="114">
        <f t="shared" si="6"/>
        <v>7.5700330033003294</v>
      </c>
      <c r="L20" s="112">
        <v>25.84</v>
      </c>
      <c r="M20" s="112">
        <v>128.11000000000001</v>
      </c>
      <c r="N20" s="112">
        <f t="shared" si="7"/>
        <v>153.95000000000002</v>
      </c>
      <c r="O20" s="113">
        <v>0.10702584637786676</v>
      </c>
      <c r="P20" s="113">
        <v>0</v>
      </c>
      <c r="Q20" s="113">
        <v>0</v>
      </c>
      <c r="R20" s="113">
        <v>0</v>
      </c>
      <c r="S20" s="113">
        <v>0</v>
      </c>
      <c r="T20" s="113">
        <v>0</v>
      </c>
      <c r="U20" s="113">
        <v>0</v>
      </c>
      <c r="V20" s="113">
        <v>5.5575735560000006E-2</v>
      </c>
      <c r="W20" s="113">
        <v>1.2082444918265814E-2</v>
      </c>
      <c r="X20" s="114">
        <f t="shared" si="10"/>
        <v>16.476629049872589</v>
      </c>
      <c r="Y20" s="114">
        <f t="shared" si="11"/>
        <v>0</v>
      </c>
      <c r="Z20" s="114">
        <f t="shared" si="12"/>
        <v>0</v>
      </c>
      <c r="AA20" s="114">
        <f t="shared" si="13"/>
        <v>0</v>
      </c>
      <c r="AB20" s="114">
        <f t="shared" si="14"/>
        <v>0</v>
      </c>
      <c r="AC20" s="114">
        <f t="shared" si="15"/>
        <v>0</v>
      </c>
      <c r="AD20" s="114">
        <f t="shared" si="16"/>
        <v>0</v>
      </c>
      <c r="AE20" s="114">
        <f t="shared" si="17"/>
        <v>8.5558844894620023</v>
      </c>
      <c r="AF20" s="114">
        <f t="shared" si="18"/>
        <v>1.8600923951670223</v>
      </c>
      <c r="AH20" s="112">
        <v>139.25</v>
      </c>
      <c r="AI20" s="114">
        <f t="shared" si="19"/>
        <v>14.903349108117947</v>
      </c>
      <c r="AJ20" s="114">
        <f t="shared" si="20"/>
        <v>0</v>
      </c>
      <c r="AK20" s="114">
        <f t="shared" si="21"/>
        <v>0</v>
      </c>
      <c r="AL20" s="114">
        <f t="shared" si="22"/>
        <v>0</v>
      </c>
      <c r="AM20" s="114">
        <f t="shared" si="23"/>
        <v>0</v>
      </c>
      <c r="AN20" s="114">
        <f t="shared" si="24"/>
        <v>0</v>
      </c>
      <c r="AO20" s="114">
        <f t="shared" si="25"/>
        <v>0</v>
      </c>
      <c r="AP20" s="114">
        <f t="shared" si="26"/>
        <v>7.7389211767300008</v>
      </c>
      <c r="AQ20" s="114">
        <f t="shared" si="27"/>
        <v>1.6824804548685146</v>
      </c>
    </row>
    <row r="21" spans="1:43" x14ac:dyDescent="0.35">
      <c r="A21" s="90" t="s">
        <v>71</v>
      </c>
      <c r="B21" s="89">
        <v>941</v>
      </c>
      <c r="C21" s="90" t="s">
        <v>81</v>
      </c>
      <c r="D21" s="112">
        <v>5687.44</v>
      </c>
      <c r="E21" s="113">
        <v>0.15976887168393489</v>
      </c>
      <c r="F21" s="113">
        <v>0.2377582791</v>
      </c>
      <c r="G21" s="113">
        <v>3.2069402475874843E-2</v>
      </c>
      <c r="H21" s="114">
        <f t="shared" si="4"/>
        <v>908.67587157007858</v>
      </c>
      <c r="I21" s="114">
        <f t="shared" si="5"/>
        <v>1352.2359468845038</v>
      </c>
      <c r="J21" s="114">
        <f t="shared" si="6"/>
        <v>182.39280241738962</v>
      </c>
      <c r="L21" s="112">
        <v>549.33000000000004</v>
      </c>
      <c r="M21" s="112">
        <v>1755.58</v>
      </c>
      <c r="N21" s="112">
        <f t="shared" si="7"/>
        <v>2304.91</v>
      </c>
      <c r="O21" s="113">
        <v>0.15976887168393489</v>
      </c>
      <c r="P21" s="113">
        <v>1.3275613275613276E-2</v>
      </c>
      <c r="Q21" s="113">
        <v>2.6345083487940631E-2</v>
      </c>
      <c r="R21" s="113">
        <v>1.5584415584415584E-2</v>
      </c>
      <c r="S21" s="113">
        <v>3.5415378272521128E-2</v>
      </c>
      <c r="T21" s="113">
        <v>0.11181199752628324</v>
      </c>
      <c r="U21" s="113">
        <v>8.5508142650999791E-2</v>
      </c>
      <c r="V21" s="113">
        <v>0.2377582791</v>
      </c>
      <c r="W21" s="113">
        <v>1.7499178442326652E-2</v>
      </c>
      <c r="X21" s="114">
        <f t="shared" si="10"/>
        <v>368.25287003301833</v>
      </c>
      <c r="Y21" s="114">
        <f t="shared" si="11"/>
        <v>30.599093795093793</v>
      </c>
      <c r="Z21" s="114">
        <f t="shared" si="12"/>
        <v>60.723046382189239</v>
      </c>
      <c r="AA21" s="114">
        <f t="shared" si="13"/>
        <v>35.920675324675322</v>
      </c>
      <c r="AB21" s="114">
        <f t="shared" si="14"/>
        <v>81.62925953411667</v>
      </c>
      <c r="AC21" s="114">
        <f t="shared" si="15"/>
        <v>257.7165912183055</v>
      </c>
      <c r="AD21" s="114">
        <f t="shared" si="16"/>
        <v>197.08857307771592</v>
      </c>
      <c r="AE21" s="114">
        <f t="shared" si="17"/>
        <v>548.01143508038092</v>
      </c>
      <c r="AF21" s="114">
        <f t="shared" si="18"/>
        <v>40.334031383503117</v>
      </c>
      <c r="AH21" s="112">
        <v>1908.19</v>
      </c>
      <c r="AI21" s="114">
        <f t="shared" si="19"/>
        <v>304.86936325856772</v>
      </c>
      <c r="AJ21" s="114">
        <f t="shared" si="20"/>
        <v>25.332392496392497</v>
      </c>
      <c r="AK21" s="114">
        <f t="shared" si="21"/>
        <v>50.271424860853436</v>
      </c>
      <c r="AL21" s="114">
        <f t="shared" si="22"/>
        <v>29.738025974025973</v>
      </c>
      <c r="AM21" s="114">
        <f t="shared" si="23"/>
        <v>67.579270665842088</v>
      </c>
      <c r="AN21" s="114">
        <f t="shared" si="24"/>
        <v>213.35853555967842</v>
      </c>
      <c r="AO21" s="114">
        <f t="shared" si="25"/>
        <v>163.1657827252113</v>
      </c>
      <c r="AP21" s="114">
        <f t="shared" si="26"/>
        <v>453.68797059582903</v>
      </c>
      <c r="AQ21" s="114">
        <f t="shared" si="27"/>
        <v>33.391757311863294</v>
      </c>
    </row>
    <row r="22" spans="1:43" x14ac:dyDescent="0.35">
      <c r="A22" s="90" t="s">
        <v>82</v>
      </c>
      <c r="B22" s="89">
        <v>822</v>
      </c>
      <c r="C22" s="90" t="s">
        <v>83</v>
      </c>
      <c r="D22" s="112">
        <v>2777.62</v>
      </c>
      <c r="E22" s="113">
        <v>0.20784735929182369</v>
      </c>
      <c r="F22" s="113">
        <v>0.27801459849999999</v>
      </c>
      <c r="G22" s="113">
        <v>3.0549027985473189E-2</v>
      </c>
      <c r="H22" s="114">
        <f t="shared" si="4"/>
        <v>577.32098211615528</v>
      </c>
      <c r="I22" s="114">
        <f t="shared" si="5"/>
        <v>772.21890908556998</v>
      </c>
      <c r="J22" s="114">
        <f t="shared" si="6"/>
        <v>84.85359111301004</v>
      </c>
      <c r="L22" s="112">
        <v>337.64</v>
      </c>
      <c r="M22" s="112">
        <v>746.06</v>
      </c>
      <c r="N22" s="112">
        <f t="shared" si="7"/>
        <v>1083.6999999999998</v>
      </c>
      <c r="O22" s="113">
        <v>0.20784735929182369</v>
      </c>
      <c r="P22" s="113">
        <v>0</v>
      </c>
      <c r="Q22" s="113">
        <v>6.76216745262034E-3</v>
      </c>
      <c r="R22" s="113">
        <v>1.921879170744728E-2</v>
      </c>
      <c r="S22" s="113">
        <v>9.7695524512857013E-2</v>
      </c>
      <c r="T22" s="113">
        <v>8.1412937094047511E-2</v>
      </c>
      <c r="U22" s="113">
        <v>0.16131328410000889</v>
      </c>
      <c r="V22" s="113">
        <v>0.27801459849999999</v>
      </c>
      <c r="W22" s="113">
        <v>1.6647274680032222E-2</v>
      </c>
      <c r="X22" s="114">
        <f t="shared" si="10"/>
        <v>225.24418326454929</v>
      </c>
      <c r="Y22" s="114">
        <f t="shared" si="11"/>
        <v>0</v>
      </c>
      <c r="Z22" s="114">
        <f t="shared" si="12"/>
        <v>7.3281608684046615</v>
      </c>
      <c r="AA22" s="114">
        <f t="shared" si="13"/>
        <v>20.827404573360614</v>
      </c>
      <c r="AB22" s="114">
        <f t="shared" si="14"/>
        <v>105.87263991458313</v>
      </c>
      <c r="AC22" s="114">
        <f t="shared" si="15"/>
        <v>88.227199928819275</v>
      </c>
      <c r="AD22" s="114">
        <f t="shared" si="16"/>
        <v>174.81520597917961</v>
      </c>
      <c r="AE22" s="114">
        <f t="shared" si="17"/>
        <v>301.28442039444991</v>
      </c>
      <c r="AF22" s="114">
        <f t="shared" si="18"/>
        <v>18.040651570750917</v>
      </c>
      <c r="AH22" s="112">
        <v>810.92</v>
      </c>
      <c r="AI22" s="114">
        <f t="shared" si="19"/>
        <v>168.54758059692566</v>
      </c>
      <c r="AJ22" s="114">
        <f t="shared" si="20"/>
        <v>0</v>
      </c>
      <c r="AK22" s="114">
        <f t="shared" si="21"/>
        <v>5.4835768306788859</v>
      </c>
      <c r="AL22" s="114">
        <f t="shared" si="22"/>
        <v>15.584902571403148</v>
      </c>
      <c r="AM22" s="114">
        <f t="shared" si="23"/>
        <v>79.223254737966002</v>
      </c>
      <c r="AN22" s="114">
        <f t="shared" si="24"/>
        <v>66.019378948305004</v>
      </c>
      <c r="AO22" s="114">
        <f t="shared" si="25"/>
        <v>130.81216834237921</v>
      </c>
      <c r="AP22" s="114">
        <f t="shared" si="26"/>
        <v>225.44759821561999</v>
      </c>
      <c r="AQ22" s="114">
        <f t="shared" si="27"/>
        <v>13.499607983531728</v>
      </c>
    </row>
    <row r="23" spans="1:43" x14ac:dyDescent="0.35">
      <c r="A23" s="90" t="s">
        <v>82</v>
      </c>
      <c r="B23" s="89">
        <v>873</v>
      </c>
      <c r="C23" s="90" t="s">
        <v>84</v>
      </c>
      <c r="D23" s="112">
        <v>8395.49</v>
      </c>
      <c r="E23" s="113">
        <v>0.21146567789283588</v>
      </c>
      <c r="F23" s="113">
        <v>0.181832152</v>
      </c>
      <c r="G23" s="113">
        <v>3.1694212065564852E-2</v>
      </c>
      <c r="H23" s="114">
        <f t="shared" si="4"/>
        <v>1775.3579840925247</v>
      </c>
      <c r="I23" s="114">
        <f t="shared" si="5"/>
        <v>1526.57001379448</v>
      </c>
      <c r="J23" s="114">
        <f t="shared" si="6"/>
        <v>266.08844045432903</v>
      </c>
      <c r="L23" s="112">
        <v>789.45</v>
      </c>
      <c r="M23" s="112">
        <v>2871.71</v>
      </c>
      <c r="N23" s="112">
        <f t="shared" si="7"/>
        <v>3661.16</v>
      </c>
      <c r="O23" s="113">
        <v>0.21146567789283588</v>
      </c>
      <c r="P23" s="113">
        <v>1.3765809171470361E-3</v>
      </c>
      <c r="Q23" s="113">
        <v>5.4489661303736845E-3</v>
      </c>
      <c r="R23" s="113">
        <v>1.1815652872178726E-2</v>
      </c>
      <c r="S23" s="113">
        <v>2.0992858986492301E-2</v>
      </c>
      <c r="T23" s="113">
        <v>8.3111072872752295E-2</v>
      </c>
      <c r="U23" s="113">
        <v>7.7088531360234025E-2</v>
      </c>
      <c r="V23" s="113">
        <v>0.181832152</v>
      </c>
      <c r="W23" s="113">
        <v>1.6978219859372319E-2</v>
      </c>
      <c r="X23" s="114">
        <f t="shared" si="10"/>
        <v>774.20968127413494</v>
      </c>
      <c r="Y23" s="114">
        <f t="shared" si="11"/>
        <v>5.0398829906220426</v>
      </c>
      <c r="Z23" s="114">
        <f t="shared" si="12"/>
        <v>19.949536837878917</v>
      </c>
      <c r="AA23" s="114">
        <f t="shared" si="13"/>
        <v>43.258995669505865</v>
      </c>
      <c r="AB23" s="114">
        <f t="shared" si="14"/>
        <v>76.85821560698615</v>
      </c>
      <c r="AC23" s="114">
        <f t="shared" si="15"/>
        <v>304.28293555880578</v>
      </c>
      <c r="AD23" s="114">
        <f t="shared" si="16"/>
        <v>282.23344747483441</v>
      </c>
      <c r="AE23" s="114">
        <f t="shared" si="17"/>
        <v>665.71660161631996</v>
      </c>
      <c r="AF23" s="114">
        <f t="shared" si="18"/>
        <v>62.15997942033956</v>
      </c>
      <c r="AH23" s="112">
        <v>3121.34</v>
      </c>
      <c r="AI23" s="114">
        <f t="shared" si="19"/>
        <v>660.05627903402433</v>
      </c>
      <c r="AJ23" s="114">
        <f t="shared" si="20"/>
        <v>4.2967770799277298</v>
      </c>
      <c r="AK23" s="114">
        <f t="shared" si="21"/>
        <v>17.008075941380596</v>
      </c>
      <c r="AL23" s="114">
        <f t="shared" si="22"/>
        <v>36.880669936046345</v>
      </c>
      <c r="AM23" s="114">
        <f t="shared" si="23"/>
        <v>65.525850468897886</v>
      </c>
      <c r="AN23" s="114">
        <f t="shared" si="24"/>
        <v>259.41791620063668</v>
      </c>
      <c r="AO23" s="114">
        <f t="shared" si="25"/>
        <v>240.61951647595288</v>
      </c>
      <c r="AP23" s="114">
        <f t="shared" si="26"/>
        <v>567.55996932367998</v>
      </c>
      <c r="AQ23" s="114">
        <f t="shared" si="27"/>
        <v>52.994796775853196</v>
      </c>
    </row>
    <row r="24" spans="1:43" x14ac:dyDescent="0.35">
      <c r="A24" s="90" t="s">
        <v>82</v>
      </c>
      <c r="B24" s="89">
        <v>823</v>
      </c>
      <c r="C24" s="90" t="s">
        <v>85</v>
      </c>
      <c r="D24" s="112">
        <v>4598.0200000000004</v>
      </c>
      <c r="E24" s="113">
        <v>0.13021480560979939</v>
      </c>
      <c r="F24" s="113">
        <v>0.1115171423</v>
      </c>
      <c r="G24" s="113">
        <v>2.996684519255292E-2</v>
      </c>
      <c r="H24" s="114">
        <f t="shared" si="4"/>
        <v>598.73028048996991</v>
      </c>
      <c r="I24" s="114">
        <f t="shared" si="5"/>
        <v>512.758050638246</v>
      </c>
      <c r="J24" s="114">
        <f t="shared" si="6"/>
        <v>137.78815353226219</v>
      </c>
      <c r="L24" s="112">
        <v>329.4</v>
      </c>
      <c r="M24" s="112">
        <v>1575.13</v>
      </c>
      <c r="N24" s="112">
        <f t="shared" si="7"/>
        <v>1904.5300000000002</v>
      </c>
      <c r="O24" s="113">
        <v>0.13021480560979939</v>
      </c>
      <c r="P24" s="113">
        <v>0</v>
      </c>
      <c r="Q24" s="113">
        <v>3.3828022697512004E-3</v>
      </c>
      <c r="R24" s="113">
        <v>3.7319947621126143E-2</v>
      </c>
      <c r="S24" s="113">
        <v>1.5549978175469227E-2</v>
      </c>
      <c r="T24" s="113">
        <v>7.6113051069402013E-2</v>
      </c>
      <c r="U24" s="113">
        <v>7.1093408991706672E-2</v>
      </c>
      <c r="V24" s="113">
        <v>0.1115171423</v>
      </c>
      <c r="W24" s="113">
        <v>1.6168234175208709E-2</v>
      </c>
      <c r="X24" s="114">
        <f t="shared" si="10"/>
        <v>247.99800372803128</v>
      </c>
      <c r="Y24" s="114">
        <f t="shared" si="11"/>
        <v>0</v>
      </c>
      <c r="Z24" s="114">
        <f t="shared" si="12"/>
        <v>6.442648406809254</v>
      </c>
      <c r="AA24" s="114">
        <f t="shared" si="13"/>
        <v>71.076959842863374</v>
      </c>
      <c r="AB24" s="114">
        <f t="shared" si="14"/>
        <v>29.615399934526408</v>
      </c>
      <c r="AC24" s="114">
        <f t="shared" si="15"/>
        <v>144.95958915320824</v>
      </c>
      <c r="AD24" s="114">
        <f t="shared" si="16"/>
        <v>135.39953022697512</v>
      </c>
      <c r="AE24" s="114">
        <f t="shared" si="17"/>
        <v>212.38774302461903</v>
      </c>
      <c r="AF24" s="114">
        <f t="shared" si="18"/>
        <v>30.792887033710244</v>
      </c>
      <c r="AH24" s="112">
        <v>1712.06</v>
      </c>
      <c r="AI24" s="114">
        <f t="shared" si="19"/>
        <v>222.93556009231315</v>
      </c>
      <c r="AJ24" s="114">
        <f t="shared" si="20"/>
        <v>0</v>
      </c>
      <c r="AK24" s="114">
        <f t="shared" si="21"/>
        <v>5.7915604539502397</v>
      </c>
      <c r="AL24" s="114">
        <f t="shared" si="22"/>
        <v>63.893989524225219</v>
      </c>
      <c r="AM24" s="114">
        <f t="shared" si="23"/>
        <v>26.622495635093845</v>
      </c>
      <c r="AN24" s="114">
        <f t="shared" si="24"/>
        <v>130.31011021388039</v>
      </c>
      <c r="AO24" s="114">
        <f t="shared" si="25"/>
        <v>121.71618179834132</v>
      </c>
      <c r="AP24" s="114">
        <f t="shared" si="26"/>
        <v>190.924038646138</v>
      </c>
      <c r="AQ24" s="114">
        <f t="shared" si="27"/>
        <v>27.680987002007821</v>
      </c>
    </row>
    <row r="25" spans="1:43" x14ac:dyDescent="0.35">
      <c r="A25" s="90" t="s">
        <v>82</v>
      </c>
      <c r="B25" s="89">
        <v>881</v>
      </c>
      <c r="C25" s="90" t="s">
        <v>86</v>
      </c>
      <c r="D25" s="112">
        <v>20799.28</v>
      </c>
      <c r="E25" s="113">
        <v>0.2022712310730744</v>
      </c>
      <c r="F25" s="113">
        <v>0.11600233610000001</v>
      </c>
      <c r="G25" s="113">
        <v>3.9702868852459015E-2</v>
      </c>
      <c r="H25" s="114">
        <f t="shared" si="4"/>
        <v>4207.0959710335746</v>
      </c>
      <c r="I25" s="114">
        <f t="shared" si="5"/>
        <v>2412.765069198008</v>
      </c>
      <c r="J25" s="114">
        <f t="shared" si="6"/>
        <v>825.79108606557372</v>
      </c>
      <c r="L25" s="112">
        <v>2683.78</v>
      </c>
      <c r="M25" s="112">
        <v>6280.67</v>
      </c>
      <c r="N25" s="112">
        <f t="shared" si="7"/>
        <v>8964.4500000000007</v>
      </c>
      <c r="O25" s="113">
        <v>0.2022712310730744</v>
      </c>
      <c r="P25" s="113">
        <v>1.5467111534795044E-2</v>
      </c>
      <c r="Q25" s="113">
        <v>2.6501429933269781E-2</v>
      </c>
      <c r="R25" s="113">
        <v>3.5807912297426123E-2</v>
      </c>
      <c r="S25" s="113">
        <v>4.9308865586272642E-2</v>
      </c>
      <c r="T25" s="113">
        <v>8.536701620591039E-2</v>
      </c>
      <c r="U25" s="113">
        <v>0.11690896091515729</v>
      </c>
      <c r="V25" s="113">
        <v>0.11600233610000001</v>
      </c>
      <c r="W25" s="113">
        <v>2.0952039658364691E-2</v>
      </c>
      <c r="X25" s="114">
        <f t="shared" si="10"/>
        <v>1813.2503373930219</v>
      </c>
      <c r="Y25" s="114">
        <f t="shared" si="11"/>
        <v>138.65414799809344</v>
      </c>
      <c r="Z25" s="114">
        <f t="shared" si="12"/>
        <v>237.57074356530032</v>
      </c>
      <c r="AA25" s="114">
        <f t="shared" si="13"/>
        <v>320.99823939466165</v>
      </c>
      <c r="AB25" s="114">
        <f t="shared" si="14"/>
        <v>442.02686010486184</v>
      </c>
      <c r="AC25" s="114">
        <f t="shared" si="15"/>
        <v>765.26834842707342</v>
      </c>
      <c r="AD25" s="114">
        <f t="shared" si="16"/>
        <v>1048.0245346758818</v>
      </c>
      <c r="AE25" s="114">
        <f t="shared" si="17"/>
        <v>1039.8971418516451</v>
      </c>
      <c r="AF25" s="114">
        <f t="shared" si="18"/>
        <v>187.82351191542736</v>
      </c>
      <c r="AH25" s="112">
        <v>6826.65</v>
      </c>
      <c r="AI25" s="114">
        <f t="shared" si="19"/>
        <v>1380.8348996050033</v>
      </c>
      <c r="AJ25" s="114">
        <f t="shared" si="20"/>
        <v>105.58855695900859</v>
      </c>
      <c r="AK25" s="114">
        <f t="shared" si="21"/>
        <v>180.91598665395614</v>
      </c>
      <c r="AL25" s="114">
        <f t="shared" si="22"/>
        <v>244.44808448522403</v>
      </c>
      <c r="AM25" s="114">
        <f t="shared" si="23"/>
        <v>336.61436725452813</v>
      </c>
      <c r="AN25" s="114">
        <f t="shared" si="24"/>
        <v>582.77074118207815</v>
      </c>
      <c r="AO25" s="114">
        <f t="shared" si="25"/>
        <v>798.09655803145847</v>
      </c>
      <c r="AP25" s="114">
        <f t="shared" si="26"/>
        <v>791.90734773706504</v>
      </c>
      <c r="AQ25" s="114">
        <f t="shared" si="27"/>
        <v>143.03224153377531</v>
      </c>
    </row>
    <row r="26" spans="1:43" x14ac:dyDescent="0.35">
      <c r="A26" s="90" t="s">
        <v>82</v>
      </c>
      <c r="B26" s="89">
        <v>919</v>
      </c>
      <c r="C26" s="90" t="s">
        <v>87</v>
      </c>
      <c r="D26" s="112">
        <v>17206.73</v>
      </c>
      <c r="E26" s="113">
        <v>0.16100846728186241</v>
      </c>
      <c r="F26" s="113">
        <v>0.20780994259999999</v>
      </c>
      <c r="G26" s="113">
        <v>3.091040811398213E-2</v>
      </c>
      <c r="H26" s="114">
        <f t="shared" si="4"/>
        <v>2770.4292242328402</v>
      </c>
      <c r="I26" s="114">
        <f t="shared" si="5"/>
        <v>3575.7295736336978</v>
      </c>
      <c r="J26" s="114">
        <f t="shared" si="6"/>
        <v>531.86704660709972</v>
      </c>
      <c r="L26" s="112">
        <v>2037.37</v>
      </c>
      <c r="M26" s="112">
        <v>5178.26</v>
      </c>
      <c r="N26" s="112">
        <f t="shared" si="7"/>
        <v>7215.63</v>
      </c>
      <c r="O26" s="113">
        <v>0.16100846728186241</v>
      </c>
      <c r="P26" s="113">
        <v>0</v>
      </c>
      <c r="Q26" s="113">
        <v>5.7801805946971875E-3</v>
      </c>
      <c r="R26" s="113">
        <v>1.6161499971242884E-2</v>
      </c>
      <c r="S26" s="113">
        <v>1.9425432794616667E-2</v>
      </c>
      <c r="T26" s="113">
        <v>7.3704491861735777E-2</v>
      </c>
      <c r="U26" s="113">
        <v>0.122634727094956</v>
      </c>
      <c r="V26" s="113">
        <v>0.20780994259999999</v>
      </c>
      <c r="W26" s="113">
        <v>1.6790503279735299E-2</v>
      </c>
      <c r="X26" s="114">
        <f t="shared" si="10"/>
        <v>1161.7775267730249</v>
      </c>
      <c r="Y26" s="114">
        <f t="shared" si="11"/>
        <v>0</v>
      </c>
      <c r="Z26" s="114">
        <f t="shared" si="12"/>
        <v>41.707644504514867</v>
      </c>
      <c r="AA26" s="114">
        <f t="shared" si="13"/>
        <v>116.61540403749929</v>
      </c>
      <c r="AB26" s="114">
        <f t="shared" si="14"/>
        <v>140.16673563581986</v>
      </c>
      <c r="AC26" s="114">
        <f t="shared" si="15"/>
        <v>531.8243426122965</v>
      </c>
      <c r="AD26" s="114">
        <f t="shared" si="16"/>
        <v>884.88681586817734</v>
      </c>
      <c r="AE26" s="114">
        <f t="shared" si="17"/>
        <v>1499.4796561228379</v>
      </c>
      <c r="AF26" s="114">
        <f t="shared" si="18"/>
        <v>121.15405918035641</v>
      </c>
      <c r="AH26" s="112">
        <v>5628.41</v>
      </c>
      <c r="AI26" s="114">
        <f t="shared" si="19"/>
        <v>906.22166733390713</v>
      </c>
      <c r="AJ26" s="114">
        <f t="shared" si="20"/>
        <v>0</v>
      </c>
      <c r="AK26" s="114">
        <f t="shared" si="21"/>
        <v>32.533226260999598</v>
      </c>
      <c r="AL26" s="114">
        <f t="shared" si="22"/>
        <v>90.963548053143157</v>
      </c>
      <c r="AM26" s="114">
        <f t="shared" si="23"/>
        <v>109.33430019554839</v>
      </c>
      <c r="AN26" s="114">
        <f t="shared" si="24"/>
        <v>414.83909903951223</v>
      </c>
      <c r="AO26" s="114">
        <f t="shared" si="25"/>
        <v>690.23852432852129</v>
      </c>
      <c r="AP26" s="114">
        <f t="shared" si="26"/>
        <v>1169.6395590292659</v>
      </c>
      <c r="AQ26" s="114">
        <f t="shared" si="27"/>
        <v>94.50383656469495</v>
      </c>
    </row>
    <row r="27" spans="1:43" x14ac:dyDescent="0.35">
      <c r="A27" s="90" t="s">
        <v>82</v>
      </c>
      <c r="B27" s="89">
        <v>821</v>
      </c>
      <c r="C27" s="90" t="s">
        <v>88</v>
      </c>
      <c r="D27" s="112">
        <v>4170.58</v>
      </c>
      <c r="E27" s="113">
        <v>0.2450210200008493</v>
      </c>
      <c r="F27" s="113">
        <v>0.51986263620000006</v>
      </c>
      <c r="G27" s="113">
        <v>3.8813459268004724E-2</v>
      </c>
      <c r="H27" s="114">
        <f t="shared" si="4"/>
        <v>1021.8797655951421</v>
      </c>
      <c r="I27" s="114">
        <f t="shared" si="5"/>
        <v>2168.1287132829962</v>
      </c>
      <c r="J27" s="114">
        <f t="shared" si="6"/>
        <v>161.87463695395513</v>
      </c>
      <c r="L27" s="112">
        <v>709.3</v>
      </c>
      <c r="M27" s="112">
        <v>554.52</v>
      </c>
      <c r="N27" s="112">
        <f t="shared" si="7"/>
        <v>1263.82</v>
      </c>
      <c r="O27" s="113">
        <v>0.2450210200008493</v>
      </c>
      <c r="P27" s="113">
        <v>3.7922556853103875E-2</v>
      </c>
      <c r="Q27" s="113">
        <v>3.2575291948371235E-2</v>
      </c>
      <c r="R27" s="113">
        <v>5.2120467117393973E-2</v>
      </c>
      <c r="S27" s="113">
        <v>4.4499078057775046E-2</v>
      </c>
      <c r="T27" s="113">
        <v>0.16902274124154887</v>
      </c>
      <c r="U27" s="113">
        <v>0.21819299323909036</v>
      </c>
      <c r="V27" s="113">
        <v>0.51986263620000006</v>
      </c>
      <c r="W27" s="113">
        <v>1.9359774037895728E-2</v>
      </c>
      <c r="X27" s="114">
        <f t="shared" si="10"/>
        <v>309.66246549747336</v>
      </c>
      <c r="Y27" s="114">
        <f t="shared" si="11"/>
        <v>47.927285802089735</v>
      </c>
      <c r="Z27" s="114">
        <f t="shared" si="12"/>
        <v>41.16930547019053</v>
      </c>
      <c r="AA27" s="114">
        <f t="shared" si="13"/>
        <v>65.87088875230485</v>
      </c>
      <c r="AB27" s="114">
        <f t="shared" si="14"/>
        <v>56.238824830977258</v>
      </c>
      <c r="AC27" s="114">
        <f t="shared" si="15"/>
        <v>213.61432083589429</v>
      </c>
      <c r="AD27" s="114">
        <f t="shared" si="16"/>
        <v>275.75666871542717</v>
      </c>
      <c r="AE27" s="114">
        <f t="shared" si="17"/>
        <v>657.01279688228408</v>
      </c>
      <c r="AF27" s="114">
        <f t="shared" si="18"/>
        <v>24.467269624573376</v>
      </c>
      <c r="AH27" s="112">
        <v>602.73</v>
      </c>
      <c r="AI27" s="114">
        <f t="shared" si="19"/>
        <v>147.6815193851119</v>
      </c>
      <c r="AJ27" s="114">
        <f t="shared" si="20"/>
        <v>22.857062692071299</v>
      </c>
      <c r="AK27" s="114">
        <f t="shared" si="21"/>
        <v>19.634105716041795</v>
      </c>
      <c r="AL27" s="114">
        <f t="shared" si="22"/>
        <v>31.414569145666871</v>
      </c>
      <c r="AM27" s="114">
        <f t="shared" si="23"/>
        <v>26.820929317762754</v>
      </c>
      <c r="AN27" s="114">
        <f t="shared" si="24"/>
        <v>101.87507682851876</v>
      </c>
      <c r="AO27" s="114">
        <f t="shared" si="25"/>
        <v>131.51146281499695</v>
      </c>
      <c r="AP27" s="114">
        <f t="shared" si="26"/>
        <v>313.33680671682606</v>
      </c>
      <c r="AQ27" s="114">
        <f t="shared" si="27"/>
        <v>11.668716605860892</v>
      </c>
    </row>
    <row r="28" spans="1:43" x14ac:dyDescent="0.35">
      <c r="A28" s="90" t="s">
        <v>82</v>
      </c>
      <c r="B28" s="89">
        <v>926</v>
      </c>
      <c r="C28" s="90" t="s">
        <v>89</v>
      </c>
      <c r="D28" s="112">
        <v>9951.31</v>
      </c>
      <c r="E28" s="113">
        <v>0.23749663142209471</v>
      </c>
      <c r="F28" s="113">
        <v>0.1477775372</v>
      </c>
      <c r="G28" s="113">
        <v>3.9442890575946118E-2</v>
      </c>
      <c r="H28" s="114">
        <f t="shared" si="4"/>
        <v>2363.4026032370052</v>
      </c>
      <c r="I28" s="114">
        <f t="shared" si="5"/>
        <v>1470.5800837137319</v>
      </c>
      <c r="J28" s="114">
        <f t="shared" si="6"/>
        <v>392.50843141731832</v>
      </c>
      <c r="L28" s="112">
        <v>1203.76</v>
      </c>
      <c r="M28" s="112">
        <v>2898.87</v>
      </c>
      <c r="N28" s="112">
        <f t="shared" si="7"/>
        <v>4102.63</v>
      </c>
      <c r="O28" s="113">
        <v>0.23749663142209471</v>
      </c>
      <c r="P28" s="113">
        <v>1.5942759730125572E-2</v>
      </c>
      <c r="Q28" s="113">
        <v>4.9196859468414608E-2</v>
      </c>
      <c r="R28" s="113">
        <v>4.1681673029364451E-2</v>
      </c>
      <c r="S28" s="113">
        <v>5.8104636365819105E-2</v>
      </c>
      <c r="T28" s="113">
        <v>7.2222622391894156E-2</v>
      </c>
      <c r="U28" s="113">
        <v>8.7601422072726282E-2</v>
      </c>
      <c r="V28" s="113">
        <v>0.1477775372</v>
      </c>
      <c r="W28" s="113">
        <v>2.1016949152542375E-2</v>
      </c>
      <c r="X28" s="114">
        <f t="shared" si="10"/>
        <v>974.36080497122839</v>
      </c>
      <c r="Y28" s="114">
        <f t="shared" si="11"/>
        <v>65.407244351605073</v>
      </c>
      <c r="Z28" s="114">
        <f t="shared" si="12"/>
        <v>201.83651156090184</v>
      </c>
      <c r="AA28" s="114">
        <f t="shared" si="13"/>
        <v>171.00448222046148</v>
      </c>
      <c r="AB28" s="114">
        <f t="shared" si="14"/>
        <v>238.38182429350044</v>
      </c>
      <c r="AC28" s="114">
        <f t="shared" si="15"/>
        <v>296.30269730365671</v>
      </c>
      <c r="AD28" s="114">
        <f t="shared" si="16"/>
        <v>359.39622223822903</v>
      </c>
      <c r="AE28" s="114">
        <f t="shared" si="17"/>
        <v>606.27655744283607</v>
      </c>
      <c r="AF28" s="114">
        <f t="shared" si="18"/>
        <v>86.224766101694925</v>
      </c>
      <c r="AH28" s="112">
        <v>3150.87</v>
      </c>
      <c r="AI28" s="114">
        <f t="shared" si="19"/>
        <v>748.32101104893547</v>
      </c>
      <c r="AJ28" s="114">
        <f t="shared" si="20"/>
        <v>50.233563350860756</v>
      </c>
      <c r="AK28" s="114">
        <f t="shared" si="21"/>
        <v>155.01290859324354</v>
      </c>
      <c r="AL28" s="114">
        <f t="shared" si="22"/>
        <v>131.33353309803357</v>
      </c>
      <c r="AM28" s="114">
        <f t="shared" si="23"/>
        <v>183.08015558596844</v>
      </c>
      <c r="AN28" s="114">
        <f t="shared" si="24"/>
        <v>227.56409421594753</v>
      </c>
      <c r="AO28" s="114">
        <f t="shared" si="25"/>
        <v>276.02069276629106</v>
      </c>
      <c r="AP28" s="114">
        <f t="shared" si="26"/>
        <v>465.62780863736401</v>
      </c>
      <c r="AQ28" s="114">
        <f t="shared" si="27"/>
        <v>66.221674576271184</v>
      </c>
    </row>
    <row r="29" spans="1:43" x14ac:dyDescent="0.35">
      <c r="A29" s="90" t="s">
        <v>82</v>
      </c>
      <c r="B29" s="89">
        <v>874</v>
      </c>
      <c r="C29" s="90" t="s">
        <v>90</v>
      </c>
      <c r="D29" s="112">
        <v>3356.01</v>
      </c>
      <c r="E29" s="113">
        <v>0.30116251482799528</v>
      </c>
      <c r="F29" s="113">
        <v>0.40746676720000002</v>
      </c>
      <c r="G29" s="113">
        <v>5.0008563110121598E-2</v>
      </c>
      <c r="H29" s="114">
        <f t="shared" si="4"/>
        <v>1010.7044113879004</v>
      </c>
      <c r="I29" s="114">
        <f t="shared" si="5"/>
        <v>1367.4625453908723</v>
      </c>
      <c r="J29" s="114">
        <f t="shared" si="6"/>
        <v>167.8292378831992</v>
      </c>
      <c r="L29" s="112">
        <v>657.53</v>
      </c>
      <c r="M29" s="112">
        <v>781.45</v>
      </c>
      <c r="N29" s="112">
        <f t="shared" si="7"/>
        <v>1438.98</v>
      </c>
      <c r="O29" s="113">
        <v>0.30116251482799528</v>
      </c>
      <c r="P29" s="113">
        <v>9.8787921249912421E-3</v>
      </c>
      <c r="Q29" s="113">
        <v>7.9801022910390249E-2</v>
      </c>
      <c r="R29" s="113">
        <v>7.5457156869613962E-2</v>
      </c>
      <c r="S29" s="113">
        <v>8.7017445526518605E-2</v>
      </c>
      <c r="T29" s="113">
        <v>0.18951867161773978</v>
      </c>
      <c r="U29" s="113">
        <v>0.19056960695018565</v>
      </c>
      <c r="V29" s="113">
        <v>0.40746676720000002</v>
      </c>
      <c r="W29" s="113">
        <v>2.7207068228034498E-2</v>
      </c>
      <c r="X29" s="114">
        <f t="shared" si="10"/>
        <v>433.36683558718863</v>
      </c>
      <c r="Y29" s="114">
        <f t="shared" si="11"/>
        <v>14.215384292019898</v>
      </c>
      <c r="Z29" s="114">
        <f t="shared" si="12"/>
        <v>114.83207594759337</v>
      </c>
      <c r="AA29" s="114">
        <f t="shared" si="13"/>
        <v>108.5813395922371</v>
      </c>
      <c r="AB29" s="114">
        <f t="shared" si="14"/>
        <v>125.21636376374974</v>
      </c>
      <c r="AC29" s="114">
        <f t="shared" si="15"/>
        <v>272.71357808449517</v>
      </c>
      <c r="AD29" s="114">
        <f t="shared" si="16"/>
        <v>274.22585300917814</v>
      </c>
      <c r="AE29" s="114">
        <f t="shared" si="17"/>
        <v>586.33652866545606</v>
      </c>
      <c r="AF29" s="114">
        <f t="shared" si="18"/>
        <v>39.150427038777082</v>
      </c>
      <c r="AH29" s="112">
        <v>849.38</v>
      </c>
      <c r="AI29" s="114">
        <f t="shared" si="19"/>
        <v>255.80141684460261</v>
      </c>
      <c r="AJ29" s="114">
        <f t="shared" si="20"/>
        <v>8.3908484551250613</v>
      </c>
      <c r="AK29" s="114">
        <f t="shared" si="21"/>
        <v>67.781392839627273</v>
      </c>
      <c r="AL29" s="114">
        <f t="shared" si="22"/>
        <v>64.091799901912708</v>
      </c>
      <c r="AM29" s="114">
        <f t="shared" si="23"/>
        <v>73.910877881314377</v>
      </c>
      <c r="AN29" s="114">
        <f t="shared" si="24"/>
        <v>160.97336929867581</v>
      </c>
      <c r="AO29" s="114">
        <f t="shared" si="25"/>
        <v>161.86601275134868</v>
      </c>
      <c r="AP29" s="114">
        <f t="shared" si="26"/>
        <v>346.09412272433605</v>
      </c>
      <c r="AQ29" s="114">
        <f t="shared" si="27"/>
        <v>23.109139611527944</v>
      </c>
    </row>
    <row r="30" spans="1:43" x14ac:dyDescent="0.35">
      <c r="A30" s="90" t="s">
        <v>82</v>
      </c>
      <c r="B30" s="89">
        <v>882</v>
      </c>
      <c r="C30" s="90" t="s">
        <v>91</v>
      </c>
      <c r="D30" s="112">
        <v>2368.48</v>
      </c>
      <c r="E30" s="113">
        <v>0.2584138512418131</v>
      </c>
      <c r="F30" s="113">
        <v>0.16661399410000002</v>
      </c>
      <c r="G30" s="113">
        <v>4.793028322440087E-2</v>
      </c>
      <c r="H30" s="114">
        <f t="shared" si="4"/>
        <v>612.04803838920952</v>
      </c>
      <c r="I30" s="114">
        <f t="shared" si="5"/>
        <v>394.62191274596807</v>
      </c>
      <c r="J30" s="114">
        <f t="shared" si="6"/>
        <v>113.52191721132897</v>
      </c>
      <c r="L30" s="112">
        <v>292.95999999999998</v>
      </c>
      <c r="M30" s="112">
        <v>559.69000000000005</v>
      </c>
      <c r="N30" s="112">
        <f t="shared" si="7"/>
        <v>852.65000000000009</v>
      </c>
      <c r="O30" s="113">
        <v>0.2584138512418131</v>
      </c>
      <c r="P30" s="113">
        <v>8.5097882540950853E-2</v>
      </c>
      <c r="Q30" s="113">
        <v>4.0651218537754698E-2</v>
      </c>
      <c r="R30" s="113">
        <v>9.3787455053935279E-2</v>
      </c>
      <c r="S30" s="113">
        <v>9.0890930882940466E-2</v>
      </c>
      <c r="T30" s="113">
        <v>0.12514982021574111</v>
      </c>
      <c r="U30" s="113">
        <v>9.5185777067518976E-2</v>
      </c>
      <c r="V30" s="113">
        <v>0.16661399410000002</v>
      </c>
      <c r="W30" s="113">
        <v>2.4668890910929126E-2</v>
      </c>
      <c r="X30" s="114">
        <f t="shared" si="10"/>
        <v>220.33657026133196</v>
      </c>
      <c r="Y30" s="114">
        <f t="shared" si="11"/>
        <v>72.558709548541756</v>
      </c>
      <c r="Z30" s="114">
        <f t="shared" si="12"/>
        <v>34.661261486216546</v>
      </c>
      <c r="AA30" s="114">
        <f t="shared" si="13"/>
        <v>79.967873551737924</v>
      </c>
      <c r="AB30" s="114">
        <f t="shared" si="14"/>
        <v>77.498152217339197</v>
      </c>
      <c r="AC30" s="114">
        <f t="shared" si="15"/>
        <v>106.70899420695167</v>
      </c>
      <c r="AD30" s="114">
        <f t="shared" si="16"/>
        <v>81.160152816620069</v>
      </c>
      <c r="AE30" s="114">
        <f t="shared" si="17"/>
        <v>142.06342206936503</v>
      </c>
      <c r="AF30" s="114">
        <f t="shared" si="18"/>
        <v>21.033929835203722</v>
      </c>
      <c r="AH30" s="112">
        <v>608.34</v>
      </c>
      <c r="AI30" s="114">
        <f t="shared" si="19"/>
        <v>157.20348226444457</v>
      </c>
      <c r="AJ30" s="114">
        <f t="shared" si="20"/>
        <v>51.768445864962047</v>
      </c>
      <c r="AK30" s="114">
        <f t="shared" si="21"/>
        <v>24.729762285257696</v>
      </c>
      <c r="AL30" s="114">
        <f t="shared" si="22"/>
        <v>57.054660407510987</v>
      </c>
      <c r="AM30" s="114">
        <f t="shared" si="23"/>
        <v>55.292588893328009</v>
      </c>
      <c r="AN30" s="114">
        <f t="shared" si="24"/>
        <v>76.133641630043954</v>
      </c>
      <c r="AO30" s="114">
        <f t="shared" si="25"/>
        <v>57.905315621254495</v>
      </c>
      <c r="AP30" s="114">
        <f t="shared" si="26"/>
        <v>101.35795717079402</v>
      </c>
      <c r="AQ30" s="114">
        <f t="shared" si="27"/>
        <v>15.007073096754626</v>
      </c>
    </row>
    <row r="31" spans="1:43" x14ac:dyDescent="0.35">
      <c r="A31" s="90" t="s">
        <v>82</v>
      </c>
      <c r="B31" s="89">
        <v>935</v>
      </c>
      <c r="C31" s="90" t="s">
        <v>92</v>
      </c>
      <c r="D31" s="112">
        <v>8931.09</v>
      </c>
      <c r="E31" s="113">
        <v>0.22428925604878844</v>
      </c>
      <c r="F31" s="113">
        <v>0.1215025861</v>
      </c>
      <c r="G31" s="113">
        <v>3.9478727481793791E-2</v>
      </c>
      <c r="H31" s="114">
        <f t="shared" si="4"/>
        <v>2003.147531804774</v>
      </c>
      <c r="I31" s="114">
        <f t="shared" si="5"/>
        <v>1085.150531691849</v>
      </c>
      <c r="J31" s="114">
        <f t="shared" si="6"/>
        <v>352.58806822537372</v>
      </c>
      <c r="L31" s="112">
        <v>1109.51</v>
      </c>
      <c r="M31" s="112">
        <v>2512.29</v>
      </c>
      <c r="N31" s="112">
        <f t="shared" si="7"/>
        <v>3621.8</v>
      </c>
      <c r="O31" s="113">
        <v>0.22428925604878844</v>
      </c>
      <c r="P31" s="113">
        <v>1.5051109382126473E-2</v>
      </c>
      <c r="Q31" s="113">
        <v>1.5238912886003273E-2</v>
      </c>
      <c r="R31" s="113">
        <v>4.7460628336865825E-2</v>
      </c>
      <c r="S31" s="113">
        <v>3.6732456050112099E-2</v>
      </c>
      <c r="T31" s="113">
        <v>8.0487215947200388E-2</v>
      </c>
      <c r="U31" s="113">
        <v>0.1062431250503045</v>
      </c>
      <c r="V31" s="113">
        <v>0.1215025861</v>
      </c>
      <c r="W31" s="113">
        <v>2.1413504926174137E-2</v>
      </c>
      <c r="X31" s="114">
        <f t="shared" si="10"/>
        <v>812.33082755750206</v>
      </c>
      <c r="Y31" s="114">
        <f t="shared" si="11"/>
        <v>54.512107960185659</v>
      </c>
      <c r="Z31" s="114">
        <f t="shared" si="12"/>
        <v>55.192294690526658</v>
      </c>
      <c r="AA31" s="114">
        <f t="shared" si="13"/>
        <v>171.89290371046064</v>
      </c>
      <c r="AB31" s="114">
        <f t="shared" si="14"/>
        <v>133.03760932229599</v>
      </c>
      <c r="AC31" s="114">
        <f t="shared" si="15"/>
        <v>291.50859871757041</v>
      </c>
      <c r="AD31" s="114">
        <f t="shared" si="16"/>
        <v>384.79135030719289</v>
      </c>
      <c r="AE31" s="114">
        <f t="shared" si="17"/>
        <v>440.05806633698006</v>
      </c>
      <c r="AF31" s="114">
        <f t="shared" si="18"/>
        <v>77.555432141617487</v>
      </c>
      <c r="AH31" s="112">
        <v>2730.69</v>
      </c>
      <c r="AI31" s="114">
        <f t="shared" si="19"/>
        <v>612.4644285998661</v>
      </c>
      <c r="AJ31" s="114">
        <f t="shared" si="20"/>
        <v>41.09991387867894</v>
      </c>
      <c r="AK31" s="114">
        <f t="shared" si="21"/>
        <v>41.612747028680275</v>
      </c>
      <c r="AL31" s="114">
        <f t="shared" si="22"/>
        <v>129.60026319319613</v>
      </c>
      <c r="AM31" s="114">
        <f t="shared" si="23"/>
        <v>100.3049504114806</v>
      </c>
      <c r="AN31" s="114">
        <f t="shared" si="24"/>
        <v>219.78563571486063</v>
      </c>
      <c r="AO31" s="114">
        <f t="shared" si="25"/>
        <v>290.11703914361601</v>
      </c>
      <c r="AP31" s="114">
        <f t="shared" si="26"/>
        <v>331.78589683740904</v>
      </c>
      <c r="AQ31" s="114">
        <f t="shared" si="27"/>
        <v>58.473643766854458</v>
      </c>
    </row>
    <row r="32" spans="1:43" x14ac:dyDescent="0.35">
      <c r="A32" s="90" t="s">
        <v>82</v>
      </c>
      <c r="B32" s="89">
        <v>883</v>
      </c>
      <c r="C32" s="90" t="s">
        <v>93</v>
      </c>
      <c r="D32" s="112">
        <v>2887.95</v>
      </c>
      <c r="E32" s="113">
        <v>0.23045178105994787</v>
      </c>
      <c r="F32" s="113">
        <v>0.25872200750000002</v>
      </c>
      <c r="G32" s="113">
        <v>3.2481679540503072E-2</v>
      </c>
      <c r="H32" s="114">
        <f t="shared" si="4"/>
        <v>665.53322111207638</v>
      </c>
      <c r="I32" s="114">
        <f t="shared" si="5"/>
        <v>747.17622155962499</v>
      </c>
      <c r="J32" s="114">
        <f t="shared" si="6"/>
        <v>93.805466428995842</v>
      </c>
      <c r="L32" s="112">
        <v>437.05</v>
      </c>
      <c r="M32" s="112">
        <v>692.51</v>
      </c>
      <c r="N32" s="112">
        <f t="shared" si="7"/>
        <v>1129.56</v>
      </c>
      <c r="O32" s="113">
        <v>0.23045178105994787</v>
      </c>
      <c r="P32" s="113">
        <v>1.5271539403838302E-2</v>
      </c>
      <c r="Q32" s="113">
        <v>4.524295630869743E-2</v>
      </c>
      <c r="R32" s="113">
        <v>5.8391180073499388E-2</v>
      </c>
      <c r="S32" s="113">
        <v>9.4814209881584316E-2</v>
      </c>
      <c r="T32" s="113">
        <v>0.1532053899550837</v>
      </c>
      <c r="U32" s="113">
        <v>0.20685994283380971</v>
      </c>
      <c r="V32" s="113">
        <v>0.25872200750000002</v>
      </c>
      <c r="W32" s="113">
        <v>1.8052022647082958E-2</v>
      </c>
      <c r="X32" s="114">
        <f t="shared" si="10"/>
        <v>260.30911381407469</v>
      </c>
      <c r="Y32" s="114">
        <f t="shared" si="11"/>
        <v>17.250120048999591</v>
      </c>
      <c r="Z32" s="114">
        <f t="shared" si="12"/>
        <v>51.104633728052264</v>
      </c>
      <c r="AA32" s="114">
        <f t="shared" si="13"/>
        <v>65.956341363821963</v>
      </c>
      <c r="AB32" s="114">
        <f t="shared" si="14"/>
        <v>107.09833891384237</v>
      </c>
      <c r="AC32" s="114">
        <f t="shared" si="15"/>
        <v>173.05468027766435</v>
      </c>
      <c r="AD32" s="114">
        <f t="shared" si="16"/>
        <v>233.66071702735809</v>
      </c>
      <c r="AE32" s="114">
        <f t="shared" si="17"/>
        <v>292.24203079170002</v>
      </c>
      <c r="AF32" s="114">
        <f t="shared" si="18"/>
        <v>20.390842701239023</v>
      </c>
      <c r="AH32" s="112">
        <v>752.71</v>
      </c>
      <c r="AI32" s="114">
        <f t="shared" si="19"/>
        <v>173.46336012163337</v>
      </c>
      <c r="AJ32" s="114">
        <f t="shared" si="20"/>
        <v>11.495040424663129</v>
      </c>
      <c r="AK32" s="114">
        <f t="shared" si="21"/>
        <v>34.054825643119642</v>
      </c>
      <c r="AL32" s="114">
        <f t="shared" si="22"/>
        <v>43.951625153123729</v>
      </c>
      <c r="AM32" s="114">
        <f t="shared" si="23"/>
        <v>71.367603919967337</v>
      </c>
      <c r="AN32" s="114">
        <f t="shared" si="24"/>
        <v>115.31922907309107</v>
      </c>
      <c r="AO32" s="114">
        <f t="shared" si="25"/>
        <v>155.70554757043692</v>
      </c>
      <c r="AP32" s="114">
        <f t="shared" si="26"/>
        <v>194.74264226532503</v>
      </c>
      <c r="AQ32" s="114">
        <f t="shared" si="27"/>
        <v>13.587937966685814</v>
      </c>
    </row>
    <row r="33" spans="1:43" x14ac:dyDescent="0.35">
      <c r="A33" s="90" t="s">
        <v>94</v>
      </c>
      <c r="B33" s="89">
        <v>202</v>
      </c>
      <c r="C33" s="90" t="s">
        <v>95</v>
      </c>
      <c r="D33" s="112">
        <v>2063.9</v>
      </c>
      <c r="E33" s="113">
        <v>0.43172154652427569</v>
      </c>
      <c r="F33" s="113">
        <v>0.54123055850000001</v>
      </c>
      <c r="G33" s="113">
        <v>3.1436736814757081E-2</v>
      </c>
      <c r="H33" s="114">
        <f t="shared" si="4"/>
        <v>891.03009987145265</v>
      </c>
      <c r="I33" s="114">
        <f t="shared" si="5"/>
        <v>1117.0457496881502</v>
      </c>
      <c r="J33" s="114">
        <f t="shared" si="6"/>
        <v>64.882281111977136</v>
      </c>
      <c r="L33" s="112">
        <v>398.2</v>
      </c>
      <c r="M33" s="112">
        <v>287.16000000000003</v>
      </c>
      <c r="N33" s="112">
        <f t="shared" si="7"/>
        <v>685.36</v>
      </c>
      <c r="O33" s="113">
        <v>0.43172154652427569</v>
      </c>
      <c r="P33" s="113">
        <v>0</v>
      </c>
      <c r="Q33" s="113">
        <v>6.9960910093214396E-2</v>
      </c>
      <c r="R33" s="113">
        <v>0.11003569078445642</v>
      </c>
      <c r="S33" s="113">
        <v>9.1510474090407939E-2</v>
      </c>
      <c r="T33" s="113">
        <v>0.1725234167617779</v>
      </c>
      <c r="U33" s="113">
        <v>0.15958443550601165</v>
      </c>
      <c r="V33" s="113">
        <v>0.54123055850000001</v>
      </c>
      <c r="W33" s="113">
        <v>1.5401650895913025E-2</v>
      </c>
      <c r="X33" s="114">
        <f t="shared" si="10"/>
        <v>295.8846791258776</v>
      </c>
      <c r="Y33" s="114">
        <f t="shared" si="11"/>
        <v>0</v>
      </c>
      <c r="Z33" s="114">
        <f t="shared" si="12"/>
        <v>47.948409341485416</v>
      </c>
      <c r="AA33" s="114">
        <f t="shared" si="13"/>
        <v>75.414061036035051</v>
      </c>
      <c r="AB33" s="114">
        <f t="shared" si="14"/>
        <v>62.717618522601988</v>
      </c>
      <c r="AC33" s="114">
        <f t="shared" si="15"/>
        <v>118.24064891185211</v>
      </c>
      <c r="AD33" s="114">
        <f t="shared" si="16"/>
        <v>109.37278871840014</v>
      </c>
      <c r="AE33" s="114">
        <f t="shared" si="17"/>
        <v>370.93777557356003</v>
      </c>
      <c r="AF33" s="114">
        <f t="shared" si="18"/>
        <v>10.555675458022952</v>
      </c>
      <c r="AH33" s="112">
        <v>312.12</v>
      </c>
      <c r="AI33" s="114">
        <f t="shared" si="19"/>
        <v>134.74892910115693</v>
      </c>
      <c r="AJ33" s="114">
        <f t="shared" si="20"/>
        <v>0</v>
      </c>
      <c r="AK33" s="114">
        <f t="shared" si="21"/>
        <v>21.836199258294076</v>
      </c>
      <c r="AL33" s="114">
        <f t="shared" si="22"/>
        <v>34.344339807644538</v>
      </c>
      <c r="AM33" s="114">
        <f t="shared" si="23"/>
        <v>28.562249173098127</v>
      </c>
      <c r="AN33" s="114">
        <f t="shared" si="24"/>
        <v>53.848008839686123</v>
      </c>
      <c r="AO33" s="114">
        <f t="shared" si="25"/>
        <v>49.809494010136355</v>
      </c>
      <c r="AP33" s="114">
        <f t="shared" si="26"/>
        <v>168.92888191902</v>
      </c>
      <c r="AQ33" s="114">
        <f t="shared" si="27"/>
        <v>4.8071632776323732</v>
      </c>
    </row>
    <row r="34" spans="1:43" x14ac:dyDescent="0.35">
      <c r="A34" s="90" t="s">
        <v>94</v>
      </c>
      <c r="B34" s="89">
        <v>204</v>
      </c>
      <c r="C34" s="90" t="s">
        <v>96</v>
      </c>
      <c r="D34" s="112">
        <v>4689.0600000000004</v>
      </c>
      <c r="E34" s="113">
        <v>0.39664382766229239</v>
      </c>
      <c r="F34" s="113">
        <v>0.42614114870000003</v>
      </c>
      <c r="G34" s="113">
        <v>4.6877588206062616E-2</v>
      </c>
      <c r="H34" s="114">
        <f t="shared" si="4"/>
        <v>1859.8867065381489</v>
      </c>
      <c r="I34" s="114">
        <f t="shared" si="5"/>
        <v>1998.2014147232223</v>
      </c>
      <c r="J34" s="114">
        <f t="shared" si="6"/>
        <v>219.81182375352</v>
      </c>
      <c r="L34" s="112">
        <v>1057</v>
      </c>
      <c r="M34" s="112">
        <v>619.73</v>
      </c>
      <c r="N34" s="112">
        <f t="shared" si="7"/>
        <v>1676.73</v>
      </c>
      <c r="O34" s="113">
        <v>0.39664382766229239</v>
      </c>
      <c r="P34" s="113">
        <v>3.0166285467021079E-2</v>
      </c>
      <c r="Q34" s="113">
        <v>0.14872967793781294</v>
      </c>
      <c r="R34" s="113">
        <v>0.12134511961426717</v>
      </c>
      <c r="S34" s="113">
        <v>0.10854917475428078</v>
      </c>
      <c r="T34" s="113">
        <v>0.16680648893049216</v>
      </c>
      <c r="U34" s="113">
        <v>0.1668153198103127</v>
      </c>
      <c r="V34" s="113">
        <v>0.42614114870000003</v>
      </c>
      <c r="W34" s="113">
        <v>2.3635132639871978E-2</v>
      </c>
      <c r="X34" s="114">
        <f t="shared" si="10"/>
        <v>665.06460515619551</v>
      </c>
      <c r="Y34" s="114">
        <f t="shared" si="11"/>
        <v>50.580715831118255</v>
      </c>
      <c r="Z34" s="114">
        <f t="shared" si="12"/>
        <v>249.3795128886691</v>
      </c>
      <c r="AA34" s="114">
        <f t="shared" si="13"/>
        <v>203.4630024108302</v>
      </c>
      <c r="AB34" s="114">
        <f t="shared" si="14"/>
        <v>182.00765778574521</v>
      </c>
      <c r="AC34" s="114">
        <f t="shared" si="15"/>
        <v>279.68944418442413</v>
      </c>
      <c r="AD34" s="114">
        <f t="shared" si="16"/>
        <v>279.70425118554562</v>
      </c>
      <c r="AE34" s="114">
        <f t="shared" si="17"/>
        <v>714.5236482597511</v>
      </c>
      <c r="AF34" s="114">
        <f t="shared" si="18"/>
        <v>39.629735951252542</v>
      </c>
      <c r="AH34" s="112">
        <v>673.61</v>
      </c>
      <c r="AI34" s="114">
        <f t="shared" si="19"/>
        <v>267.18324875159681</v>
      </c>
      <c r="AJ34" s="114">
        <f t="shared" si="20"/>
        <v>20.320311553440071</v>
      </c>
      <c r="AK34" s="114">
        <f t="shared" si="21"/>
        <v>100.18579835569018</v>
      </c>
      <c r="AL34" s="114">
        <f t="shared" si="22"/>
        <v>81.739286023366503</v>
      </c>
      <c r="AM34" s="114">
        <f t="shared" si="23"/>
        <v>73.119809606231073</v>
      </c>
      <c r="AN34" s="114">
        <f t="shared" si="24"/>
        <v>112.36251900846882</v>
      </c>
      <c r="AO34" s="114">
        <f t="shared" si="25"/>
        <v>112.36846757742474</v>
      </c>
      <c r="AP34" s="114">
        <f t="shared" si="26"/>
        <v>287.05293917580701</v>
      </c>
      <c r="AQ34" s="114">
        <f t="shared" si="27"/>
        <v>15.920861697544163</v>
      </c>
    </row>
    <row r="35" spans="1:43" x14ac:dyDescent="0.35">
      <c r="A35" s="90" t="s">
        <v>94</v>
      </c>
      <c r="B35" s="89">
        <v>205</v>
      </c>
      <c r="C35" s="90" t="s">
        <v>97</v>
      </c>
      <c r="D35" s="112">
        <v>2091.25</v>
      </c>
      <c r="E35" s="113">
        <v>0.30988633926656661</v>
      </c>
      <c r="F35" s="113">
        <v>0.47321814250000005</v>
      </c>
      <c r="G35" s="113">
        <v>3.4562881208248623E-2</v>
      </c>
      <c r="H35" s="114">
        <f t="shared" si="4"/>
        <v>648.04980699120745</v>
      </c>
      <c r="I35" s="114">
        <f t="shared" si="5"/>
        <v>989.61744050312507</v>
      </c>
      <c r="J35" s="114">
        <f t="shared" si="6"/>
        <v>72.279625326749937</v>
      </c>
      <c r="L35" s="112">
        <v>195</v>
      </c>
      <c r="M35" s="112">
        <v>227.11</v>
      </c>
      <c r="N35" s="112">
        <f t="shared" si="7"/>
        <v>422.11</v>
      </c>
      <c r="O35" s="113">
        <v>0.30988633926656661</v>
      </c>
      <c r="P35" s="113">
        <v>8.7584847821326906E-3</v>
      </c>
      <c r="Q35" s="113">
        <v>4.3245018611780164E-2</v>
      </c>
      <c r="R35" s="113">
        <v>9.4372673527479745E-2</v>
      </c>
      <c r="S35" s="113">
        <v>7.8497919859864249E-2</v>
      </c>
      <c r="T35" s="113">
        <v>0.17703087365885703</v>
      </c>
      <c r="U35" s="113">
        <v>0.10926209765710532</v>
      </c>
      <c r="V35" s="113">
        <v>0.47321814250000005</v>
      </c>
      <c r="W35" s="113">
        <v>1.5048175814658438E-2</v>
      </c>
      <c r="X35" s="114">
        <f t="shared" si="10"/>
        <v>130.80612266781043</v>
      </c>
      <c r="Y35" s="114">
        <f t="shared" si="11"/>
        <v>3.6970440113860303</v>
      </c>
      <c r="Z35" s="114">
        <f t="shared" si="12"/>
        <v>18.254154806218526</v>
      </c>
      <c r="AA35" s="114">
        <f t="shared" si="13"/>
        <v>39.835649222684474</v>
      </c>
      <c r="AB35" s="114">
        <f t="shared" si="14"/>
        <v>33.134756952047297</v>
      </c>
      <c r="AC35" s="114">
        <f t="shared" si="15"/>
        <v>74.726502080140136</v>
      </c>
      <c r="AD35" s="114">
        <f t="shared" si="16"/>
        <v>46.120624042040724</v>
      </c>
      <c r="AE35" s="114">
        <f t="shared" si="17"/>
        <v>199.75011013067504</v>
      </c>
      <c r="AF35" s="114">
        <f t="shared" si="18"/>
        <v>6.3519854931254738</v>
      </c>
      <c r="AH35" s="112">
        <v>246.85</v>
      </c>
      <c r="AI35" s="114">
        <f t="shared" si="19"/>
        <v>76.495442847951963</v>
      </c>
      <c r="AJ35" s="114">
        <f t="shared" si="20"/>
        <v>2.1620319684694547</v>
      </c>
      <c r="AK35" s="114">
        <f t="shared" si="21"/>
        <v>10.675032844317933</v>
      </c>
      <c r="AL35" s="114">
        <f t="shared" si="22"/>
        <v>23.295894460258374</v>
      </c>
      <c r="AM35" s="114">
        <f t="shared" si="23"/>
        <v>19.377211517407488</v>
      </c>
      <c r="AN35" s="114">
        <f t="shared" si="24"/>
        <v>43.700071162688857</v>
      </c>
      <c r="AO35" s="114">
        <f t="shared" si="25"/>
        <v>26.971348806656447</v>
      </c>
      <c r="AP35" s="114">
        <f t="shared" si="26"/>
        <v>116.813898476125</v>
      </c>
      <c r="AQ35" s="114">
        <f t="shared" si="27"/>
        <v>3.7146421998484356</v>
      </c>
    </row>
    <row r="36" spans="1:43" x14ac:dyDescent="0.35">
      <c r="A36" s="90" t="s">
        <v>94</v>
      </c>
      <c r="B36" s="89">
        <v>309</v>
      </c>
      <c r="C36" s="90" t="s">
        <v>98</v>
      </c>
      <c r="D36" s="112">
        <v>3441.83</v>
      </c>
      <c r="E36" s="113">
        <v>0.24938432929587376</v>
      </c>
      <c r="F36" s="113">
        <v>0.50165160789999996</v>
      </c>
      <c r="G36" s="113">
        <v>3.0256145779611485E-2</v>
      </c>
      <c r="H36" s="114">
        <f t="shared" si="4"/>
        <v>858.33846610041712</v>
      </c>
      <c r="I36" s="114">
        <f t="shared" si="5"/>
        <v>1726.5995536184569</v>
      </c>
      <c r="J36" s="114">
        <f t="shared" si="6"/>
        <v>104.13651022864019</v>
      </c>
      <c r="L36" s="112">
        <v>672.8</v>
      </c>
      <c r="M36" s="112">
        <v>688.53</v>
      </c>
      <c r="N36" s="112">
        <f t="shared" si="7"/>
        <v>1361.33</v>
      </c>
      <c r="O36" s="113">
        <v>0.24938432929587376</v>
      </c>
      <c r="P36" s="113">
        <v>1.3378594249201278E-2</v>
      </c>
      <c r="Q36" s="113">
        <v>6.2034078807241745E-2</v>
      </c>
      <c r="R36" s="113">
        <v>8.3266773162939303E-2</v>
      </c>
      <c r="S36" s="113">
        <v>0.16387113951011714</v>
      </c>
      <c r="T36" s="113">
        <v>0.19169329073482427</v>
      </c>
      <c r="U36" s="113">
        <v>0.11894302449414271</v>
      </c>
      <c r="V36" s="113">
        <v>0.50165160789999996</v>
      </c>
      <c r="W36" s="113">
        <v>1.5305440449137815E-2</v>
      </c>
      <c r="X36" s="114">
        <f t="shared" si="10"/>
        <v>339.49436900035181</v>
      </c>
      <c r="Y36" s="114">
        <f t="shared" si="11"/>
        <v>18.212681709265176</v>
      </c>
      <c r="Z36" s="114">
        <f t="shared" si="12"/>
        <v>84.448852502662405</v>
      </c>
      <c r="AA36" s="114">
        <f t="shared" si="13"/>
        <v>113.35355630990415</v>
      </c>
      <c r="AB36" s="114">
        <f t="shared" si="14"/>
        <v>223.08269834930775</v>
      </c>
      <c r="AC36" s="114">
        <f t="shared" si="15"/>
        <v>260.95782747603829</v>
      </c>
      <c r="AD36" s="114">
        <f t="shared" si="16"/>
        <v>161.9207075346113</v>
      </c>
      <c r="AE36" s="114">
        <f t="shared" si="17"/>
        <v>682.91338338250694</v>
      </c>
      <c r="AF36" s="114">
        <f t="shared" si="18"/>
        <v>20.835755246624782</v>
      </c>
      <c r="AH36" s="112">
        <v>748.38</v>
      </c>
      <c r="AI36" s="114">
        <f t="shared" si="19"/>
        <v>186.63424435844601</v>
      </c>
      <c r="AJ36" s="114">
        <f t="shared" si="20"/>
        <v>10.012272364217253</v>
      </c>
      <c r="AK36" s="114">
        <f t="shared" si="21"/>
        <v>46.425063897763579</v>
      </c>
      <c r="AL36" s="114">
        <f t="shared" si="22"/>
        <v>62.315187699680514</v>
      </c>
      <c r="AM36" s="114">
        <f t="shared" si="23"/>
        <v>122.63788338658146</v>
      </c>
      <c r="AN36" s="114">
        <f t="shared" si="24"/>
        <v>143.45942492012779</v>
      </c>
      <c r="AO36" s="114">
        <f t="shared" si="25"/>
        <v>89.01458067092652</v>
      </c>
      <c r="AP36" s="114">
        <f t="shared" si="26"/>
        <v>375.42603032020196</v>
      </c>
      <c r="AQ36" s="114">
        <f t="shared" si="27"/>
        <v>11.454285523325758</v>
      </c>
    </row>
    <row r="37" spans="1:43" x14ac:dyDescent="0.35">
      <c r="A37" s="90" t="s">
        <v>94</v>
      </c>
      <c r="B37" s="89">
        <v>206</v>
      </c>
      <c r="C37" s="90" t="s">
        <v>99</v>
      </c>
      <c r="D37" s="112">
        <v>2425.02</v>
      </c>
      <c r="E37" s="113">
        <v>0.42706082124112382</v>
      </c>
      <c r="F37" s="113">
        <v>0.40222874779999995</v>
      </c>
      <c r="G37" s="113">
        <v>6.3786531130876747E-2</v>
      </c>
      <c r="H37" s="114">
        <f t="shared" si="4"/>
        <v>1035.6310327261501</v>
      </c>
      <c r="I37" s="114">
        <f t="shared" si="5"/>
        <v>975.41275798995582</v>
      </c>
      <c r="J37" s="114">
        <f t="shared" si="6"/>
        <v>154.68361372299873</v>
      </c>
      <c r="L37" s="112">
        <v>543.69000000000005</v>
      </c>
      <c r="M37" s="112">
        <v>386.91</v>
      </c>
      <c r="N37" s="112">
        <f t="shared" si="7"/>
        <v>930.60000000000014</v>
      </c>
      <c r="O37" s="113">
        <v>0.42706082124112382</v>
      </c>
      <c r="P37" s="113">
        <v>2.8106642566651605E-2</v>
      </c>
      <c r="Q37" s="113">
        <v>0.17930411206507005</v>
      </c>
      <c r="R37" s="113">
        <v>0.19891549932218708</v>
      </c>
      <c r="S37" s="113">
        <v>0.13357433348395842</v>
      </c>
      <c r="T37" s="113">
        <v>0.18020786262991415</v>
      </c>
      <c r="U37" s="113">
        <v>0.10619069136918211</v>
      </c>
      <c r="V37" s="113">
        <v>0.40222874779999995</v>
      </c>
      <c r="W37" s="113">
        <v>2.6393776625300982E-2</v>
      </c>
      <c r="X37" s="114">
        <f t="shared" si="10"/>
        <v>397.42280024698988</v>
      </c>
      <c r="Y37" s="114">
        <f t="shared" si="11"/>
        <v>26.156041572525989</v>
      </c>
      <c r="Z37" s="114">
        <f t="shared" si="12"/>
        <v>166.86040668775422</v>
      </c>
      <c r="AA37" s="114">
        <f t="shared" si="13"/>
        <v>185.11076366922731</v>
      </c>
      <c r="AB37" s="114">
        <f t="shared" si="14"/>
        <v>124.30427474017172</v>
      </c>
      <c r="AC37" s="114">
        <f t="shared" si="15"/>
        <v>167.70143696339812</v>
      </c>
      <c r="AD37" s="114">
        <f t="shared" si="16"/>
        <v>98.821057388160881</v>
      </c>
      <c r="AE37" s="114">
        <f t="shared" si="17"/>
        <v>374.31407270267999</v>
      </c>
      <c r="AF37" s="114">
        <f t="shared" si="18"/>
        <v>24.562048527505098</v>
      </c>
      <c r="AH37" s="112">
        <v>420.55</v>
      </c>
      <c r="AI37" s="114">
        <f t="shared" si="19"/>
        <v>179.60042837295464</v>
      </c>
      <c r="AJ37" s="114">
        <f t="shared" si="20"/>
        <v>11.820248531405333</v>
      </c>
      <c r="AK37" s="114">
        <f t="shared" si="21"/>
        <v>75.406344328965204</v>
      </c>
      <c r="AL37" s="114">
        <f t="shared" si="22"/>
        <v>83.65391323994578</v>
      </c>
      <c r="AM37" s="114">
        <f t="shared" si="23"/>
        <v>56.174685946678714</v>
      </c>
      <c r="AN37" s="114">
        <f t="shared" si="24"/>
        <v>75.78641662901039</v>
      </c>
      <c r="AO37" s="114">
        <f t="shared" si="25"/>
        <v>44.658495255309539</v>
      </c>
      <c r="AP37" s="114">
        <f t="shared" si="26"/>
        <v>169.15729988728998</v>
      </c>
      <c r="AQ37" s="114">
        <f t="shared" si="27"/>
        <v>11.099902759770329</v>
      </c>
    </row>
    <row r="38" spans="1:43" x14ac:dyDescent="0.35">
      <c r="A38" s="90" t="s">
        <v>94</v>
      </c>
      <c r="B38" s="89">
        <v>207</v>
      </c>
      <c r="C38" s="90" t="s">
        <v>100</v>
      </c>
      <c r="D38" s="112">
        <v>1987.71</v>
      </c>
      <c r="E38" s="113">
        <v>0.33516892394701592</v>
      </c>
      <c r="F38" s="113">
        <v>0.52805929509999994</v>
      </c>
      <c r="G38" s="113">
        <v>1.8783176806859942E-2</v>
      </c>
      <c r="H38" s="114">
        <f t="shared" si="4"/>
        <v>666.21862181872302</v>
      </c>
      <c r="I38" s="114">
        <f t="shared" si="5"/>
        <v>1049.6287414632209</v>
      </c>
      <c r="J38" s="114">
        <f t="shared" si="6"/>
        <v>37.335508370763577</v>
      </c>
      <c r="L38" s="112">
        <v>140</v>
      </c>
      <c r="M38" s="112">
        <v>119.38</v>
      </c>
      <c r="N38" s="112">
        <f t="shared" si="7"/>
        <v>259.38</v>
      </c>
      <c r="O38" s="113">
        <v>0.33516892394701592</v>
      </c>
      <c r="P38" s="113">
        <v>2.9685494223363286E-2</v>
      </c>
      <c r="Q38" s="113">
        <v>6.1938382541720155E-2</v>
      </c>
      <c r="R38" s="113">
        <v>5.5198973042362001E-2</v>
      </c>
      <c r="S38" s="113">
        <v>4.3324775353016688E-2</v>
      </c>
      <c r="T38" s="113">
        <v>4.7657252888318354E-2</v>
      </c>
      <c r="U38" s="113">
        <v>6.0012836970474971E-2</v>
      </c>
      <c r="V38" s="113">
        <v>0.52805929509999994</v>
      </c>
      <c r="W38" s="113">
        <v>9.7934200459066558E-3</v>
      </c>
      <c r="X38" s="114">
        <f t="shared" si="10"/>
        <v>86.936115493376988</v>
      </c>
      <c r="Y38" s="114">
        <f t="shared" si="11"/>
        <v>7.6998234916559687</v>
      </c>
      <c r="Z38" s="114">
        <f t="shared" si="12"/>
        <v>16.065577663671373</v>
      </c>
      <c r="AA38" s="114">
        <f t="shared" si="13"/>
        <v>14.317509627727855</v>
      </c>
      <c r="AB38" s="114">
        <f t="shared" si="14"/>
        <v>11.237580231065468</v>
      </c>
      <c r="AC38" s="114">
        <f t="shared" si="15"/>
        <v>12.361338254172015</v>
      </c>
      <c r="AD38" s="114">
        <f t="shared" si="16"/>
        <v>15.566129653401799</v>
      </c>
      <c r="AE38" s="114">
        <f t="shared" si="17"/>
        <v>136.96801996303799</v>
      </c>
      <c r="AF38" s="114">
        <f t="shared" si="18"/>
        <v>2.5402172915072683</v>
      </c>
      <c r="AH38" s="112">
        <v>129.76</v>
      </c>
      <c r="AI38" s="114">
        <f t="shared" si="19"/>
        <v>43.491519571364783</v>
      </c>
      <c r="AJ38" s="114">
        <f t="shared" si="20"/>
        <v>3.8519897304236199</v>
      </c>
      <c r="AK38" s="114">
        <f t="shared" si="21"/>
        <v>8.0371245186136075</v>
      </c>
      <c r="AL38" s="114">
        <f t="shared" si="22"/>
        <v>7.1626187419768925</v>
      </c>
      <c r="AM38" s="114">
        <f t="shared" si="23"/>
        <v>5.6218228498074447</v>
      </c>
      <c r="AN38" s="114">
        <f t="shared" si="24"/>
        <v>6.1840051347881895</v>
      </c>
      <c r="AO38" s="114">
        <f t="shared" si="25"/>
        <v>7.7872657252888313</v>
      </c>
      <c r="AP38" s="114">
        <f t="shared" si="26"/>
        <v>68.520974132175994</v>
      </c>
      <c r="AQ38" s="114">
        <f t="shared" si="27"/>
        <v>1.2707941851568476</v>
      </c>
    </row>
    <row r="39" spans="1:43" x14ac:dyDescent="0.35">
      <c r="A39" s="90" t="s">
        <v>94</v>
      </c>
      <c r="B39" s="89">
        <v>208</v>
      </c>
      <c r="C39" s="90" t="s">
        <v>101</v>
      </c>
      <c r="D39" s="112">
        <v>3567</v>
      </c>
      <c r="E39" s="113">
        <v>0.36955938388879944</v>
      </c>
      <c r="F39" s="113">
        <v>0.453835602</v>
      </c>
      <c r="G39" s="113">
        <v>3.2014719411223552E-2</v>
      </c>
      <c r="H39" s="114">
        <f t="shared" si="4"/>
        <v>1318.2183223313475</v>
      </c>
      <c r="I39" s="114">
        <f t="shared" si="5"/>
        <v>1618.8315923340001</v>
      </c>
      <c r="J39" s="114">
        <f t="shared" si="6"/>
        <v>114.19650413983442</v>
      </c>
      <c r="L39" s="112">
        <v>524</v>
      </c>
      <c r="M39" s="112">
        <v>757.47</v>
      </c>
      <c r="N39" s="112">
        <f t="shared" si="7"/>
        <v>1281.47</v>
      </c>
      <c r="O39" s="113">
        <v>0.36955938388879944</v>
      </c>
      <c r="P39" s="113">
        <v>7.0835863185589962E-3</v>
      </c>
      <c r="Q39" s="113">
        <v>4.1826890642919785E-2</v>
      </c>
      <c r="R39" s="113">
        <v>0.151183970856102</v>
      </c>
      <c r="S39" s="113">
        <v>0.14288605545436148</v>
      </c>
      <c r="T39" s="113">
        <v>0.1916616069621534</v>
      </c>
      <c r="U39" s="113">
        <v>0.16096606624839777</v>
      </c>
      <c r="V39" s="113">
        <v>0.453835602</v>
      </c>
      <c r="W39" s="113">
        <v>1.5108012031719988E-2</v>
      </c>
      <c r="X39" s="114">
        <f t="shared" si="10"/>
        <v>473.57926367197985</v>
      </c>
      <c r="Y39" s="114">
        <f t="shared" si="11"/>
        <v>9.0774033596437977</v>
      </c>
      <c r="Z39" s="114">
        <f t="shared" si="12"/>
        <v>53.59990555218242</v>
      </c>
      <c r="AA39" s="114">
        <f t="shared" si="13"/>
        <v>193.73772313296902</v>
      </c>
      <c r="AB39" s="114">
        <f t="shared" si="14"/>
        <v>183.1041934831006</v>
      </c>
      <c r="AC39" s="114">
        <f t="shared" si="15"/>
        <v>245.60859947379072</v>
      </c>
      <c r="AD39" s="114">
        <f t="shared" si="16"/>
        <v>206.2731849153343</v>
      </c>
      <c r="AE39" s="114">
        <f t="shared" si="17"/>
        <v>581.57670889494</v>
      </c>
      <c r="AF39" s="114">
        <f t="shared" si="18"/>
        <v>19.360464178288215</v>
      </c>
      <c r="AH39" s="112">
        <v>823.32</v>
      </c>
      <c r="AI39" s="114">
        <f t="shared" si="19"/>
        <v>304.26563194332635</v>
      </c>
      <c r="AJ39" s="114">
        <f t="shared" si="20"/>
        <v>5.8320582877959932</v>
      </c>
      <c r="AK39" s="114">
        <f t="shared" si="21"/>
        <v>34.436915604128721</v>
      </c>
      <c r="AL39" s="114">
        <f t="shared" si="22"/>
        <v>124.47278688524591</v>
      </c>
      <c r="AM39" s="114">
        <f t="shared" si="23"/>
        <v>117.6409471766849</v>
      </c>
      <c r="AN39" s="114">
        <f t="shared" si="24"/>
        <v>157.79883424408015</v>
      </c>
      <c r="AO39" s="114">
        <f t="shared" si="25"/>
        <v>132.52658166363085</v>
      </c>
      <c r="AP39" s="114">
        <f t="shared" si="26"/>
        <v>373.65192783864001</v>
      </c>
      <c r="AQ39" s="114">
        <f t="shared" si="27"/>
        <v>12.438728465955702</v>
      </c>
    </row>
    <row r="40" spans="1:43" x14ac:dyDescent="0.35">
      <c r="A40" s="90" t="s">
        <v>94</v>
      </c>
      <c r="B40" s="89">
        <v>209</v>
      </c>
      <c r="C40" s="90" t="s">
        <v>102</v>
      </c>
      <c r="D40" s="112">
        <v>3929</v>
      </c>
      <c r="E40" s="113">
        <v>0.2606704524638212</v>
      </c>
      <c r="F40" s="113">
        <v>0.37443126059999998</v>
      </c>
      <c r="G40" s="113">
        <v>3.5330261136712747E-2</v>
      </c>
      <c r="H40" s="114">
        <f t="shared" si="4"/>
        <v>1024.1742077303536</v>
      </c>
      <c r="I40" s="114">
        <f t="shared" si="5"/>
        <v>1471.1404228974</v>
      </c>
      <c r="J40" s="114">
        <f t="shared" si="6"/>
        <v>138.81259600614439</v>
      </c>
      <c r="L40" s="112">
        <v>549.29</v>
      </c>
      <c r="M40" s="112">
        <v>970.3</v>
      </c>
      <c r="N40" s="112">
        <f t="shared" si="7"/>
        <v>1519.59</v>
      </c>
      <c r="O40" s="113">
        <v>0.2606704524638212</v>
      </c>
      <c r="P40" s="113">
        <v>0</v>
      </c>
      <c r="Q40" s="113">
        <v>7.1324442524701687E-2</v>
      </c>
      <c r="R40" s="113">
        <v>8.8980076669726252E-2</v>
      </c>
      <c r="S40" s="113">
        <v>0.11948598887749041</v>
      </c>
      <c r="T40" s="113">
        <v>0.23184493277900761</v>
      </c>
      <c r="U40" s="113">
        <v>0.25381998812159173</v>
      </c>
      <c r="V40" s="113">
        <v>0.37443126059999998</v>
      </c>
      <c r="W40" s="113">
        <v>1.7038810624199565E-2</v>
      </c>
      <c r="X40" s="114">
        <f t="shared" si="10"/>
        <v>396.11221285949802</v>
      </c>
      <c r="Y40" s="114">
        <f t="shared" si="11"/>
        <v>0</v>
      </c>
      <c r="Z40" s="114">
        <f t="shared" si="12"/>
        <v>108.38390961611142</v>
      </c>
      <c r="AA40" s="114">
        <f t="shared" si="13"/>
        <v>135.21323470654931</v>
      </c>
      <c r="AB40" s="114">
        <f t="shared" si="14"/>
        <v>181.56971383834565</v>
      </c>
      <c r="AC40" s="114">
        <f t="shared" si="15"/>
        <v>352.30924140165217</v>
      </c>
      <c r="AD40" s="114">
        <f t="shared" si="16"/>
        <v>385.70231574968955</v>
      </c>
      <c r="AE40" s="114">
        <f t="shared" si="17"/>
        <v>568.98199929515397</v>
      </c>
      <c r="AF40" s="114">
        <f t="shared" si="18"/>
        <v>25.892006236427417</v>
      </c>
      <c r="AH40" s="112">
        <v>1054.6500000000001</v>
      </c>
      <c r="AI40" s="114">
        <f t="shared" si="19"/>
        <v>274.91609269096904</v>
      </c>
      <c r="AJ40" s="114">
        <f t="shared" si="20"/>
        <v>0</v>
      </c>
      <c r="AK40" s="114">
        <f t="shared" si="21"/>
        <v>75.222323308676636</v>
      </c>
      <c r="AL40" s="114">
        <f t="shared" si="22"/>
        <v>93.842837859726799</v>
      </c>
      <c r="AM40" s="114">
        <f t="shared" si="23"/>
        <v>126.01589816964528</v>
      </c>
      <c r="AN40" s="114">
        <f t="shared" si="24"/>
        <v>244.51525835538041</v>
      </c>
      <c r="AO40" s="114">
        <f t="shared" si="25"/>
        <v>267.69125047243676</v>
      </c>
      <c r="AP40" s="114">
        <f t="shared" si="26"/>
        <v>394.89392899179001</v>
      </c>
      <c r="AQ40" s="114">
        <f t="shared" si="27"/>
        <v>17.969981624812071</v>
      </c>
    </row>
    <row r="41" spans="1:43" x14ac:dyDescent="0.35">
      <c r="A41" s="90" t="s">
        <v>94</v>
      </c>
      <c r="B41" s="89">
        <v>316</v>
      </c>
      <c r="C41" s="90" t="s">
        <v>103</v>
      </c>
      <c r="D41" s="112">
        <v>5708.88</v>
      </c>
      <c r="E41" s="113">
        <v>0.30999747379057724</v>
      </c>
      <c r="F41" s="113">
        <v>0.72983335790000003</v>
      </c>
      <c r="G41" s="113">
        <v>3.6517769807629608E-2</v>
      </c>
      <c r="H41" s="114">
        <f t="shared" si="4"/>
        <v>1769.7383781735507</v>
      </c>
      <c r="I41" s="114">
        <f t="shared" si="5"/>
        <v>4166.5310602481522</v>
      </c>
      <c r="J41" s="114">
        <f t="shared" si="6"/>
        <v>208.47556569938052</v>
      </c>
      <c r="L41" s="112">
        <v>1134.6300000000001</v>
      </c>
      <c r="M41" s="112">
        <v>690.19</v>
      </c>
      <c r="N41" s="112">
        <f t="shared" si="7"/>
        <v>1824.8200000000002</v>
      </c>
      <c r="O41" s="113">
        <v>0.30999747379057724</v>
      </c>
      <c r="P41" s="113">
        <v>0</v>
      </c>
      <c r="Q41" s="113">
        <v>0</v>
      </c>
      <c r="R41" s="113">
        <v>4.122526073745586E-2</v>
      </c>
      <c r="S41" s="113">
        <v>9.8833867126550054E-2</v>
      </c>
      <c r="T41" s="113">
        <v>0.26201034737620105</v>
      </c>
      <c r="U41" s="113">
        <v>0.24755686950808903</v>
      </c>
      <c r="V41" s="113">
        <v>0.72983335790000003</v>
      </c>
      <c r="W41" s="113">
        <v>1.7054824826032742E-2</v>
      </c>
      <c r="X41" s="114">
        <f t="shared" si="10"/>
        <v>565.68959012252117</v>
      </c>
      <c r="Y41" s="114">
        <f t="shared" si="11"/>
        <v>0</v>
      </c>
      <c r="Z41" s="114">
        <f t="shared" si="12"/>
        <v>0</v>
      </c>
      <c r="AA41" s="114">
        <f t="shared" si="13"/>
        <v>75.228680298924203</v>
      </c>
      <c r="AB41" s="114">
        <f t="shared" si="14"/>
        <v>180.35401740987109</v>
      </c>
      <c r="AC41" s="114">
        <f t="shared" si="15"/>
        <v>478.12172209903923</v>
      </c>
      <c r="AD41" s="114">
        <f t="shared" si="16"/>
        <v>451.74672661575107</v>
      </c>
      <c r="AE41" s="114">
        <f t="shared" si="17"/>
        <v>1331.8145081630782</v>
      </c>
      <c r="AF41" s="114">
        <f t="shared" si="18"/>
        <v>31.121985439041072</v>
      </c>
      <c r="AH41" s="112">
        <v>750.19</v>
      </c>
      <c r="AI41" s="114">
        <f t="shared" si="19"/>
        <v>232.55700486295316</v>
      </c>
      <c r="AJ41" s="114">
        <f t="shared" si="20"/>
        <v>0</v>
      </c>
      <c r="AK41" s="114">
        <f t="shared" si="21"/>
        <v>0</v>
      </c>
      <c r="AL41" s="114">
        <f t="shared" si="22"/>
        <v>30.926778352632013</v>
      </c>
      <c r="AM41" s="114">
        <f t="shared" si="23"/>
        <v>74.144178779666589</v>
      </c>
      <c r="AN41" s="114">
        <f t="shared" si="24"/>
        <v>196.55754249815229</v>
      </c>
      <c r="AO41" s="114">
        <f t="shared" si="25"/>
        <v>185.71468793627332</v>
      </c>
      <c r="AP41" s="114">
        <f t="shared" si="26"/>
        <v>547.51368676300103</v>
      </c>
      <c r="AQ41" s="114">
        <f t="shared" si="27"/>
        <v>12.794359036241504</v>
      </c>
    </row>
    <row r="42" spans="1:43" x14ac:dyDescent="0.35">
      <c r="A42" s="90" t="s">
        <v>94</v>
      </c>
      <c r="B42" s="89">
        <v>210</v>
      </c>
      <c r="C42" s="90" t="s">
        <v>104</v>
      </c>
      <c r="D42" s="112">
        <v>3329.6</v>
      </c>
      <c r="E42" s="113">
        <v>0.36632476993865032</v>
      </c>
      <c r="F42" s="113">
        <v>0.36986107840000004</v>
      </c>
      <c r="G42" s="113">
        <v>3.8839724680432647E-2</v>
      </c>
      <c r="H42" s="114">
        <f t="shared" si="4"/>
        <v>1219.71495398773</v>
      </c>
      <c r="I42" s="114">
        <f t="shared" si="5"/>
        <v>1231.4894466406402</v>
      </c>
      <c r="J42" s="114">
        <f t="shared" si="6"/>
        <v>129.32074729596854</v>
      </c>
      <c r="L42" s="112">
        <v>547.79999999999995</v>
      </c>
      <c r="M42" s="112">
        <v>591.17999999999995</v>
      </c>
      <c r="N42" s="112">
        <f t="shared" si="7"/>
        <v>1138.98</v>
      </c>
      <c r="O42" s="113">
        <v>0.36632476993865032</v>
      </c>
      <c r="P42" s="113">
        <v>1.7999242137173171E-2</v>
      </c>
      <c r="Q42" s="113">
        <v>5.5251474791704676E-2</v>
      </c>
      <c r="R42" s="113">
        <v>0.13955084932096423</v>
      </c>
      <c r="S42" s="113">
        <v>0.17651888341543515</v>
      </c>
      <c r="T42" s="113">
        <v>0.25868384489074142</v>
      </c>
      <c r="U42" s="113">
        <v>6.703928255652393E-2</v>
      </c>
      <c r="V42" s="113">
        <v>0.36986107840000004</v>
      </c>
      <c r="W42" s="113">
        <v>1.7754868270332187E-2</v>
      </c>
      <c r="X42" s="114">
        <f t="shared" si="10"/>
        <v>417.23658646472393</v>
      </c>
      <c r="Y42" s="114">
        <f t="shared" si="11"/>
        <v>20.500776809397497</v>
      </c>
      <c r="Z42" s="114">
        <f t="shared" si="12"/>
        <v>62.930324758255793</v>
      </c>
      <c r="AA42" s="114">
        <f t="shared" si="13"/>
        <v>158.94562635959184</v>
      </c>
      <c r="AB42" s="114">
        <f t="shared" si="14"/>
        <v>201.05147783251232</v>
      </c>
      <c r="AC42" s="114">
        <f t="shared" si="15"/>
        <v>294.63572565365666</v>
      </c>
      <c r="AD42" s="114">
        <f t="shared" si="16"/>
        <v>76.356402046229633</v>
      </c>
      <c r="AE42" s="114">
        <f t="shared" si="17"/>
        <v>421.26437107603203</v>
      </c>
      <c r="AF42" s="114">
        <f t="shared" si="18"/>
        <v>20.222439862542956</v>
      </c>
      <c r="AH42" s="112">
        <v>642.57000000000005</v>
      </c>
      <c r="AI42" s="114">
        <f t="shared" si="19"/>
        <v>235.38930741947854</v>
      </c>
      <c r="AJ42" s="114">
        <f t="shared" si="20"/>
        <v>11.565773020083364</v>
      </c>
      <c r="AK42" s="114">
        <f t="shared" si="21"/>
        <v>35.502940156905673</v>
      </c>
      <c r="AL42" s="114">
        <f t="shared" si="22"/>
        <v>89.671189248171999</v>
      </c>
      <c r="AM42" s="114">
        <f t="shared" si="23"/>
        <v>113.42573891625617</v>
      </c>
      <c r="AN42" s="114">
        <f t="shared" si="24"/>
        <v>166.22247821144373</v>
      </c>
      <c r="AO42" s="114">
        <f t="shared" si="25"/>
        <v>43.077431792345585</v>
      </c>
      <c r="AP42" s="114">
        <f t="shared" si="26"/>
        <v>237.66163314748803</v>
      </c>
      <c r="AQ42" s="114">
        <f t="shared" si="27"/>
        <v>11.408745704467355</v>
      </c>
    </row>
    <row r="43" spans="1:43" x14ac:dyDescent="0.35">
      <c r="A43" s="90" t="s">
        <v>94</v>
      </c>
      <c r="B43" s="89">
        <v>211</v>
      </c>
      <c r="C43" s="90" t="s">
        <v>105</v>
      </c>
      <c r="D43" s="112">
        <v>4185.6499999999996</v>
      </c>
      <c r="E43" s="113">
        <v>0.38089437967635287</v>
      </c>
      <c r="F43" s="113">
        <v>0.66669379449999999</v>
      </c>
      <c r="G43" s="113">
        <v>4.6528482388751992E-2</v>
      </c>
      <c r="H43" s="114">
        <f t="shared" si="4"/>
        <v>1594.2905602923263</v>
      </c>
      <c r="I43" s="114">
        <f t="shared" si="5"/>
        <v>2790.5468809489248</v>
      </c>
      <c r="J43" s="114">
        <f t="shared" si="6"/>
        <v>194.75194231047976</v>
      </c>
      <c r="L43" s="112">
        <v>885.71</v>
      </c>
      <c r="M43" s="112">
        <v>455.45</v>
      </c>
      <c r="N43" s="112">
        <f t="shared" si="7"/>
        <v>1341.16</v>
      </c>
      <c r="O43" s="113">
        <v>0.38089437967635287</v>
      </c>
      <c r="P43" s="113">
        <v>0</v>
      </c>
      <c r="Q43" s="113">
        <v>4.8474253019707564E-2</v>
      </c>
      <c r="R43" s="113">
        <v>0.21804211966769749</v>
      </c>
      <c r="S43" s="113">
        <v>0.16624284806102987</v>
      </c>
      <c r="T43" s="113">
        <v>0.38556987439884205</v>
      </c>
      <c r="U43" s="113">
        <v>7.7293918203009113E-2</v>
      </c>
      <c r="V43" s="113">
        <v>0.66669379449999999</v>
      </c>
      <c r="W43" s="113">
        <v>2.3489389275878826E-2</v>
      </c>
      <c r="X43" s="114">
        <f t="shared" si="10"/>
        <v>510.84030624673744</v>
      </c>
      <c r="Y43" s="114">
        <f t="shared" si="11"/>
        <v>0</v>
      </c>
      <c r="Z43" s="114">
        <f t="shared" si="12"/>
        <v>65.011729179911001</v>
      </c>
      <c r="AA43" s="114">
        <f t="shared" si="13"/>
        <v>292.42936921352918</v>
      </c>
      <c r="AB43" s="114">
        <f t="shared" si="14"/>
        <v>222.95825810553083</v>
      </c>
      <c r="AC43" s="114">
        <f t="shared" si="15"/>
        <v>517.11089274875098</v>
      </c>
      <c r="AD43" s="114">
        <f t="shared" si="16"/>
        <v>103.66351133714771</v>
      </c>
      <c r="AE43" s="114">
        <f t="shared" si="17"/>
        <v>894.14304943162006</v>
      </c>
      <c r="AF43" s="114">
        <f t="shared" si="18"/>
        <v>31.503029321237648</v>
      </c>
      <c r="AH43" s="112">
        <v>495.04</v>
      </c>
      <c r="AI43" s="114">
        <f t="shared" si="19"/>
        <v>188.55795371498172</v>
      </c>
      <c r="AJ43" s="114">
        <f t="shared" si="20"/>
        <v>0</v>
      </c>
      <c r="AK43" s="114">
        <f t="shared" si="21"/>
        <v>23.996694214876033</v>
      </c>
      <c r="AL43" s="114">
        <f t="shared" si="22"/>
        <v>107.93957092029697</v>
      </c>
      <c r="AM43" s="114">
        <f t="shared" si="23"/>
        <v>82.296859504132229</v>
      </c>
      <c r="AN43" s="114">
        <f t="shared" si="24"/>
        <v>190.87251062240279</v>
      </c>
      <c r="AO43" s="114">
        <f t="shared" si="25"/>
        <v>38.263581267217631</v>
      </c>
      <c r="AP43" s="114">
        <f t="shared" si="26"/>
        <v>330.04009602927999</v>
      </c>
      <c r="AQ43" s="114">
        <f t="shared" si="27"/>
        <v>11.628187267131054</v>
      </c>
    </row>
    <row r="44" spans="1:43" x14ac:dyDescent="0.35">
      <c r="A44" s="90" t="s">
        <v>94</v>
      </c>
      <c r="B44" s="89">
        <v>212</v>
      </c>
      <c r="C44" s="90" t="s">
        <v>106</v>
      </c>
      <c r="D44" s="112">
        <v>4482.62</v>
      </c>
      <c r="E44" s="113">
        <v>0.27482588182430917</v>
      </c>
      <c r="F44" s="113">
        <v>0.40622106010000003</v>
      </c>
      <c r="G44" s="113">
        <v>2.9174607828764111E-2</v>
      </c>
      <c r="H44" s="114">
        <f t="shared" ref="H44:H75" si="28">$D44*E44</f>
        <v>1231.9399943832848</v>
      </c>
      <c r="I44" s="114">
        <f t="shared" ref="I44:I75" si="29">$D44*F44</f>
        <v>1820.934648425462</v>
      </c>
      <c r="J44" s="114">
        <f t="shared" ref="J44:J75" si="30">$D44*G44</f>
        <v>130.77868054537458</v>
      </c>
      <c r="L44" s="112">
        <v>421.39</v>
      </c>
      <c r="M44" s="112">
        <v>657.28</v>
      </c>
      <c r="N44" s="112">
        <f t="shared" ref="N44:N75" si="31">L44+M44</f>
        <v>1078.67</v>
      </c>
      <c r="O44" s="113">
        <v>0.27482588182430917</v>
      </c>
      <c r="P44" s="113">
        <v>0</v>
      </c>
      <c r="Q44" s="113">
        <v>3.650636802810716E-2</v>
      </c>
      <c r="R44" s="113">
        <v>9.2391304347826081E-2</v>
      </c>
      <c r="S44" s="113">
        <v>4.3862538427755816E-2</v>
      </c>
      <c r="T44" s="113">
        <v>9.2171717171717168E-2</v>
      </c>
      <c r="U44" s="113">
        <v>0.13680281071585421</v>
      </c>
      <c r="V44" s="113">
        <v>0.40622106010000003</v>
      </c>
      <c r="W44" s="113">
        <v>1.3605442176870748E-2</v>
      </c>
      <c r="X44" s="114">
        <f t="shared" si="10"/>
        <v>296.44643394742758</v>
      </c>
      <c r="Y44" s="114">
        <f t="shared" si="11"/>
        <v>0</v>
      </c>
      <c r="Z44" s="114">
        <f t="shared" si="12"/>
        <v>39.378324000878351</v>
      </c>
      <c r="AA44" s="114">
        <f t="shared" si="13"/>
        <v>99.659728260869571</v>
      </c>
      <c r="AB44" s="114">
        <f t="shared" si="14"/>
        <v>47.313204325867368</v>
      </c>
      <c r="AC44" s="114">
        <f t="shared" si="15"/>
        <v>99.42286616161617</v>
      </c>
      <c r="AD44" s="114">
        <f t="shared" si="16"/>
        <v>147.56508783487047</v>
      </c>
      <c r="AE44" s="114">
        <f t="shared" si="17"/>
        <v>438.17847089806708</v>
      </c>
      <c r="AF44" s="114">
        <f t="shared" si="18"/>
        <v>14.67578231292517</v>
      </c>
      <c r="AH44" s="112">
        <v>714.41</v>
      </c>
      <c r="AI44" s="114">
        <f t="shared" si="19"/>
        <v>196.3383582341047</v>
      </c>
      <c r="AJ44" s="114">
        <f t="shared" si="20"/>
        <v>0</v>
      </c>
      <c r="AK44" s="114">
        <f t="shared" si="21"/>
        <v>26.080514382960036</v>
      </c>
      <c r="AL44" s="114">
        <f t="shared" si="22"/>
        <v>66.005271739130421</v>
      </c>
      <c r="AM44" s="114">
        <f t="shared" si="23"/>
        <v>31.335836078173031</v>
      </c>
      <c r="AN44" s="114">
        <f t="shared" si="24"/>
        <v>65.848396464646456</v>
      </c>
      <c r="AO44" s="114">
        <f t="shared" si="25"/>
        <v>97.733296003513402</v>
      </c>
      <c r="AP44" s="114">
        <f t="shared" si="26"/>
        <v>290.20838754604102</v>
      </c>
      <c r="AQ44" s="114">
        <f t="shared" si="27"/>
        <v>9.719863945578231</v>
      </c>
    </row>
    <row r="45" spans="1:43" x14ac:dyDescent="0.35">
      <c r="A45" s="90" t="s">
        <v>94</v>
      </c>
      <c r="B45" s="89">
        <v>213</v>
      </c>
      <c r="C45" s="90" t="s">
        <v>107</v>
      </c>
      <c r="D45" s="112">
        <v>1833.13</v>
      </c>
      <c r="E45" s="113">
        <v>0.3942502532928065</v>
      </c>
      <c r="F45" s="113">
        <v>0.57252969419999999</v>
      </c>
      <c r="G45" s="113">
        <v>3.7071078431372549E-2</v>
      </c>
      <c r="H45" s="114">
        <f t="shared" si="28"/>
        <v>722.7119668186424</v>
      </c>
      <c r="I45" s="114">
        <f t="shared" si="29"/>
        <v>1049.521358328846</v>
      </c>
      <c r="J45" s="114">
        <f t="shared" si="30"/>
        <v>67.956106004901969</v>
      </c>
      <c r="L45" s="112">
        <v>294.97000000000003</v>
      </c>
      <c r="M45" s="112">
        <v>181.36</v>
      </c>
      <c r="N45" s="112">
        <f t="shared" si="31"/>
        <v>476.33000000000004</v>
      </c>
      <c r="O45" s="113">
        <v>0.3942502532928065</v>
      </c>
      <c r="P45" s="113">
        <v>0</v>
      </c>
      <c r="Q45" s="113">
        <v>6.1393554244212438E-2</v>
      </c>
      <c r="R45" s="113">
        <v>0.10996368588288698</v>
      </c>
      <c r="S45" s="113">
        <v>7.4216976849750343E-2</v>
      </c>
      <c r="T45" s="113">
        <v>0.14207898320472084</v>
      </c>
      <c r="U45" s="113">
        <v>0.11505888753603143</v>
      </c>
      <c r="V45" s="113">
        <v>0.57252969419999999</v>
      </c>
      <c r="W45" s="113">
        <v>1.5897212543554008E-2</v>
      </c>
      <c r="X45" s="114">
        <f t="shared" si="10"/>
        <v>187.79322315096255</v>
      </c>
      <c r="Y45" s="114">
        <f t="shared" si="11"/>
        <v>0</v>
      </c>
      <c r="Z45" s="114">
        <f t="shared" si="12"/>
        <v>29.243591693145714</v>
      </c>
      <c r="AA45" s="114">
        <f t="shared" si="13"/>
        <v>52.379002496595561</v>
      </c>
      <c r="AB45" s="114">
        <f t="shared" si="14"/>
        <v>35.351772582841583</v>
      </c>
      <c r="AC45" s="114">
        <f t="shared" si="15"/>
        <v>67.676482069904679</v>
      </c>
      <c r="AD45" s="114">
        <f t="shared" si="16"/>
        <v>54.805999900037854</v>
      </c>
      <c r="AE45" s="114">
        <f t="shared" si="17"/>
        <v>272.71306923828604</v>
      </c>
      <c r="AF45" s="114">
        <f t="shared" si="18"/>
        <v>7.5723192508710815</v>
      </c>
      <c r="AH45" s="112">
        <v>197.13</v>
      </c>
      <c r="AI45" s="114">
        <f t="shared" si="19"/>
        <v>77.718552431610945</v>
      </c>
      <c r="AJ45" s="114">
        <f t="shared" si="20"/>
        <v>0</v>
      </c>
      <c r="AK45" s="114">
        <f t="shared" si="21"/>
        <v>12.102511348161597</v>
      </c>
      <c r="AL45" s="114">
        <f t="shared" si="22"/>
        <v>21.677141398093511</v>
      </c>
      <c r="AM45" s="114">
        <f t="shared" si="23"/>
        <v>14.630392646391284</v>
      </c>
      <c r="AN45" s="114">
        <f t="shared" si="24"/>
        <v>28.008029959146619</v>
      </c>
      <c r="AO45" s="114">
        <f t="shared" si="25"/>
        <v>22.681558499977875</v>
      </c>
      <c r="AP45" s="114">
        <f t="shared" si="26"/>
        <v>112.862778617646</v>
      </c>
      <c r="AQ45" s="114">
        <f t="shared" si="27"/>
        <v>3.1338175087108016</v>
      </c>
    </row>
    <row r="46" spans="1:43" x14ac:dyDescent="0.35">
      <c r="A46" s="90" t="s">
        <v>108</v>
      </c>
      <c r="B46" s="89">
        <v>841</v>
      </c>
      <c r="C46" s="90" t="s">
        <v>109</v>
      </c>
      <c r="D46" s="112">
        <v>1444.47</v>
      </c>
      <c r="E46" s="113">
        <v>0.27770130763936685</v>
      </c>
      <c r="F46" s="113">
        <v>0.10497737559999999</v>
      </c>
      <c r="G46" s="113">
        <v>4.0860215053763443E-2</v>
      </c>
      <c r="H46" s="114">
        <f t="shared" si="28"/>
        <v>401.13120784583623</v>
      </c>
      <c r="I46" s="114">
        <f t="shared" si="29"/>
        <v>151.63666973293198</v>
      </c>
      <c r="J46" s="114">
        <f t="shared" si="30"/>
        <v>59.021354838709684</v>
      </c>
      <c r="L46" s="112">
        <v>300.55</v>
      </c>
      <c r="M46" s="112">
        <v>412.68</v>
      </c>
      <c r="N46" s="112">
        <f t="shared" si="31"/>
        <v>713.23</v>
      </c>
      <c r="O46" s="113">
        <v>0.27770130763936685</v>
      </c>
      <c r="P46" s="113">
        <v>8.2269894920788206E-2</v>
      </c>
      <c r="Q46" s="113">
        <v>8.2706766917293228E-2</v>
      </c>
      <c r="R46" s="113">
        <v>0.1355961988851552</v>
      </c>
      <c r="S46" s="113">
        <v>5.8002148227712137E-2</v>
      </c>
      <c r="T46" s="113">
        <v>6.6774078052273547E-2</v>
      </c>
      <c r="U46" s="113">
        <v>9.2910848549946301E-2</v>
      </c>
      <c r="V46" s="113">
        <v>0.10497737559999999</v>
      </c>
      <c r="W46" s="113">
        <v>2.3414985590778099E-2</v>
      </c>
      <c r="X46" s="114">
        <f t="shared" si="10"/>
        <v>198.06490364762561</v>
      </c>
      <c r="Y46" s="114">
        <f t="shared" si="11"/>
        <v>58.677357154353771</v>
      </c>
      <c r="Z46" s="114">
        <f t="shared" si="12"/>
        <v>58.988947368421051</v>
      </c>
      <c r="AA46" s="114">
        <f t="shared" si="13"/>
        <v>96.711276930859242</v>
      </c>
      <c r="AB46" s="114">
        <f t="shared" si="14"/>
        <v>41.368872180451127</v>
      </c>
      <c r="AC46" s="114">
        <f t="shared" si="15"/>
        <v>47.625275689223066</v>
      </c>
      <c r="AD46" s="114">
        <f t="shared" si="16"/>
        <v>66.266804511278195</v>
      </c>
      <c r="AE46" s="114">
        <f t="shared" si="17"/>
        <v>74.873013599187999</v>
      </c>
      <c r="AF46" s="114">
        <f t="shared" si="18"/>
        <v>16.700270172910663</v>
      </c>
      <c r="AH46" s="112">
        <v>448.56</v>
      </c>
      <c r="AI46" s="114">
        <f t="shared" si="19"/>
        <v>124.56569855471439</v>
      </c>
      <c r="AJ46" s="114">
        <f t="shared" si="20"/>
        <v>36.902984065668761</v>
      </c>
      <c r="AK46" s="114">
        <f t="shared" si="21"/>
        <v>37.098947368421051</v>
      </c>
      <c r="AL46" s="114">
        <f t="shared" si="22"/>
        <v>60.82303097192522</v>
      </c>
      <c r="AM46" s="114">
        <f t="shared" si="23"/>
        <v>26.017443609022557</v>
      </c>
      <c r="AN46" s="114">
        <f t="shared" si="24"/>
        <v>29.952180451127823</v>
      </c>
      <c r="AO46" s="114">
        <f t="shared" si="25"/>
        <v>41.676090225563911</v>
      </c>
      <c r="AP46" s="114">
        <f t="shared" si="26"/>
        <v>47.088651599136</v>
      </c>
      <c r="AQ46" s="114">
        <f t="shared" si="27"/>
        <v>10.503025936599425</v>
      </c>
    </row>
    <row r="47" spans="1:43" x14ac:dyDescent="0.35">
      <c r="A47" s="90" t="s">
        <v>108</v>
      </c>
      <c r="B47" s="89">
        <v>840</v>
      </c>
      <c r="C47" s="90" t="s">
        <v>110</v>
      </c>
      <c r="D47" s="112">
        <v>6407.15</v>
      </c>
      <c r="E47" s="113">
        <v>0.33214938357398399</v>
      </c>
      <c r="F47" s="113">
        <v>4.3737867660000006E-2</v>
      </c>
      <c r="G47" s="113">
        <v>5.8817675159235666E-2</v>
      </c>
      <c r="H47" s="114">
        <f t="shared" si="28"/>
        <v>2128.1309229660515</v>
      </c>
      <c r="I47" s="114">
        <f t="shared" si="29"/>
        <v>280.23507877776905</v>
      </c>
      <c r="J47" s="114">
        <f t="shared" si="30"/>
        <v>376.8536673964968</v>
      </c>
      <c r="L47" s="112">
        <v>1351.25</v>
      </c>
      <c r="M47" s="112">
        <v>1813.57</v>
      </c>
      <c r="N47" s="112">
        <f t="shared" si="31"/>
        <v>3164.8199999999997</v>
      </c>
      <c r="O47" s="113">
        <v>0.33214938357398399</v>
      </c>
      <c r="P47" s="113">
        <v>6.7126210405383233E-2</v>
      </c>
      <c r="Q47" s="113">
        <v>9.2319054652880359E-2</v>
      </c>
      <c r="R47" s="113">
        <v>8.4356789019031292E-2</v>
      </c>
      <c r="S47" s="113">
        <v>0.10064828491711801</v>
      </c>
      <c r="T47" s="113">
        <v>0.16418225832923025</v>
      </c>
      <c r="U47" s="113">
        <v>0.14443034375628463</v>
      </c>
      <c r="V47" s="113">
        <v>4.3737867660000006E-2</v>
      </c>
      <c r="W47" s="113">
        <v>3.2251343805991914E-2</v>
      </c>
      <c r="X47" s="114">
        <f t="shared" si="10"/>
        <v>1051.193012122616</v>
      </c>
      <c r="Y47" s="114">
        <f t="shared" si="11"/>
        <v>212.44237321516493</v>
      </c>
      <c r="Z47" s="114">
        <f t="shared" si="12"/>
        <v>292.17319054652882</v>
      </c>
      <c r="AA47" s="114">
        <f t="shared" si="13"/>
        <v>266.97405302321062</v>
      </c>
      <c r="AB47" s="114">
        <f t="shared" si="14"/>
        <v>318.5337050713934</v>
      </c>
      <c r="AC47" s="114">
        <f t="shared" si="15"/>
        <v>519.60729480551447</v>
      </c>
      <c r="AD47" s="114">
        <f t="shared" si="16"/>
        <v>457.09604052676468</v>
      </c>
      <c r="AE47" s="114">
        <f t="shared" si="17"/>
        <v>138.42247832772119</v>
      </c>
      <c r="AF47" s="114">
        <f t="shared" si="18"/>
        <v>102.06969790407932</v>
      </c>
      <c r="AH47" s="112">
        <v>1971.23</v>
      </c>
      <c r="AI47" s="114">
        <f t="shared" si="19"/>
        <v>654.74282938254441</v>
      </c>
      <c r="AJ47" s="114">
        <f t="shared" si="20"/>
        <v>132.32119973740359</v>
      </c>
      <c r="AK47" s="114">
        <f t="shared" si="21"/>
        <v>181.98209010339735</v>
      </c>
      <c r="AL47" s="114">
        <f t="shared" si="22"/>
        <v>166.28663321798504</v>
      </c>
      <c r="AM47" s="114">
        <f t="shared" si="23"/>
        <v>198.40091867717055</v>
      </c>
      <c r="AN47" s="114">
        <f t="shared" si="24"/>
        <v>323.64099308632854</v>
      </c>
      <c r="AO47" s="114">
        <f t="shared" si="25"/>
        <v>284.70542652270098</v>
      </c>
      <c r="AP47" s="114">
        <f t="shared" si="26"/>
        <v>86.217396867421812</v>
      </c>
      <c r="AQ47" s="114">
        <f t="shared" si="27"/>
        <v>63.574816450685439</v>
      </c>
    </row>
    <row r="48" spans="1:43" x14ac:dyDescent="0.35">
      <c r="A48" s="90" t="s">
        <v>108</v>
      </c>
      <c r="B48" s="89">
        <v>390</v>
      </c>
      <c r="C48" s="90" t="s">
        <v>111</v>
      </c>
      <c r="D48" s="112">
        <v>2611.3000000000002</v>
      </c>
      <c r="E48" s="113">
        <v>0.29398055666533496</v>
      </c>
      <c r="F48" s="113">
        <v>0.1326047129</v>
      </c>
      <c r="G48" s="113">
        <v>5.1581508515815083E-2</v>
      </c>
      <c r="H48" s="114">
        <f t="shared" si="28"/>
        <v>767.67142762018921</v>
      </c>
      <c r="I48" s="114">
        <f t="shared" si="29"/>
        <v>346.27068679577002</v>
      </c>
      <c r="J48" s="114">
        <f t="shared" si="30"/>
        <v>134.69479318734793</v>
      </c>
      <c r="L48" s="112">
        <v>537.92999999999995</v>
      </c>
      <c r="M48" s="112">
        <v>747.76</v>
      </c>
      <c r="N48" s="112">
        <f t="shared" si="31"/>
        <v>1285.69</v>
      </c>
      <c r="O48" s="113">
        <v>0.29398055666533496</v>
      </c>
      <c r="P48" s="113">
        <v>5.549389567147614E-2</v>
      </c>
      <c r="Q48" s="113">
        <v>6.568459287660175E-2</v>
      </c>
      <c r="R48" s="113">
        <v>5.549389567147614E-2</v>
      </c>
      <c r="S48" s="113">
        <v>8.5258803349813339E-2</v>
      </c>
      <c r="T48" s="113">
        <v>0.19431607977667911</v>
      </c>
      <c r="U48" s="113">
        <v>0.11916052870547876</v>
      </c>
      <c r="V48" s="113">
        <v>0.1326047129</v>
      </c>
      <c r="W48" s="113">
        <v>3.0104050914233762E-2</v>
      </c>
      <c r="X48" s="114">
        <f t="shared" si="10"/>
        <v>377.96786189905453</v>
      </c>
      <c r="Y48" s="114">
        <f t="shared" si="11"/>
        <v>71.347946725860155</v>
      </c>
      <c r="Z48" s="114">
        <f t="shared" si="12"/>
        <v>84.450024215518113</v>
      </c>
      <c r="AA48" s="114">
        <f t="shared" si="13"/>
        <v>71.347946725860155</v>
      </c>
      <c r="AB48" s="114">
        <f t="shared" si="14"/>
        <v>109.61639087882152</v>
      </c>
      <c r="AC48" s="114">
        <f t="shared" si="15"/>
        <v>249.83024060807858</v>
      </c>
      <c r="AD48" s="114">
        <f t="shared" si="16"/>
        <v>153.20350015134699</v>
      </c>
      <c r="AE48" s="114">
        <f t="shared" si="17"/>
        <v>170.48855332840103</v>
      </c>
      <c r="AF48" s="114">
        <f t="shared" si="18"/>
        <v>38.704477219921209</v>
      </c>
      <c r="AH48" s="112">
        <v>812.76</v>
      </c>
      <c r="AI48" s="114">
        <f t="shared" si="19"/>
        <v>238.93563723531764</v>
      </c>
      <c r="AJ48" s="114">
        <f t="shared" si="20"/>
        <v>45.103218645948949</v>
      </c>
      <c r="AK48" s="114">
        <f t="shared" si="21"/>
        <v>53.385809706386837</v>
      </c>
      <c r="AL48" s="114">
        <f t="shared" si="22"/>
        <v>45.103218645948949</v>
      </c>
      <c r="AM48" s="114">
        <f t="shared" si="23"/>
        <v>69.29494501059429</v>
      </c>
      <c r="AN48" s="114">
        <f t="shared" si="24"/>
        <v>157.93233699929371</v>
      </c>
      <c r="AO48" s="114">
        <f t="shared" si="25"/>
        <v>96.848911310664917</v>
      </c>
      <c r="AP48" s="114">
        <f t="shared" si="26"/>
        <v>107.775806456604</v>
      </c>
      <c r="AQ48" s="114">
        <f t="shared" si="27"/>
        <v>24.467368421052633</v>
      </c>
    </row>
    <row r="49" spans="1:43" x14ac:dyDescent="0.35">
      <c r="A49" s="90" t="s">
        <v>108</v>
      </c>
      <c r="B49" s="89">
        <v>805</v>
      </c>
      <c r="C49" s="90" t="s">
        <v>112</v>
      </c>
      <c r="D49" s="112">
        <v>1280.01</v>
      </c>
      <c r="E49" s="113">
        <v>0.39726027397260272</v>
      </c>
      <c r="F49" s="113">
        <v>6.5008920610000007E-2</v>
      </c>
      <c r="G49" s="113">
        <v>6.3344201210992088E-2</v>
      </c>
      <c r="H49" s="114">
        <f t="shared" si="28"/>
        <v>508.49712328767123</v>
      </c>
      <c r="I49" s="114">
        <f t="shared" si="29"/>
        <v>83.212068470006102</v>
      </c>
      <c r="J49" s="114">
        <f t="shared" si="30"/>
        <v>81.081210992081978</v>
      </c>
      <c r="L49" s="112">
        <v>353.77</v>
      </c>
      <c r="M49" s="112">
        <v>273.63</v>
      </c>
      <c r="N49" s="112">
        <f t="shared" si="31"/>
        <v>627.4</v>
      </c>
      <c r="O49" s="113">
        <v>0.39726027397260272</v>
      </c>
      <c r="P49" s="113">
        <v>0.23147208121827412</v>
      </c>
      <c r="Q49" s="113">
        <v>0.22030456852791877</v>
      </c>
      <c r="R49" s="113">
        <v>9.3807106598984766E-2</v>
      </c>
      <c r="S49" s="113">
        <v>6.1116751269035534E-2</v>
      </c>
      <c r="T49" s="113">
        <v>5.096446700507614E-2</v>
      </c>
      <c r="U49" s="113">
        <v>1.3807106598984771E-2</v>
      </c>
      <c r="V49" s="113">
        <v>6.5008920610000007E-2</v>
      </c>
      <c r="W49" s="113">
        <v>3.3779732160703575E-2</v>
      </c>
      <c r="X49" s="114">
        <f t="shared" si="10"/>
        <v>249.24109589041095</v>
      </c>
      <c r="Y49" s="114">
        <f t="shared" si="11"/>
        <v>145.22558375634517</v>
      </c>
      <c r="Z49" s="114">
        <f t="shared" si="12"/>
        <v>138.21908629441623</v>
      </c>
      <c r="AA49" s="114">
        <f t="shared" si="13"/>
        <v>58.854578680203041</v>
      </c>
      <c r="AB49" s="114">
        <f t="shared" si="14"/>
        <v>38.344649746192893</v>
      </c>
      <c r="AC49" s="114">
        <f t="shared" si="15"/>
        <v>31.97510659898477</v>
      </c>
      <c r="AD49" s="114">
        <f t="shared" si="16"/>
        <v>8.6625786802030458</v>
      </c>
      <c r="AE49" s="114">
        <f t="shared" si="17"/>
        <v>40.786596790714</v>
      </c>
      <c r="AF49" s="114">
        <f t="shared" si="18"/>
        <v>21.193403957625421</v>
      </c>
      <c r="AH49" s="112">
        <v>297.42</v>
      </c>
      <c r="AI49" s="114">
        <f t="shared" si="19"/>
        <v>118.1531506849315</v>
      </c>
      <c r="AJ49" s="114">
        <f t="shared" si="20"/>
        <v>68.844426395939095</v>
      </c>
      <c r="AK49" s="114">
        <f t="shared" si="21"/>
        <v>65.522984771573604</v>
      </c>
      <c r="AL49" s="114">
        <f t="shared" si="22"/>
        <v>27.900109644670049</v>
      </c>
      <c r="AM49" s="114">
        <f t="shared" si="23"/>
        <v>18.177344162436551</v>
      </c>
      <c r="AN49" s="114">
        <f t="shared" si="24"/>
        <v>15.157851776649746</v>
      </c>
      <c r="AO49" s="114">
        <f t="shared" si="25"/>
        <v>4.1065096446700506</v>
      </c>
      <c r="AP49" s="114">
        <f t="shared" si="26"/>
        <v>19.334953167826203</v>
      </c>
      <c r="AQ49" s="114">
        <f t="shared" si="27"/>
        <v>10.046767939236458</v>
      </c>
    </row>
    <row r="50" spans="1:43" x14ac:dyDescent="0.35">
      <c r="A50" s="90" t="s">
        <v>108</v>
      </c>
      <c r="B50" s="89">
        <v>806</v>
      </c>
      <c r="C50" s="90" t="s">
        <v>113</v>
      </c>
      <c r="D50" s="112">
        <v>2308.9299999999998</v>
      </c>
      <c r="E50" s="113">
        <v>0.42231808217240646</v>
      </c>
      <c r="F50" s="113">
        <v>0.21743258640000002</v>
      </c>
      <c r="G50" s="113">
        <v>5.1895670879268621E-2</v>
      </c>
      <c r="H50" s="114">
        <f t="shared" si="28"/>
        <v>975.10288947033439</v>
      </c>
      <c r="I50" s="114">
        <f t="shared" si="29"/>
        <v>502.03662171655202</v>
      </c>
      <c r="J50" s="114">
        <f t="shared" si="30"/>
        <v>119.82347136326969</v>
      </c>
      <c r="L50" s="112">
        <v>705.8</v>
      </c>
      <c r="M50" s="112">
        <v>440.31</v>
      </c>
      <c r="N50" s="112">
        <f t="shared" si="31"/>
        <v>1146.1099999999999</v>
      </c>
      <c r="O50" s="113">
        <v>0.42231808217240646</v>
      </c>
      <c r="P50" s="113">
        <v>0.37629613111829635</v>
      </c>
      <c r="Q50" s="113">
        <v>0.11929981045824507</v>
      </c>
      <c r="R50" s="113">
        <v>3.3225554688371059E-2</v>
      </c>
      <c r="S50" s="113">
        <v>4.3037127884937007E-2</v>
      </c>
      <c r="T50" s="113">
        <v>7.5147731073698293E-2</v>
      </c>
      <c r="U50" s="113">
        <v>5.0618798082283423E-2</v>
      </c>
      <c r="V50" s="113">
        <v>0.21743258640000002</v>
      </c>
      <c r="W50" s="113">
        <v>2.8329856154606346E-2</v>
      </c>
      <c r="X50" s="114">
        <f t="shared" si="10"/>
        <v>484.02297715861675</v>
      </c>
      <c r="Y50" s="114">
        <f t="shared" si="11"/>
        <v>431.27675883599062</v>
      </c>
      <c r="Z50" s="114">
        <f t="shared" si="12"/>
        <v>136.73070576429924</v>
      </c>
      <c r="AA50" s="114">
        <f t="shared" si="13"/>
        <v>38.080140483888954</v>
      </c>
      <c r="AB50" s="114">
        <f t="shared" si="14"/>
        <v>49.325282640205145</v>
      </c>
      <c r="AC50" s="114">
        <f t="shared" si="15"/>
        <v>86.127566060876347</v>
      </c>
      <c r="AD50" s="114">
        <f t="shared" si="16"/>
        <v>58.014710670085847</v>
      </c>
      <c r="AE50" s="114">
        <f t="shared" si="17"/>
        <v>249.201661598904</v>
      </c>
      <c r="AF50" s="114">
        <f t="shared" si="18"/>
        <v>32.469131437355877</v>
      </c>
      <c r="AH50" s="112">
        <v>478.59</v>
      </c>
      <c r="AI50" s="114">
        <f t="shared" si="19"/>
        <v>202.11721094689199</v>
      </c>
      <c r="AJ50" s="114">
        <f t="shared" si="20"/>
        <v>180.09156539190545</v>
      </c>
      <c r="AK50" s="114">
        <f t="shared" si="21"/>
        <v>57.09569628721151</v>
      </c>
      <c r="AL50" s="114">
        <f t="shared" si="22"/>
        <v>15.901418218307505</v>
      </c>
      <c r="AM50" s="114">
        <f t="shared" si="23"/>
        <v>20.597139034452002</v>
      </c>
      <c r="AN50" s="114">
        <f t="shared" si="24"/>
        <v>35.964952614561263</v>
      </c>
      <c r="AO50" s="114">
        <f t="shared" si="25"/>
        <v>24.225650574200021</v>
      </c>
      <c r="AP50" s="114">
        <f t="shared" si="26"/>
        <v>104.061061525176</v>
      </c>
      <c r="AQ50" s="114">
        <f t="shared" si="27"/>
        <v>13.55838585703305</v>
      </c>
    </row>
    <row r="51" spans="1:43" x14ac:dyDescent="0.35">
      <c r="A51" s="90" t="s">
        <v>108</v>
      </c>
      <c r="B51" s="89">
        <v>391</v>
      </c>
      <c r="C51" s="90" t="s">
        <v>114</v>
      </c>
      <c r="D51" s="112">
        <v>3999.28</v>
      </c>
      <c r="E51" s="113">
        <v>0.40070605058539638</v>
      </c>
      <c r="F51" s="113">
        <v>0.2872197407</v>
      </c>
      <c r="G51" s="113">
        <v>4.5724737082761771E-2</v>
      </c>
      <c r="H51" s="114">
        <f t="shared" si="28"/>
        <v>1602.535693985164</v>
      </c>
      <c r="I51" s="114">
        <f t="shared" si="29"/>
        <v>1148.672164586696</v>
      </c>
      <c r="J51" s="114">
        <f t="shared" si="30"/>
        <v>182.8660265203475</v>
      </c>
      <c r="L51" s="112">
        <v>915.67</v>
      </c>
      <c r="M51" s="112">
        <v>1033.8399999999999</v>
      </c>
      <c r="N51" s="112">
        <f t="shared" si="31"/>
        <v>1949.5099999999998</v>
      </c>
      <c r="O51" s="113">
        <v>0.40070605058539638</v>
      </c>
      <c r="P51" s="113">
        <v>0.12746626116707849</v>
      </c>
      <c r="Q51" s="113">
        <v>0.19850472026864346</v>
      </c>
      <c r="R51" s="113">
        <v>9.7763416334030281E-2</v>
      </c>
      <c r="S51" s="113">
        <v>5.1257682316416399E-2</v>
      </c>
      <c r="T51" s="113">
        <v>9.7003104606221885E-2</v>
      </c>
      <c r="U51" s="113">
        <v>4.2324019514667681E-2</v>
      </c>
      <c r="V51" s="113">
        <v>0.2872197407</v>
      </c>
      <c r="W51" s="113">
        <v>2.5273904382470118E-2</v>
      </c>
      <c r="X51" s="114">
        <f t="shared" si="10"/>
        <v>781.18045267673597</v>
      </c>
      <c r="Y51" s="114">
        <f t="shared" si="11"/>
        <v>248.49675080783115</v>
      </c>
      <c r="Z51" s="114">
        <f t="shared" si="12"/>
        <v>386.98693721092309</v>
      </c>
      <c r="AA51" s="114">
        <f t="shared" si="13"/>
        <v>190.59075777735535</v>
      </c>
      <c r="AB51" s="114">
        <f t="shared" si="14"/>
        <v>99.927364252676924</v>
      </c>
      <c r="AC51" s="114">
        <f t="shared" si="15"/>
        <v>189.10852246087561</v>
      </c>
      <c r="AD51" s="114">
        <f t="shared" si="16"/>
        <v>82.511099284039787</v>
      </c>
      <c r="AE51" s="114">
        <f t="shared" si="17"/>
        <v>559.93775669205695</v>
      </c>
      <c r="AF51" s="114">
        <f t="shared" si="18"/>
        <v>49.271729332669317</v>
      </c>
      <c r="AH51" s="112">
        <v>1123.71</v>
      </c>
      <c r="AI51" s="114">
        <f t="shared" si="19"/>
        <v>450.27739610331577</v>
      </c>
      <c r="AJ51" s="114">
        <f t="shared" si="20"/>
        <v>143.23511233605777</v>
      </c>
      <c r="AK51" s="114">
        <f t="shared" si="21"/>
        <v>223.06173921307735</v>
      </c>
      <c r="AL51" s="114">
        <f t="shared" si="22"/>
        <v>109.85772856871317</v>
      </c>
      <c r="AM51" s="114">
        <f t="shared" si="23"/>
        <v>57.598770195780276</v>
      </c>
      <c r="AN51" s="114">
        <f t="shared" si="24"/>
        <v>109.00335867705759</v>
      </c>
      <c r="AO51" s="114">
        <f t="shared" si="25"/>
        <v>47.559923968827221</v>
      </c>
      <c r="AP51" s="114">
        <f t="shared" si="26"/>
        <v>322.75169482199703</v>
      </c>
      <c r="AQ51" s="114">
        <f t="shared" si="27"/>
        <v>28.400539093625497</v>
      </c>
    </row>
    <row r="52" spans="1:43" x14ac:dyDescent="0.35">
      <c r="A52" s="90" t="s">
        <v>108</v>
      </c>
      <c r="B52" s="89">
        <v>392</v>
      </c>
      <c r="C52" s="90" t="s">
        <v>115</v>
      </c>
      <c r="D52" s="112">
        <v>2860.98</v>
      </c>
      <c r="E52" s="113">
        <v>0.29809767943874799</v>
      </c>
      <c r="F52" s="113">
        <v>6.7148058999999996E-2</v>
      </c>
      <c r="G52" s="113">
        <v>4.6542850749608414E-2</v>
      </c>
      <c r="H52" s="114">
        <f t="shared" si="28"/>
        <v>852.8514989206692</v>
      </c>
      <c r="I52" s="114">
        <f t="shared" si="29"/>
        <v>192.10925383781998</v>
      </c>
      <c r="J52" s="114">
        <f t="shared" si="30"/>
        <v>133.15816513761467</v>
      </c>
      <c r="L52" s="112">
        <v>428.03</v>
      </c>
      <c r="M52" s="112">
        <v>1027.55</v>
      </c>
      <c r="N52" s="112">
        <f t="shared" si="31"/>
        <v>1455.58</v>
      </c>
      <c r="O52" s="113">
        <v>0.29809767943874799</v>
      </c>
      <c r="P52" s="113">
        <v>2.6367461430575036E-2</v>
      </c>
      <c r="Q52" s="113">
        <v>7.4614305750350635E-2</v>
      </c>
      <c r="R52" s="113">
        <v>7.6110331930808794E-2</v>
      </c>
      <c r="S52" s="113">
        <v>8.1159420289855067E-2</v>
      </c>
      <c r="T52" s="113">
        <v>0.13819541841982236</v>
      </c>
      <c r="U52" s="113">
        <v>6.152407667134175E-2</v>
      </c>
      <c r="V52" s="113">
        <v>6.7148058999999996E-2</v>
      </c>
      <c r="W52" s="113">
        <v>2.7865859517632364E-2</v>
      </c>
      <c r="X52" s="114">
        <f t="shared" si="10"/>
        <v>433.90502023745279</v>
      </c>
      <c r="Y52" s="114">
        <f t="shared" si="11"/>
        <v>38.379949509116408</v>
      </c>
      <c r="Z52" s="114">
        <f t="shared" si="12"/>
        <v>108.60709116409537</v>
      </c>
      <c r="AA52" s="114">
        <f t="shared" si="13"/>
        <v>110.78467695184666</v>
      </c>
      <c r="AB52" s="114">
        <f t="shared" si="14"/>
        <v>118.13402898550723</v>
      </c>
      <c r="AC52" s="114">
        <f t="shared" si="15"/>
        <v>201.15448714352502</v>
      </c>
      <c r="AD52" s="114">
        <f t="shared" si="16"/>
        <v>89.553215521271625</v>
      </c>
      <c r="AE52" s="114">
        <f t="shared" si="17"/>
        <v>97.739371719219989</v>
      </c>
      <c r="AF52" s="114">
        <f t="shared" si="18"/>
        <v>40.560987796675313</v>
      </c>
      <c r="AH52" s="112">
        <v>1116.8800000000001</v>
      </c>
      <c r="AI52" s="114">
        <f t="shared" si="19"/>
        <v>332.93933621154889</v>
      </c>
      <c r="AJ52" s="114">
        <f t="shared" si="20"/>
        <v>29.449290322580648</v>
      </c>
      <c r="AK52" s="114">
        <f t="shared" si="21"/>
        <v>83.335225806451632</v>
      </c>
      <c r="AL52" s="114">
        <f t="shared" si="22"/>
        <v>85.006107526881735</v>
      </c>
      <c r="AM52" s="114">
        <f t="shared" si="23"/>
        <v>90.64533333333334</v>
      </c>
      <c r="AN52" s="114">
        <f t="shared" si="24"/>
        <v>154.34769892473122</v>
      </c>
      <c r="AO52" s="114">
        <f t="shared" si="25"/>
        <v>68.715010752688187</v>
      </c>
      <c r="AP52" s="114">
        <f t="shared" si="26"/>
        <v>74.996324135920005</v>
      </c>
      <c r="AQ52" s="114">
        <f t="shared" si="27"/>
        <v>31.122821178053236</v>
      </c>
    </row>
    <row r="53" spans="1:43" x14ac:dyDescent="0.35">
      <c r="A53" s="90" t="s">
        <v>108</v>
      </c>
      <c r="B53" s="89">
        <v>929</v>
      </c>
      <c r="C53" s="90" t="s">
        <v>116</v>
      </c>
      <c r="D53" s="112">
        <v>3771.37</v>
      </c>
      <c r="E53" s="113">
        <v>0.23450980392156862</v>
      </c>
      <c r="F53" s="113">
        <v>2.9317919080000001E-2</v>
      </c>
      <c r="G53" s="113">
        <v>5.0800278357689632E-2</v>
      </c>
      <c r="H53" s="114">
        <f t="shared" si="28"/>
        <v>884.42323921568618</v>
      </c>
      <c r="I53" s="114">
        <f t="shared" si="29"/>
        <v>110.5687204807396</v>
      </c>
      <c r="J53" s="114">
        <f t="shared" si="30"/>
        <v>191.58664578983993</v>
      </c>
      <c r="L53" s="112">
        <v>671.38</v>
      </c>
      <c r="M53" s="112">
        <v>1196.2</v>
      </c>
      <c r="N53" s="112">
        <f t="shared" si="31"/>
        <v>1867.58</v>
      </c>
      <c r="O53" s="113">
        <v>0.23450980392156862</v>
      </c>
      <c r="P53" s="113">
        <v>4.3636623339522923E-2</v>
      </c>
      <c r="Q53" s="113">
        <v>8.7058991572632485E-2</v>
      </c>
      <c r="R53" s="113">
        <v>9.2986716183402374E-2</v>
      </c>
      <c r="S53" s="113">
        <v>3.0567061848307386E-2</v>
      </c>
      <c r="T53" s="113">
        <v>8.2941158781828159E-2</v>
      </c>
      <c r="U53" s="113">
        <v>0.11484073703756606</v>
      </c>
      <c r="V53" s="113">
        <v>2.9317919080000001E-2</v>
      </c>
      <c r="W53" s="113">
        <v>2.8386815739799624E-2</v>
      </c>
      <c r="X53" s="114">
        <f t="shared" si="10"/>
        <v>437.96581960784312</v>
      </c>
      <c r="Y53" s="114">
        <f t="shared" si="11"/>
        <v>81.494885016426224</v>
      </c>
      <c r="Z53" s="114">
        <f t="shared" si="12"/>
        <v>162.58963148121697</v>
      </c>
      <c r="AA53" s="114">
        <f t="shared" si="13"/>
        <v>173.66013140979859</v>
      </c>
      <c r="AB53" s="114">
        <f t="shared" si="14"/>
        <v>57.086433366661907</v>
      </c>
      <c r="AC53" s="114">
        <f t="shared" si="15"/>
        <v>154.89924931776662</v>
      </c>
      <c r="AD53" s="114">
        <f t="shared" si="16"/>
        <v>214.47426367661762</v>
      </c>
      <c r="AE53" s="114">
        <f t="shared" si="17"/>
        <v>54.753559315426401</v>
      </c>
      <c r="AF53" s="114">
        <f t="shared" si="18"/>
        <v>53.01464933933498</v>
      </c>
      <c r="AH53" s="112">
        <v>1300.19</v>
      </c>
      <c r="AI53" s="114">
        <f t="shared" si="19"/>
        <v>304.90730196078431</v>
      </c>
      <c r="AJ53" s="114">
        <f t="shared" si="20"/>
        <v>56.735901299814309</v>
      </c>
      <c r="AK53" s="114">
        <f t="shared" si="21"/>
        <v>113.19323025282104</v>
      </c>
      <c r="AL53" s="114">
        <f t="shared" si="22"/>
        <v>120.90039851449794</v>
      </c>
      <c r="AM53" s="114">
        <f t="shared" si="23"/>
        <v>39.742988144550779</v>
      </c>
      <c r="AN53" s="114">
        <f t="shared" si="24"/>
        <v>107.83926523654516</v>
      </c>
      <c r="AO53" s="114">
        <f t="shared" si="25"/>
        <v>149.31477788887301</v>
      </c>
      <c r="AP53" s="114">
        <f t="shared" si="26"/>
        <v>38.118865208625202</v>
      </c>
      <c r="AQ53" s="114">
        <f t="shared" si="27"/>
        <v>36.908253956730071</v>
      </c>
    </row>
    <row r="54" spans="1:43" x14ac:dyDescent="0.35">
      <c r="A54" s="90" t="s">
        <v>108</v>
      </c>
      <c r="B54" s="89">
        <v>807</v>
      </c>
      <c r="C54" s="90" t="s">
        <v>117</v>
      </c>
      <c r="D54" s="112">
        <v>1651.62</v>
      </c>
      <c r="E54" s="113">
        <v>0.3362693825121571</v>
      </c>
      <c r="F54" s="113">
        <v>3.3908093389999998E-2</v>
      </c>
      <c r="G54" s="113">
        <v>5.9288537549407112E-2</v>
      </c>
      <c r="H54" s="114">
        <f t="shared" si="28"/>
        <v>555.38923754472887</v>
      </c>
      <c r="I54" s="114">
        <f t="shared" si="29"/>
        <v>56.003285204791794</v>
      </c>
      <c r="J54" s="114">
        <f t="shared" si="30"/>
        <v>97.922134387351775</v>
      </c>
      <c r="L54" s="112">
        <v>425.17</v>
      </c>
      <c r="M54" s="112">
        <v>422.78</v>
      </c>
      <c r="N54" s="112">
        <f t="shared" si="31"/>
        <v>847.95</v>
      </c>
      <c r="O54" s="113">
        <v>0.3362693825121571</v>
      </c>
      <c r="P54" s="113">
        <v>0.19493441881501583</v>
      </c>
      <c r="Q54" s="113">
        <v>0.13583597165686717</v>
      </c>
      <c r="R54" s="113">
        <v>0.11472938338609981</v>
      </c>
      <c r="S54" s="113">
        <v>1.5226895823910749E-2</v>
      </c>
      <c r="T54" s="113">
        <v>8.5933966530981454E-2</v>
      </c>
      <c r="U54" s="113">
        <v>0.11035730438715513</v>
      </c>
      <c r="V54" s="113">
        <v>3.3908093389999998E-2</v>
      </c>
      <c r="W54" s="113">
        <v>3.4555605854836274E-2</v>
      </c>
      <c r="X54" s="114">
        <f t="shared" si="10"/>
        <v>285.13962290118366</v>
      </c>
      <c r="Y54" s="114">
        <f t="shared" si="11"/>
        <v>165.29464043419267</v>
      </c>
      <c r="Z54" s="114">
        <f t="shared" si="12"/>
        <v>115.18211216644052</v>
      </c>
      <c r="AA54" s="114">
        <f t="shared" si="13"/>
        <v>97.284780642243334</v>
      </c>
      <c r="AB54" s="114">
        <f t="shared" si="14"/>
        <v>12.91164631388512</v>
      </c>
      <c r="AC54" s="114">
        <f t="shared" si="15"/>
        <v>72.867706919945732</v>
      </c>
      <c r="AD54" s="114">
        <f t="shared" si="16"/>
        <v>93.5774762550882</v>
      </c>
      <c r="AE54" s="114">
        <f t="shared" si="17"/>
        <v>28.752367790050499</v>
      </c>
      <c r="AF54" s="114">
        <f t="shared" si="18"/>
        <v>29.301425984608422</v>
      </c>
      <c r="AH54" s="112">
        <v>459.53</v>
      </c>
      <c r="AI54" s="114">
        <f t="shared" si="19"/>
        <v>154.52586934581154</v>
      </c>
      <c r="AJ54" s="114">
        <f t="shared" si="20"/>
        <v>89.578213478064214</v>
      </c>
      <c r="AK54" s="114">
        <f t="shared" si="21"/>
        <v>62.420704055480165</v>
      </c>
      <c r="AL54" s="114">
        <f t="shared" si="22"/>
        <v>52.721593547414443</v>
      </c>
      <c r="AM54" s="114">
        <f t="shared" si="23"/>
        <v>6.9972154379617066</v>
      </c>
      <c r="AN54" s="114">
        <f t="shared" si="24"/>
        <v>39.489235639981906</v>
      </c>
      <c r="AO54" s="114">
        <f t="shared" si="25"/>
        <v>50.712492085029396</v>
      </c>
      <c r="AP54" s="114">
        <f t="shared" si="26"/>
        <v>15.581786155506698</v>
      </c>
      <c r="AQ54" s="114">
        <f t="shared" si="27"/>
        <v>15.879337558472912</v>
      </c>
    </row>
    <row r="55" spans="1:43" x14ac:dyDescent="0.35">
      <c r="A55" s="90" t="s">
        <v>108</v>
      </c>
      <c r="B55" s="89">
        <v>393</v>
      </c>
      <c r="C55" s="90" t="s">
        <v>118</v>
      </c>
      <c r="D55" s="112">
        <v>1964.12</v>
      </c>
      <c r="E55" s="113">
        <v>0.34492419248516809</v>
      </c>
      <c r="F55" s="113">
        <v>6.8987242089999998E-2</v>
      </c>
      <c r="G55" s="113">
        <v>6.266066838046272E-2</v>
      </c>
      <c r="H55" s="114">
        <f t="shared" si="28"/>
        <v>677.47250494396826</v>
      </c>
      <c r="I55" s="114">
        <f t="shared" si="29"/>
        <v>135.49922193381079</v>
      </c>
      <c r="J55" s="114">
        <f t="shared" si="30"/>
        <v>123.07307197943443</v>
      </c>
      <c r="L55" s="112">
        <v>400.69</v>
      </c>
      <c r="M55" s="112">
        <v>614.69000000000005</v>
      </c>
      <c r="N55" s="112">
        <f t="shared" si="31"/>
        <v>1015.3800000000001</v>
      </c>
      <c r="O55" s="113">
        <v>0.34492419248516809</v>
      </c>
      <c r="P55" s="113">
        <v>0.11257328990228013</v>
      </c>
      <c r="Q55" s="113">
        <v>0.17954397394136809</v>
      </c>
      <c r="R55" s="113">
        <v>0.15166123778501628</v>
      </c>
      <c r="S55" s="113">
        <v>7.0228013029315958E-2</v>
      </c>
      <c r="T55" s="113">
        <v>0.13368078175895765</v>
      </c>
      <c r="U55" s="113">
        <v>0.11179153094462541</v>
      </c>
      <c r="V55" s="113">
        <v>6.8987242089999998E-2</v>
      </c>
      <c r="W55" s="113">
        <v>3.4350132625994692E-2</v>
      </c>
      <c r="X55" s="114">
        <f t="shared" si="10"/>
        <v>350.22912656559004</v>
      </c>
      <c r="Y55" s="114">
        <f t="shared" si="11"/>
        <v>114.30466710097721</v>
      </c>
      <c r="Z55" s="114">
        <f t="shared" si="12"/>
        <v>182.30536026058635</v>
      </c>
      <c r="AA55" s="114">
        <f t="shared" si="13"/>
        <v>153.99378762214985</v>
      </c>
      <c r="AB55" s="114">
        <f t="shared" si="14"/>
        <v>71.308119869706843</v>
      </c>
      <c r="AC55" s="114">
        <f t="shared" si="15"/>
        <v>135.73679218241043</v>
      </c>
      <c r="AD55" s="114">
        <f t="shared" si="16"/>
        <v>113.51088469055375</v>
      </c>
      <c r="AE55" s="114">
        <f t="shared" si="17"/>
        <v>70.048265873344207</v>
      </c>
      <c r="AF55" s="114">
        <f t="shared" si="18"/>
        <v>34.878437665782492</v>
      </c>
      <c r="AH55" s="112">
        <v>668.13</v>
      </c>
      <c r="AI55" s="114">
        <f t="shared" si="19"/>
        <v>230.45420072511536</v>
      </c>
      <c r="AJ55" s="114">
        <f t="shared" si="20"/>
        <v>75.213592182410423</v>
      </c>
      <c r="AK55" s="114">
        <f t="shared" si="21"/>
        <v>119.95871530944626</v>
      </c>
      <c r="AL55" s="114">
        <f t="shared" si="22"/>
        <v>101.32942280130293</v>
      </c>
      <c r="AM55" s="114">
        <f t="shared" si="23"/>
        <v>46.921442345276873</v>
      </c>
      <c r="AN55" s="114">
        <f t="shared" si="24"/>
        <v>89.316140716612367</v>
      </c>
      <c r="AO55" s="114">
        <f t="shared" si="25"/>
        <v>74.691275570032573</v>
      </c>
      <c r="AP55" s="114">
        <f t="shared" si="26"/>
        <v>46.092446057591701</v>
      </c>
      <c r="AQ55" s="114">
        <f t="shared" si="27"/>
        <v>22.950354111405833</v>
      </c>
    </row>
    <row r="56" spans="1:43" x14ac:dyDescent="0.35">
      <c r="A56" s="90" t="s">
        <v>108</v>
      </c>
      <c r="B56" s="89">
        <v>808</v>
      </c>
      <c r="C56" s="90" t="s">
        <v>119</v>
      </c>
      <c r="D56" s="112">
        <v>2909.33</v>
      </c>
      <c r="E56" s="113">
        <v>0.28678722052111616</v>
      </c>
      <c r="F56" s="113">
        <v>8.095666437E-2</v>
      </c>
      <c r="G56" s="113">
        <v>5.728350861490266E-2</v>
      </c>
      <c r="H56" s="114">
        <f t="shared" si="28"/>
        <v>834.35866427869883</v>
      </c>
      <c r="I56" s="114">
        <f t="shared" si="29"/>
        <v>235.52965235157208</v>
      </c>
      <c r="J56" s="114">
        <f t="shared" si="30"/>
        <v>166.65663011859476</v>
      </c>
      <c r="L56" s="112">
        <v>562.13</v>
      </c>
      <c r="M56" s="112">
        <v>824.1</v>
      </c>
      <c r="N56" s="112">
        <f t="shared" si="31"/>
        <v>1386.23</v>
      </c>
      <c r="O56" s="113">
        <v>0.28678722052111616</v>
      </c>
      <c r="P56" s="113">
        <v>0.10879893576586849</v>
      </c>
      <c r="Q56" s="113">
        <v>9.787153173698214E-2</v>
      </c>
      <c r="R56" s="113">
        <v>9.9011782592170278E-2</v>
      </c>
      <c r="S56" s="113">
        <v>6.9270239452679586E-2</v>
      </c>
      <c r="T56" s="113">
        <v>9.7301406309388064E-2</v>
      </c>
      <c r="U56" s="113">
        <v>6.2048650703154691E-2</v>
      </c>
      <c r="V56" s="113">
        <v>8.095666437E-2</v>
      </c>
      <c r="W56" s="113">
        <v>3.208607064648196E-2</v>
      </c>
      <c r="X56" s="114">
        <f t="shared" si="10"/>
        <v>397.55304870298687</v>
      </c>
      <c r="Y56" s="114">
        <f t="shared" si="11"/>
        <v>150.82034872671989</v>
      </c>
      <c r="Z56" s="114">
        <f t="shared" si="12"/>
        <v>135.67245343975677</v>
      </c>
      <c r="AA56" s="114">
        <f t="shared" si="13"/>
        <v>137.2531033827442</v>
      </c>
      <c r="AB56" s="114">
        <f t="shared" si="14"/>
        <v>96.024484036488019</v>
      </c>
      <c r="AC56" s="114">
        <f t="shared" si="15"/>
        <v>134.88212846826301</v>
      </c>
      <c r="AD56" s="114">
        <f t="shared" si="16"/>
        <v>86.013701064234127</v>
      </c>
      <c r="AE56" s="114">
        <f t="shared" si="17"/>
        <v>112.2245568496251</v>
      </c>
      <c r="AF56" s="114">
        <f t="shared" si="18"/>
        <v>44.478673712272688</v>
      </c>
      <c r="AH56" s="112">
        <v>895.74</v>
      </c>
      <c r="AI56" s="114">
        <f t="shared" si="19"/>
        <v>256.88678490958461</v>
      </c>
      <c r="AJ56" s="114">
        <f t="shared" si="20"/>
        <v>97.455558722919051</v>
      </c>
      <c r="AK56" s="114">
        <f t="shared" si="21"/>
        <v>87.667445838084376</v>
      </c>
      <c r="AL56" s="114">
        <f t="shared" si="22"/>
        <v>88.688814139110605</v>
      </c>
      <c r="AM56" s="114">
        <f t="shared" si="23"/>
        <v>62.048124287343214</v>
      </c>
      <c r="AN56" s="114">
        <f t="shared" si="24"/>
        <v>87.156761687571262</v>
      </c>
      <c r="AO56" s="114">
        <f t="shared" si="25"/>
        <v>55.579458380843782</v>
      </c>
      <c r="AP56" s="114">
        <f t="shared" si="26"/>
        <v>72.516122542783805</v>
      </c>
      <c r="AQ56" s="114">
        <f t="shared" si="27"/>
        <v>28.74077692087975</v>
      </c>
    </row>
    <row r="57" spans="1:43" x14ac:dyDescent="0.35">
      <c r="A57" s="90" t="s">
        <v>108</v>
      </c>
      <c r="B57" s="89">
        <v>394</v>
      </c>
      <c r="C57" s="90" t="s">
        <v>120</v>
      </c>
      <c r="D57" s="112">
        <v>3627.27</v>
      </c>
      <c r="E57" s="113">
        <v>0.29098720376957549</v>
      </c>
      <c r="F57" s="113">
        <v>7.7675364580000003E-2</v>
      </c>
      <c r="G57" s="113">
        <v>6.9527145359019271E-2</v>
      </c>
      <c r="H57" s="114">
        <f t="shared" si="28"/>
        <v>1055.489154617268</v>
      </c>
      <c r="I57" s="114">
        <f t="shared" si="29"/>
        <v>281.74951968009663</v>
      </c>
      <c r="J57" s="114">
        <f t="shared" si="30"/>
        <v>252.19372854640983</v>
      </c>
      <c r="L57" s="112">
        <v>803.93</v>
      </c>
      <c r="M57" s="112">
        <v>937.31</v>
      </c>
      <c r="N57" s="112">
        <f t="shared" si="31"/>
        <v>1741.2399999999998</v>
      </c>
      <c r="O57" s="113">
        <v>0.29098720376957549</v>
      </c>
      <c r="P57" s="113">
        <v>8.1394845816029404E-2</v>
      </c>
      <c r="Q57" s="113">
        <v>0.15163313284643659</v>
      </c>
      <c r="R57" s="113">
        <v>0.12620157883431191</v>
      </c>
      <c r="S57" s="113">
        <v>7.9192324215953028E-2</v>
      </c>
      <c r="T57" s="113">
        <v>0.1348274380638694</v>
      </c>
      <c r="U57" s="113">
        <v>9.3870829156522978E-2</v>
      </c>
      <c r="V57" s="113">
        <v>7.7675364580000003E-2</v>
      </c>
      <c r="W57" s="113">
        <v>3.7971983218374458E-2</v>
      </c>
      <c r="X57" s="114">
        <f t="shared" si="10"/>
        <v>506.67855869173553</v>
      </c>
      <c r="Y57" s="114">
        <f t="shared" si="11"/>
        <v>141.72796132870303</v>
      </c>
      <c r="Z57" s="114">
        <f t="shared" si="12"/>
        <v>264.0296762375292</v>
      </c>
      <c r="AA57" s="114">
        <f t="shared" si="13"/>
        <v>219.74723712945723</v>
      </c>
      <c r="AB57" s="114">
        <f t="shared" si="14"/>
        <v>137.89284261778604</v>
      </c>
      <c r="AC57" s="114">
        <f t="shared" si="15"/>
        <v>234.76692825433193</v>
      </c>
      <c r="AD57" s="114">
        <f t="shared" si="16"/>
        <v>163.45164256050404</v>
      </c>
      <c r="AE57" s="114">
        <f t="shared" si="17"/>
        <v>135.25145182127918</v>
      </c>
      <c r="AF57" s="114">
        <f t="shared" si="18"/>
        <v>66.118336059162331</v>
      </c>
      <c r="AH57" s="112">
        <v>1018.79</v>
      </c>
      <c r="AI57" s="114">
        <f t="shared" si="19"/>
        <v>296.45485332840582</v>
      </c>
      <c r="AJ57" s="114">
        <f t="shared" si="20"/>
        <v>82.924254968912592</v>
      </c>
      <c r="AK57" s="114">
        <f t="shared" si="21"/>
        <v>154.48231941262114</v>
      </c>
      <c r="AL57" s="114">
        <f t="shared" si="22"/>
        <v>128.57290650060861</v>
      </c>
      <c r="AM57" s="114">
        <f t="shared" si="23"/>
        <v>80.680347987970777</v>
      </c>
      <c r="AN57" s="114">
        <f t="shared" si="24"/>
        <v>137.3608456250895</v>
      </c>
      <c r="AO57" s="114">
        <f t="shared" si="25"/>
        <v>95.634662036374039</v>
      </c>
      <c r="AP57" s="114">
        <f t="shared" si="26"/>
        <v>79.1348846804582</v>
      </c>
      <c r="AQ57" s="114">
        <f t="shared" si="27"/>
        <v>38.685476783047712</v>
      </c>
    </row>
    <row r="58" spans="1:43" x14ac:dyDescent="0.35">
      <c r="A58" s="90" t="s">
        <v>121</v>
      </c>
      <c r="B58" s="89">
        <v>889</v>
      </c>
      <c r="C58" s="90" t="s">
        <v>122</v>
      </c>
      <c r="D58" s="112">
        <v>2455.2399999999998</v>
      </c>
      <c r="E58" s="113">
        <v>0.24990281197356487</v>
      </c>
      <c r="F58" s="113">
        <v>0.4338300853</v>
      </c>
      <c r="G58" s="113">
        <v>3.957345971563981E-2</v>
      </c>
      <c r="H58" s="114">
        <f t="shared" si="28"/>
        <v>613.57138006997536</v>
      </c>
      <c r="I58" s="114">
        <f t="shared" si="29"/>
        <v>1065.1569786319719</v>
      </c>
      <c r="J58" s="114">
        <f t="shared" si="30"/>
        <v>97.162341232227476</v>
      </c>
      <c r="L58" s="112">
        <v>471.75</v>
      </c>
      <c r="M58" s="112">
        <v>564.48</v>
      </c>
      <c r="N58" s="112">
        <f t="shared" si="31"/>
        <v>1036.23</v>
      </c>
      <c r="O58" s="113">
        <v>0.24990281197356487</v>
      </c>
      <c r="P58" s="113">
        <v>0.10467906418716257</v>
      </c>
      <c r="Q58" s="113">
        <v>5.9088182363527295E-2</v>
      </c>
      <c r="R58" s="113">
        <v>7.2085582883423316E-2</v>
      </c>
      <c r="S58" s="113">
        <v>0.10837832433513298</v>
      </c>
      <c r="T58" s="113">
        <v>0.15546890621875625</v>
      </c>
      <c r="U58" s="113">
        <v>0.13067386522695462</v>
      </c>
      <c r="V58" s="113">
        <v>0.4338300853</v>
      </c>
      <c r="W58" s="113">
        <v>2.1843207660083783E-2</v>
      </c>
      <c r="X58" s="114">
        <f t="shared" si="10"/>
        <v>258.95679085136715</v>
      </c>
      <c r="Y58" s="114">
        <f t="shared" si="11"/>
        <v>108.47158668266347</v>
      </c>
      <c r="Z58" s="114">
        <f t="shared" si="12"/>
        <v>61.228947210557891</v>
      </c>
      <c r="AA58" s="114">
        <f t="shared" si="13"/>
        <v>74.697243551289745</v>
      </c>
      <c r="AB58" s="114">
        <f t="shared" si="14"/>
        <v>112.30487102579484</v>
      </c>
      <c r="AC58" s="114">
        <f t="shared" si="15"/>
        <v>161.1015446910618</v>
      </c>
      <c r="AD58" s="114">
        <f t="shared" si="16"/>
        <v>135.40817936412719</v>
      </c>
      <c r="AE58" s="114">
        <f t="shared" si="17"/>
        <v>449.54774929041901</v>
      </c>
      <c r="AF58" s="114">
        <f t="shared" si="18"/>
        <v>22.634587073608618</v>
      </c>
      <c r="AH58" s="112">
        <v>613.54999999999995</v>
      </c>
      <c r="AI58" s="114">
        <f t="shared" si="19"/>
        <v>153.32787028638072</v>
      </c>
      <c r="AJ58" s="114">
        <f t="shared" si="20"/>
        <v>64.225839832033586</v>
      </c>
      <c r="AK58" s="114">
        <f t="shared" si="21"/>
        <v>36.253554289142166</v>
      </c>
      <c r="AL58" s="114">
        <f t="shared" si="22"/>
        <v>44.228109378124373</v>
      </c>
      <c r="AM58" s="114">
        <f t="shared" si="23"/>
        <v>66.495520895820832</v>
      </c>
      <c r="AN58" s="114">
        <f t="shared" si="24"/>
        <v>95.387947410517896</v>
      </c>
      <c r="AO58" s="114">
        <f t="shared" si="25"/>
        <v>80.174950009998</v>
      </c>
      <c r="AP58" s="114">
        <f t="shared" si="26"/>
        <v>266.17644883581499</v>
      </c>
      <c r="AQ58" s="114">
        <f t="shared" si="27"/>
        <v>13.401900059844404</v>
      </c>
    </row>
    <row r="59" spans="1:43" x14ac:dyDescent="0.35">
      <c r="A59" s="90" t="s">
        <v>121</v>
      </c>
      <c r="B59" s="89">
        <v>890</v>
      </c>
      <c r="C59" s="90" t="s">
        <v>123</v>
      </c>
      <c r="D59" s="112">
        <v>1669.03</v>
      </c>
      <c r="E59" s="113">
        <v>0.39750090546903294</v>
      </c>
      <c r="F59" s="113">
        <v>0.1137089121</v>
      </c>
      <c r="G59" s="113">
        <v>5.5678582726985129E-2</v>
      </c>
      <c r="H59" s="114">
        <f t="shared" si="28"/>
        <v>663.44093625497999</v>
      </c>
      <c r="I59" s="114">
        <f t="shared" si="29"/>
        <v>189.783585562263</v>
      </c>
      <c r="J59" s="114">
        <f t="shared" si="30"/>
        <v>92.929224928819991</v>
      </c>
      <c r="L59" s="112">
        <v>411.48</v>
      </c>
      <c r="M59" s="112">
        <v>429.02</v>
      </c>
      <c r="N59" s="112">
        <f t="shared" si="31"/>
        <v>840.5</v>
      </c>
      <c r="O59" s="113">
        <v>0.39750090546903294</v>
      </c>
      <c r="P59" s="113">
        <v>0.24360902255639097</v>
      </c>
      <c r="Q59" s="113">
        <v>0.11250854408749146</v>
      </c>
      <c r="R59" s="113">
        <v>0.10580997949419002</v>
      </c>
      <c r="S59" s="113">
        <v>3.5816814764183184E-2</v>
      </c>
      <c r="T59" s="113">
        <v>0.11674641148325358</v>
      </c>
      <c r="U59" s="113">
        <v>0.11086807928913192</v>
      </c>
      <c r="V59" s="113">
        <v>0.1137089121</v>
      </c>
      <c r="W59" s="113">
        <v>3.1731279872543816E-2</v>
      </c>
      <c r="X59" s="114">
        <f t="shared" si="10"/>
        <v>334.09951104672217</v>
      </c>
      <c r="Y59" s="114">
        <f t="shared" si="11"/>
        <v>204.7533834586466</v>
      </c>
      <c r="Z59" s="114">
        <f t="shared" si="12"/>
        <v>94.563431305536568</v>
      </c>
      <c r="AA59" s="114">
        <f t="shared" si="13"/>
        <v>88.933287764866719</v>
      </c>
      <c r="AB59" s="114">
        <f t="shared" si="14"/>
        <v>30.104032809295965</v>
      </c>
      <c r="AC59" s="114">
        <f t="shared" si="15"/>
        <v>98.125358851674633</v>
      </c>
      <c r="AD59" s="114">
        <f t="shared" si="16"/>
        <v>93.184620642515384</v>
      </c>
      <c r="AE59" s="114">
        <f t="shared" si="17"/>
        <v>95.572340620049999</v>
      </c>
      <c r="AF59" s="114">
        <f t="shared" si="18"/>
        <v>26.670140732873076</v>
      </c>
      <c r="AH59" s="112">
        <v>466.31</v>
      </c>
      <c r="AI59" s="114">
        <f t="shared" si="19"/>
        <v>185.35864722926476</v>
      </c>
      <c r="AJ59" s="114">
        <f t="shared" si="20"/>
        <v>113.59732330827067</v>
      </c>
      <c r="AK59" s="114">
        <f t="shared" si="21"/>
        <v>52.463859193438147</v>
      </c>
      <c r="AL59" s="114">
        <f t="shared" si="22"/>
        <v>49.34025153793575</v>
      </c>
      <c r="AM59" s="114">
        <f t="shared" si="23"/>
        <v>16.701738892686262</v>
      </c>
      <c r="AN59" s="114">
        <f t="shared" si="24"/>
        <v>54.440019138755979</v>
      </c>
      <c r="AO59" s="114">
        <f t="shared" si="25"/>
        <v>51.698894053315108</v>
      </c>
      <c r="AP59" s="114">
        <f t="shared" si="26"/>
        <v>53.023602801351004</v>
      </c>
      <c r="AQ59" s="114">
        <f t="shared" si="27"/>
        <v>14.796613117365906</v>
      </c>
    </row>
    <row r="60" spans="1:43" x14ac:dyDescent="0.35">
      <c r="A60" s="90" t="s">
        <v>121</v>
      </c>
      <c r="B60" s="89">
        <v>350</v>
      </c>
      <c r="C60" s="90" t="s">
        <v>124</v>
      </c>
      <c r="D60" s="112">
        <v>4924.79</v>
      </c>
      <c r="E60" s="113">
        <v>0.258521165475536</v>
      </c>
      <c r="F60" s="113">
        <v>0.3342303022</v>
      </c>
      <c r="G60" s="113">
        <v>4.4616753527392909E-2</v>
      </c>
      <c r="H60" s="114">
        <f t="shared" si="28"/>
        <v>1273.1624505222649</v>
      </c>
      <c r="I60" s="114">
        <f t="shared" si="29"/>
        <v>1646.014049971538</v>
      </c>
      <c r="J60" s="114">
        <f t="shared" si="30"/>
        <v>219.72814160416934</v>
      </c>
      <c r="L60" s="112">
        <v>843.62</v>
      </c>
      <c r="M60" s="112">
        <v>1215.06</v>
      </c>
      <c r="N60" s="112">
        <f t="shared" si="31"/>
        <v>2058.6799999999998</v>
      </c>
      <c r="O60" s="113">
        <v>0.258521165475536</v>
      </c>
      <c r="P60" s="113">
        <v>6.7324371205550737E-2</v>
      </c>
      <c r="Q60" s="113">
        <v>8.1038594969644412E-2</v>
      </c>
      <c r="R60" s="113">
        <v>0.11730268863833478</v>
      </c>
      <c r="S60" s="113">
        <v>7.6918907198612316E-2</v>
      </c>
      <c r="T60" s="113">
        <v>0.19416738941890721</v>
      </c>
      <c r="U60" s="113">
        <v>0.101040763226366</v>
      </c>
      <c r="V60" s="113">
        <v>0.3342303022</v>
      </c>
      <c r="W60" s="113">
        <v>2.3274308132753684E-2</v>
      </c>
      <c r="X60" s="114">
        <f t="shared" si="10"/>
        <v>532.21235294117639</v>
      </c>
      <c r="Y60" s="114">
        <f t="shared" si="11"/>
        <v>138.59933651344318</v>
      </c>
      <c r="Z60" s="114">
        <f t="shared" si="12"/>
        <v>166.83253469210754</v>
      </c>
      <c r="AA60" s="114">
        <f t="shared" si="13"/>
        <v>241.48869904596702</v>
      </c>
      <c r="AB60" s="114">
        <f t="shared" si="14"/>
        <v>158.35141587163918</v>
      </c>
      <c r="AC60" s="114">
        <f t="shared" si="15"/>
        <v>399.72852124891585</v>
      </c>
      <c r="AD60" s="114">
        <f t="shared" si="16"/>
        <v>208.01059843885514</v>
      </c>
      <c r="AE60" s="114">
        <f t="shared" si="17"/>
        <v>688.07323853309595</v>
      </c>
      <c r="AF60" s="114">
        <f t="shared" si="18"/>
        <v>47.914352666737351</v>
      </c>
      <c r="AH60" s="112">
        <v>1320.69</v>
      </c>
      <c r="AI60" s="114">
        <f t="shared" si="19"/>
        <v>341.42631803188567</v>
      </c>
      <c r="AJ60" s="114">
        <f t="shared" si="20"/>
        <v>88.91462380745881</v>
      </c>
      <c r="AK60" s="114">
        <f t="shared" si="21"/>
        <v>107.02686199045968</v>
      </c>
      <c r="AL60" s="114">
        <f t="shared" si="22"/>
        <v>154.92048785776237</v>
      </c>
      <c r="AM60" s="114">
        <f t="shared" si="23"/>
        <v>101.58603154813531</v>
      </c>
      <c r="AN60" s="114">
        <f t="shared" si="24"/>
        <v>256.43492953165656</v>
      </c>
      <c r="AO60" s="114">
        <f t="shared" si="25"/>
        <v>133.44352558542931</v>
      </c>
      <c r="AP60" s="114">
        <f t="shared" si="26"/>
        <v>441.41461781251803</v>
      </c>
      <c r="AQ60" s="114">
        <f t="shared" si="27"/>
        <v>30.738146007846463</v>
      </c>
    </row>
    <row r="61" spans="1:43" x14ac:dyDescent="0.35">
      <c r="A61" s="90" t="s">
        <v>121</v>
      </c>
      <c r="B61" s="89">
        <v>351</v>
      </c>
      <c r="C61" s="90" t="s">
        <v>125</v>
      </c>
      <c r="D61" s="112">
        <v>2684.9</v>
      </c>
      <c r="E61" s="113">
        <v>0.22028880430185488</v>
      </c>
      <c r="F61" s="113">
        <v>0.19853843909999999</v>
      </c>
      <c r="G61" s="113">
        <v>4.6466392911173549E-2</v>
      </c>
      <c r="H61" s="114">
        <f t="shared" si="28"/>
        <v>591.45341067005018</v>
      </c>
      <c r="I61" s="114">
        <f t="shared" si="29"/>
        <v>533.05585513958999</v>
      </c>
      <c r="J61" s="114">
        <f t="shared" si="30"/>
        <v>124.75761832720987</v>
      </c>
      <c r="L61" s="112">
        <v>460.91</v>
      </c>
      <c r="M61" s="112">
        <v>871.46</v>
      </c>
      <c r="N61" s="112">
        <f t="shared" si="31"/>
        <v>1332.3700000000001</v>
      </c>
      <c r="O61" s="113">
        <v>0.22028880430185488</v>
      </c>
      <c r="P61" s="113">
        <v>2.544896669975634E-2</v>
      </c>
      <c r="Q61" s="113">
        <v>4.4671058568721236E-2</v>
      </c>
      <c r="R61" s="113">
        <v>0.10657882862557531</v>
      </c>
      <c r="S61" s="113">
        <v>6.669073188340402E-2</v>
      </c>
      <c r="T61" s="113">
        <v>0.16180850103781247</v>
      </c>
      <c r="U61" s="113">
        <v>8.1671329302409529E-2</v>
      </c>
      <c r="V61" s="113">
        <v>0.19853843909999999</v>
      </c>
      <c r="W61" s="113">
        <v>2.4727272727272726E-2</v>
      </c>
      <c r="X61" s="114">
        <f t="shared" si="10"/>
        <v>293.5061941876624</v>
      </c>
      <c r="Y61" s="114">
        <f t="shared" si="11"/>
        <v>33.907439761754354</v>
      </c>
      <c r="Z61" s="114">
        <f t="shared" si="12"/>
        <v>59.518378305207122</v>
      </c>
      <c r="AA61" s="114">
        <f t="shared" si="13"/>
        <v>142.00243389585779</v>
      </c>
      <c r="AB61" s="114">
        <f t="shared" si="14"/>
        <v>88.856730439491017</v>
      </c>
      <c r="AC61" s="114">
        <f t="shared" si="15"/>
        <v>215.58879252775023</v>
      </c>
      <c r="AD61" s="114">
        <f t="shared" si="16"/>
        <v>108.81642902265139</v>
      </c>
      <c r="AE61" s="114">
        <f t="shared" si="17"/>
        <v>264.52666010366698</v>
      </c>
      <c r="AF61" s="114">
        <f t="shared" si="18"/>
        <v>32.945876363636366</v>
      </c>
      <c r="AH61" s="112">
        <v>947.21</v>
      </c>
      <c r="AI61" s="114">
        <f t="shared" si="19"/>
        <v>208.65975832275996</v>
      </c>
      <c r="AJ61" s="114">
        <f t="shared" si="20"/>
        <v>24.105515747676204</v>
      </c>
      <c r="AK61" s="114">
        <f t="shared" si="21"/>
        <v>42.312873386878444</v>
      </c>
      <c r="AL61" s="114">
        <f t="shared" si="22"/>
        <v>100.95253226243119</v>
      </c>
      <c r="AM61" s="114">
        <f t="shared" si="23"/>
        <v>63.170128147279122</v>
      </c>
      <c r="AN61" s="114">
        <f t="shared" si="24"/>
        <v>153.26663026802635</v>
      </c>
      <c r="AO61" s="114">
        <f t="shared" si="25"/>
        <v>77.359899828535333</v>
      </c>
      <c r="AP61" s="114">
        <f t="shared" si="26"/>
        <v>188.05759489991101</v>
      </c>
      <c r="AQ61" s="114">
        <f t="shared" si="27"/>
        <v>23.42192</v>
      </c>
    </row>
    <row r="62" spans="1:43" x14ac:dyDescent="0.35">
      <c r="A62" s="90" t="s">
        <v>121</v>
      </c>
      <c r="B62" s="89">
        <v>895</v>
      </c>
      <c r="C62" s="90" t="s">
        <v>126</v>
      </c>
      <c r="D62" s="112">
        <v>5254.87</v>
      </c>
      <c r="E62" s="113">
        <v>0.16113265339372412</v>
      </c>
      <c r="F62" s="113">
        <v>0.1065822704</v>
      </c>
      <c r="G62" s="113">
        <v>3.7212049616066153E-2</v>
      </c>
      <c r="H62" s="114">
        <f t="shared" si="28"/>
        <v>846.73114633907903</v>
      </c>
      <c r="I62" s="114">
        <f t="shared" si="29"/>
        <v>560.07597525684798</v>
      </c>
      <c r="J62" s="114">
        <f t="shared" si="30"/>
        <v>195.54448316597754</v>
      </c>
      <c r="L62" s="112">
        <v>498.92</v>
      </c>
      <c r="M62" s="112">
        <v>2084.61</v>
      </c>
      <c r="N62" s="112">
        <f t="shared" si="31"/>
        <v>2583.5300000000002</v>
      </c>
      <c r="O62" s="113">
        <v>0.16113265339372412</v>
      </c>
      <c r="P62" s="113">
        <v>4.6692224515875354E-3</v>
      </c>
      <c r="Q62" s="113">
        <v>9.6333431632753368E-3</v>
      </c>
      <c r="R62" s="113">
        <v>0</v>
      </c>
      <c r="S62" s="113">
        <v>5.8094957239752283E-2</v>
      </c>
      <c r="T62" s="113">
        <v>9.7709623513221266E-2</v>
      </c>
      <c r="U62" s="113">
        <v>5.0427602477145388E-2</v>
      </c>
      <c r="V62" s="113">
        <v>0.1065822704</v>
      </c>
      <c r="W62" s="113">
        <v>2.0597422881686842E-2</v>
      </c>
      <c r="X62" s="114">
        <f t="shared" si="10"/>
        <v>416.29104402228813</v>
      </c>
      <c r="Y62" s="114">
        <f t="shared" si="11"/>
        <v>12.063076280349947</v>
      </c>
      <c r="Z62" s="114">
        <f t="shared" si="12"/>
        <v>24.888031062616733</v>
      </c>
      <c r="AA62" s="114">
        <f t="shared" si="13"/>
        <v>0</v>
      </c>
      <c r="AB62" s="114">
        <f t="shared" si="14"/>
        <v>150.09006487761724</v>
      </c>
      <c r="AC62" s="114">
        <f t="shared" si="15"/>
        <v>252.43574363511254</v>
      </c>
      <c r="AD62" s="114">
        <f t="shared" si="16"/>
        <v>130.28122382777943</v>
      </c>
      <c r="AE62" s="114">
        <f t="shared" si="17"/>
        <v>275.35849304651202</v>
      </c>
      <c r="AF62" s="114">
        <f t="shared" si="18"/>
        <v>53.214059937524411</v>
      </c>
      <c r="AH62" s="112">
        <v>2265.83</v>
      </c>
      <c r="AI62" s="114">
        <f t="shared" si="19"/>
        <v>365.0992000391019</v>
      </c>
      <c r="AJ62" s="114">
        <f t="shared" si="20"/>
        <v>10.579664307480584</v>
      </c>
      <c r="AK62" s="114">
        <f t="shared" si="21"/>
        <v>21.827517939644157</v>
      </c>
      <c r="AL62" s="114">
        <f t="shared" si="22"/>
        <v>0</v>
      </c>
      <c r="AM62" s="114">
        <f t="shared" si="23"/>
        <v>131.63329696254792</v>
      </c>
      <c r="AN62" s="114">
        <f t="shared" si="24"/>
        <v>221.39339624496213</v>
      </c>
      <c r="AO62" s="114">
        <f t="shared" si="25"/>
        <v>114.26037452079034</v>
      </c>
      <c r="AP62" s="114">
        <f t="shared" si="26"/>
        <v>241.49730574043198</v>
      </c>
      <c r="AQ62" s="114">
        <f t="shared" si="27"/>
        <v>46.670258688012495</v>
      </c>
    </row>
    <row r="63" spans="1:43" x14ac:dyDescent="0.35">
      <c r="A63" s="90" t="s">
        <v>121</v>
      </c>
      <c r="B63" s="89">
        <v>896</v>
      </c>
      <c r="C63" s="90" t="s">
        <v>127</v>
      </c>
      <c r="D63" s="112">
        <v>4530.3999999999996</v>
      </c>
      <c r="E63" s="113">
        <v>0.19128727013033386</v>
      </c>
      <c r="F63" s="113">
        <v>8.516922649E-2</v>
      </c>
      <c r="G63" s="113">
        <v>3.7776871857589343E-2</v>
      </c>
      <c r="H63" s="114">
        <f t="shared" si="28"/>
        <v>866.60784859846444</v>
      </c>
      <c r="I63" s="114">
        <f t="shared" si="29"/>
        <v>385.85066369029596</v>
      </c>
      <c r="J63" s="114">
        <f t="shared" si="30"/>
        <v>171.14434026362275</v>
      </c>
      <c r="L63" s="112">
        <v>650.54</v>
      </c>
      <c r="M63" s="112">
        <v>1658.66</v>
      </c>
      <c r="N63" s="112">
        <f t="shared" si="31"/>
        <v>2309.1999999999998</v>
      </c>
      <c r="O63" s="113">
        <v>0.19128727013033386</v>
      </c>
      <c r="P63" s="113">
        <v>1.5751600657261035E-2</v>
      </c>
      <c r="Q63" s="113">
        <v>8.0797778910986454E-2</v>
      </c>
      <c r="R63" s="113">
        <v>5.734035922715168E-2</v>
      </c>
      <c r="S63" s="113">
        <v>4.153209813587172E-2</v>
      </c>
      <c r="T63" s="113">
        <v>6.8502464728879817E-2</v>
      </c>
      <c r="U63" s="113">
        <v>9.9495722137231568E-2</v>
      </c>
      <c r="V63" s="113">
        <v>8.516922649E-2</v>
      </c>
      <c r="W63" s="113">
        <v>2.1113900935859391E-2</v>
      </c>
      <c r="X63" s="114">
        <f t="shared" si="10"/>
        <v>441.72056418496692</v>
      </c>
      <c r="Y63" s="114">
        <f t="shared" si="11"/>
        <v>36.373596237747179</v>
      </c>
      <c r="Z63" s="114">
        <f t="shared" si="12"/>
        <v>186.57823106124991</v>
      </c>
      <c r="AA63" s="114">
        <f t="shared" si="13"/>
        <v>132.41035752733865</v>
      </c>
      <c r="AB63" s="114">
        <f t="shared" si="14"/>
        <v>95.905921015354963</v>
      </c>
      <c r="AC63" s="114">
        <f t="shared" si="15"/>
        <v>158.18589155192927</v>
      </c>
      <c r="AD63" s="114">
        <f t="shared" si="16"/>
        <v>229.75552155929512</v>
      </c>
      <c r="AE63" s="114">
        <f t="shared" si="17"/>
        <v>196.67277781070797</v>
      </c>
      <c r="AF63" s="114">
        <f t="shared" si="18"/>
        <v>48.7562200410865</v>
      </c>
      <c r="AH63" s="112">
        <v>1802.85</v>
      </c>
      <c r="AI63" s="114">
        <f t="shared" si="19"/>
        <v>344.86225495447241</v>
      </c>
      <c r="AJ63" s="114">
        <f t="shared" si="20"/>
        <v>28.397773244943057</v>
      </c>
      <c r="AK63" s="114">
        <f t="shared" si="21"/>
        <v>145.66627570967191</v>
      </c>
      <c r="AL63" s="114">
        <f t="shared" si="22"/>
        <v>103.3760666326704</v>
      </c>
      <c r="AM63" s="114">
        <f t="shared" si="23"/>
        <v>74.87614312425633</v>
      </c>
      <c r="AN63" s="114">
        <f t="shared" si="24"/>
        <v>123.49966853646097</v>
      </c>
      <c r="AO63" s="114">
        <f t="shared" si="25"/>
        <v>179.37586265510794</v>
      </c>
      <c r="AP63" s="114">
        <f t="shared" si="26"/>
        <v>153.54733997749648</v>
      </c>
      <c r="AQ63" s="114">
        <f t="shared" si="27"/>
        <v>38.065196302214105</v>
      </c>
    </row>
    <row r="64" spans="1:43" x14ac:dyDescent="0.35">
      <c r="A64" s="90" t="s">
        <v>121</v>
      </c>
      <c r="B64" s="89">
        <v>942</v>
      </c>
      <c r="C64" s="90" t="s">
        <v>128</v>
      </c>
      <c r="D64" s="112">
        <v>3304.86</v>
      </c>
      <c r="E64" s="113">
        <v>0.20936134216833499</v>
      </c>
      <c r="F64" s="113">
        <v>5.5939632189999998E-2</v>
      </c>
      <c r="G64" s="113">
        <v>4.6238393026340724E-2</v>
      </c>
      <c r="H64" s="114">
        <f t="shared" si="28"/>
        <v>691.90992527844355</v>
      </c>
      <c r="I64" s="114">
        <f t="shared" si="29"/>
        <v>184.87265283944339</v>
      </c>
      <c r="J64" s="114">
        <f t="shared" si="30"/>
        <v>152.81141557703242</v>
      </c>
      <c r="L64" s="112">
        <v>514.99</v>
      </c>
      <c r="M64" s="112">
        <v>1201.1500000000001</v>
      </c>
      <c r="N64" s="112">
        <f t="shared" si="31"/>
        <v>1716.14</v>
      </c>
      <c r="O64" s="113">
        <v>0.20936134216833499</v>
      </c>
      <c r="P64" s="113">
        <v>8.8969372490355098E-3</v>
      </c>
      <c r="Q64" s="113">
        <v>6.8799163988519166E-2</v>
      </c>
      <c r="R64" s="113">
        <v>4.6846704983859538E-2</v>
      </c>
      <c r="S64" s="113">
        <v>3.2674592551767578E-2</v>
      </c>
      <c r="T64" s="113">
        <v>8.61349500039367E-2</v>
      </c>
      <c r="U64" s="113">
        <v>0.13529854572618635</v>
      </c>
      <c r="V64" s="113">
        <v>5.5939632189999998E-2</v>
      </c>
      <c r="W64" s="113">
        <v>2.6629790596602133E-2</v>
      </c>
      <c r="X64" s="114">
        <f t="shared" si="10"/>
        <v>359.29337374876644</v>
      </c>
      <c r="Y64" s="114">
        <f t="shared" si="11"/>
        <v>15.268389890559801</v>
      </c>
      <c r="Z64" s="114">
        <f t="shared" si="12"/>
        <v>118.06899728725729</v>
      </c>
      <c r="AA64" s="114">
        <f t="shared" si="13"/>
        <v>80.395504291000719</v>
      </c>
      <c r="AB64" s="114">
        <f t="shared" si="14"/>
        <v>56.074175261790415</v>
      </c>
      <c r="AC64" s="114">
        <f t="shared" si="15"/>
        <v>147.81963309975595</v>
      </c>
      <c r="AD64" s="114">
        <f t="shared" si="16"/>
        <v>232.19124626253748</v>
      </c>
      <c r="AE64" s="114">
        <f t="shared" si="17"/>
        <v>96.000240386546608</v>
      </c>
      <c r="AF64" s="114">
        <f t="shared" si="18"/>
        <v>45.700448834452786</v>
      </c>
      <c r="AH64" s="112">
        <v>1305.56</v>
      </c>
      <c r="AI64" s="114">
        <f t="shared" si="19"/>
        <v>273.3337938812914</v>
      </c>
      <c r="AJ64" s="114">
        <f t="shared" si="20"/>
        <v>11.615485394850801</v>
      </c>
      <c r="AK64" s="114">
        <f t="shared" si="21"/>
        <v>89.821436536851081</v>
      </c>
      <c r="AL64" s="114">
        <f t="shared" si="22"/>
        <v>61.161184158727657</v>
      </c>
      <c r="AM64" s="114">
        <f t="shared" si="23"/>
        <v>42.658641051885681</v>
      </c>
      <c r="AN64" s="114">
        <f t="shared" si="24"/>
        <v>112.45434532713959</v>
      </c>
      <c r="AO64" s="114">
        <f t="shared" si="25"/>
        <v>176.64036935827986</v>
      </c>
      <c r="AP64" s="114">
        <f t="shared" si="26"/>
        <v>73.032546201976388</v>
      </c>
      <c r="AQ64" s="114">
        <f t="shared" si="27"/>
        <v>34.766789411299882</v>
      </c>
    </row>
    <row r="65" spans="1:43" x14ac:dyDescent="0.35">
      <c r="A65" s="90" t="s">
        <v>121</v>
      </c>
      <c r="B65" s="89">
        <v>876</v>
      </c>
      <c r="C65" s="90" t="s">
        <v>129</v>
      </c>
      <c r="D65" s="112">
        <v>1611.33</v>
      </c>
      <c r="E65" s="113">
        <v>0.38022284122562672</v>
      </c>
      <c r="F65" s="113">
        <v>5.4043194369999999E-2</v>
      </c>
      <c r="G65" s="113">
        <v>5.3176302640970737E-2</v>
      </c>
      <c r="H65" s="114">
        <f t="shared" si="28"/>
        <v>612.66447075208907</v>
      </c>
      <c r="I65" s="114">
        <f t="shared" si="29"/>
        <v>87.081420384212095</v>
      </c>
      <c r="J65" s="114">
        <f t="shared" si="30"/>
        <v>85.684571734475369</v>
      </c>
      <c r="L65" s="112">
        <v>396.49</v>
      </c>
      <c r="M65" s="112">
        <v>502.92</v>
      </c>
      <c r="N65" s="112">
        <f t="shared" si="31"/>
        <v>899.41000000000008</v>
      </c>
      <c r="O65" s="113">
        <v>0.38022284122562672</v>
      </c>
      <c r="P65" s="113">
        <v>6.6579062636881292E-2</v>
      </c>
      <c r="Q65" s="113">
        <v>0.20557745656300189</v>
      </c>
      <c r="R65" s="113">
        <v>4.9350270112425175E-2</v>
      </c>
      <c r="S65" s="113">
        <v>0.12483574244415244</v>
      </c>
      <c r="T65" s="113">
        <v>0.11344721857205431</v>
      </c>
      <c r="U65" s="113">
        <v>0.1375383267630311</v>
      </c>
      <c r="V65" s="113">
        <v>5.4043194369999999E-2</v>
      </c>
      <c r="W65" s="113">
        <v>2.9024137420405747E-2</v>
      </c>
      <c r="X65" s="114">
        <f t="shared" si="10"/>
        <v>341.97622562674098</v>
      </c>
      <c r="Y65" s="114">
        <f t="shared" si="11"/>
        <v>59.881874726237406</v>
      </c>
      <c r="Z65" s="114">
        <f t="shared" si="12"/>
        <v>184.89842020732954</v>
      </c>
      <c r="AA65" s="114">
        <f t="shared" si="13"/>
        <v>44.38612644181633</v>
      </c>
      <c r="AB65" s="114">
        <f t="shared" si="14"/>
        <v>112.27851511169516</v>
      </c>
      <c r="AC65" s="114">
        <f t="shared" si="15"/>
        <v>102.03556285589137</v>
      </c>
      <c r="AD65" s="114">
        <f t="shared" si="16"/>
        <v>123.70334647393781</v>
      </c>
      <c r="AE65" s="114">
        <f t="shared" si="17"/>
        <v>48.606989448321706</v>
      </c>
      <c r="AF65" s="114">
        <f t="shared" si="18"/>
        <v>26.104599437287135</v>
      </c>
      <c r="AH65" s="112">
        <v>546.64</v>
      </c>
      <c r="AI65" s="114">
        <f t="shared" si="19"/>
        <v>207.84501392757659</v>
      </c>
      <c r="AJ65" s="114">
        <f t="shared" si="20"/>
        <v>36.394778799824792</v>
      </c>
      <c r="AK65" s="114">
        <f t="shared" si="21"/>
        <v>112.37686085559935</v>
      </c>
      <c r="AL65" s="114">
        <f t="shared" si="22"/>
        <v>26.976831654256095</v>
      </c>
      <c r="AM65" s="114">
        <f t="shared" si="23"/>
        <v>68.240210249671492</v>
      </c>
      <c r="AN65" s="114">
        <f t="shared" si="24"/>
        <v>62.014787560227767</v>
      </c>
      <c r="AO65" s="114">
        <f t="shared" si="25"/>
        <v>75.183950941743319</v>
      </c>
      <c r="AP65" s="114">
        <f t="shared" si="26"/>
        <v>29.542171770416797</v>
      </c>
      <c r="AQ65" s="114">
        <f t="shared" si="27"/>
        <v>15.865754479490597</v>
      </c>
    </row>
    <row r="66" spans="1:43" x14ac:dyDescent="0.35">
      <c r="A66" s="90" t="s">
        <v>121</v>
      </c>
      <c r="B66" s="89">
        <v>340</v>
      </c>
      <c r="C66" s="90" t="s">
        <v>130</v>
      </c>
      <c r="D66" s="112">
        <v>2328.4699999999998</v>
      </c>
      <c r="E66" s="113">
        <v>0.37976724621424568</v>
      </c>
      <c r="F66" s="113">
        <v>8.0481409269999998E-2</v>
      </c>
      <c r="G66" s="113">
        <v>6.0235063663075419E-2</v>
      </c>
      <c r="H66" s="114">
        <f t="shared" si="28"/>
        <v>884.27663979248462</v>
      </c>
      <c r="I66" s="114">
        <f t="shared" si="29"/>
        <v>187.39854704291687</v>
      </c>
      <c r="J66" s="114">
        <f t="shared" si="30"/>
        <v>140.2555386875612</v>
      </c>
      <c r="L66" s="112">
        <v>549</v>
      </c>
      <c r="M66" s="112">
        <v>695.23</v>
      </c>
      <c r="N66" s="112">
        <f t="shared" si="31"/>
        <v>1244.23</v>
      </c>
      <c r="O66" s="113">
        <v>0.37976724621424568</v>
      </c>
      <c r="P66" s="113">
        <v>0.2593849840255591</v>
      </c>
      <c r="Q66" s="113">
        <v>0.15325479233226838</v>
      </c>
      <c r="R66" s="113">
        <v>9.9640575079872201E-2</v>
      </c>
      <c r="S66" s="113">
        <v>3.5742811501597443E-2</v>
      </c>
      <c r="T66" s="113">
        <v>8.5263578274760388E-2</v>
      </c>
      <c r="U66" s="113">
        <v>5.8406549520766772E-2</v>
      </c>
      <c r="V66" s="113">
        <v>8.0481409269999998E-2</v>
      </c>
      <c r="W66" s="113">
        <v>3.1636726546906191E-2</v>
      </c>
      <c r="X66" s="114">
        <f t="shared" si="10"/>
        <v>472.51780075715089</v>
      </c>
      <c r="Y66" s="114">
        <f t="shared" si="11"/>
        <v>322.73457867412139</v>
      </c>
      <c r="Z66" s="114">
        <f t="shared" si="12"/>
        <v>190.68421026357828</v>
      </c>
      <c r="AA66" s="114">
        <f t="shared" si="13"/>
        <v>123.9757927316294</v>
      </c>
      <c r="AB66" s="114">
        <f t="shared" si="14"/>
        <v>44.472278354632586</v>
      </c>
      <c r="AC66" s="114">
        <f t="shared" si="15"/>
        <v>106.08750199680512</v>
      </c>
      <c r="AD66" s="114">
        <f t="shared" si="16"/>
        <v>72.671181110223642</v>
      </c>
      <c r="AE66" s="114">
        <f t="shared" si="17"/>
        <v>100.13738385601209</v>
      </c>
      <c r="AF66" s="114">
        <f t="shared" si="18"/>
        <v>39.363364271457094</v>
      </c>
      <c r="AH66" s="112">
        <v>755.67</v>
      </c>
      <c r="AI66" s="114">
        <f t="shared" si="19"/>
        <v>286.97871494671904</v>
      </c>
      <c r="AJ66" s="114">
        <f t="shared" si="20"/>
        <v>196.00945087859424</v>
      </c>
      <c r="AK66" s="114">
        <f t="shared" si="21"/>
        <v>115.81004892172524</v>
      </c>
      <c r="AL66" s="114">
        <f t="shared" si="22"/>
        <v>75.295393370607016</v>
      </c>
      <c r="AM66" s="114">
        <f t="shared" si="23"/>
        <v>27.009770367412138</v>
      </c>
      <c r="AN66" s="114">
        <f t="shared" si="24"/>
        <v>64.431128194888174</v>
      </c>
      <c r="AO66" s="114">
        <f t="shared" si="25"/>
        <v>44.136077276357824</v>
      </c>
      <c r="AP66" s="114">
        <f t="shared" si="26"/>
        <v>60.817386543060898</v>
      </c>
      <c r="AQ66" s="114">
        <f t="shared" si="27"/>
        <v>23.906925149700601</v>
      </c>
    </row>
    <row r="67" spans="1:43" x14ac:dyDescent="0.35">
      <c r="A67" s="90" t="s">
        <v>121</v>
      </c>
      <c r="B67" s="89">
        <v>888</v>
      </c>
      <c r="C67" s="90" t="s">
        <v>131</v>
      </c>
      <c r="D67" s="112">
        <v>16631.79</v>
      </c>
      <c r="E67" s="113">
        <v>0.23492165592932451</v>
      </c>
      <c r="F67" s="113">
        <v>0.1506398062</v>
      </c>
      <c r="G67" s="113">
        <v>4.0050668753027083E-2</v>
      </c>
      <c r="H67" s="114">
        <f t="shared" si="28"/>
        <v>3907.1676478687805</v>
      </c>
      <c r="I67" s="114">
        <f t="shared" si="29"/>
        <v>2505.4096223590982</v>
      </c>
      <c r="J67" s="114">
        <f t="shared" si="30"/>
        <v>666.11431205990834</v>
      </c>
      <c r="L67" s="112">
        <v>2659.12</v>
      </c>
      <c r="M67" s="112">
        <v>5655.62</v>
      </c>
      <c r="N67" s="112">
        <f t="shared" si="31"/>
        <v>8314.74</v>
      </c>
      <c r="O67" s="113">
        <v>0.23492165592932451</v>
      </c>
      <c r="P67" s="113">
        <v>2.0222734012682587E-2</v>
      </c>
      <c r="Q67" s="113">
        <v>5.6898129160488371E-2</v>
      </c>
      <c r="R67" s="113">
        <v>6.9831251426651988E-2</v>
      </c>
      <c r="S67" s="113">
        <v>7.7783386440357136E-2</v>
      </c>
      <c r="T67" s="113">
        <v>0.12856106256112565</v>
      </c>
      <c r="U67" s="113">
        <v>9.0434425970912072E-2</v>
      </c>
      <c r="V67" s="113">
        <v>0.1506398062</v>
      </c>
      <c r="W67" s="113">
        <v>2.2252647813291785E-2</v>
      </c>
      <c r="X67" s="114">
        <f t="shared" si="10"/>
        <v>1953.3124894217917</v>
      </c>
      <c r="Y67" s="114">
        <f t="shared" si="11"/>
        <v>168.14677540461241</v>
      </c>
      <c r="Z67" s="114">
        <f t="shared" si="12"/>
        <v>473.09315045587908</v>
      </c>
      <c r="AA67" s="114">
        <f t="shared" si="13"/>
        <v>580.62869948724028</v>
      </c>
      <c r="AB67" s="114">
        <f t="shared" si="14"/>
        <v>646.74863457109507</v>
      </c>
      <c r="AC67" s="114">
        <f t="shared" si="15"/>
        <v>1068.9518093194938</v>
      </c>
      <c r="AD67" s="114">
        <f t="shared" si="16"/>
        <v>751.93873899738139</v>
      </c>
      <c r="AE67" s="114">
        <f t="shared" si="17"/>
        <v>1252.530822203388</v>
      </c>
      <c r="AF67" s="114">
        <f t="shared" si="18"/>
        <v>185.02498087908972</v>
      </c>
      <c r="AH67" s="112">
        <v>6147.27</v>
      </c>
      <c r="AI67" s="114">
        <f t="shared" si="19"/>
        <v>1444.1268478446589</v>
      </c>
      <c r="AJ67" s="114">
        <f t="shared" si="20"/>
        <v>124.31460611414329</v>
      </c>
      <c r="AK67" s="114">
        <f t="shared" si="21"/>
        <v>349.76816244439539</v>
      </c>
      <c r="AL67" s="114">
        <f t="shared" si="22"/>
        <v>429.27155695751497</v>
      </c>
      <c r="AM67" s="114">
        <f t="shared" si="23"/>
        <v>478.15547796321425</v>
      </c>
      <c r="AN67" s="114">
        <f t="shared" si="24"/>
        <v>790.29956305013093</v>
      </c>
      <c r="AO67" s="114">
        <f t="shared" si="25"/>
        <v>555.92483373820869</v>
      </c>
      <c r="AP67" s="114">
        <f t="shared" si="26"/>
        <v>926.02356145907413</v>
      </c>
      <c r="AQ67" s="114">
        <f t="shared" si="27"/>
        <v>136.79303432321421</v>
      </c>
    </row>
    <row r="68" spans="1:43" x14ac:dyDescent="0.35">
      <c r="A68" s="90" t="s">
        <v>121</v>
      </c>
      <c r="B68" s="89">
        <v>341</v>
      </c>
      <c r="C68" s="90" t="s">
        <v>132</v>
      </c>
      <c r="D68" s="112">
        <v>6766.58</v>
      </c>
      <c r="E68" s="113">
        <v>0.34921997273691119</v>
      </c>
      <c r="F68" s="113">
        <v>0.23449081249999998</v>
      </c>
      <c r="G68" s="113">
        <v>5.8725144025274109E-2</v>
      </c>
      <c r="H68" s="114">
        <f t="shared" si="28"/>
        <v>2363.0248831221284</v>
      </c>
      <c r="I68" s="114">
        <f t="shared" si="29"/>
        <v>1586.7008420462498</v>
      </c>
      <c r="J68" s="114">
        <f t="shared" si="30"/>
        <v>397.36838505853927</v>
      </c>
      <c r="L68" s="112">
        <v>1520.3</v>
      </c>
      <c r="M68" s="112">
        <v>1691.32</v>
      </c>
      <c r="N68" s="112">
        <f t="shared" si="31"/>
        <v>3211.62</v>
      </c>
      <c r="O68" s="113">
        <v>0.34921997273691119</v>
      </c>
      <c r="P68" s="113">
        <v>0.19409170762784639</v>
      </c>
      <c r="Q68" s="113">
        <v>0.27518380959599786</v>
      </c>
      <c r="R68" s="113">
        <v>8.2126885469567201E-2</v>
      </c>
      <c r="S68" s="113">
        <v>6.9771848707647993E-2</v>
      </c>
      <c r="T68" s="113">
        <v>8.9878052356862248E-2</v>
      </c>
      <c r="U68" s="113">
        <v>4.5023876298036836E-2</v>
      </c>
      <c r="V68" s="113">
        <v>0.23449081249999998</v>
      </c>
      <c r="W68" s="113">
        <v>3.0930188320334791E-2</v>
      </c>
      <c r="X68" s="114">
        <f t="shared" si="10"/>
        <v>1121.5618488413186</v>
      </c>
      <c r="Y68" s="114">
        <f t="shared" si="11"/>
        <v>623.34881005174395</v>
      </c>
      <c r="Z68" s="114">
        <f t="shared" si="12"/>
        <v>883.7858265746986</v>
      </c>
      <c r="AA68" s="114">
        <f t="shared" si="13"/>
        <v>263.76034791177142</v>
      </c>
      <c r="AB68" s="114">
        <f t="shared" si="14"/>
        <v>224.08066474645645</v>
      </c>
      <c r="AC68" s="114">
        <f t="shared" si="15"/>
        <v>288.65415051034591</v>
      </c>
      <c r="AD68" s="114">
        <f t="shared" si="16"/>
        <v>144.59958159630105</v>
      </c>
      <c r="AE68" s="114">
        <f t="shared" si="17"/>
        <v>753.09538324124992</v>
      </c>
      <c r="AF68" s="114">
        <f t="shared" si="18"/>
        <v>99.336011413353617</v>
      </c>
      <c r="AH68" s="112">
        <v>1838.34</v>
      </c>
      <c r="AI68" s="114">
        <f t="shared" si="19"/>
        <v>641.98504468117324</v>
      </c>
      <c r="AJ68" s="114">
        <f t="shared" si="20"/>
        <v>356.80654980057511</v>
      </c>
      <c r="AK68" s="114">
        <f t="shared" si="21"/>
        <v>505.88140453270671</v>
      </c>
      <c r="AL68" s="114">
        <f t="shared" si="22"/>
        <v>150.97713863412417</v>
      </c>
      <c r="AM68" s="114">
        <f t="shared" si="23"/>
        <v>128.2643803532176</v>
      </c>
      <c r="AN68" s="114">
        <f t="shared" si="24"/>
        <v>165.22641876971414</v>
      </c>
      <c r="AO68" s="114">
        <f t="shared" si="25"/>
        <v>82.769192753733037</v>
      </c>
      <c r="AP68" s="114">
        <f t="shared" si="26"/>
        <v>431.07384025124992</v>
      </c>
      <c r="AQ68" s="114">
        <f t="shared" si="27"/>
        <v>56.860202396804254</v>
      </c>
    </row>
    <row r="69" spans="1:43" x14ac:dyDescent="0.35">
      <c r="A69" s="90" t="s">
        <v>121</v>
      </c>
      <c r="B69" s="89">
        <v>352</v>
      </c>
      <c r="C69" s="90" t="s">
        <v>133</v>
      </c>
      <c r="D69" s="112">
        <v>8257.65</v>
      </c>
      <c r="E69" s="113">
        <v>0.43673243592107691</v>
      </c>
      <c r="F69" s="113">
        <v>0.44844063000000001</v>
      </c>
      <c r="G69" s="113">
        <v>4.2524396324524538E-2</v>
      </c>
      <c r="H69" s="114">
        <f t="shared" si="28"/>
        <v>3606.3835994836804</v>
      </c>
      <c r="I69" s="114">
        <f t="shared" si="29"/>
        <v>3703.0657683195</v>
      </c>
      <c r="J69" s="114">
        <f t="shared" si="30"/>
        <v>351.15158130921003</v>
      </c>
      <c r="L69" s="112">
        <v>1858.18</v>
      </c>
      <c r="M69" s="112">
        <v>1247.52</v>
      </c>
      <c r="N69" s="112">
        <f t="shared" si="31"/>
        <v>3105.7</v>
      </c>
      <c r="O69" s="113">
        <v>0.43673243592107691</v>
      </c>
      <c r="P69" s="113">
        <v>0.11889968203961378</v>
      </c>
      <c r="Q69" s="113">
        <v>0.21586301449782677</v>
      </c>
      <c r="R69" s="113">
        <v>0.17292499246424162</v>
      </c>
      <c r="S69" s="113">
        <v>7.7039759633616284E-2</v>
      </c>
      <c r="T69" s="113">
        <v>0.16943058837256789</v>
      </c>
      <c r="U69" s="113">
        <v>9.8093696216563109E-2</v>
      </c>
      <c r="V69" s="113">
        <v>0.44844063000000001</v>
      </c>
      <c r="W69" s="113">
        <v>2.247288503253796E-2</v>
      </c>
      <c r="X69" s="114">
        <f t="shared" si="10"/>
        <v>1356.3599262400885</v>
      </c>
      <c r="Y69" s="114">
        <f t="shared" si="11"/>
        <v>369.26674251042851</v>
      </c>
      <c r="Z69" s="114">
        <f t="shared" si="12"/>
        <v>670.40576412590053</v>
      </c>
      <c r="AA69" s="114">
        <f t="shared" si="13"/>
        <v>537.05314909619517</v>
      </c>
      <c r="AB69" s="114">
        <f t="shared" si="14"/>
        <v>239.26238149412208</v>
      </c>
      <c r="AC69" s="114">
        <f t="shared" si="15"/>
        <v>526.20057830868404</v>
      </c>
      <c r="AD69" s="114">
        <f t="shared" si="16"/>
        <v>304.64959233978004</v>
      </c>
      <c r="AE69" s="114">
        <f t="shared" si="17"/>
        <v>1392.7220645909999</v>
      </c>
      <c r="AF69" s="114">
        <f t="shared" si="18"/>
        <v>69.794039045553134</v>
      </c>
      <c r="AH69" s="112">
        <v>1355.96</v>
      </c>
      <c r="AI69" s="114">
        <f t="shared" si="19"/>
        <v>592.19171381154342</v>
      </c>
      <c r="AJ69" s="114">
        <f t="shared" si="20"/>
        <v>161.22321285843469</v>
      </c>
      <c r="AK69" s="114">
        <f t="shared" si="21"/>
        <v>292.70161313847319</v>
      </c>
      <c r="AL69" s="114">
        <f t="shared" si="22"/>
        <v>234.47937278181308</v>
      </c>
      <c r="AM69" s="114">
        <f t="shared" si="23"/>
        <v>104.46283247279834</v>
      </c>
      <c r="AN69" s="114">
        <f t="shared" si="24"/>
        <v>229.74110060966717</v>
      </c>
      <c r="AO69" s="114">
        <f t="shared" si="25"/>
        <v>133.01112832181093</v>
      </c>
      <c r="AP69" s="114">
        <f t="shared" si="26"/>
        <v>608.0675566548</v>
      </c>
      <c r="AQ69" s="114">
        <f t="shared" si="27"/>
        <v>30.472333188720174</v>
      </c>
    </row>
    <row r="70" spans="1:43" x14ac:dyDescent="0.35">
      <c r="A70" s="90" t="s">
        <v>121</v>
      </c>
      <c r="B70" s="89">
        <v>353</v>
      </c>
      <c r="C70" s="90" t="s">
        <v>134</v>
      </c>
      <c r="D70" s="112">
        <v>3947.58</v>
      </c>
      <c r="E70" s="113">
        <v>0.32766146633255194</v>
      </c>
      <c r="F70" s="113">
        <v>0.35094383060000001</v>
      </c>
      <c r="G70" s="113">
        <v>4.6387832699619769E-2</v>
      </c>
      <c r="H70" s="114">
        <f t="shared" si="28"/>
        <v>1293.4698512650555</v>
      </c>
      <c r="I70" s="114">
        <f t="shared" si="29"/>
        <v>1385.378846799948</v>
      </c>
      <c r="J70" s="114">
        <f t="shared" si="30"/>
        <v>183.119680608365</v>
      </c>
      <c r="L70" s="112">
        <v>1062.25</v>
      </c>
      <c r="M70" s="112">
        <v>840.25</v>
      </c>
      <c r="N70" s="112">
        <f t="shared" si="31"/>
        <v>1902.5</v>
      </c>
      <c r="O70" s="113">
        <v>0.32766146633255194</v>
      </c>
      <c r="P70" s="113">
        <v>4.7223084083152345E-2</v>
      </c>
      <c r="Q70" s="113">
        <v>0.10573999379460131</v>
      </c>
      <c r="R70" s="113">
        <v>0.1325473161650636</v>
      </c>
      <c r="S70" s="113">
        <v>0.1300651566863171</v>
      </c>
      <c r="T70" s="113">
        <v>0.21985727582997208</v>
      </c>
      <c r="U70" s="113">
        <v>9.053676698727893E-2</v>
      </c>
      <c r="V70" s="113">
        <v>0.35094383060000001</v>
      </c>
      <c r="W70" s="113">
        <v>2.2584615384615384E-2</v>
      </c>
      <c r="X70" s="114">
        <f t="shared" si="10"/>
        <v>623.37593969768011</v>
      </c>
      <c r="Y70" s="114">
        <f t="shared" si="11"/>
        <v>89.841917468197337</v>
      </c>
      <c r="Z70" s="114">
        <f t="shared" si="12"/>
        <v>201.17033819422898</v>
      </c>
      <c r="AA70" s="114">
        <f t="shared" si="13"/>
        <v>252.17126900403349</v>
      </c>
      <c r="AB70" s="114">
        <f t="shared" si="14"/>
        <v>247.44896059571829</v>
      </c>
      <c r="AC70" s="114">
        <f t="shared" si="15"/>
        <v>418.27846726652189</v>
      </c>
      <c r="AD70" s="114">
        <f t="shared" si="16"/>
        <v>172.24619919329817</v>
      </c>
      <c r="AE70" s="114">
        <f t="shared" si="17"/>
        <v>667.67063771649998</v>
      </c>
      <c r="AF70" s="114">
        <f t="shared" si="18"/>
        <v>42.967230769230767</v>
      </c>
      <c r="AH70" s="112">
        <v>913.3</v>
      </c>
      <c r="AI70" s="114">
        <f t="shared" si="19"/>
        <v>299.25321720151965</v>
      </c>
      <c r="AJ70" s="114">
        <f t="shared" si="20"/>
        <v>43.128842693143035</v>
      </c>
      <c r="AK70" s="114">
        <f t="shared" si="21"/>
        <v>96.572336332609368</v>
      </c>
      <c r="AL70" s="114">
        <f t="shared" si="22"/>
        <v>121.05546385355258</v>
      </c>
      <c r="AM70" s="114">
        <f t="shared" si="23"/>
        <v>118.7885076016134</v>
      </c>
      <c r="AN70" s="114">
        <f t="shared" si="24"/>
        <v>200.7956500155135</v>
      </c>
      <c r="AO70" s="114">
        <f t="shared" si="25"/>
        <v>82.687229289481849</v>
      </c>
      <c r="AP70" s="114">
        <f t="shared" si="26"/>
        <v>320.51700048698001</v>
      </c>
      <c r="AQ70" s="114">
        <f t="shared" si="27"/>
        <v>20.626529230769229</v>
      </c>
    </row>
    <row r="71" spans="1:43" x14ac:dyDescent="0.35">
      <c r="A71" s="90" t="s">
        <v>121</v>
      </c>
      <c r="B71" s="89">
        <v>354</v>
      </c>
      <c r="C71" s="90" t="s">
        <v>135</v>
      </c>
      <c r="D71" s="112">
        <v>3522.73</v>
      </c>
      <c r="E71" s="113">
        <v>0.30130592828613739</v>
      </c>
      <c r="F71" s="113">
        <v>0.2739170266</v>
      </c>
      <c r="G71" s="113">
        <v>4.8405560098119381E-2</v>
      </c>
      <c r="H71" s="114">
        <f t="shared" si="28"/>
        <v>1061.4194327514249</v>
      </c>
      <c r="I71" s="114">
        <f t="shared" si="29"/>
        <v>964.93572711461798</v>
      </c>
      <c r="J71" s="114">
        <f t="shared" si="30"/>
        <v>170.5197187244481</v>
      </c>
      <c r="L71" s="112">
        <v>830.58</v>
      </c>
      <c r="M71" s="112">
        <v>830.42</v>
      </c>
      <c r="N71" s="112">
        <f t="shared" si="31"/>
        <v>1661</v>
      </c>
      <c r="O71" s="113">
        <v>0.30130592828613739</v>
      </c>
      <c r="P71" s="113">
        <v>3.6940935472857629E-2</v>
      </c>
      <c r="Q71" s="113">
        <v>0.1203141003755548</v>
      </c>
      <c r="R71" s="113">
        <v>0.1707067258449983</v>
      </c>
      <c r="S71" s="113">
        <v>0.12297712529873676</v>
      </c>
      <c r="T71" s="113">
        <v>0.12304540798907478</v>
      </c>
      <c r="U71" s="113">
        <v>0.1510413110276545</v>
      </c>
      <c r="V71" s="113">
        <v>0.2739170266</v>
      </c>
      <c r="W71" s="113">
        <v>2.7351703542826115E-2</v>
      </c>
      <c r="X71" s="114">
        <f t="shared" si="10"/>
        <v>500.46914688327422</v>
      </c>
      <c r="Y71" s="114">
        <f t="shared" si="11"/>
        <v>61.358893820416519</v>
      </c>
      <c r="Z71" s="114">
        <f t="shared" si="12"/>
        <v>199.84172072379653</v>
      </c>
      <c r="AA71" s="114">
        <f t="shared" si="13"/>
        <v>283.54387162854215</v>
      </c>
      <c r="AB71" s="114">
        <f t="shared" si="14"/>
        <v>204.26500512120177</v>
      </c>
      <c r="AC71" s="114">
        <f t="shared" si="15"/>
        <v>204.37842266985319</v>
      </c>
      <c r="AD71" s="114">
        <f t="shared" si="16"/>
        <v>250.87961761693413</v>
      </c>
      <c r="AE71" s="114">
        <f t="shared" si="17"/>
        <v>454.97618118259999</v>
      </c>
      <c r="AF71" s="114">
        <f t="shared" si="18"/>
        <v>45.431179584634179</v>
      </c>
      <c r="AH71" s="112">
        <v>902.61</v>
      </c>
      <c r="AI71" s="114">
        <f t="shared" si="19"/>
        <v>271.96174393035045</v>
      </c>
      <c r="AJ71" s="114">
        <f t="shared" si="20"/>
        <v>33.343257767156025</v>
      </c>
      <c r="AK71" s="114">
        <f t="shared" si="21"/>
        <v>108.59671013997952</v>
      </c>
      <c r="AL71" s="114">
        <f t="shared" si="22"/>
        <v>154.08159781495391</v>
      </c>
      <c r="AM71" s="114">
        <f t="shared" si="23"/>
        <v>111.00038306589279</v>
      </c>
      <c r="AN71" s="114">
        <f t="shared" si="24"/>
        <v>111.06201570501878</v>
      </c>
      <c r="AO71" s="114">
        <f t="shared" si="25"/>
        <v>136.33139774667123</v>
      </c>
      <c r="AP71" s="114">
        <f t="shared" si="26"/>
        <v>247.24024737942599</v>
      </c>
      <c r="AQ71" s="114">
        <f t="shared" si="27"/>
        <v>24.68792113479028</v>
      </c>
    </row>
    <row r="72" spans="1:43" x14ac:dyDescent="0.35">
      <c r="A72" s="90" t="s">
        <v>121</v>
      </c>
      <c r="B72" s="89">
        <v>355</v>
      </c>
      <c r="C72" s="90" t="s">
        <v>136</v>
      </c>
      <c r="D72" s="112">
        <v>4777.8999999999996</v>
      </c>
      <c r="E72" s="113">
        <v>0.33279894767131168</v>
      </c>
      <c r="F72" s="113">
        <v>0.23278406300000001</v>
      </c>
      <c r="G72" s="113">
        <v>4.4617958728388175E-2</v>
      </c>
      <c r="H72" s="114">
        <f t="shared" si="28"/>
        <v>1590.0800920787599</v>
      </c>
      <c r="I72" s="114">
        <f t="shared" si="29"/>
        <v>1112.2189746076999</v>
      </c>
      <c r="J72" s="114">
        <f t="shared" si="30"/>
        <v>213.18014500836586</v>
      </c>
      <c r="L72" s="112">
        <v>1028.05</v>
      </c>
      <c r="M72" s="112">
        <v>1013.63</v>
      </c>
      <c r="N72" s="112">
        <f t="shared" si="31"/>
        <v>2041.6799999999998</v>
      </c>
      <c r="O72" s="113">
        <v>0.33279894767131168</v>
      </c>
      <c r="P72" s="113">
        <v>9.5827416453658998E-2</v>
      </c>
      <c r="Q72" s="113">
        <v>0.14433399602385685</v>
      </c>
      <c r="R72" s="113">
        <v>8.5711918962415978E-2</v>
      </c>
      <c r="S72" s="113">
        <v>0.1228060210167566</v>
      </c>
      <c r="T72" s="113">
        <v>7.8670832149957404E-2</v>
      </c>
      <c r="U72" s="113">
        <v>0.10235728486225504</v>
      </c>
      <c r="V72" s="113">
        <v>0.23278406300000001</v>
      </c>
      <c r="W72" s="113">
        <v>2.3240110292048845E-2</v>
      </c>
      <c r="X72" s="114">
        <f t="shared" si="10"/>
        <v>679.46895548156363</v>
      </c>
      <c r="Y72" s="114">
        <f t="shared" si="11"/>
        <v>195.64891962510649</v>
      </c>
      <c r="Z72" s="114">
        <f t="shared" si="12"/>
        <v>294.68383300198803</v>
      </c>
      <c r="AA72" s="114">
        <f t="shared" si="13"/>
        <v>174.99631070718544</v>
      </c>
      <c r="AB72" s="114">
        <f t="shared" si="14"/>
        <v>250.7305969894916</v>
      </c>
      <c r="AC72" s="114">
        <f t="shared" si="15"/>
        <v>160.62066458392502</v>
      </c>
      <c r="AD72" s="114">
        <f t="shared" si="16"/>
        <v>208.98082135756886</v>
      </c>
      <c r="AE72" s="114">
        <f t="shared" si="17"/>
        <v>475.27056574583997</v>
      </c>
      <c r="AF72" s="114">
        <f t="shared" si="18"/>
        <v>47.448868381070284</v>
      </c>
      <c r="AH72" s="112">
        <v>1101.74</v>
      </c>
      <c r="AI72" s="114">
        <f t="shared" si="19"/>
        <v>366.65791260739093</v>
      </c>
      <c r="AJ72" s="114">
        <f t="shared" si="20"/>
        <v>105.57689780365426</v>
      </c>
      <c r="AK72" s="114">
        <f t="shared" si="21"/>
        <v>159.01853677932405</v>
      </c>
      <c r="AL72" s="114">
        <f t="shared" si="22"/>
        <v>94.432249597652174</v>
      </c>
      <c r="AM72" s="114">
        <f t="shared" si="23"/>
        <v>135.30030559500142</v>
      </c>
      <c r="AN72" s="114">
        <f t="shared" si="24"/>
        <v>86.674802612894069</v>
      </c>
      <c r="AO72" s="114">
        <f t="shared" si="25"/>
        <v>112.77111502414087</v>
      </c>
      <c r="AP72" s="114">
        <f t="shared" si="26"/>
        <v>256.46751356962</v>
      </c>
      <c r="AQ72" s="114">
        <f t="shared" si="27"/>
        <v>25.604559113161894</v>
      </c>
    </row>
    <row r="73" spans="1:43" x14ac:dyDescent="0.35">
      <c r="A73" s="90" t="s">
        <v>121</v>
      </c>
      <c r="B73" s="89">
        <v>343</v>
      </c>
      <c r="C73" s="90" t="s">
        <v>137</v>
      </c>
      <c r="D73" s="112">
        <v>3463.75</v>
      </c>
      <c r="E73" s="113">
        <v>0.25316984812595794</v>
      </c>
      <c r="F73" s="113">
        <v>8.2785574700000003E-2</v>
      </c>
      <c r="G73" s="113">
        <v>5.1526717557251911E-2</v>
      </c>
      <c r="H73" s="114">
        <f t="shared" si="28"/>
        <v>876.91706144628677</v>
      </c>
      <c r="I73" s="114">
        <f t="shared" si="29"/>
        <v>286.74853436712499</v>
      </c>
      <c r="J73" s="114">
        <f t="shared" si="30"/>
        <v>178.47566793893131</v>
      </c>
      <c r="L73" s="112">
        <v>731.42</v>
      </c>
      <c r="M73" s="112">
        <v>1140.04</v>
      </c>
      <c r="N73" s="112">
        <f t="shared" si="31"/>
        <v>1871.46</v>
      </c>
      <c r="O73" s="113">
        <v>0.25316984812595794</v>
      </c>
      <c r="P73" s="113">
        <v>7.580454679657514E-2</v>
      </c>
      <c r="Q73" s="113">
        <v>0.1223796870386773</v>
      </c>
      <c r="R73" s="113">
        <v>4.0596397992323591E-2</v>
      </c>
      <c r="S73" s="113">
        <v>2.0962503690581634E-2</v>
      </c>
      <c r="T73" s="113">
        <v>6.0525538824918811E-2</v>
      </c>
      <c r="U73" s="113">
        <v>0.12821080602302923</v>
      </c>
      <c r="V73" s="113">
        <v>8.2785574700000003E-2</v>
      </c>
      <c r="W73" s="113">
        <v>2.9348868077575401E-2</v>
      </c>
      <c r="X73" s="114">
        <f t="shared" si="10"/>
        <v>473.79724397380528</v>
      </c>
      <c r="Y73" s="114">
        <f t="shared" si="11"/>
        <v>141.8651771479185</v>
      </c>
      <c r="Z73" s="114">
        <f t="shared" si="12"/>
        <v>229.02868910540303</v>
      </c>
      <c r="AA73" s="114">
        <f t="shared" si="13"/>
        <v>75.974534986713905</v>
      </c>
      <c r="AB73" s="114">
        <f t="shared" si="14"/>
        <v>39.230487156775908</v>
      </c>
      <c r="AC73" s="114">
        <f t="shared" si="15"/>
        <v>113.27112488928256</v>
      </c>
      <c r="AD73" s="114">
        <f t="shared" si="16"/>
        <v>239.94139503985829</v>
      </c>
      <c r="AE73" s="114">
        <f t="shared" si="17"/>
        <v>154.92989162806199</v>
      </c>
      <c r="AF73" s="114">
        <f t="shared" si="18"/>
        <v>54.925232652459265</v>
      </c>
      <c r="AH73" s="112">
        <v>1239.1400000000001</v>
      </c>
      <c r="AI73" s="114">
        <f t="shared" si="19"/>
        <v>313.71288560679955</v>
      </c>
      <c r="AJ73" s="114">
        <f t="shared" si="20"/>
        <v>93.932446117508121</v>
      </c>
      <c r="AK73" s="114">
        <f t="shared" si="21"/>
        <v>151.64556539710659</v>
      </c>
      <c r="AL73" s="114">
        <f t="shared" si="22"/>
        <v>50.304620608207856</v>
      </c>
      <c r="AM73" s="114">
        <f t="shared" si="23"/>
        <v>25.975476823147329</v>
      </c>
      <c r="AN73" s="114">
        <f t="shared" si="24"/>
        <v>74.9996161795099</v>
      </c>
      <c r="AO73" s="114">
        <f t="shared" si="25"/>
        <v>158.87113817537644</v>
      </c>
      <c r="AP73" s="114">
        <f t="shared" si="26"/>
        <v>102.58291703375801</v>
      </c>
      <c r="AQ73" s="114">
        <f t="shared" si="27"/>
        <v>36.367356389646787</v>
      </c>
    </row>
    <row r="74" spans="1:43" x14ac:dyDescent="0.35">
      <c r="A74" s="90" t="s">
        <v>121</v>
      </c>
      <c r="B74" s="89">
        <v>342</v>
      </c>
      <c r="C74" s="90" t="s">
        <v>138</v>
      </c>
      <c r="D74" s="112">
        <v>2428.58</v>
      </c>
      <c r="E74" s="113">
        <v>0.28184226615039737</v>
      </c>
      <c r="F74" s="113">
        <v>6.7724936570000005E-2</v>
      </c>
      <c r="G74" s="113">
        <v>5.0230650948231675E-2</v>
      </c>
      <c r="H74" s="114">
        <f t="shared" si="28"/>
        <v>684.476490727532</v>
      </c>
      <c r="I74" s="114">
        <f t="shared" si="29"/>
        <v>164.47542645517061</v>
      </c>
      <c r="J74" s="114">
        <f t="shared" si="30"/>
        <v>121.98915427985648</v>
      </c>
      <c r="L74" s="112">
        <v>510.69</v>
      </c>
      <c r="M74" s="112">
        <v>789.39</v>
      </c>
      <c r="N74" s="112">
        <f t="shared" si="31"/>
        <v>1300.08</v>
      </c>
      <c r="O74" s="113">
        <v>0.28184226615039737</v>
      </c>
      <c r="P74" s="113">
        <v>9.9800399201596807E-2</v>
      </c>
      <c r="Q74" s="113">
        <v>0.14339741569492595</v>
      </c>
      <c r="R74" s="113">
        <v>0.13551843681058934</v>
      </c>
      <c r="S74" s="113">
        <v>9.6123542388906399E-2</v>
      </c>
      <c r="T74" s="113">
        <v>8.204643344889169E-2</v>
      </c>
      <c r="U74" s="113">
        <v>0.10127114192667297</v>
      </c>
      <c r="V74" s="113">
        <v>6.7724936570000005E-2</v>
      </c>
      <c r="W74" s="113">
        <v>2.7188746588284695E-2</v>
      </c>
      <c r="X74" s="114">
        <f t="shared" si="10"/>
        <v>366.41749337680858</v>
      </c>
      <c r="Y74" s="114">
        <f t="shared" si="11"/>
        <v>129.74850299401197</v>
      </c>
      <c r="Z74" s="114">
        <f t="shared" si="12"/>
        <v>186.42811219665933</v>
      </c>
      <c r="AA74" s="114">
        <f t="shared" si="13"/>
        <v>176.18480932871097</v>
      </c>
      <c r="AB74" s="114">
        <f t="shared" si="14"/>
        <v>124.96829498896942</v>
      </c>
      <c r="AC74" s="114">
        <f t="shared" si="15"/>
        <v>106.6669271982351</v>
      </c>
      <c r="AD74" s="114">
        <f t="shared" si="16"/>
        <v>131.66058619602899</v>
      </c>
      <c r="AE74" s="114">
        <f t="shared" si="17"/>
        <v>88.0478355359256</v>
      </c>
      <c r="AF74" s="114">
        <f t="shared" si="18"/>
        <v>35.347545664497162</v>
      </c>
      <c r="AH74" s="112">
        <v>858.01</v>
      </c>
      <c r="AI74" s="114">
        <f t="shared" si="19"/>
        <v>241.82348277970243</v>
      </c>
      <c r="AJ74" s="114">
        <f t="shared" si="20"/>
        <v>85.62974051896208</v>
      </c>
      <c r="AK74" s="114">
        <f t="shared" si="21"/>
        <v>123.03641664040342</v>
      </c>
      <c r="AL74" s="114">
        <f t="shared" si="22"/>
        <v>116.27617396785375</v>
      </c>
      <c r="AM74" s="114">
        <f t="shared" si="23"/>
        <v>82.474960605105579</v>
      </c>
      <c r="AN74" s="114">
        <f t="shared" si="24"/>
        <v>70.396660363483562</v>
      </c>
      <c r="AO74" s="114">
        <f t="shared" si="25"/>
        <v>86.891652484504675</v>
      </c>
      <c r="AP74" s="114">
        <f t="shared" si="26"/>
        <v>58.108672826425703</v>
      </c>
      <c r="AQ74" s="114">
        <f t="shared" si="27"/>
        <v>23.328216460214151</v>
      </c>
    </row>
    <row r="75" spans="1:43" x14ac:dyDescent="0.35">
      <c r="A75" s="90" t="s">
        <v>121</v>
      </c>
      <c r="B75" s="89">
        <v>356</v>
      </c>
      <c r="C75" s="90" t="s">
        <v>139</v>
      </c>
      <c r="D75" s="112">
        <v>4398.01</v>
      </c>
      <c r="E75" s="113">
        <v>0.19346296735435933</v>
      </c>
      <c r="F75" s="113">
        <v>0.1438115599</v>
      </c>
      <c r="G75" s="113">
        <v>3.7403580264881386E-2</v>
      </c>
      <c r="H75" s="114">
        <f t="shared" si="28"/>
        <v>850.8520650541459</v>
      </c>
      <c r="I75" s="114">
        <f t="shared" si="29"/>
        <v>632.48467855579906</v>
      </c>
      <c r="J75" s="114">
        <f t="shared" si="30"/>
        <v>164.50132004075098</v>
      </c>
      <c r="L75" s="112">
        <v>617.9</v>
      </c>
      <c r="M75" s="112">
        <v>1624.65</v>
      </c>
      <c r="N75" s="112">
        <f t="shared" si="31"/>
        <v>2242.5500000000002</v>
      </c>
      <c r="O75" s="113">
        <v>0.19346296735435933</v>
      </c>
      <c r="P75" s="113">
        <v>5.5177028835624774E-2</v>
      </c>
      <c r="Q75" s="113">
        <v>4.3861783671979557E-2</v>
      </c>
      <c r="R75" s="113">
        <v>3.2729042462586691E-2</v>
      </c>
      <c r="S75" s="113">
        <v>3.4189074096605425E-2</v>
      </c>
      <c r="T75" s="113">
        <v>9.1738654337510647E-2</v>
      </c>
      <c r="U75" s="113">
        <v>0.10201971042705925</v>
      </c>
      <c r="V75" s="113">
        <v>0.1438115599</v>
      </c>
      <c r="W75" s="113">
        <v>2.0274006266511029E-2</v>
      </c>
      <c r="X75" s="114">
        <f t="shared" si="10"/>
        <v>433.85037744051857</v>
      </c>
      <c r="Y75" s="114">
        <f t="shared" si="11"/>
        <v>123.73724601533034</v>
      </c>
      <c r="Z75" s="114">
        <f t="shared" si="12"/>
        <v>98.362242973597759</v>
      </c>
      <c r="AA75" s="114">
        <f t="shared" si="13"/>
        <v>73.396514174473793</v>
      </c>
      <c r="AB75" s="114">
        <f t="shared" si="14"/>
        <v>76.670708115342507</v>
      </c>
      <c r="AC75" s="114">
        <f t="shared" si="15"/>
        <v>205.72851928458451</v>
      </c>
      <c r="AD75" s="114">
        <f t="shared" si="16"/>
        <v>228.78430161820174</v>
      </c>
      <c r="AE75" s="114">
        <f t="shared" si="17"/>
        <v>322.50461365374503</v>
      </c>
      <c r="AF75" s="114">
        <f t="shared" si="18"/>
        <v>45.46547275296431</v>
      </c>
      <c r="AH75" s="112">
        <v>1765.88</v>
      </c>
      <c r="AI75" s="114">
        <f t="shared" si="19"/>
        <v>341.63238479171611</v>
      </c>
      <c r="AJ75" s="114">
        <f t="shared" si="20"/>
        <v>97.436011680253088</v>
      </c>
      <c r="AK75" s="114">
        <f t="shared" si="21"/>
        <v>77.454646550675264</v>
      </c>
      <c r="AL75" s="114">
        <f t="shared" si="22"/>
        <v>57.795561503832587</v>
      </c>
      <c r="AM75" s="114">
        <f t="shared" si="23"/>
        <v>60.373802165713592</v>
      </c>
      <c r="AN75" s="114">
        <f t="shared" si="24"/>
        <v>161.99945492152332</v>
      </c>
      <c r="AO75" s="114">
        <f t="shared" si="25"/>
        <v>180.1545662489354</v>
      </c>
      <c r="AP75" s="114">
        <f t="shared" si="26"/>
        <v>253.95395739621202</v>
      </c>
      <c r="AQ75" s="114">
        <f t="shared" si="27"/>
        <v>35.801462185906502</v>
      </c>
    </row>
    <row r="76" spans="1:43" x14ac:dyDescent="0.35">
      <c r="A76" s="90" t="s">
        <v>121</v>
      </c>
      <c r="B76" s="89">
        <v>357</v>
      </c>
      <c r="C76" s="90" t="s">
        <v>140</v>
      </c>
      <c r="D76" s="112">
        <v>3334.4</v>
      </c>
      <c r="E76" s="113">
        <v>0.33180887046829594</v>
      </c>
      <c r="F76" s="113">
        <v>0.1699843332</v>
      </c>
      <c r="G76" s="113">
        <v>5.3381424706943195E-2</v>
      </c>
      <c r="H76" s="114">
        <f t="shared" ref="H76:H107" si="32">$D76*E76</f>
        <v>1106.3834976894859</v>
      </c>
      <c r="I76" s="114">
        <f t="shared" ref="I76:I107" si="33">$D76*F76</f>
        <v>566.79576062208002</v>
      </c>
      <c r="J76" s="114">
        <f t="shared" ref="J76:J107" si="34">$D76*G76</f>
        <v>177.99502254283141</v>
      </c>
      <c r="L76" s="112">
        <v>746.31</v>
      </c>
      <c r="M76" s="112">
        <v>908.01</v>
      </c>
      <c r="N76" s="112">
        <f t="shared" ref="N76:N107" si="35">L76+M76</f>
        <v>1654.32</v>
      </c>
      <c r="O76" s="113">
        <v>0.33180887046829594</v>
      </c>
      <c r="P76" s="113">
        <v>5.0156739811912224E-2</v>
      </c>
      <c r="Q76" s="113">
        <v>8.7848932676518887E-2</v>
      </c>
      <c r="R76" s="113">
        <v>7.3742349604418569E-2</v>
      </c>
      <c r="S76" s="113">
        <v>0.17047320495596358</v>
      </c>
      <c r="T76" s="113">
        <v>0.2007015972533214</v>
      </c>
      <c r="U76" s="113">
        <v>7.9713390058217648E-2</v>
      </c>
      <c r="V76" s="113">
        <v>0.1699843332</v>
      </c>
      <c r="W76" s="113">
        <v>2.9534267322983719E-2</v>
      </c>
      <c r="X76" s="114">
        <f t="shared" si="10"/>
        <v>548.91805059311127</v>
      </c>
      <c r="Y76" s="114">
        <f t="shared" si="11"/>
        <v>82.975297805642626</v>
      </c>
      <c r="Z76" s="114">
        <f t="shared" si="12"/>
        <v>145.33024630541871</v>
      </c>
      <c r="AA76" s="114">
        <f t="shared" si="13"/>
        <v>121.99344379758172</v>
      </c>
      <c r="AB76" s="114">
        <f t="shared" si="14"/>
        <v>282.01723242274966</v>
      </c>
      <c r="AC76" s="114">
        <f t="shared" si="15"/>
        <v>332.02466636811465</v>
      </c>
      <c r="AD76" s="114">
        <f t="shared" si="16"/>
        <v>131.87145544111061</v>
      </c>
      <c r="AE76" s="114">
        <f t="shared" si="17"/>
        <v>281.20848209942397</v>
      </c>
      <c r="AF76" s="114">
        <f t="shared" si="18"/>
        <v>48.859129117758421</v>
      </c>
      <c r="AH76" s="112">
        <v>986.95</v>
      </c>
      <c r="AI76" s="114">
        <f t="shared" si="19"/>
        <v>327.47876470868471</v>
      </c>
      <c r="AJ76" s="114">
        <f t="shared" si="20"/>
        <v>49.502194357366768</v>
      </c>
      <c r="AK76" s="114">
        <f t="shared" si="21"/>
        <v>86.702504105090313</v>
      </c>
      <c r="AL76" s="114">
        <f t="shared" si="22"/>
        <v>72.780011942080904</v>
      </c>
      <c r="AM76" s="114">
        <f t="shared" si="23"/>
        <v>168.24852963128825</v>
      </c>
      <c r="AN76" s="114">
        <f t="shared" si="24"/>
        <v>198.08244140916557</v>
      </c>
      <c r="AO76" s="114">
        <f t="shared" si="25"/>
        <v>78.673130317957913</v>
      </c>
      <c r="AP76" s="114">
        <f t="shared" si="26"/>
        <v>167.76603765174002</v>
      </c>
      <c r="AQ76" s="114">
        <f t="shared" si="27"/>
        <v>29.148845134418782</v>
      </c>
    </row>
    <row r="77" spans="1:43" x14ac:dyDescent="0.35">
      <c r="A77" s="90" t="s">
        <v>121</v>
      </c>
      <c r="B77" s="89">
        <v>358</v>
      </c>
      <c r="C77" s="90" t="s">
        <v>141</v>
      </c>
      <c r="D77" s="112">
        <v>3470.97</v>
      </c>
      <c r="E77" s="113">
        <v>0.1624474461043027</v>
      </c>
      <c r="F77" s="113">
        <v>0.2721291341</v>
      </c>
      <c r="G77" s="113">
        <v>2.7914325842696628E-2</v>
      </c>
      <c r="H77" s="114">
        <f t="shared" si="32"/>
        <v>563.85021200465155</v>
      </c>
      <c r="I77" s="114">
        <f t="shared" si="33"/>
        <v>944.55206058707699</v>
      </c>
      <c r="J77" s="114">
        <f t="shared" si="34"/>
        <v>96.889787570224712</v>
      </c>
      <c r="L77" s="112">
        <v>403.1</v>
      </c>
      <c r="M77" s="112">
        <v>1332.35</v>
      </c>
      <c r="N77" s="112">
        <f t="shared" si="35"/>
        <v>1735.4499999999998</v>
      </c>
      <c r="O77" s="113">
        <v>0.1624474461043027</v>
      </c>
      <c r="P77" s="113">
        <v>9.9414303329223176E-3</v>
      </c>
      <c r="Q77" s="113">
        <v>2.7897657213316891E-2</v>
      </c>
      <c r="R77" s="113">
        <v>2.4352651048088779E-2</v>
      </c>
      <c r="S77" s="113">
        <v>6.5736744759556098E-2</v>
      </c>
      <c r="T77" s="113">
        <v>6.7663378545006161E-2</v>
      </c>
      <c r="U77" s="113">
        <v>8.73150431565968E-2</v>
      </c>
      <c r="V77" s="113">
        <v>0.2721291341</v>
      </c>
      <c r="W77" s="113">
        <v>1.6393442622950821E-2</v>
      </c>
      <c r="X77" s="114">
        <f t="shared" ref="X77:X140" si="36">$N77*O77</f>
        <v>281.91942034171211</v>
      </c>
      <c r="Y77" s="114">
        <f t="shared" ref="Y77:Y140" si="37">$N77*P77</f>
        <v>17.252855271270032</v>
      </c>
      <c r="Z77" s="114">
        <f t="shared" ref="Z77:Z140" si="38">$N77*Q77</f>
        <v>48.414989210850791</v>
      </c>
      <c r="AA77" s="114">
        <f t="shared" ref="AA77:AA140" si="39">$N77*R77</f>
        <v>42.262808261405667</v>
      </c>
      <c r="AB77" s="114">
        <f t="shared" ref="AB77:AB140" si="40">$N77*S77</f>
        <v>114.08283369297162</v>
      </c>
      <c r="AC77" s="114">
        <f t="shared" ref="AC77:AC140" si="41">$N77*T77</f>
        <v>117.42641029593094</v>
      </c>
      <c r="AD77" s="114">
        <f t="shared" ref="AD77:AD140" si="42">$N77*U77</f>
        <v>151.53089164611589</v>
      </c>
      <c r="AE77" s="114">
        <f t="shared" ref="AE77:AE140" si="43">$N77*V77</f>
        <v>472.26650577384498</v>
      </c>
      <c r="AF77" s="114">
        <f t="shared" ref="AF77:AF140" si="44">$N77*W77</f>
        <v>28.45</v>
      </c>
      <c r="AH77" s="112">
        <v>1448.18</v>
      </c>
      <c r="AI77" s="114">
        <f t="shared" ref="AI77:AI140" si="45">$AH77*O77</f>
        <v>235.2531424993291</v>
      </c>
      <c r="AJ77" s="114">
        <f t="shared" ref="AJ77:AJ140" si="46">$AH77*P77</f>
        <v>14.396980579531443</v>
      </c>
      <c r="AK77" s="114">
        <f t="shared" ref="AK77:AK140" si="47">$AH77*Q77</f>
        <v>40.400829223181255</v>
      </c>
      <c r="AL77" s="114">
        <f t="shared" ref="AL77:AL140" si="48">$AH77*R77</f>
        <v>35.267022194821209</v>
      </c>
      <c r="AM77" s="114">
        <f t="shared" ref="AM77:AM140" si="49">$AH77*S77</f>
        <v>95.198639025893954</v>
      </c>
      <c r="AN77" s="114">
        <f t="shared" ref="AN77:AN140" si="50">$AH77*T77</f>
        <v>97.988751541307025</v>
      </c>
      <c r="AO77" s="114">
        <f t="shared" ref="AO77:AO140" si="51">$AH77*U77</f>
        <v>126.44789919852036</v>
      </c>
      <c r="AP77" s="114">
        <f t="shared" ref="AP77:AP140" si="52">$AH77*V77</f>
        <v>394.09196942093803</v>
      </c>
      <c r="AQ77" s="114">
        <f t="shared" ref="AQ77:AQ140" si="53">$AH77*W77</f>
        <v>23.74065573770492</v>
      </c>
    </row>
    <row r="78" spans="1:43" x14ac:dyDescent="0.35">
      <c r="A78" s="90" t="s">
        <v>121</v>
      </c>
      <c r="B78" s="89">
        <v>877</v>
      </c>
      <c r="C78" s="90" t="s">
        <v>142</v>
      </c>
      <c r="D78" s="112">
        <v>2802.15</v>
      </c>
      <c r="E78" s="113">
        <v>0.24009336964375036</v>
      </c>
      <c r="F78" s="113">
        <v>0.1579315164</v>
      </c>
      <c r="G78" s="113">
        <v>3.5484586382789979E-2</v>
      </c>
      <c r="H78" s="114">
        <f t="shared" si="32"/>
        <v>672.77763574723508</v>
      </c>
      <c r="I78" s="114">
        <f t="shared" si="33"/>
        <v>442.54779868026003</v>
      </c>
      <c r="J78" s="114">
        <f t="shared" si="34"/>
        <v>99.433133732534941</v>
      </c>
      <c r="L78" s="112">
        <v>347.51</v>
      </c>
      <c r="M78" s="112">
        <v>1044.07</v>
      </c>
      <c r="N78" s="112">
        <f t="shared" si="35"/>
        <v>1391.58</v>
      </c>
      <c r="O78" s="113">
        <v>0.24009336964375036</v>
      </c>
      <c r="P78" s="113">
        <v>1.0503406510219531E-2</v>
      </c>
      <c r="Q78" s="113">
        <v>3.2172596517789552E-2</v>
      </c>
      <c r="R78" s="113">
        <v>2.1763815291445873E-2</v>
      </c>
      <c r="S78" s="113">
        <v>8.1283118849356545E-2</v>
      </c>
      <c r="T78" s="113">
        <v>7.8349735049205144E-2</v>
      </c>
      <c r="U78" s="113">
        <v>0.13663890991672975</v>
      </c>
      <c r="V78" s="113">
        <v>0.1579315164</v>
      </c>
      <c r="W78" s="113">
        <v>2.0110036046291028E-2</v>
      </c>
      <c r="X78" s="114">
        <f t="shared" si="36"/>
        <v>334.10913132885008</v>
      </c>
      <c r="Y78" s="114">
        <f t="shared" si="37"/>
        <v>14.616330431491296</v>
      </c>
      <c r="Z78" s="114">
        <f t="shared" si="38"/>
        <v>44.770741862225584</v>
      </c>
      <c r="AA78" s="114">
        <f t="shared" si="39"/>
        <v>30.286090083270246</v>
      </c>
      <c r="AB78" s="114">
        <f t="shared" si="40"/>
        <v>113.11196252838758</v>
      </c>
      <c r="AC78" s="114">
        <f t="shared" si="41"/>
        <v>109.02992429977289</v>
      </c>
      <c r="AD78" s="114">
        <f t="shared" si="42"/>
        <v>190.14397426192278</v>
      </c>
      <c r="AE78" s="114">
        <f t="shared" si="43"/>
        <v>219.774339591912</v>
      </c>
      <c r="AF78" s="114">
        <f t="shared" si="44"/>
        <v>27.984723961297668</v>
      </c>
      <c r="AH78" s="112">
        <v>1134.83</v>
      </c>
      <c r="AI78" s="114">
        <f t="shared" si="45"/>
        <v>272.46515867281721</v>
      </c>
      <c r="AJ78" s="114">
        <f t="shared" si="46"/>
        <v>11.91958080999243</v>
      </c>
      <c r="AK78" s="114">
        <f t="shared" si="47"/>
        <v>36.510427706283117</v>
      </c>
      <c r="AL78" s="114">
        <f t="shared" si="48"/>
        <v>24.698230507191518</v>
      </c>
      <c r="AM78" s="114">
        <f t="shared" si="49"/>
        <v>92.242521763815276</v>
      </c>
      <c r="AN78" s="114">
        <f t="shared" si="50"/>
        <v>88.913629825889473</v>
      </c>
      <c r="AO78" s="114">
        <f t="shared" si="51"/>
        <v>155.06193414080241</v>
      </c>
      <c r="AP78" s="114">
        <f t="shared" si="52"/>
        <v>179.225422756212</v>
      </c>
      <c r="AQ78" s="114">
        <f t="shared" si="53"/>
        <v>22.821472206412444</v>
      </c>
    </row>
    <row r="79" spans="1:43" x14ac:dyDescent="0.35">
      <c r="A79" s="90" t="s">
        <v>121</v>
      </c>
      <c r="B79" s="89">
        <v>943</v>
      </c>
      <c r="C79" s="90" t="s">
        <v>143</v>
      </c>
      <c r="D79" s="112">
        <v>2456.6999999999998</v>
      </c>
      <c r="E79" s="113">
        <v>0.15265899299080446</v>
      </c>
      <c r="F79" s="113">
        <v>4.9492775900000001E-2</v>
      </c>
      <c r="G79" s="113">
        <v>3.0303030303030304E-2</v>
      </c>
      <c r="H79" s="114">
        <f t="shared" si="32"/>
        <v>375.03734808050928</v>
      </c>
      <c r="I79" s="114">
        <f t="shared" si="33"/>
        <v>121.58890255352999</v>
      </c>
      <c r="J79" s="114">
        <f t="shared" si="34"/>
        <v>74.445454545454538</v>
      </c>
      <c r="L79" s="112">
        <v>273.42</v>
      </c>
      <c r="M79" s="112">
        <v>969.38</v>
      </c>
      <c r="N79" s="112">
        <f t="shared" si="35"/>
        <v>1242.8</v>
      </c>
      <c r="O79" s="113">
        <v>0.15265899299080446</v>
      </c>
      <c r="P79" s="113">
        <v>2.273183812090946E-2</v>
      </c>
      <c r="Q79" s="113">
        <v>4.3837971419361771E-2</v>
      </c>
      <c r="R79" s="113">
        <v>3.0561382035961711E-2</v>
      </c>
      <c r="S79" s="113">
        <v>1.3967981089502524E-2</v>
      </c>
      <c r="T79" s="113">
        <v>2.148920167615773E-2</v>
      </c>
      <c r="U79" s="113">
        <v>7.9402600193402811E-2</v>
      </c>
      <c r="V79" s="113">
        <v>4.9492775900000001E-2</v>
      </c>
      <c r="W79" s="113">
        <v>1.666485132338525E-2</v>
      </c>
      <c r="X79" s="114">
        <f t="shared" si="36"/>
        <v>189.72459648897177</v>
      </c>
      <c r="Y79" s="114">
        <f t="shared" si="37"/>
        <v>28.251128416666276</v>
      </c>
      <c r="Z79" s="114">
        <f t="shared" si="38"/>
        <v>54.481830879982809</v>
      </c>
      <c r="AA79" s="114">
        <f t="shared" si="39"/>
        <v>37.981685594293211</v>
      </c>
      <c r="AB79" s="114">
        <f t="shared" si="40"/>
        <v>17.359406898033736</v>
      </c>
      <c r="AC79" s="114">
        <f t="shared" si="41"/>
        <v>26.706779843128825</v>
      </c>
      <c r="AD79" s="114">
        <f t="shared" si="42"/>
        <v>98.681551520361012</v>
      </c>
      <c r="AE79" s="114">
        <f t="shared" si="43"/>
        <v>61.509621888520002</v>
      </c>
      <c r="AF79" s="114">
        <f t="shared" si="44"/>
        <v>20.711077224703189</v>
      </c>
      <c r="AH79" s="112">
        <v>1053.6500000000001</v>
      </c>
      <c r="AI79" s="114">
        <f t="shared" si="45"/>
        <v>160.84914796476113</v>
      </c>
      <c r="AJ79" s="114">
        <f t="shared" si="46"/>
        <v>23.951401236096256</v>
      </c>
      <c r="AK79" s="114">
        <f t="shared" si="47"/>
        <v>46.189878586010536</v>
      </c>
      <c r="AL79" s="114">
        <f t="shared" si="48"/>
        <v>32.201000182191059</v>
      </c>
      <c r="AM79" s="114">
        <f t="shared" si="49"/>
        <v>14.717363274954335</v>
      </c>
      <c r="AN79" s="114">
        <f t="shared" si="50"/>
        <v>22.642097346083595</v>
      </c>
      <c r="AO79" s="114">
        <f t="shared" si="51"/>
        <v>83.662549693778885</v>
      </c>
      <c r="AP79" s="114">
        <f t="shared" si="52"/>
        <v>52.148063327035004</v>
      </c>
      <c r="AQ79" s="114">
        <f t="shared" si="53"/>
        <v>17.558920596884871</v>
      </c>
    </row>
    <row r="80" spans="1:43" x14ac:dyDescent="0.35">
      <c r="A80" s="90" t="s">
        <v>121</v>
      </c>
      <c r="B80" s="89">
        <v>359</v>
      </c>
      <c r="C80" s="90" t="s">
        <v>144</v>
      </c>
      <c r="D80" s="112">
        <v>4419.12</v>
      </c>
      <c r="E80" s="113">
        <v>0.28705820621415989</v>
      </c>
      <c r="F80" s="113">
        <v>0.1139919046</v>
      </c>
      <c r="G80" s="113">
        <v>3.8854530787846196E-2</v>
      </c>
      <c r="H80" s="114">
        <f t="shared" si="32"/>
        <v>1268.5446602451182</v>
      </c>
      <c r="I80" s="114">
        <f t="shared" si="33"/>
        <v>503.74390545595196</v>
      </c>
      <c r="J80" s="114">
        <f t="shared" si="34"/>
        <v>171.70283409518689</v>
      </c>
      <c r="L80" s="112">
        <v>834.37</v>
      </c>
      <c r="M80" s="112">
        <v>1577.98</v>
      </c>
      <c r="N80" s="112">
        <f t="shared" si="35"/>
        <v>2412.35</v>
      </c>
      <c r="O80" s="113">
        <v>0.28705820621415989</v>
      </c>
      <c r="P80" s="113">
        <v>3.3172195365894316E-2</v>
      </c>
      <c r="Q80" s="113">
        <v>7.7901872534311273E-2</v>
      </c>
      <c r="R80" s="113">
        <v>8.5958770906262152E-2</v>
      </c>
      <c r="S80" s="113">
        <v>7.3401122409290434E-2</v>
      </c>
      <c r="T80" s="113">
        <v>0.10718453075512585</v>
      </c>
      <c r="U80" s="113">
        <v>0.11496360504528533</v>
      </c>
      <c r="V80" s="113">
        <v>0.1139919046</v>
      </c>
      <c r="W80" s="113">
        <v>2.1082181978312325E-2</v>
      </c>
      <c r="X80" s="114">
        <f t="shared" si="36"/>
        <v>692.48486376072856</v>
      </c>
      <c r="Y80" s="114">
        <f t="shared" si="37"/>
        <v>80.022945490915149</v>
      </c>
      <c r="Z80" s="114">
        <f t="shared" si="38"/>
        <v>187.92658220814579</v>
      </c>
      <c r="AA80" s="114">
        <f t="shared" si="39"/>
        <v>207.36264099572151</v>
      </c>
      <c r="AB80" s="114">
        <f t="shared" si="40"/>
        <v>177.06919764405177</v>
      </c>
      <c r="AC80" s="114">
        <f t="shared" si="41"/>
        <v>258.56660276712785</v>
      </c>
      <c r="AD80" s="114">
        <f t="shared" si="42"/>
        <v>277.33245263099406</v>
      </c>
      <c r="AE80" s="114">
        <f t="shared" si="43"/>
        <v>274.98837106180997</v>
      </c>
      <c r="AF80" s="114">
        <f t="shared" si="44"/>
        <v>50.857601695381739</v>
      </c>
      <c r="AH80" s="112">
        <v>1715.16</v>
      </c>
      <c r="AI80" s="114">
        <f t="shared" si="45"/>
        <v>492.35075297027851</v>
      </c>
      <c r="AJ80" s="114">
        <f t="shared" si="46"/>
        <v>56.895622603767301</v>
      </c>
      <c r="AK80" s="114">
        <f t="shared" si="47"/>
        <v>133.61417569594934</v>
      </c>
      <c r="AL80" s="114">
        <f t="shared" si="48"/>
        <v>147.43304550758461</v>
      </c>
      <c r="AM80" s="114">
        <f t="shared" si="49"/>
        <v>125.89466911151858</v>
      </c>
      <c r="AN80" s="114">
        <f t="shared" si="50"/>
        <v>183.83861976996167</v>
      </c>
      <c r="AO80" s="114">
        <f t="shared" si="51"/>
        <v>197.1809768294716</v>
      </c>
      <c r="AP80" s="114">
        <f t="shared" si="52"/>
        <v>195.51435509373601</v>
      </c>
      <c r="AQ80" s="114">
        <f t="shared" si="53"/>
        <v>36.159315241922172</v>
      </c>
    </row>
    <row r="81" spans="1:43" x14ac:dyDescent="0.35">
      <c r="A81" s="90" t="s">
        <v>121</v>
      </c>
      <c r="B81" s="89">
        <v>344</v>
      </c>
      <c r="C81" s="90" t="s">
        <v>145</v>
      </c>
      <c r="D81" s="112">
        <v>4192.2</v>
      </c>
      <c r="E81" s="113">
        <v>0.30494112030553788</v>
      </c>
      <c r="F81" s="113">
        <v>6.9034649720000008E-2</v>
      </c>
      <c r="G81" s="113">
        <v>5.6069279318949068E-2</v>
      </c>
      <c r="H81" s="114">
        <f t="shared" si="32"/>
        <v>1278.3741645448758</v>
      </c>
      <c r="I81" s="114">
        <f t="shared" si="33"/>
        <v>289.40705855618404</v>
      </c>
      <c r="J81" s="114">
        <f t="shared" si="34"/>
        <v>235.05363276089827</v>
      </c>
      <c r="L81" s="112">
        <v>914.49</v>
      </c>
      <c r="M81" s="112">
        <v>1288.71</v>
      </c>
      <c r="N81" s="112">
        <f t="shared" si="35"/>
        <v>2203.1999999999998</v>
      </c>
      <c r="O81" s="113">
        <v>0.30494112030553788</v>
      </c>
      <c r="P81" s="113">
        <v>0.15375100500958624</v>
      </c>
      <c r="Q81" s="113">
        <v>0.14929803945822254</v>
      </c>
      <c r="R81" s="113">
        <v>3.9705609499659844E-2</v>
      </c>
      <c r="S81" s="113">
        <v>2.7831034696023254E-2</v>
      </c>
      <c r="T81" s="113">
        <v>8.0277073412084857E-2</v>
      </c>
      <c r="U81" s="113">
        <v>0.1003154183932216</v>
      </c>
      <c r="V81" s="113">
        <v>6.9034649720000008E-2</v>
      </c>
      <c r="W81" s="113">
        <v>3.0670247985508152E-2</v>
      </c>
      <c r="X81" s="114">
        <f t="shared" si="36"/>
        <v>671.84627625716098</v>
      </c>
      <c r="Y81" s="114">
        <f t="shared" si="37"/>
        <v>338.74421423712039</v>
      </c>
      <c r="Z81" s="114">
        <f t="shared" si="38"/>
        <v>328.93344053435584</v>
      </c>
      <c r="AA81" s="114">
        <f t="shared" si="39"/>
        <v>87.479398849650565</v>
      </c>
      <c r="AB81" s="114">
        <f t="shared" si="40"/>
        <v>61.317335642278429</v>
      </c>
      <c r="AC81" s="114">
        <f t="shared" si="41"/>
        <v>176.86644814150534</v>
      </c>
      <c r="AD81" s="114">
        <f t="shared" si="42"/>
        <v>221.01492980394582</v>
      </c>
      <c r="AE81" s="114">
        <f t="shared" si="43"/>
        <v>152.097140263104</v>
      </c>
      <c r="AF81" s="114">
        <f t="shared" si="44"/>
        <v>67.572690361671562</v>
      </c>
      <c r="AH81" s="112">
        <v>1400.73</v>
      </c>
      <c r="AI81" s="114">
        <f t="shared" si="45"/>
        <v>427.14017544557606</v>
      </c>
      <c r="AJ81" s="114">
        <f t="shared" si="46"/>
        <v>215.36364524707776</v>
      </c>
      <c r="AK81" s="114">
        <f t="shared" si="47"/>
        <v>209.12624281031606</v>
      </c>
      <c r="AL81" s="114">
        <f t="shared" si="48"/>
        <v>55.616838394458533</v>
      </c>
      <c r="AM81" s="114">
        <f t="shared" si="49"/>
        <v>38.98376522976065</v>
      </c>
      <c r="AN81" s="114">
        <f t="shared" si="50"/>
        <v>112.44650504050962</v>
      </c>
      <c r="AO81" s="114">
        <f t="shared" si="51"/>
        <v>140.51481600593729</v>
      </c>
      <c r="AP81" s="114">
        <f t="shared" si="52"/>
        <v>96.69890490229561</v>
      </c>
      <c r="AQ81" s="114">
        <f t="shared" si="53"/>
        <v>42.960736460740833</v>
      </c>
    </row>
    <row r="82" spans="1:43" x14ac:dyDescent="0.35">
      <c r="A82" s="90" t="s">
        <v>146</v>
      </c>
      <c r="B82" s="89">
        <v>301</v>
      </c>
      <c r="C82" s="90" t="s">
        <v>147</v>
      </c>
      <c r="D82" s="112">
        <v>4287.22</v>
      </c>
      <c r="E82" s="113">
        <v>0.26153846153846155</v>
      </c>
      <c r="F82" s="113">
        <v>0.54512310019999999</v>
      </c>
      <c r="G82" s="113">
        <v>4.1283755125123708E-2</v>
      </c>
      <c r="H82" s="114">
        <f t="shared" si="32"/>
        <v>1121.2729230769232</v>
      </c>
      <c r="I82" s="114">
        <f t="shared" si="33"/>
        <v>2337.0626576394443</v>
      </c>
      <c r="J82" s="114">
        <f t="shared" si="34"/>
        <v>176.99254064753288</v>
      </c>
      <c r="L82" s="112">
        <v>1002.76</v>
      </c>
      <c r="M82" s="112">
        <v>445.35</v>
      </c>
      <c r="N82" s="112">
        <f t="shared" si="35"/>
        <v>1448.1100000000001</v>
      </c>
      <c r="O82" s="113">
        <v>0.26153846153846155</v>
      </c>
      <c r="P82" s="113">
        <v>0</v>
      </c>
      <c r="Q82" s="113">
        <v>1.2693787837497103E-2</v>
      </c>
      <c r="R82" s="113">
        <v>0.10731650166949798</v>
      </c>
      <c r="S82" s="113">
        <v>0.15236365766504598</v>
      </c>
      <c r="T82" s="113">
        <v>0.36390980890551738</v>
      </c>
      <c r="U82" s="113">
        <v>0.17854841544139183</v>
      </c>
      <c r="V82" s="113">
        <v>0.54512310019999999</v>
      </c>
      <c r="W82" s="113">
        <v>2.1550225929787975E-2</v>
      </c>
      <c r="X82" s="114">
        <f t="shared" si="36"/>
        <v>378.73646153846158</v>
      </c>
      <c r="Y82" s="114">
        <f t="shared" si="37"/>
        <v>0</v>
      </c>
      <c r="Z82" s="114">
        <f t="shared" si="38"/>
        <v>18.382001105357929</v>
      </c>
      <c r="AA82" s="114">
        <f t="shared" si="39"/>
        <v>155.40609923261673</v>
      </c>
      <c r="AB82" s="114">
        <f t="shared" si="40"/>
        <v>220.63933630132973</v>
      </c>
      <c r="AC82" s="114">
        <f t="shared" si="41"/>
        <v>526.98143337416877</v>
      </c>
      <c r="AD82" s="114">
        <f t="shared" si="42"/>
        <v>258.55774588483393</v>
      </c>
      <c r="AE82" s="114">
        <f t="shared" si="43"/>
        <v>789.39821263062208</v>
      </c>
      <c r="AF82" s="114">
        <f t="shared" si="44"/>
        <v>31.207097671185267</v>
      </c>
      <c r="AH82" s="112">
        <v>484.07</v>
      </c>
      <c r="AI82" s="114">
        <f t="shared" si="45"/>
        <v>126.60292307692308</v>
      </c>
      <c r="AJ82" s="114">
        <f t="shared" si="46"/>
        <v>0</v>
      </c>
      <c r="AK82" s="114">
        <f t="shared" si="47"/>
        <v>6.1446818784972228</v>
      </c>
      <c r="AL82" s="114">
        <f t="shared" si="48"/>
        <v>51.948698963153888</v>
      </c>
      <c r="AM82" s="114">
        <f t="shared" si="49"/>
        <v>73.754675765918805</v>
      </c>
      <c r="AN82" s="114">
        <f t="shared" si="50"/>
        <v>176.15782119689379</v>
      </c>
      <c r="AO82" s="114">
        <f t="shared" si="51"/>
        <v>86.429931462714535</v>
      </c>
      <c r="AP82" s="114">
        <f t="shared" si="52"/>
        <v>263.87773911381402</v>
      </c>
      <c r="AQ82" s="114">
        <f t="shared" si="53"/>
        <v>10.431817865832464</v>
      </c>
    </row>
    <row r="83" spans="1:43" x14ac:dyDescent="0.35">
      <c r="A83" s="90" t="s">
        <v>146</v>
      </c>
      <c r="B83" s="89">
        <v>302</v>
      </c>
      <c r="C83" s="90" t="s">
        <v>148</v>
      </c>
      <c r="D83" s="112">
        <v>5430.1</v>
      </c>
      <c r="E83" s="113">
        <v>0.21204603404313968</v>
      </c>
      <c r="F83" s="113">
        <v>0.55352308000000006</v>
      </c>
      <c r="G83" s="113">
        <v>2.8913462513949478E-2</v>
      </c>
      <c r="H83" s="114">
        <f t="shared" si="32"/>
        <v>1151.4311694576529</v>
      </c>
      <c r="I83" s="114">
        <f t="shared" si="33"/>
        <v>3005.6856767080003</v>
      </c>
      <c r="J83" s="114">
        <f t="shared" si="34"/>
        <v>157.00299279699706</v>
      </c>
      <c r="L83" s="112">
        <v>683.82</v>
      </c>
      <c r="M83" s="112">
        <v>1106.71</v>
      </c>
      <c r="N83" s="112">
        <f t="shared" si="35"/>
        <v>1790.5300000000002</v>
      </c>
      <c r="O83" s="113">
        <v>0.21204603404313968</v>
      </c>
      <c r="P83" s="113">
        <v>0</v>
      </c>
      <c r="Q83" s="113">
        <v>5.2859402314159656E-3</v>
      </c>
      <c r="R83" s="113">
        <v>2.0186464663281445E-2</v>
      </c>
      <c r="S83" s="113">
        <v>3.4962124365270957E-2</v>
      </c>
      <c r="T83" s="113">
        <v>8.191126279863481E-2</v>
      </c>
      <c r="U83" s="113">
        <v>0.14500957296262382</v>
      </c>
      <c r="V83" s="113">
        <v>0.55352308000000006</v>
      </c>
      <c r="W83" s="113">
        <v>1.5424058222718438E-2</v>
      </c>
      <c r="X83" s="114">
        <f t="shared" si="36"/>
        <v>379.67478533526292</v>
      </c>
      <c r="Y83" s="114">
        <f t="shared" si="37"/>
        <v>0</v>
      </c>
      <c r="Z83" s="114">
        <f t="shared" si="38"/>
        <v>9.4646345625572295</v>
      </c>
      <c r="AA83" s="114">
        <f t="shared" si="39"/>
        <v>36.144470573545327</v>
      </c>
      <c r="AB83" s="114">
        <f t="shared" si="40"/>
        <v>62.600732539748613</v>
      </c>
      <c r="AC83" s="114">
        <f t="shared" si="41"/>
        <v>146.66457337883961</v>
      </c>
      <c r="AD83" s="114">
        <f t="shared" si="42"/>
        <v>259.64399067676686</v>
      </c>
      <c r="AE83" s="114">
        <f t="shared" si="43"/>
        <v>991.09968043240019</v>
      </c>
      <c r="AF83" s="114">
        <f t="shared" si="44"/>
        <v>27.617238969524049</v>
      </c>
      <c r="AH83" s="112">
        <v>1202.9100000000001</v>
      </c>
      <c r="AI83" s="114">
        <f t="shared" si="45"/>
        <v>255.07229481083317</v>
      </c>
      <c r="AJ83" s="114">
        <f t="shared" si="46"/>
        <v>0</v>
      </c>
      <c r="AK83" s="114">
        <f t="shared" si="47"/>
        <v>6.3585103637725799</v>
      </c>
      <c r="AL83" s="114">
        <f t="shared" si="48"/>
        <v>24.282500208107884</v>
      </c>
      <c r="AM83" s="114">
        <f t="shared" si="49"/>
        <v>42.056289020228093</v>
      </c>
      <c r="AN83" s="114">
        <f t="shared" si="50"/>
        <v>98.531877133105809</v>
      </c>
      <c r="AO83" s="114">
        <f t="shared" si="51"/>
        <v>174.43346541246981</v>
      </c>
      <c r="AP83" s="114">
        <f t="shared" si="52"/>
        <v>665.83844816280009</v>
      </c>
      <c r="AQ83" s="114">
        <f t="shared" si="53"/>
        <v>18.553753876690237</v>
      </c>
    </row>
    <row r="84" spans="1:43" x14ac:dyDescent="0.35">
      <c r="A84" s="90" t="s">
        <v>146</v>
      </c>
      <c r="B84" s="89">
        <v>303</v>
      </c>
      <c r="C84" s="90" t="s">
        <v>149</v>
      </c>
      <c r="D84" s="112">
        <v>3591.58</v>
      </c>
      <c r="E84" s="113">
        <v>0.1907666712879523</v>
      </c>
      <c r="F84" s="113">
        <v>0.25347392880000003</v>
      </c>
      <c r="G84" s="113">
        <v>3.2739528165623498E-2</v>
      </c>
      <c r="H84" s="114">
        <f t="shared" si="32"/>
        <v>685.15376126438366</v>
      </c>
      <c r="I84" s="114">
        <f t="shared" si="33"/>
        <v>910.37189319950403</v>
      </c>
      <c r="J84" s="114">
        <f t="shared" si="34"/>
        <v>117.58663456909004</v>
      </c>
      <c r="L84" s="112">
        <v>423.37</v>
      </c>
      <c r="M84" s="112">
        <v>1039.8900000000001</v>
      </c>
      <c r="N84" s="112">
        <f t="shared" si="35"/>
        <v>1463.2600000000002</v>
      </c>
      <c r="O84" s="113">
        <v>0.1907666712879523</v>
      </c>
      <c r="P84" s="113">
        <v>0</v>
      </c>
      <c r="Q84" s="113">
        <v>8.2721814543028679E-3</v>
      </c>
      <c r="R84" s="113">
        <v>7.2181454302868583E-2</v>
      </c>
      <c r="S84" s="113">
        <v>8.0320213475650437E-2</v>
      </c>
      <c r="T84" s="113">
        <v>0.12661774516344229</v>
      </c>
      <c r="U84" s="113">
        <v>0.14262841894596398</v>
      </c>
      <c r="V84" s="113">
        <v>0.25347392880000003</v>
      </c>
      <c r="W84" s="113">
        <v>1.7722196214806394E-2</v>
      </c>
      <c r="X84" s="114">
        <f t="shared" si="36"/>
        <v>279.14123942880911</v>
      </c>
      <c r="Y84" s="114">
        <f t="shared" si="37"/>
        <v>0</v>
      </c>
      <c r="Z84" s="114">
        <f t="shared" si="38"/>
        <v>12.104352234823216</v>
      </c>
      <c r="AA84" s="114">
        <f t="shared" si="39"/>
        <v>105.6202348232155</v>
      </c>
      <c r="AB84" s="114">
        <f t="shared" si="40"/>
        <v>117.52935557038028</v>
      </c>
      <c r="AC84" s="114">
        <f t="shared" si="41"/>
        <v>185.27468178785858</v>
      </c>
      <c r="AD84" s="114">
        <f t="shared" si="42"/>
        <v>208.70246030687127</v>
      </c>
      <c r="AE84" s="114">
        <f t="shared" si="43"/>
        <v>370.8982610558881</v>
      </c>
      <c r="AF84" s="114">
        <f t="shared" si="44"/>
        <v>25.932180833277609</v>
      </c>
      <c r="AH84" s="112">
        <v>1130.29</v>
      </c>
      <c r="AI84" s="114">
        <f t="shared" si="45"/>
        <v>215.62166089005959</v>
      </c>
      <c r="AJ84" s="114">
        <f t="shared" si="46"/>
        <v>0</v>
      </c>
      <c r="AK84" s="114">
        <f t="shared" si="47"/>
        <v>9.3499639759839877</v>
      </c>
      <c r="AL84" s="114">
        <f t="shared" si="48"/>
        <v>81.585975983989329</v>
      </c>
      <c r="AM84" s="114">
        <f t="shared" si="49"/>
        <v>90.785134089392926</v>
      </c>
      <c r="AN84" s="114">
        <f t="shared" si="50"/>
        <v>143.11477118078719</v>
      </c>
      <c r="AO84" s="114">
        <f t="shared" si="51"/>
        <v>161.21147565043361</v>
      </c>
      <c r="AP84" s="114">
        <f t="shared" si="52"/>
        <v>286.499046983352</v>
      </c>
      <c r="AQ84" s="114">
        <f t="shared" si="53"/>
        <v>20.031221159633517</v>
      </c>
    </row>
    <row r="85" spans="1:43" x14ac:dyDescent="0.35">
      <c r="A85" s="90" t="s">
        <v>146</v>
      </c>
      <c r="B85" s="89">
        <v>304</v>
      </c>
      <c r="C85" s="90" t="s">
        <v>150</v>
      </c>
      <c r="D85" s="112">
        <v>4739.93</v>
      </c>
      <c r="E85" s="113">
        <v>0.21465076660988075</v>
      </c>
      <c r="F85" s="113">
        <v>0.67770842110000007</v>
      </c>
      <c r="G85" s="113">
        <v>2.9059615864305312E-2</v>
      </c>
      <c r="H85" s="114">
        <f t="shared" si="32"/>
        <v>1017.4296081771721</v>
      </c>
      <c r="I85" s="114">
        <f t="shared" si="33"/>
        <v>3212.2904764245236</v>
      </c>
      <c r="J85" s="114">
        <f t="shared" si="34"/>
        <v>137.74054502369668</v>
      </c>
      <c r="L85" s="112">
        <v>738.53</v>
      </c>
      <c r="M85" s="112">
        <v>593.33000000000004</v>
      </c>
      <c r="N85" s="112">
        <f t="shared" si="35"/>
        <v>1331.8600000000001</v>
      </c>
      <c r="O85" s="113">
        <v>0.21465076660988075</v>
      </c>
      <c r="P85" s="113">
        <v>0</v>
      </c>
      <c r="Q85" s="113">
        <v>2.894569003581416E-3</v>
      </c>
      <c r="R85" s="113">
        <v>4.7392434872197423E-2</v>
      </c>
      <c r="S85" s="113">
        <v>8.948633665309326E-2</v>
      </c>
      <c r="T85" s="113">
        <v>0.16749251827503311</v>
      </c>
      <c r="U85" s="113">
        <v>0.16710003434234411</v>
      </c>
      <c r="V85" s="113">
        <v>0.67770842110000007</v>
      </c>
      <c r="W85" s="113">
        <v>1.3623063270494555E-2</v>
      </c>
      <c r="X85" s="114">
        <f t="shared" si="36"/>
        <v>285.88477001703581</v>
      </c>
      <c r="Y85" s="114">
        <f t="shared" si="37"/>
        <v>0</v>
      </c>
      <c r="Z85" s="114">
        <f t="shared" si="38"/>
        <v>3.8551606731099453</v>
      </c>
      <c r="AA85" s="114">
        <f t="shared" si="39"/>
        <v>63.120088308884867</v>
      </c>
      <c r="AB85" s="114">
        <f t="shared" si="40"/>
        <v>119.1832723347888</v>
      </c>
      <c r="AC85" s="114">
        <f t="shared" si="41"/>
        <v>223.07658538978563</v>
      </c>
      <c r="AD85" s="114">
        <f t="shared" si="42"/>
        <v>222.55385173919444</v>
      </c>
      <c r="AE85" s="114">
        <f t="shared" si="43"/>
        <v>902.61273772624622</v>
      </c>
      <c r="AF85" s="114">
        <f t="shared" si="44"/>
        <v>18.144013047440879</v>
      </c>
      <c r="AH85" s="112">
        <v>644.91</v>
      </c>
      <c r="AI85" s="114">
        <f t="shared" si="45"/>
        <v>138.43042589437817</v>
      </c>
      <c r="AJ85" s="114">
        <f t="shared" si="46"/>
        <v>0</v>
      </c>
      <c r="AK85" s="114">
        <f t="shared" si="47"/>
        <v>1.8667364960996908</v>
      </c>
      <c r="AL85" s="114">
        <f t="shared" si="48"/>
        <v>30.563855173428838</v>
      </c>
      <c r="AM85" s="114">
        <f t="shared" si="49"/>
        <v>57.710633370946368</v>
      </c>
      <c r="AN85" s="114">
        <f t="shared" si="50"/>
        <v>108.0175999607516</v>
      </c>
      <c r="AO85" s="114">
        <f t="shared" si="51"/>
        <v>107.76448314772114</v>
      </c>
      <c r="AP85" s="114">
        <f t="shared" si="52"/>
        <v>437.06093785160101</v>
      </c>
      <c r="AQ85" s="114">
        <f t="shared" si="53"/>
        <v>8.7856497337746422</v>
      </c>
    </row>
    <row r="86" spans="1:43" x14ac:dyDescent="0.35">
      <c r="A86" s="90" t="s">
        <v>146</v>
      </c>
      <c r="B86" s="89">
        <v>305</v>
      </c>
      <c r="C86" s="90" t="s">
        <v>151</v>
      </c>
      <c r="D86" s="112">
        <v>4618.72</v>
      </c>
      <c r="E86" s="113">
        <v>0.14942151173400489</v>
      </c>
      <c r="F86" s="113">
        <v>0.19783197829999999</v>
      </c>
      <c r="G86" s="113">
        <v>2.9153405474220243E-2</v>
      </c>
      <c r="H86" s="114">
        <f t="shared" si="32"/>
        <v>690.13612467608311</v>
      </c>
      <c r="I86" s="114">
        <f t="shared" si="33"/>
        <v>913.73051481377604</v>
      </c>
      <c r="J86" s="114">
        <f t="shared" si="34"/>
        <v>134.65141693189054</v>
      </c>
      <c r="L86" s="112">
        <v>343.22</v>
      </c>
      <c r="M86" s="112">
        <v>1370.18</v>
      </c>
      <c r="N86" s="112">
        <f t="shared" si="35"/>
        <v>1713.4</v>
      </c>
      <c r="O86" s="113">
        <v>0.14942151173400489</v>
      </c>
      <c r="P86" s="113">
        <v>4.9040286859312384E-3</v>
      </c>
      <c r="Q86" s="113">
        <v>5.1202278000421854E-2</v>
      </c>
      <c r="R86" s="113">
        <v>3.5066441678970682E-2</v>
      </c>
      <c r="S86" s="113">
        <v>4.2554313435983968E-2</v>
      </c>
      <c r="T86" s="113">
        <v>8.8008858890529423E-2</v>
      </c>
      <c r="U86" s="113">
        <v>5.6897279055051674E-2</v>
      </c>
      <c r="V86" s="113">
        <v>0.19783197829999999</v>
      </c>
      <c r="W86" s="113">
        <v>1.5070827564170839E-2</v>
      </c>
      <c r="X86" s="114">
        <f t="shared" si="36"/>
        <v>256.018818205044</v>
      </c>
      <c r="Y86" s="114">
        <f t="shared" si="37"/>
        <v>8.4025627504745835</v>
      </c>
      <c r="Z86" s="114">
        <f t="shared" si="38"/>
        <v>87.729983125922814</v>
      </c>
      <c r="AA86" s="114">
        <f t="shared" si="39"/>
        <v>60.082841172748367</v>
      </c>
      <c r="AB86" s="114">
        <f t="shared" si="40"/>
        <v>72.912560641214938</v>
      </c>
      <c r="AC86" s="114">
        <f t="shared" si="41"/>
        <v>150.79437882303313</v>
      </c>
      <c r="AD86" s="114">
        <f t="shared" si="42"/>
        <v>97.487797932925545</v>
      </c>
      <c r="AE86" s="114">
        <f t="shared" si="43"/>
        <v>338.96531161922002</v>
      </c>
      <c r="AF86" s="114">
        <f t="shared" si="44"/>
        <v>25.822355948450316</v>
      </c>
      <c r="AH86" s="112">
        <v>1489.29</v>
      </c>
      <c r="AI86" s="114">
        <f t="shared" si="45"/>
        <v>222.53196321033613</v>
      </c>
      <c r="AJ86" s="114">
        <f t="shared" si="46"/>
        <v>7.3035208816705337</v>
      </c>
      <c r="AK86" s="114">
        <f t="shared" si="47"/>
        <v>76.255040603248261</v>
      </c>
      <c r="AL86" s="114">
        <f t="shared" si="48"/>
        <v>52.224100928074243</v>
      </c>
      <c r="AM86" s="114">
        <f t="shared" si="49"/>
        <v>63.375713457076564</v>
      </c>
      <c r="AN86" s="114">
        <f t="shared" si="50"/>
        <v>131.07071345707655</v>
      </c>
      <c r="AO86" s="114">
        <f t="shared" si="51"/>
        <v>84.736548723897911</v>
      </c>
      <c r="AP86" s="114">
        <f t="shared" si="52"/>
        <v>294.62918696240695</v>
      </c>
      <c r="AQ86" s="114">
        <f t="shared" si="53"/>
        <v>22.444832783043989</v>
      </c>
    </row>
    <row r="87" spans="1:43" x14ac:dyDescent="0.35">
      <c r="A87" s="90" t="s">
        <v>146</v>
      </c>
      <c r="B87" s="89">
        <v>306</v>
      </c>
      <c r="C87" s="90" t="s">
        <v>152</v>
      </c>
      <c r="D87" s="112">
        <v>6050.2</v>
      </c>
      <c r="E87" s="113">
        <v>0.27857255645033951</v>
      </c>
      <c r="F87" s="113">
        <v>0.37733208959999998</v>
      </c>
      <c r="G87" s="113">
        <v>3.2392273402674594E-2</v>
      </c>
      <c r="H87" s="114">
        <f t="shared" si="32"/>
        <v>1685.4196810358442</v>
      </c>
      <c r="I87" s="114">
        <f t="shared" si="33"/>
        <v>2282.9346084979197</v>
      </c>
      <c r="J87" s="114">
        <f t="shared" si="34"/>
        <v>195.97973254086182</v>
      </c>
      <c r="L87" s="112">
        <v>905.46</v>
      </c>
      <c r="M87" s="112">
        <v>1374.55</v>
      </c>
      <c r="N87" s="112">
        <f t="shared" si="35"/>
        <v>2280.0100000000002</v>
      </c>
      <c r="O87" s="113">
        <v>0.27857255645033951</v>
      </c>
      <c r="P87" s="113">
        <v>5.8009281485037608E-3</v>
      </c>
      <c r="Q87" s="113">
        <v>5.4008641382621222E-3</v>
      </c>
      <c r="R87" s="113">
        <v>6.9691150584093461E-2</v>
      </c>
      <c r="S87" s="113">
        <v>6.1009761561849896E-2</v>
      </c>
      <c r="T87" s="113">
        <v>0.17038726196191389</v>
      </c>
      <c r="U87" s="113">
        <v>0.21507441190590496</v>
      </c>
      <c r="V87" s="113">
        <v>0.37733208959999998</v>
      </c>
      <c r="W87" s="113">
        <v>1.6308435261053716E-2</v>
      </c>
      <c r="X87" s="114">
        <f t="shared" si="36"/>
        <v>635.1482144323387</v>
      </c>
      <c r="Y87" s="114">
        <f t="shared" si="37"/>
        <v>13.226174187870061</v>
      </c>
      <c r="Z87" s="114">
        <f t="shared" si="38"/>
        <v>12.314024243879022</v>
      </c>
      <c r="AA87" s="114">
        <f t="shared" si="39"/>
        <v>158.89652024323894</v>
      </c>
      <c r="AB87" s="114">
        <f t="shared" si="40"/>
        <v>139.1028664586334</v>
      </c>
      <c r="AC87" s="114">
        <f t="shared" si="41"/>
        <v>388.48466114578332</v>
      </c>
      <c r="AD87" s="114">
        <f t="shared" si="42"/>
        <v>490.37180988958238</v>
      </c>
      <c r="AE87" s="114">
        <f t="shared" si="43"/>
        <v>860.32093760889597</v>
      </c>
      <c r="AF87" s="114">
        <f t="shared" si="44"/>
        <v>37.183395479555088</v>
      </c>
      <c r="AH87" s="112">
        <v>1494.04</v>
      </c>
      <c r="AI87" s="114">
        <f t="shared" si="45"/>
        <v>416.19854223906526</v>
      </c>
      <c r="AJ87" s="114">
        <f t="shared" si="46"/>
        <v>8.6668186909905582</v>
      </c>
      <c r="AK87" s="114">
        <f t="shared" si="47"/>
        <v>8.0691070571291412</v>
      </c>
      <c r="AL87" s="114">
        <f t="shared" si="48"/>
        <v>104.121366618659</v>
      </c>
      <c r="AM87" s="114">
        <f t="shared" si="49"/>
        <v>91.151024163866211</v>
      </c>
      <c r="AN87" s="114">
        <f t="shared" si="50"/>
        <v>254.56538486157783</v>
      </c>
      <c r="AO87" s="114">
        <f t="shared" si="51"/>
        <v>321.32977436389825</v>
      </c>
      <c r="AP87" s="114">
        <f t="shared" si="52"/>
        <v>563.7492351459839</v>
      </c>
      <c r="AQ87" s="114">
        <f t="shared" si="53"/>
        <v>24.365454617424692</v>
      </c>
    </row>
    <row r="88" spans="1:43" x14ac:dyDescent="0.35">
      <c r="A88" s="90" t="s">
        <v>146</v>
      </c>
      <c r="B88" s="89">
        <v>307</v>
      </c>
      <c r="C88" s="90" t="s">
        <v>153</v>
      </c>
      <c r="D88" s="112">
        <v>5365.05</v>
      </c>
      <c r="E88" s="113">
        <v>0.26553254437869822</v>
      </c>
      <c r="F88" s="113">
        <v>0.62023008320000006</v>
      </c>
      <c r="G88" s="113">
        <v>2.5558739255014326E-2</v>
      </c>
      <c r="H88" s="114">
        <f t="shared" si="32"/>
        <v>1424.595377218935</v>
      </c>
      <c r="I88" s="114">
        <f t="shared" si="33"/>
        <v>3327.5654078721604</v>
      </c>
      <c r="J88" s="114">
        <f t="shared" si="34"/>
        <v>137.12391404011461</v>
      </c>
      <c r="L88" s="112">
        <v>725.67</v>
      </c>
      <c r="M88" s="112">
        <v>830.25</v>
      </c>
      <c r="N88" s="112">
        <f t="shared" si="35"/>
        <v>1555.92</v>
      </c>
      <c r="O88" s="113">
        <v>0.26553254437869822</v>
      </c>
      <c r="P88" s="113">
        <v>0</v>
      </c>
      <c r="Q88" s="113">
        <v>2.0527447863088001E-2</v>
      </c>
      <c r="R88" s="113">
        <v>4.4842420274946226E-2</v>
      </c>
      <c r="S88" s="113">
        <v>7.3552791545871132E-2</v>
      </c>
      <c r="T88" s="113">
        <v>0.14509492191153092</v>
      </c>
      <c r="U88" s="113">
        <v>0.14715234265407276</v>
      </c>
      <c r="V88" s="113">
        <v>0.62023008320000006</v>
      </c>
      <c r="W88" s="113">
        <v>1.2914789962312713E-2</v>
      </c>
      <c r="X88" s="114">
        <f t="shared" si="36"/>
        <v>413.14739644970416</v>
      </c>
      <c r="Y88" s="114">
        <f t="shared" si="37"/>
        <v>0</v>
      </c>
      <c r="Z88" s="114">
        <f t="shared" si="38"/>
        <v>31.939066679135884</v>
      </c>
      <c r="AA88" s="114">
        <f t="shared" si="39"/>
        <v>69.771218554194334</v>
      </c>
      <c r="AB88" s="114">
        <f t="shared" si="40"/>
        <v>114.44225942205182</v>
      </c>
      <c r="AC88" s="114">
        <f t="shared" si="41"/>
        <v>225.75609090058921</v>
      </c>
      <c r="AD88" s="114">
        <f t="shared" si="42"/>
        <v>228.95727298232489</v>
      </c>
      <c r="AE88" s="114">
        <f t="shared" si="43"/>
        <v>965.02839105254418</v>
      </c>
      <c r="AF88" s="114">
        <f t="shared" si="44"/>
        <v>20.0943799981616</v>
      </c>
      <c r="AH88" s="112">
        <v>902.42</v>
      </c>
      <c r="AI88" s="114">
        <f t="shared" si="45"/>
        <v>239.62187869822483</v>
      </c>
      <c r="AJ88" s="114">
        <f t="shared" si="46"/>
        <v>0</v>
      </c>
      <c r="AK88" s="114">
        <f t="shared" si="47"/>
        <v>18.524379500607875</v>
      </c>
      <c r="AL88" s="114">
        <f t="shared" si="48"/>
        <v>40.466696904516972</v>
      </c>
      <c r="AM88" s="114">
        <f t="shared" si="49"/>
        <v>66.375510146825022</v>
      </c>
      <c r="AN88" s="114">
        <f t="shared" si="50"/>
        <v>130.93655943140374</v>
      </c>
      <c r="AO88" s="114">
        <f t="shared" si="51"/>
        <v>132.79321705788834</v>
      </c>
      <c r="AP88" s="114">
        <f t="shared" si="52"/>
        <v>559.70803168134398</v>
      </c>
      <c r="AQ88" s="114">
        <f t="shared" si="53"/>
        <v>11.654564757790238</v>
      </c>
    </row>
    <row r="89" spans="1:43" x14ac:dyDescent="0.35">
      <c r="A89" s="90" t="s">
        <v>146</v>
      </c>
      <c r="B89" s="89">
        <v>308</v>
      </c>
      <c r="C89" s="90" t="s">
        <v>154</v>
      </c>
      <c r="D89" s="112">
        <v>4711.08</v>
      </c>
      <c r="E89" s="113">
        <v>0.30888691006233304</v>
      </c>
      <c r="F89" s="113">
        <v>0.50979330879999996</v>
      </c>
      <c r="G89" s="113">
        <v>3.8715769593956562E-2</v>
      </c>
      <c r="H89" s="114">
        <f t="shared" si="32"/>
        <v>1455.1909442564559</v>
      </c>
      <c r="I89" s="114">
        <f t="shared" si="33"/>
        <v>2401.6770612215037</v>
      </c>
      <c r="J89" s="114">
        <f t="shared" si="34"/>
        <v>182.39308781869687</v>
      </c>
      <c r="L89" s="112">
        <v>948.89</v>
      </c>
      <c r="M89" s="112">
        <v>671.65</v>
      </c>
      <c r="N89" s="112">
        <f t="shared" si="35"/>
        <v>1620.54</v>
      </c>
      <c r="O89" s="113">
        <v>0.30888691006233304</v>
      </c>
      <c r="P89" s="113">
        <v>0</v>
      </c>
      <c r="Q89" s="113">
        <v>4.831433422265341E-2</v>
      </c>
      <c r="R89" s="113">
        <v>0.16468590831918506</v>
      </c>
      <c r="S89" s="113">
        <v>0.14518554450642737</v>
      </c>
      <c r="T89" s="113">
        <v>0.16124181421295172</v>
      </c>
      <c r="U89" s="113">
        <v>0.13485326218772739</v>
      </c>
      <c r="V89" s="113">
        <v>0.50979330879999996</v>
      </c>
      <c r="W89" s="113">
        <v>1.9665003211621127E-2</v>
      </c>
      <c r="X89" s="114">
        <f t="shared" si="36"/>
        <v>500.56359323241315</v>
      </c>
      <c r="Y89" s="114">
        <f t="shared" si="37"/>
        <v>0</v>
      </c>
      <c r="Z89" s="114">
        <f t="shared" si="38"/>
        <v>78.295311181178761</v>
      </c>
      <c r="AA89" s="114">
        <f t="shared" si="39"/>
        <v>266.88010186757214</v>
      </c>
      <c r="AB89" s="114">
        <f t="shared" si="40"/>
        <v>235.2789822944458</v>
      </c>
      <c r="AC89" s="114">
        <f t="shared" si="41"/>
        <v>261.29880960465675</v>
      </c>
      <c r="AD89" s="114">
        <f t="shared" si="42"/>
        <v>218.53510550569973</v>
      </c>
      <c r="AE89" s="114">
        <f t="shared" si="43"/>
        <v>826.14044864275195</v>
      </c>
      <c r="AF89" s="114">
        <f t="shared" si="44"/>
        <v>31.8679243045605</v>
      </c>
      <c r="AH89" s="112">
        <v>730.04</v>
      </c>
      <c r="AI89" s="114">
        <f t="shared" si="45"/>
        <v>225.49979982190561</v>
      </c>
      <c r="AJ89" s="114">
        <f t="shared" si="46"/>
        <v>0</v>
      </c>
      <c r="AK89" s="114">
        <f t="shared" si="47"/>
        <v>35.271396555905895</v>
      </c>
      <c r="AL89" s="114">
        <f t="shared" si="48"/>
        <v>120.22730050933785</v>
      </c>
      <c r="AM89" s="114">
        <f t="shared" si="49"/>
        <v>105.99125491147224</v>
      </c>
      <c r="AN89" s="114">
        <f t="shared" si="50"/>
        <v>117.71297404802327</v>
      </c>
      <c r="AO89" s="114">
        <f t="shared" si="51"/>
        <v>98.448275527528494</v>
      </c>
      <c r="AP89" s="114">
        <f t="shared" si="52"/>
        <v>372.16950715635193</v>
      </c>
      <c r="AQ89" s="114">
        <f t="shared" si="53"/>
        <v>14.356238944611887</v>
      </c>
    </row>
    <row r="90" spans="1:43" x14ac:dyDescent="0.35">
      <c r="A90" s="90" t="s">
        <v>146</v>
      </c>
      <c r="B90" s="89">
        <v>203</v>
      </c>
      <c r="C90" s="90" t="s">
        <v>155</v>
      </c>
      <c r="D90" s="112">
        <v>4472.4399999999996</v>
      </c>
      <c r="E90" s="113">
        <v>0.29776827915005549</v>
      </c>
      <c r="F90" s="113">
        <v>0.35925125989999995</v>
      </c>
      <c r="G90" s="113">
        <v>3.6902938309427653E-2</v>
      </c>
      <c r="H90" s="114">
        <f t="shared" si="32"/>
        <v>1331.750762401874</v>
      </c>
      <c r="I90" s="114">
        <f t="shared" si="33"/>
        <v>1606.7297048271557</v>
      </c>
      <c r="J90" s="114">
        <f t="shared" si="34"/>
        <v>165.0461774126166</v>
      </c>
      <c r="L90" s="112">
        <v>668.42</v>
      </c>
      <c r="M90" s="112">
        <v>936.58</v>
      </c>
      <c r="N90" s="112">
        <f t="shared" si="35"/>
        <v>1605</v>
      </c>
      <c r="O90" s="113">
        <v>0.29776827915005549</v>
      </c>
      <c r="P90" s="113">
        <v>0</v>
      </c>
      <c r="Q90" s="113">
        <v>2.9011409151596067E-2</v>
      </c>
      <c r="R90" s="113">
        <v>8.9808128009062585E-2</v>
      </c>
      <c r="S90" s="113">
        <v>9.0310818465024076E-2</v>
      </c>
      <c r="T90" s="113">
        <v>0.29809139458672174</v>
      </c>
      <c r="U90" s="113">
        <v>0.18797790994052677</v>
      </c>
      <c r="V90" s="113">
        <v>0.35925125989999995</v>
      </c>
      <c r="W90" s="113">
        <v>1.8013159313989859E-2</v>
      </c>
      <c r="X90" s="114">
        <f t="shared" si="36"/>
        <v>477.91808803583905</v>
      </c>
      <c r="Y90" s="114">
        <f t="shared" si="37"/>
        <v>0</v>
      </c>
      <c r="Z90" s="114">
        <f t="shared" si="38"/>
        <v>46.563311688311686</v>
      </c>
      <c r="AA90" s="114">
        <f t="shared" si="39"/>
        <v>144.14204545454544</v>
      </c>
      <c r="AB90" s="114">
        <f t="shared" si="40"/>
        <v>144.94886363636365</v>
      </c>
      <c r="AC90" s="114">
        <f t="shared" si="41"/>
        <v>478.43668831168839</v>
      </c>
      <c r="AD90" s="114">
        <f t="shared" si="42"/>
        <v>301.70454545454544</v>
      </c>
      <c r="AE90" s="114">
        <f t="shared" si="43"/>
        <v>576.59827213949995</v>
      </c>
      <c r="AF90" s="114">
        <f t="shared" si="44"/>
        <v>28.911120698953724</v>
      </c>
      <c r="AH90" s="112">
        <v>1017.99</v>
      </c>
      <c r="AI90" s="114">
        <f t="shared" si="45"/>
        <v>303.12513049196497</v>
      </c>
      <c r="AJ90" s="114">
        <f t="shared" si="46"/>
        <v>0</v>
      </c>
      <c r="AK90" s="114">
        <f t="shared" si="47"/>
        <v>29.53332440223328</v>
      </c>
      <c r="AL90" s="114">
        <f t="shared" si="48"/>
        <v>91.423776231945624</v>
      </c>
      <c r="AM90" s="114">
        <f t="shared" si="49"/>
        <v>91.935510089209856</v>
      </c>
      <c r="AN90" s="114">
        <f t="shared" si="50"/>
        <v>303.45405877533688</v>
      </c>
      <c r="AO90" s="114">
        <f t="shared" si="51"/>
        <v>191.35963254035684</v>
      </c>
      <c r="AP90" s="114">
        <f t="shared" si="52"/>
        <v>365.71419006560097</v>
      </c>
      <c r="AQ90" s="114">
        <f t="shared" si="53"/>
        <v>18.337216050048536</v>
      </c>
    </row>
    <row r="91" spans="1:43" x14ac:dyDescent="0.35">
      <c r="A91" s="90" t="s">
        <v>146</v>
      </c>
      <c r="B91" s="89">
        <v>310</v>
      </c>
      <c r="C91" s="90" t="s">
        <v>156</v>
      </c>
      <c r="D91" s="112">
        <v>3718.15</v>
      </c>
      <c r="E91" s="113">
        <v>0.14589737526602034</v>
      </c>
      <c r="F91" s="113">
        <v>0.65480492159999992</v>
      </c>
      <c r="G91" s="113">
        <v>2.2036002482929858E-2</v>
      </c>
      <c r="H91" s="114">
        <f t="shared" si="32"/>
        <v>542.46832584535355</v>
      </c>
      <c r="I91" s="114">
        <f t="shared" si="33"/>
        <v>2434.6629192470396</v>
      </c>
      <c r="J91" s="114">
        <f t="shared" si="34"/>
        <v>81.93316263190566</v>
      </c>
      <c r="L91" s="112">
        <v>386.42</v>
      </c>
      <c r="M91" s="112">
        <v>683.14</v>
      </c>
      <c r="N91" s="112">
        <f t="shared" si="35"/>
        <v>1069.56</v>
      </c>
      <c r="O91" s="113">
        <v>0.14589737526602034</v>
      </c>
      <c r="P91" s="113">
        <v>0</v>
      </c>
      <c r="Q91" s="113">
        <v>0</v>
      </c>
      <c r="R91" s="113">
        <v>0</v>
      </c>
      <c r="S91" s="113">
        <v>2.2854272618823383E-2</v>
      </c>
      <c r="T91" s="113">
        <v>6.5423494694543852E-2</v>
      </c>
      <c r="U91" s="113">
        <v>0.13580711998493125</v>
      </c>
      <c r="V91" s="113">
        <v>0.65480492159999992</v>
      </c>
      <c r="W91" s="113">
        <v>1.1161815490873212E-2</v>
      </c>
      <c r="X91" s="114">
        <f t="shared" si="36"/>
        <v>156.04599668952471</v>
      </c>
      <c r="Y91" s="114">
        <f t="shared" si="37"/>
        <v>0</v>
      </c>
      <c r="Z91" s="114">
        <f t="shared" si="38"/>
        <v>0</v>
      </c>
      <c r="AA91" s="114">
        <f t="shared" si="39"/>
        <v>0</v>
      </c>
      <c r="AB91" s="114">
        <f t="shared" si="40"/>
        <v>24.444015822188735</v>
      </c>
      <c r="AC91" s="114">
        <f t="shared" si="41"/>
        <v>69.974352985496324</v>
      </c>
      <c r="AD91" s="114">
        <f t="shared" si="42"/>
        <v>145.25386325108306</v>
      </c>
      <c r="AE91" s="114">
        <f t="shared" si="43"/>
        <v>700.35315194649593</v>
      </c>
      <c r="AF91" s="114">
        <f t="shared" si="44"/>
        <v>11.938231376418353</v>
      </c>
      <c r="AH91" s="112">
        <v>742.53</v>
      </c>
      <c r="AI91" s="114">
        <f t="shared" si="45"/>
        <v>108.33317805627809</v>
      </c>
      <c r="AJ91" s="114">
        <f t="shared" si="46"/>
        <v>0</v>
      </c>
      <c r="AK91" s="114">
        <f t="shared" si="47"/>
        <v>0</v>
      </c>
      <c r="AL91" s="114">
        <f t="shared" si="48"/>
        <v>0</v>
      </c>
      <c r="AM91" s="114">
        <f t="shared" si="49"/>
        <v>16.969983047654924</v>
      </c>
      <c r="AN91" s="114">
        <f t="shared" si="50"/>
        <v>48.578907515539647</v>
      </c>
      <c r="AO91" s="114">
        <f t="shared" si="51"/>
        <v>100.840860802411</v>
      </c>
      <c r="AP91" s="114">
        <f t="shared" si="52"/>
        <v>486.21229843564794</v>
      </c>
      <c r="AQ91" s="114">
        <f t="shared" si="53"/>
        <v>8.2879828564380862</v>
      </c>
    </row>
    <row r="92" spans="1:43" x14ac:dyDescent="0.35">
      <c r="A92" s="90" t="s">
        <v>146</v>
      </c>
      <c r="B92" s="89">
        <v>311</v>
      </c>
      <c r="C92" s="90" t="s">
        <v>157</v>
      </c>
      <c r="D92" s="112">
        <v>4166.2</v>
      </c>
      <c r="E92" s="113">
        <v>0.18835728282168518</v>
      </c>
      <c r="F92" s="113">
        <v>0.2938209832</v>
      </c>
      <c r="G92" s="113">
        <v>3.6132533561839472E-2</v>
      </c>
      <c r="H92" s="114">
        <f t="shared" si="32"/>
        <v>784.73411169170481</v>
      </c>
      <c r="I92" s="114">
        <f t="shared" si="33"/>
        <v>1224.11698020784</v>
      </c>
      <c r="J92" s="114">
        <f t="shared" si="34"/>
        <v>150.5353613253356</v>
      </c>
      <c r="L92" s="112">
        <v>480.57</v>
      </c>
      <c r="M92" s="112">
        <v>1130.0999999999999</v>
      </c>
      <c r="N92" s="112">
        <f t="shared" si="35"/>
        <v>1610.6699999999998</v>
      </c>
      <c r="O92" s="113">
        <v>0.18835728282168518</v>
      </c>
      <c r="P92" s="113">
        <v>8.4965351009340159E-3</v>
      </c>
      <c r="Q92" s="113">
        <v>2.8020488098824948E-2</v>
      </c>
      <c r="R92" s="113">
        <v>3.1756553178668274E-2</v>
      </c>
      <c r="S92" s="113">
        <v>8.5869237722205477E-2</v>
      </c>
      <c r="T92" s="113">
        <v>0.1315456462789997</v>
      </c>
      <c r="U92" s="113">
        <v>0.18409159385357035</v>
      </c>
      <c r="V92" s="113">
        <v>0.2938209832</v>
      </c>
      <c r="W92" s="113">
        <v>1.9613741652126829E-2</v>
      </c>
      <c r="X92" s="114">
        <f t="shared" si="36"/>
        <v>303.38142472240366</v>
      </c>
      <c r="Y92" s="114">
        <f t="shared" si="37"/>
        <v>13.685114191021389</v>
      </c>
      <c r="Z92" s="114">
        <f t="shared" si="38"/>
        <v>45.131759566134377</v>
      </c>
      <c r="AA92" s="114">
        <f t="shared" si="39"/>
        <v>51.149327508285623</v>
      </c>
      <c r="AB92" s="114">
        <f t="shared" si="40"/>
        <v>138.30700512202469</v>
      </c>
      <c r="AC92" s="114">
        <f t="shared" si="41"/>
        <v>211.87662609219643</v>
      </c>
      <c r="AD92" s="114">
        <f t="shared" si="42"/>
        <v>296.51080747213013</v>
      </c>
      <c r="AE92" s="114">
        <f t="shared" si="43"/>
        <v>473.24864301074393</v>
      </c>
      <c r="AF92" s="114">
        <f t="shared" si="44"/>
        <v>31.591265266831115</v>
      </c>
      <c r="AH92" s="112">
        <v>1228.3399999999999</v>
      </c>
      <c r="AI92" s="114">
        <f t="shared" si="45"/>
        <v>231.36678478118876</v>
      </c>
      <c r="AJ92" s="114">
        <f t="shared" si="46"/>
        <v>10.436633925881289</v>
      </c>
      <c r="AK92" s="114">
        <f t="shared" si="47"/>
        <v>34.418686351310633</v>
      </c>
      <c r="AL92" s="114">
        <f t="shared" si="48"/>
        <v>39.007844531485382</v>
      </c>
      <c r="AM92" s="114">
        <f t="shared" si="49"/>
        <v>105.47661946369386</v>
      </c>
      <c r="AN92" s="114">
        <f t="shared" si="50"/>
        <v>161.58277915034648</v>
      </c>
      <c r="AO92" s="114">
        <f t="shared" si="51"/>
        <v>226.12706839409458</v>
      </c>
      <c r="AP92" s="114">
        <f t="shared" si="52"/>
        <v>360.91206650388796</v>
      </c>
      <c r="AQ92" s="114">
        <f t="shared" si="53"/>
        <v>24.092343420973467</v>
      </c>
    </row>
    <row r="93" spans="1:43" x14ac:dyDescent="0.35">
      <c r="A93" s="90" t="s">
        <v>146</v>
      </c>
      <c r="B93" s="89">
        <v>312</v>
      </c>
      <c r="C93" s="90" t="s">
        <v>158</v>
      </c>
      <c r="D93" s="112">
        <v>4813.57</v>
      </c>
      <c r="E93" s="113">
        <v>0.21609565249186441</v>
      </c>
      <c r="F93" s="113">
        <v>0.50898946060000005</v>
      </c>
      <c r="G93" s="113">
        <v>3.3259149357072207E-2</v>
      </c>
      <c r="H93" s="114">
        <f t="shared" si="32"/>
        <v>1040.1915499652637</v>
      </c>
      <c r="I93" s="114">
        <f t="shared" si="33"/>
        <v>2450.0563978603423</v>
      </c>
      <c r="J93" s="114">
        <f t="shared" si="34"/>
        <v>160.09524357072206</v>
      </c>
      <c r="L93" s="112">
        <v>503.81</v>
      </c>
      <c r="M93" s="112">
        <v>910.86</v>
      </c>
      <c r="N93" s="112">
        <f t="shared" si="35"/>
        <v>1414.67</v>
      </c>
      <c r="O93" s="113">
        <v>0.21609565249186441</v>
      </c>
      <c r="P93" s="113">
        <v>0</v>
      </c>
      <c r="Q93" s="113">
        <v>5.084411096850627E-3</v>
      </c>
      <c r="R93" s="113">
        <v>1.1353539342481983E-2</v>
      </c>
      <c r="S93" s="113">
        <v>3.7121137328462832E-2</v>
      </c>
      <c r="T93" s="113">
        <v>0.20431434495014314</v>
      </c>
      <c r="U93" s="113">
        <v>0.226823970776977</v>
      </c>
      <c r="V93" s="113">
        <v>0.50898946060000005</v>
      </c>
      <c r="W93" s="113">
        <v>1.6335159027577591E-2</v>
      </c>
      <c r="X93" s="114">
        <f t="shared" si="36"/>
        <v>305.70403671066583</v>
      </c>
      <c r="Y93" s="114">
        <f t="shared" si="37"/>
        <v>0</v>
      </c>
      <c r="Z93" s="114">
        <f t="shared" si="38"/>
        <v>7.192763846381677</v>
      </c>
      <c r="AA93" s="114">
        <f t="shared" si="39"/>
        <v>16.061511501628988</v>
      </c>
      <c r="AB93" s="114">
        <f t="shared" si="40"/>
        <v>52.514159344456516</v>
      </c>
      <c r="AC93" s="114">
        <f t="shared" si="41"/>
        <v>289.03737437061903</v>
      </c>
      <c r="AD93" s="114">
        <f t="shared" si="42"/>
        <v>320.88106673906606</v>
      </c>
      <c r="AE93" s="114">
        <f t="shared" si="43"/>
        <v>720.05212022700209</v>
      </c>
      <c r="AF93" s="114">
        <f t="shared" si="44"/>
        <v>23.108859421543194</v>
      </c>
      <c r="AH93" s="112">
        <v>990.04</v>
      </c>
      <c r="AI93" s="114">
        <f t="shared" si="45"/>
        <v>213.94333979304542</v>
      </c>
      <c r="AJ93" s="114">
        <f t="shared" si="46"/>
        <v>0</v>
      </c>
      <c r="AK93" s="114">
        <f t="shared" si="47"/>
        <v>5.0337703623259946</v>
      </c>
      <c r="AL93" s="114">
        <f t="shared" si="48"/>
        <v>11.240458090630861</v>
      </c>
      <c r="AM93" s="114">
        <f t="shared" si="49"/>
        <v>36.751410800671337</v>
      </c>
      <c r="AN93" s="114">
        <f t="shared" si="50"/>
        <v>202.27937407443972</v>
      </c>
      <c r="AO93" s="114">
        <f t="shared" si="51"/>
        <v>224.56480402803831</v>
      </c>
      <c r="AP93" s="114">
        <f t="shared" si="52"/>
        <v>503.91992557242406</v>
      </c>
      <c r="AQ93" s="114">
        <f t="shared" si="53"/>
        <v>16.172460843662918</v>
      </c>
    </row>
    <row r="94" spans="1:43" x14ac:dyDescent="0.35">
      <c r="A94" s="90" t="s">
        <v>146</v>
      </c>
      <c r="B94" s="89">
        <v>313</v>
      </c>
      <c r="C94" s="90" t="s">
        <v>159</v>
      </c>
      <c r="D94" s="112">
        <v>4044.46</v>
      </c>
      <c r="E94" s="113">
        <v>0.22054490230744822</v>
      </c>
      <c r="F94" s="113">
        <v>0.64996372019999993</v>
      </c>
      <c r="G94" s="113">
        <v>2.8544626105601715E-2</v>
      </c>
      <c r="H94" s="114">
        <f t="shared" si="32"/>
        <v>891.98503558638208</v>
      </c>
      <c r="I94" s="114">
        <f t="shared" si="33"/>
        <v>2628.7522678000919</v>
      </c>
      <c r="J94" s="114">
        <f t="shared" si="34"/>
        <v>115.44759849906191</v>
      </c>
      <c r="L94" s="112">
        <v>531.27</v>
      </c>
      <c r="M94" s="112">
        <v>538.6</v>
      </c>
      <c r="N94" s="112">
        <f t="shared" si="35"/>
        <v>1069.8699999999999</v>
      </c>
      <c r="O94" s="113">
        <v>0.22054490230744822</v>
      </c>
      <c r="P94" s="113">
        <v>0</v>
      </c>
      <c r="Q94" s="113">
        <v>2.434415295686972E-2</v>
      </c>
      <c r="R94" s="113">
        <v>2.0898176967541128E-2</v>
      </c>
      <c r="S94" s="113">
        <v>4.807692307692308E-2</v>
      </c>
      <c r="T94" s="113">
        <v>0.12555580257892396</v>
      </c>
      <c r="U94" s="113">
        <v>0.220153401511783</v>
      </c>
      <c r="V94" s="113">
        <v>0.64996372019999993</v>
      </c>
      <c r="W94" s="113">
        <v>1.4913053048646268E-2</v>
      </c>
      <c r="X94" s="114">
        <f t="shared" si="36"/>
        <v>235.95437463166959</v>
      </c>
      <c r="Y94" s="114">
        <f t="shared" si="37"/>
        <v>0</v>
      </c>
      <c r="Z94" s="114">
        <f t="shared" si="38"/>
        <v>26.045078923966205</v>
      </c>
      <c r="AA94" s="114">
        <f t="shared" si="39"/>
        <v>22.358332592263224</v>
      </c>
      <c r="AB94" s="114">
        <f t="shared" si="40"/>
        <v>51.436057692307692</v>
      </c>
      <c r="AC94" s="114">
        <f t="shared" si="41"/>
        <v>134.32838650511337</v>
      </c>
      <c r="AD94" s="114">
        <f t="shared" si="42"/>
        <v>235.53551967541125</v>
      </c>
      <c r="AE94" s="114">
        <f t="shared" si="43"/>
        <v>695.3766853303739</v>
      </c>
      <c r="AF94" s="114">
        <f t="shared" si="44"/>
        <v>15.955028065155181</v>
      </c>
      <c r="AH94" s="112">
        <v>585.41999999999996</v>
      </c>
      <c r="AI94" s="114">
        <f t="shared" si="45"/>
        <v>129.11139670882633</v>
      </c>
      <c r="AJ94" s="114">
        <f t="shared" si="46"/>
        <v>0</v>
      </c>
      <c r="AK94" s="114">
        <f t="shared" si="47"/>
        <v>14.25155402401067</v>
      </c>
      <c r="AL94" s="114">
        <f t="shared" si="48"/>
        <v>12.234210760337927</v>
      </c>
      <c r="AM94" s="114">
        <f t="shared" si="49"/>
        <v>28.145192307692309</v>
      </c>
      <c r="AN94" s="114">
        <f t="shared" si="50"/>
        <v>73.502877945753653</v>
      </c>
      <c r="AO94" s="114">
        <f t="shared" si="51"/>
        <v>128.88220431302798</v>
      </c>
      <c r="AP94" s="114">
        <f t="shared" si="52"/>
        <v>380.50176107948391</v>
      </c>
      <c r="AQ94" s="114">
        <f t="shared" si="53"/>
        <v>8.7303995157384975</v>
      </c>
    </row>
    <row r="95" spans="1:43" x14ac:dyDescent="0.35">
      <c r="A95" s="90" t="s">
        <v>146</v>
      </c>
      <c r="B95" s="89">
        <v>314</v>
      </c>
      <c r="C95" s="90" t="s">
        <v>160</v>
      </c>
      <c r="D95" s="112">
        <v>2267.37</v>
      </c>
      <c r="E95" s="113">
        <v>0.1487440236776201</v>
      </c>
      <c r="F95" s="113">
        <v>0.37600176460000001</v>
      </c>
      <c r="G95" s="113">
        <v>3.1997848884108629E-2</v>
      </c>
      <c r="H95" s="114">
        <f t="shared" si="32"/>
        <v>337.25773696592546</v>
      </c>
      <c r="I95" s="114">
        <f t="shared" si="33"/>
        <v>852.53512100110197</v>
      </c>
      <c r="J95" s="114">
        <f t="shared" si="34"/>
        <v>72.550962624361375</v>
      </c>
      <c r="L95" s="112">
        <v>224.42</v>
      </c>
      <c r="M95" s="112">
        <v>623.99</v>
      </c>
      <c r="N95" s="112">
        <f t="shared" si="35"/>
        <v>848.41</v>
      </c>
      <c r="O95" s="113">
        <v>0.1487440236776201</v>
      </c>
      <c r="P95" s="113">
        <v>0</v>
      </c>
      <c r="Q95" s="113">
        <v>0</v>
      </c>
      <c r="R95" s="113">
        <v>1.3196009011908594E-2</v>
      </c>
      <c r="S95" s="113">
        <v>0</v>
      </c>
      <c r="T95" s="113">
        <v>1.6199978543074776E-2</v>
      </c>
      <c r="U95" s="113">
        <v>0.14697993777491686</v>
      </c>
      <c r="V95" s="113">
        <v>0.37600176460000001</v>
      </c>
      <c r="W95" s="113">
        <v>1.5273934698395129E-2</v>
      </c>
      <c r="X95" s="114">
        <f t="shared" si="36"/>
        <v>126.19591712832967</v>
      </c>
      <c r="Y95" s="114">
        <f t="shared" si="37"/>
        <v>0</v>
      </c>
      <c r="Z95" s="114">
        <f t="shared" si="38"/>
        <v>0</v>
      </c>
      <c r="AA95" s="114">
        <f t="shared" si="39"/>
        <v>11.19562600579337</v>
      </c>
      <c r="AB95" s="114">
        <f t="shared" si="40"/>
        <v>0</v>
      </c>
      <c r="AC95" s="114">
        <f t="shared" si="41"/>
        <v>13.74422379573007</v>
      </c>
      <c r="AD95" s="114">
        <f t="shared" si="42"/>
        <v>124.69924900761721</v>
      </c>
      <c r="AE95" s="114">
        <f t="shared" si="43"/>
        <v>319.00365710428599</v>
      </c>
      <c r="AF95" s="114">
        <f t="shared" si="44"/>
        <v>12.958558937465412</v>
      </c>
      <c r="AH95" s="112">
        <v>678.24</v>
      </c>
      <c r="AI95" s="114">
        <f t="shared" si="45"/>
        <v>100.88414661910906</v>
      </c>
      <c r="AJ95" s="114">
        <f t="shared" si="46"/>
        <v>0</v>
      </c>
      <c r="AK95" s="114">
        <f t="shared" si="47"/>
        <v>0</v>
      </c>
      <c r="AL95" s="114">
        <f t="shared" si="48"/>
        <v>8.9500611522368843</v>
      </c>
      <c r="AM95" s="114">
        <f t="shared" si="49"/>
        <v>0</v>
      </c>
      <c r="AN95" s="114">
        <f t="shared" si="50"/>
        <v>10.987473447055036</v>
      </c>
      <c r="AO95" s="114">
        <f t="shared" si="51"/>
        <v>99.687672996459611</v>
      </c>
      <c r="AP95" s="114">
        <f t="shared" si="52"/>
        <v>255.01943682230402</v>
      </c>
      <c r="AQ95" s="114">
        <f t="shared" si="53"/>
        <v>10.359393469839512</v>
      </c>
    </row>
    <row r="96" spans="1:43" x14ac:dyDescent="0.35">
      <c r="A96" s="90" t="s">
        <v>146</v>
      </c>
      <c r="B96" s="89">
        <v>315</v>
      </c>
      <c r="C96" s="90" t="s">
        <v>161</v>
      </c>
      <c r="D96" s="112">
        <v>2886.67</v>
      </c>
      <c r="E96" s="113">
        <v>0.23273005353046139</v>
      </c>
      <c r="F96" s="113">
        <v>0.42886535549999999</v>
      </c>
      <c r="G96" s="113">
        <v>2.180395080134178E-2</v>
      </c>
      <c r="H96" s="114">
        <f t="shared" si="32"/>
        <v>671.81486362477699</v>
      </c>
      <c r="I96" s="114">
        <f t="shared" si="33"/>
        <v>1237.992755761185</v>
      </c>
      <c r="J96" s="114">
        <f t="shared" si="34"/>
        <v>62.940810659709278</v>
      </c>
      <c r="L96" s="112">
        <v>251.16</v>
      </c>
      <c r="M96" s="112">
        <v>628.87</v>
      </c>
      <c r="N96" s="112">
        <f t="shared" si="35"/>
        <v>880.03</v>
      </c>
      <c r="O96" s="113">
        <v>0.23273005353046139</v>
      </c>
      <c r="P96" s="113">
        <v>0</v>
      </c>
      <c r="Q96" s="113">
        <v>1.986408782017773E-2</v>
      </c>
      <c r="R96" s="113">
        <v>2.740646703009484E-2</v>
      </c>
      <c r="S96" s="113">
        <v>2.5614218504966021E-2</v>
      </c>
      <c r="T96" s="113">
        <v>0.14666567097304159</v>
      </c>
      <c r="U96" s="113">
        <v>7.7813456799342845E-2</v>
      </c>
      <c r="V96" s="113">
        <v>0.42886535549999999</v>
      </c>
      <c r="W96" s="113">
        <v>1.1123897199846567E-2</v>
      </c>
      <c r="X96" s="114">
        <f t="shared" si="36"/>
        <v>204.80942900841194</v>
      </c>
      <c r="Y96" s="114">
        <f t="shared" si="37"/>
        <v>0</v>
      </c>
      <c r="Z96" s="114">
        <f t="shared" si="38"/>
        <v>17.480993204391009</v>
      </c>
      <c r="AA96" s="114">
        <f t="shared" si="39"/>
        <v>24.118513180494361</v>
      </c>
      <c r="AB96" s="114">
        <f t="shared" si="40"/>
        <v>22.541280710925246</v>
      </c>
      <c r="AC96" s="114">
        <f t="shared" si="41"/>
        <v>129.07019042640579</v>
      </c>
      <c r="AD96" s="114">
        <f t="shared" si="42"/>
        <v>68.478176387125686</v>
      </c>
      <c r="AE96" s="114">
        <f t="shared" si="43"/>
        <v>377.41437880066496</v>
      </c>
      <c r="AF96" s="114">
        <f t="shared" si="44"/>
        <v>9.7893632527809746</v>
      </c>
      <c r="AH96" s="112">
        <v>683.54</v>
      </c>
      <c r="AI96" s="114">
        <f t="shared" si="45"/>
        <v>159.08030079021157</v>
      </c>
      <c r="AJ96" s="114">
        <f t="shared" si="46"/>
        <v>0</v>
      </c>
      <c r="AK96" s="114">
        <f t="shared" si="47"/>
        <v>13.577898588604285</v>
      </c>
      <c r="AL96" s="114">
        <f t="shared" si="48"/>
        <v>18.733416473751028</v>
      </c>
      <c r="AM96" s="114">
        <f t="shared" si="49"/>
        <v>17.508342916884473</v>
      </c>
      <c r="AN96" s="114">
        <f t="shared" si="50"/>
        <v>100.25185273691284</v>
      </c>
      <c r="AO96" s="114">
        <f t="shared" si="51"/>
        <v>53.188610260622802</v>
      </c>
      <c r="AP96" s="114">
        <f t="shared" si="52"/>
        <v>293.14662509847</v>
      </c>
      <c r="AQ96" s="114">
        <f t="shared" si="53"/>
        <v>7.603628691983122</v>
      </c>
    </row>
    <row r="97" spans="1:43" x14ac:dyDescent="0.35">
      <c r="A97" s="90" t="s">
        <v>146</v>
      </c>
      <c r="B97" s="89">
        <v>317</v>
      </c>
      <c r="C97" s="90" t="s">
        <v>162</v>
      </c>
      <c r="D97" s="112">
        <v>5437.84</v>
      </c>
      <c r="E97" s="113">
        <v>0.15633611345850021</v>
      </c>
      <c r="F97" s="113">
        <v>0.63167401950000002</v>
      </c>
      <c r="G97" s="113">
        <v>2.4965164886205295E-2</v>
      </c>
      <c r="H97" s="114">
        <f t="shared" si="32"/>
        <v>850.1307712091708</v>
      </c>
      <c r="I97" s="114">
        <f t="shared" si="33"/>
        <v>3434.9422501978802</v>
      </c>
      <c r="J97" s="114">
        <f t="shared" si="34"/>
        <v>135.7565722248026</v>
      </c>
      <c r="L97" s="112">
        <v>545.77</v>
      </c>
      <c r="M97" s="112">
        <v>935.65</v>
      </c>
      <c r="N97" s="112">
        <f t="shared" si="35"/>
        <v>1481.42</v>
      </c>
      <c r="O97" s="113">
        <v>0.15633611345850021</v>
      </c>
      <c r="P97" s="113">
        <v>0</v>
      </c>
      <c r="Q97" s="113">
        <v>0</v>
      </c>
      <c r="R97" s="113">
        <v>5.8763175076951774E-3</v>
      </c>
      <c r="S97" s="113">
        <v>2.0986848241768493E-2</v>
      </c>
      <c r="T97" s="113">
        <v>0.1275067624288779</v>
      </c>
      <c r="U97" s="113">
        <v>0.15478966514317694</v>
      </c>
      <c r="V97" s="113">
        <v>0.63167401950000002</v>
      </c>
      <c r="W97" s="113">
        <v>1.285442479929463E-2</v>
      </c>
      <c r="X97" s="114">
        <f t="shared" si="36"/>
        <v>231.59944519969139</v>
      </c>
      <c r="Y97" s="114">
        <f t="shared" si="37"/>
        <v>0</v>
      </c>
      <c r="Z97" s="114">
        <f t="shared" si="38"/>
        <v>0</v>
      </c>
      <c r="AA97" s="114">
        <f t="shared" si="39"/>
        <v>8.7052942822497901</v>
      </c>
      <c r="AB97" s="114">
        <f t="shared" si="40"/>
        <v>31.090336722320682</v>
      </c>
      <c r="AC97" s="114">
        <f t="shared" si="41"/>
        <v>188.89106799738832</v>
      </c>
      <c r="AD97" s="114">
        <f t="shared" si="42"/>
        <v>229.30850573640518</v>
      </c>
      <c r="AE97" s="114">
        <f t="shared" si="43"/>
        <v>935.77452596769012</v>
      </c>
      <c r="AF97" s="114">
        <f t="shared" si="44"/>
        <v>19.042801986171053</v>
      </c>
      <c r="AH97" s="112">
        <v>1016.99</v>
      </c>
      <c r="AI97" s="114">
        <f t="shared" si="45"/>
        <v>158.99226402616011</v>
      </c>
      <c r="AJ97" s="114">
        <f t="shared" si="46"/>
        <v>0</v>
      </c>
      <c r="AK97" s="114">
        <f t="shared" si="47"/>
        <v>0</v>
      </c>
      <c r="AL97" s="114">
        <f t="shared" si="48"/>
        <v>5.9761561421509182</v>
      </c>
      <c r="AM97" s="114">
        <f t="shared" si="49"/>
        <v>21.343414793396139</v>
      </c>
      <c r="AN97" s="114">
        <f t="shared" si="50"/>
        <v>129.67310232254454</v>
      </c>
      <c r="AO97" s="114">
        <f t="shared" si="51"/>
        <v>157.4195415539595</v>
      </c>
      <c r="AP97" s="114">
        <f t="shared" si="52"/>
        <v>642.40616109130497</v>
      </c>
      <c r="AQ97" s="114">
        <f t="shared" si="53"/>
        <v>13.072821476634646</v>
      </c>
    </row>
    <row r="98" spans="1:43" x14ac:dyDescent="0.35">
      <c r="A98" s="90" t="s">
        <v>146</v>
      </c>
      <c r="B98" s="89">
        <v>318</v>
      </c>
      <c r="C98" s="90" t="s">
        <v>163</v>
      </c>
      <c r="D98" s="112">
        <v>3012.17</v>
      </c>
      <c r="E98" s="113">
        <v>0.12500784043153734</v>
      </c>
      <c r="F98" s="113">
        <v>0.29898234429999998</v>
      </c>
      <c r="G98" s="113">
        <v>2.0344980097302078E-2</v>
      </c>
      <c r="H98" s="114">
        <f t="shared" si="32"/>
        <v>376.54486671266386</v>
      </c>
      <c r="I98" s="114">
        <f t="shared" si="33"/>
        <v>900.58564803013098</v>
      </c>
      <c r="J98" s="114">
        <f t="shared" si="34"/>
        <v>61.282538699690406</v>
      </c>
      <c r="L98" s="112">
        <v>182</v>
      </c>
      <c r="M98" s="112">
        <v>632.04</v>
      </c>
      <c r="N98" s="112">
        <f t="shared" si="35"/>
        <v>814.04</v>
      </c>
      <c r="O98" s="113">
        <v>0.12500784043153734</v>
      </c>
      <c r="P98" s="113">
        <v>0</v>
      </c>
      <c r="Q98" s="113">
        <v>0</v>
      </c>
      <c r="R98" s="113">
        <v>0</v>
      </c>
      <c r="S98" s="113">
        <v>1.4692207550678817E-2</v>
      </c>
      <c r="T98" s="113">
        <v>2.2038311326018224E-2</v>
      </c>
      <c r="U98" s="113">
        <v>3.8311326018225775E-2</v>
      </c>
      <c r="V98" s="113">
        <v>0.29898234429999998</v>
      </c>
      <c r="W98" s="113">
        <v>1.1406476558724021E-2</v>
      </c>
      <c r="X98" s="114">
        <f t="shared" si="36"/>
        <v>101.76138242488865</v>
      </c>
      <c r="Y98" s="114">
        <f t="shared" si="37"/>
        <v>0</v>
      </c>
      <c r="Z98" s="114">
        <f t="shared" si="38"/>
        <v>0</v>
      </c>
      <c r="AA98" s="114">
        <f t="shared" si="39"/>
        <v>0</v>
      </c>
      <c r="AB98" s="114">
        <f t="shared" si="40"/>
        <v>11.960044634554585</v>
      </c>
      <c r="AC98" s="114">
        <f t="shared" si="41"/>
        <v>17.940066951831874</v>
      </c>
      <c r="AD98" s="114">
        <f t="shared" si="42"/>
        <v>31.18695183187651</v>
      </c>
      <c r="AE98" s="114">
        <f t="shared" si="43"/>
        <v>243.38358755397198</v>
      </c>
      <c r="AF98" s="114">
        <f t="shared" si="44"/>
        <v>9.2853281778637005</v>
      </c>
      <c r="AH98" s="112">
        <v>686.98</v>
      </c>
      <c r="AI98" s="114">
        <f t="shared" si="45"/>
        <v>85.877886219657526</v>
      </c>
      <c r="AJ98" s="114">
        <f t="shared" si="46"/>
        <v>0</v>
      </c>
      <c r="AK98" s="114">
        <f t="shared" si="47"/>
        <v>0</v>
      </c>
      <c r="AL98" s="114">
        <f t="shared" si="48"/>
        <v>0</v>
      </c>
      <c r="AM98" s="114">
        <f t="shared" si="49"/>
        <v>10.093252743165333</v>
      </c>
      <c r="AN98" s="114">
        <f t="shared" si="50"/>
        <v>15.139879114748</v>
      </c>
      <c r="AO98" s="114">
        <f t="shared" si="51"/>
        <v>26.319114748000743</v>
      </c>
      <c r="AP98" s="114">
        <f t="shared" si="52"/>
        <v>205.39489088721399</v>
      </c>
      <c r="AQ98" s="114">
        <f t="shared" si="53"/>
        <v>7.836021266312228</v>
      </c>
    </row>
    <row r="99" spans="1:43" x14ac:dyDescent="0.35">
      <c r="A99" s="90" t="s">
        <v>146</v>
      </c>
      <c r="B99" s="89">
        <v>319</v>
      </c>
      <c r="C99" s="90" t="s">
        <v>164</v>
      </c>
      <c r="D99" s="112">
        <v>2891.47</v>
      </c>
      <c r="E99" s="113">
        <v>0.16764175187271038</v>
      </c>
      <c r="F99" s="113">
        <v>0.40492845789999998</v>
      </c>
      <c r="G99" s="113">
        <v>3.6928487690504101E-2</v>
      </c>
      <c r="H99" s="114">
        <f t="shared" si="32"/>
        <v>484.73109628738587</v>
      </c>
      <c r="I99" s="114">
        <f t="shared" si="33"/>
        <v>1170.838488164113</v>
      </c>
      <c r="J99" s="114">
        <f t="shared" si="34"/>
        <v>106.77761430246188</v>
      </c>
      <c r="L99" s="112">
        <v>300.97000000000003</v>
      </c>
      <c r="M99" s="112">
        <v>843.25</v>
      </c>
      <c r="N99" s="112">
        <f t="shared" si="35"/>
        <v>1144.22</v>
      </c>
      <c r="O99" s="113">
        <v>0.16764175187271038</v>
      </c>
      <c r="P99" s="113">
        <v>0</v>
      </c>
      <c r="Q99" s="113">
        <v>2.2384428223844281E-2</v>
      </c>
      <c r="R99" s="113">
        <v>4.6553122465531227E-2</v>
      </c>
      <c r="S99" s="113">
        <v>1.4598540145985401E-2</v>
      </c>
      <c r="T99" s="113">
        <v>0.14468775344687754</v>
      </c>
      <c r="U99" s="113">
        <v>2.6034063260340634E-2</v>
      </c>
      <c r="V99" s="113">
        <v>0.40492845789999998</v>
      </c>
      <c r="W99" s="113">
        <v>1.9978175102828843E-2</v>
      </c>
      <c r="X99" s="114">
        <f t="shared" si="36"/>
        <v>191.81904532779268</v>
      </c>
      <c r="Y99" s="114">
        <f t="shared" si="37"/>
        <v>0</v>
      </c>
      <c r="Z99" s="114">
        <f t="shared" si="38"/>
        <v>25.612710462287104</v>
      </c>
      <c r="AA99" s="114">
        <f t="shared" si="39"/>
        <v>53.267013787510145</v>
      </c>
      <c r="AB99" s="114">
        <f t="shared" si="40"/>
        <v>16.703941605839415</v>
      </c>
      <c r="AC99" s="114">
        <f t="shared" si="41"/>
        <v>165.55462124898622</v>
      </c>
      <c r="AD99" s="114">
        <f t="shared" si="42"/>
        <v>29.788695863746963</v>
      </c>
      <c r="AE99" s="114">
        <f t="shared" si="43"/>
        <v>463.327240098338</v>
      </c>
      <c r="AF99" s="114">
        <f t="shared" si="44"/>
        <v>22.859427516158821</v>
      </c>
      <c r="AH99" s="112">
        <v>916.56</v>
      </c>
      <c r="AI99" s="114">
        <f t="shared" si="45"/>
        <v>153.65372409645141</v>
      </c>
      <c r="AJ99" s="114">
        <f t="shared" si="46"/>
        <v>0</v>
      </c>
      <c r="AK99" s="114">
        <f t="shared" si="47"/>
        <v>20.516671532846715</v>
      </c>
      <c r="AL99" s="114">
        <f t="shared" si="48"/>
        <v>42.668729927007298</v>
      </c>
      <c r="AM99" s="114">
        <f t="shared" si="49"/>
        <v>13.380437956204378</v>
      </c>
      <c r="AN99" s="114">
        <f t="shared" si="50"/>
        <v>132.61500729927008</v>
      </c>
      <c r="AO99" s="114">
        <f t="shared" si="51"/>
        <v>23.861781021897809</v>
      </c>
      <c r="AP99" s="114">
        <f t="shared" si="52"/>
        <v>371.14122737282395</v>
      </c>
      <c r="AQ99" s="114">
        <f t="shared" si="53"/>
        <v>18.311196172248803</v>
      </c>
    </row>
    <row r="100" spans="1:43" x14ac:dyDescent="0.35">
      <c r="A100" s="90" t="s">
        <v>146</v>
      </c>
      <c r="B100" s="89">
        <v>320</v>
      </c>
      <c r="C100" s="90" t="s">
        <v>165</v>
      </c>
      <c r="D100" s="112">
        <v>4163.1099999999997</v>
      </c>
      <c r="E100" s="113">
        <v>0.22801442803160427</v>
      </c>
      <c r="F100" s="113">
        <v>0.41837193149999996</v>
      </c>
      <c r="G100" s="113">
        <v>3.2380952380952378E-2</v>
      </c>
      <c r="H100" s="114">
        <f t="shared" si="32"/>
        <v>949.24914548265201</v>
      </c>
      <c r="I100" s="114">
        <f t="shared" si="33"/>
        <v>1741.7283717469647</v>
      </c>
      <c r="J100" s="114">
        <f t="shared" si="34"/>
        <v>134.80546666666663</v>
      </c>
      <c r="L100" s="112">
        <v>554.25</v>
      </c>
      <c r="M100" s="112">
        <v>1008.87</v>
      </c>
      <c r="N100" s="112">
        <f t="shared" si="35"/>
        <v>1563.12</v>
      </c>
      <c r="O100" s="113">
        <v>0.22801442803160427</v>
      </c>
      <c r="P100" s="113">
        <v>0</v>
      </c>
      <c r="Q100" s="113">
        <v>2.4339912164664797E-2</v>
      </c>
      <c r="R100" s="113">
        <v>3.8573469495740517E-2</v>
      </c>
      <c r="S100" s="113">
        <v>4.0637070744483833E-2</v>
      </c>
      <c r="T100" s="113">
        <v>0.1854066352717075</v>
      </c>
      <c r="U100" s="113">
        <v>0.22842478438012592</v>
      </c>
      <c r="V100" s="113">
        <v>0.41837193149999996</v>
      </c>
      <c r="W100" s="113">
        <v>1.5069000158621055E-2</v>
      </c>
      <c r="X100" s="114">
        <f t="shared" si="36"/>
        <v>356.41391274476126</v>
      </c>
      <c r="Y100" s="114">
        <f t="shared" si="37"/>
        <v>0</v>
      </c>
      <c r="Z100" s="114">
        <f t="shared" si="38"/>
        <v>38.046203502830835</v>
      </c>
      <c r="AA100" s="114">
        <f t="shared" si="39"/>
        <v>60.29496163818191</v>
      </c>
      <c r="AB100" s="114">
        <f t="shared" si="40"/>
        <v>63.520618022117567</v>
      </c>
      <c r="AC100" s="114">
        <f t="shared" si="41"/>
        <v>289.81281972591142</v>
      </c>
      <c r="AD100" s="114">
        <f t="shared" si="42"/>
        <v>357.05534896026239</v>
      </c>
      <c r="AE100" s="114">
        <f t="shared" si="43"/>
        <v>653.96553356627987</v>
      </c>
      <c r="AF100" s="114">
        <f t="shared" si="44"/>
        <v>23.554655527943741</v>
      </c>
      <c r="AH100" s="112">
        <v>1096.57</v>
      </c>
      <c r="AI100" s="114">
        <f t="shared" si="45"/>
        <v>250.03378134661628</v>
      </c>
      <c r="AJ100" s="114">
        <f t="shared" si="46"/>
        <v>0</v>
      </c>
      <c r="AK100" s="114">
        <f t="shared" si="47"/>
        <v>26.690417482406474</v>
      </c>
      <c r="AL100" s="114">
        <f t="shared" si="48"/>
        <v>42.298509444944173</v>
      </c>
      <c r="AM100" s="114">
        <f t="shared" si="49"/>
        <v>44.561392666278635</v>
      </c>
      <c r="AN100" s="114">
        <f t="shared" si="50"/>
        <v>203.31135403989629</v>
      </c>
      <c r="AO100" s="114">
        <f t="shared" si="51"/>
        <v>250.48376580771466</v>
      </c>
      <c r="AP100" s="114">
        <f t="shared" si="52"/>
        <v>458.77410892495493</v>
      </c>
      <c r="AQ100" s="114">
        <f t="shared" si="53"/>
        <v>16.524213503939087</v>
      </c>
    </row>
    <row r="101" spans="1:43" x14ac:dyDescent="0.35">
      <c r="A101" s="90" t="s">
        <v>166</v>
      </c>
      <c r="B101" s="89">
        <v>867</v>
      </c>
      <c r="C101" s="90" t="s">
        <v>167</v>
      </c>
      <c r="D101" s="112">
        <v>1723.4</v>
      </c>
      <c r="E101" s="113">
        <v>0.1206015037593985</v>
      </c>
      <c r="F101" s="113">
        <v>0.17195715679999998</v>
      </c>
      <c r="G101" s="113">
        <v>3.0159268044730601E-2</v>
      </c>
      <c r="H101" s="114">
        <f t="shared" si="32"/>
        <v>207.8446315789474</v>
      </c>
      <c r="I101" s="114">
        <f t="shared" si="33"/>
        <v>296.35096402912001</v>
      </c>
      <c r="J101" s="114">
        <f t="shared" si="34"/>
        <v>51.976482548288722</v>
      </c>
      <c r="L101" s="112">
        <v>169.76</v>
      </c>
      <c r="M101" s="112">
        <v>590.76</v>
      </c>
      <c r="N101" s="112">
        <f t="shared" si="35"/>
        <v>760.52</v>
      </c>
      <c r="O101" s="113">
        <v>0.1206015037593985</v>
      </c>
      <c r="P101" s="113">
        <v>0</v>
      </c>
      <c r="Q101" s="113">
        <v>0</v>
      </c>
      <c r="R101" s="113">
        <v>0</v>
      </c>
      <c r="S101" s="113">
        <v>0</v>
      </c>
      <c r="T101" s="113">
        <v>0</v>
      </c>
      <c r="U101" s="113">
        <v>0.11285909712722299</v>
      </c>
      <c r="V101" s="113">
        <v>0.17195715679999998</v>
      </c>
      <c r="W101" s="113">
        <v>1.5465341066003866E-2</v>
      </c>
      <c r="X101" s="114">
        <f t="shared" si="36"/>
        <v>91.719855639097744</v>
      </c>
      <c r="Y101" s="114">
        <f t="shared" si="37"/>
        <v>0</v>
      </c>
      <c r="Z101" s="114">
        <f t="shared" si="38"/>
        <v>0</v>
      </c>
      <c r="AA101" s="114">
        <f t="shared" si="39"/>
        <v>0</v>
      </c>
      <c r="AB101" s="114">
        <f t="shared" si="40"/>
        <v>0</v>
      </c>
      <c r="AC101" s="114">
        <f t="shared" si="41"/>
        <v>0</v>
      </c>
      <c r="AD101" s="114">
        <f t="shared" si="42"/>
        <v>85.83160054719562</v>
      </c>
      <c r="AE101" s="114">
        <f t="shared" si="43"/>
        <v>130.77685688953599</v>
      </c>
      <c r="AF101" s="114">
        <f t="shared" si="44"/>
        <v>11.761701187517261</v>
      </c>
      <c r="AH101" s="112">
        <v>642.12</v>
      </c>
      <c r="AI101" s="114">
        <f t="shared" si="45"/>
        <v>77.44063759398496</v>
      </c>
      <c r="AJ101" s="114">
        <f t="shared" si="46"/>
        <v>0</v>
      </c>
      <c r="AK101" s="114">
        <f t="shared" si="47"/>
        <v>0</v>
      </c>
      <c r="AL101" s="114">
        <f t="shared" si="48"/>
        <v>0</v>
      </c>
      <c r="AM101" s="114">
        <f t="shared" si="49"/>
        <v>0</v>
      </c>
      <c r="AN101" s="114">
        <f t="shared" si="50"/>
        <v>0</v>
      </c>
      <c r="AO101" s="114">
        <f t="shared" si="51"/>
        <v>72.469083447332423</v>
      </c>
      <c r="AP101" s="114">
        <f t="shared" si="52"/>
        <v>110.41712952441598</v>
      </c>
      <c r="AQ101" s="114">
        <f t="shared" si="53"/>
        <v>9.9306048053024032</v>
      </c>
    </row>
    <row r="102" spans="1:43" x14ac:dyDescent="0.35">
      <c r="A102" s="90" t="s">
        <v>166</v>
      </c>
      <c r="B102" s="89">
        <v>846</v>
      </c>
      <c r="C102" s="90" t="s">
        <v>168</v>
      </c>
      <c r="D102" s="112">
        <v>3048.78</v>
      </c>
      <c r="E102" s="113">
        <v>0.25228985507246376</v>
      </c>
      <c r="F102" s="113">
        <v>0.17170432869999999</v>
      </c>
      <c r="G102" s="113">
        <v>4.6521645487831144E-2</v>
      </c>
      <c r="H102" s="114">
        <f t="shared" si="32"/>
        <v>769.17626434782608</v>
      </c>
      <c r="I102" s="114">
        <f t="shared" si="33"/>
        <v>523.488723253986</v>
      </c>
      <c r="J102" s="114">
        <f t="shared" si="34"/>
        <v>141.83426233038983</v>
      </c>
      <c r="L102" s="112">
        <v>482.01</v>
      </c>
      <c r="M102" s="112">
        <v>1057.6400000000001</v>
      </c>
      <c r="N102" s="112">
        <f t="shared" si="35"/>
        <v>1539.65</v>
      </c>
      <c r="O102" s="113">
        <v>0.25228985507246376</v>
      </c>
      <c r="P102" s="113">
        <v>3.0038421236465246E-2</v>
      </c>
      <c r="Q102" s="113">
        <v>3.3007334963325183E-2</v>
      </c>
      <c r="R102" s="113">
        <v>7.4397485155431362E-2</v>
      </c>
      <c r="S102" s="113">
        <v>2.4537198742577714E-2</v>
      </c>
      <c r="T102" s="113">
        <v>9.256025148445686E-2</v>
      </c>
      <c r="U102" s="113">
        <v>8.3216905344044703E-2</v>
      </c>
      <c r="V102" s="113">
        <v>0.17170432869999999</v>
      </c>
      <c r="W102" s="113">
        <v>2.3687291722957759E-2</v>
      </c>
      <c r="X102" s="114">
        <f t="shared" si="36"/>
        <v>388.43807536231884</v>
      </c>
      <c r="Y102" s="114">
        <f t="shared" si="37"/>
        <v>46.248655256723715</v>
      </c>
      <c r="Z102" s="114">
        <f t="shared" si="38"/>
        <v>50.819743276283617</v>
      </c>
      <c r="AA102" s="114">
        <f t="shared" si="39"/>
        <v>114.5460880195599</v>
      </c>
      <c r="AB102" s="114">
        <f t="shared" si="40"/>
        <v>37.778698044009779</v>
      </c>
      <c r="AC102" s="114">
        <f t="shared" si="41"/>
        <v>142.510391198044</v>
      </c>
      <c r="AD102" s="114">
        <f t="shared" si="42"/>
        <v>128.12490831295844</v>
      </c>
      <c r="AE102" s="114">
        <f t="shared" si="43"/>
        <v>264.36456968295499</v>
      </c>
      <c r="AF102" s="114">
        <f t="shared" si="44"/>
        <v>36.470138701251912</v>
      </c>
      <c r="AH102" s="112">
        <v>1149.58</v>
      </c>
      <c r="AI102" s="114">
        <f t="shared" si="45"/>
        <v>290.02737159420286</v>
      </c>
      <c r="AJ102" s="114">
        <f t="shared" si="46"/>
        <v>34.531568285015716</v>
      </c>
      <c r="AK102" s="114">
        <f t="shared" si="47"/>
        <v>37.944572127139359</v>
      </c>
      <c r="AL102" s="114">
        <f t="shared" si="48"/>
        <v>85.525860984980781</v>
      </c>
      <c r="AM102" s="114">
        <f t="shared" si="49"/>
        <v>28.207472930492486</v>
      </c>
      <c r="AN102" s="114">
        <f t="shared" si="50"/>
        <v>106.40541390150192</v>
      </c>
      <c r="AO102" s="114">
        <f t="shared" si="51"/>
        <v>95.664490045406907</v>
      </c>
      <c r="AP102" s="114">
        <f t="shared" si="52"/>
        <v>197.38786218694597</v>
      </c>
      <c r="AQ102" s="114">
        <f t="shared" si="53"/>
        <v>27.230436818877777</v>
      </c>
    </row>
    <row r="103" spans="1:43" x14ac:dyDescent="0.35">
      <c r="A103" s="90" t="s">
        <v>166</v>
      </c>
      <c r="B103" s="89">
        <v>825</v>
      </c>
      <c r="C103" s="90" t="s">
        <v>169</v>
      </c>
      <c r="D103" s="112">
        <v>7630.6</v>
      </c>
      <c r="E103" s="113">
        <v>0.16285481829687218</v>
      </c>
      <c r="F103" s="113">
        <v>0.2025911037</v>
      </c>
      <c r="G103" s="113">
        <v>2.4684794166793256E-2</v>
      </c>
      <c r="H103" s="114">
        <f t="shared" si="32"/>
        <v>1242.6799764961129</v>
      </c>
      <c r="I103" s="114">
        <f t="shared" si="33"/>
        <v>1545.8916758932201</v>
      </c>
      <c r="J103" s="114">
        <f t="shared" si="34"/>
        <v>188.35979036913264</v>
      </c>
      <c r="L103" s="112">
        <v>704.99</v>
      </c>
      <c r="M103" s="112">
        <v>2327.4299999999998</v>
      </c>
      <c r="N103" s="112">
        <f t="shared" si="35"/>
        <v>3032.42</v>
      </c>
      <c r="O103" s="113">
        <v>0.16285481829687218</v>
      </c>
      <c r="P103" s="113">
        <v>0</v>
      </c>
      <c r="Q103" s="113">
        <v>0</v>
      </c>
      <c r="R103" s="113">
        <v>4.9802068701315285E-3</v>
      </c>
      <c r="S103" s="113">
        <v>0</v>
      </c>
      <c r="T103" s="113">
        <v>2.346443621504278E-2</v>
      </c>
      <c r="U103" s="113">
        <v>0.13034733750478866</v>
      </c>
      <c r="V103" s="113">
        <v>0.2025911037</v>
      </c>
      <c r="W103" s="113">
        <v>1.3533401586895316E-2</v>
      </c>
      <c r="X103" s="114">
        <f t="shared" si="36"/>
        <v>493.84420809980116</v>
      </c>
      <c r="Y103" s="114">
        <f t="shared" si="37"/>
        <v>0</v>
      </c>
      <c r="Z103" s="114">
        <f t="shared" si="38"/>
        <v>0</v>
      </c>
      <c r="AA103" s="114">
        <f t="shared" si="39"/>
        <v>15.102078917124251</v>
      </c>
      <c r="AB103" s="114">
        <f t="shared" si="40"/>
        <v>0</v>
      </c>
      <c r="AC103" s="114">
        <f t="shared" si="41"/>
        <v>71.154025667220026</v>
      </c>
      <c r="AD103" s="114">
        <f t="shared" si="42"/>
        <v>395.26787319627124</v>
      </c>
      <c r="AE103" s="114">
        <f t="shared" si="43"/>
        <v>614.34131468195403</v>
      </c>
      <c r="AF103" s="114">
        <f t="shared" si="44"/>
        <v>41.038957640133091</v>
      </c>
      <c r="AH103" s="112">
        <v>2529.75</v>
      </c>
      <c r="AI103" s="114">
        <f t="shared" si="45"/>
        <v>411.98197658651242</v>
      </c>
      <c r="AJ103" s="114">
        <f t="shared" si="46"/>
        <v>0</v>
      </c>
      <c r="AK103" s="114">
        <f t="shared" si="47"/>
        <v>0</v>
      </c>
      <c r="AL103" s="114">
        <f t="shared" si="48"/>
        <v>12.598678329715234</v>
      </c>
      <c r="AM103" s="114">
        <f t="shared" si="49"/>
        <v>0</v>
      </c>
      <c r="AN103" s="114">
        <f t="shared" si="50"/>
        <v>59.359157515004476</v>
      </c>
      <c r="AO103" s="114">
        <f t="shared" si="51"/>
        <v>329.74617705273914</v>
      </c>
      <c r="AP103" s="114">
        <f t="shared" si="52"/>
        <v>512.50484458507503</v>
      </c>
      <c r="AQ103" s="114">
        <f t="shared" si="53"/>
        <v>34.236122664448423</v>
      </c>
    </row>
    <row r="104" spans="1:43" x14ac:dyDescent="0.35">
      <c r="A104" s="90" t="s">
        <v>166</v>
      </c>
      <c r="B104" s="89">
        <v>845</v>
      </c>
      <c r="C104" s="90" t="s">
        <v>170</v>
      </c>
      <c r="D104" s="112">
        <v>6151.23</v>
      </c>
      <c r="E104" s="113">
        <v>0.24733130265360445</v>
      </c>
      <c r="F104" s="113">
        <v>8.2735161769999996E-2</v>
      </c>
      <c r="G104" s="113">
        <v>3.71350278748937E-2</v>
      </c>
      <c r="H104" s="114">
        <f t="shared" si="32"/>
        <v>1521.3917288219311</v>
      </c>
      <c r="I104" s="114">
        <f t="shared" si="33"/>
        <v>508.92300913447701</v>
      </c>
      <c r="J104" s="114">
        <f t="shared" si="34"/>
        <v>228.42609751488237</v>
      </c>
      <c r="L104" s="112">
        <v>944.67</v>
      </c>
      <c r="M104" s="112">
        <v>1827.69</v>
      </c>
      <c r="N104" s="112">
        <f t="shared" si="35"/>
        <v>2772.36</v>
      </c>
      <c r="O104" s="113">
        <v>0.24733130265360445</v>
      </c>
      <c r="P104" s="113">
        <v>3.3696570026941174E-2</v>
      </c>
      <c r="Q104" s="113">
        <v>2.7946439342152882E-2</v>
      </c>
      <c r="R104" s="113">
        <v>3.3736780731030598E-2</v>
      </c>
      <c r="S104" s="113">
        <v>8.6091117455466645E-2</v>
      </c>
      <c r="T104" s="113">
        <v>0.11773694157384695</v>
      </c>
      <c r="U104" s="113">
        <v>0.11749567734931039</v>
      </c>
      <c r="V104" s="113">
        <v>8.2735161769999996E-2</v>
      </c>
      <c r="W104" s="113">
        <v>2.1341587586038366E-2</v>
      </c>
      <c r="X104" s="114">
        <f t="shared" si="36"/>
        <v>685.69141022474685</v>
      </c>
      <c r="Y104" s="114">
        <f t="shared" si="37"/>
        <v>93.419022879890633</v>
      </c>
      <c r="Z104" s="114">
        <f t="shared" si="38"/>
        <v>77.477590574610971</v>
      </c>
      <c r="AA104" s="114">
        <f t="shared" si="39"/>
        <v>93.53050142747999</v>
      </c>
      <c r="AB104" s="114">
        <f t="shared" si="40"/>
        <v>238.67557038883751</v>
      </c>
      <c r="AC104" s="114">
        <f t="shared" si="41"/>
        <v>326.40918734167036</v>
      </c>
      <c r="AD104" s="114">
        <f t="shared" si="42"/>
        <v>325.74031605613419</v>
      </c>
      <c r="AE104" s="114">
        <f t="shared" si="43"/>
        <v>229.37165308467721</v>
      </c>
      <c r="AF104" s="114">
        <f t="shared" si="44"/>
        <v>59.166563760029327</v>
      </c>
      <c r="AH104" s="112">
        <v>1986.57</v>
      </c>
      <c r="AI104" s="114">
        <f t="shared" si="45"/>
        <v>491.34094591257099</v>
      </c>
      <c r="AJ104" s="114">
        <f t="shared" si="46"/>
        <v>66.940595118420532</v>
      </c>
      <c r="AK104" s="114">
        <f t="shared" si="47"/>
        <v>55.51755800394065</v>
      </c>
      <c r="AL104" s="114">
        <f t="shared" si="48"/>
        <v>67.020476496843457</v>
      </c>
      <c r="AM104" s="114">
        <f t="shared" si="49"/>
        <v>171.02603120350636</v>
      </c>
      <c r="AN104" s="114">
        <f t="shared" si="50"/>
        <v>233.89267602235714</v>
      </c>
      <c r="AO104" s="114">
        <f t="shared" si="51"/>
        <v>233.41338775181953</v>
      </c>
      <c r="AP104" s="114">
        <f t="shared" si="52"/>
        <v>164.3591903174289</v>
      </c>
      <c r="AQ104" s="114">
        <f t="shared" si="53"/>
        <v>42.396557650796233</v>
      </c>
    </row>
    <row r="105" spans="1:43" x14ac:dyDescent="0.35">
      <c r="A105" s="90" t="s">
        <v>166</v>
      </c>
      <c r="B105" s="89">
        <v>850</v>
      </c>
      <c r="C105" s="90" t="s">
        <v>171</v>
      </c>
      <c r="D105" s="112">
        <v>17615.55</v>
      </c>
      <c r="E105" s="113">
        <v>0.19113209896646519</v>
      </c>
      <c r="F105" s="113">
        <v>0.1092023604</v>
      </c>
      <c r="G105" s="113">
        <v>3.644076288453188E-2</v>
      </c>
      <c r="H105" s="114">
        <f t="shared" si="32"/>
        <v>3366.8970459487155</v>
      </c>
      <c r="I105" s="114">
        <f t="shared" si="33"/>
        <v>1923.6596397442199</v>
      </c>
      <c r="J105" s="114">
        <f t="shared" si="34"/>
        <v>641.92408063061555</v>
      </c>
      <c r="L105" s="112">
        <v>1795.94</v>
      </c>
      <c r="M105" s="112">
        <v>6165.33</v>
      </c>
      <c r="N105" s="112">
        <f t="shared" si="35"/>
        <v>7961.27</v>
      </c>
      <c r="O105" s="113">
        <v>0.19113209896646519</v>
      </c>
      <c r="P105" s="113">
        <v>0</v>
      </c>
      <c r="Q105" s="113">
        <v>3.5055976478570619E-3</v>
      </c>
      <c r="R105" s="113">
        <v>1.9309058011986881E-2</v>
      </c>
      <c r="S105" s="113">
        <v>2.1867578875947077E-2</v>
      </c>
      <c r="T105" s="113">
        <v>6.3284518828451888E-2</v>
      </c>
      <c r="U105" s="113">
        <v>5.765860002261676E-2</v>
      </c>
      <c r="V105" s="113">
        <v>0.1092023604</v>
      </c>
      <c r="W105" s="113">
        <v>1.9727929555204336E-2</v>
      </c>
      <c r="X105" s="114">
        <f t="shared" si="36"/>
        <v>1521.6542455387503</v>
      </c>
      <c r="Y105" s="114">
        <f t="shared" si="37"/>
        <v>0</v>
      </c>
      <c r="Z105" s="114">
        <f t="shared" si="38"/>
        <v>27.909009385954992</v>
      </c>
      <c r="AA105" s="114">
        <f t="shared" si="39"/>
        <v>153.72462427909079</v>
      </c>
      <c r="AB105" s="114">
        <f t="shared" si="40"/>
        <v>174.09369967771119</v>
      </c>
      <c r="AC105" s="114">
        <f t="shared" si="41"/>
        <v>503.8251412133892</v>
      </c>
      <c r="AD105" s="114">
        <f t="shared" si="42"/>
        <v>459.03568260205816</v>
      </c>
      <c r="AE105" s="114">
        <f t="shared" si="43"/>
        <v>869.38947578170803</v>
      </c>
      <c r="AF105" s="114">
        <f t="shared" si="44"/>
        <v>157.05937372996164</v>
      </c>
      <c r="AH105" s="112">
        <v>6701.28</v>
      </c>
      <c r="AI105" s="114">
        <f t="shared" si="45"/>
        <v>1280.8297121619937</v>
      </c>
      <c r="AJ105" s="114">
        <f t="shared" si="46"/>
        <v>0</v>
      </c>
      <c r="AK105" s="114">
        <f t="shared" si="47"/>
        <v>23.49199140563157</v>
      </c>
      <c r="AL105" s="114">
        <f t="shared" si="48"/>
        <v>129.39540427456743</v>
      </c>
      <c r="AM105" s="114">
        <f t="shared" si="49"/>
        <v>146.54076896980663</v>
      </c>
      <c r="AN105" s="114">
        <f t="shared" si="50"/>
        <v>424.08728033472806</v>
      </c>
      <c r="AO105" s="114">
        <f t="shared" si="51"/>
        <v>386.38642315956122</v>
      </c>
      <c r="AP105" s="114">
        <f t="shared" si="52"/>
        <v>731.79559370131199</v>
      </c>
      <c r="AQ105" s="114">
        <f t="shared" si="53"/>
        <v>132.20237976969972</v>
      </c>
    </row>
    <row r="106" spans="1:43" x14ac:dyDescent="0.35">
      <c r="A106" s="90" t="s">
        <v>166</v>
      </c>
      <c r="B106" s="89">
        <v>921</v>
      </c>
      <c r="C106" s="90" t="s">
        <v>172</v>
      </c>
      <c r="D106" s="112">
        <v>1326.85</v>
      </c>
      <c r="E106" s="113">
        <v>0.25190750088038505</v>
      </c>
      <c r="F106" s="113">
        <v>4.510837727E-2</v>
      </c>
      <c r="G106" s="113">
        <v>5.0442477876106194E-2</v>
      </c>
      <c r="H106" s="114">
        <f t="shared" si="32"/>
        <v>334.24346754313888</v>
      </c>
      <c r="I106" s="114">
        <f t="shared" si="33"/>
        <v>59.852050380699495</v>
      </c>
      <c r="J106" s="114">
        <f t="shared" si="34"/>
        <v>66.9296017699115</v>
      </c>
      <c r="L106" s="112">
        <v>265.05</v>
      </c>
      <c r="M106" s="112">
        <v>390.81</v>
      </c>
      <c r="N106" s="112">
        <f t="shared" si="35"/>
        <v>655.86</v>
      </c>
      <c r="O106" s="113">
        <v>0.25190750088038505</v>
      </c>
      <c r="P106" s="113">
        <v>0</v>
      </c>
      <c r="Q106" s="113">
        <v>9.0096662411088824E-2</v>
      </c>
      <c r="R106" s="113">
        <v>7.0399416377895319E-2</v>
      </c>
      <c r="S106" s="113">
        <v>4.1400693051249313E-2</v>
      </c>
      <c r="T106" s="113">
        <v>0.12219587816888565</v>
      </c>
      <c r="U106" s="113">
        <v>0.19861389750136788</v>
      </c>
      <c r="V106" s="113">
        <v>4.510837727E-2</v>
      </c>
      <c r="W106" s="113">
        <v>2.6996834853844721E-2</v>
      </c>
      <c r="X106" s="114">
        <f t="shared" si="36"/>
        <v>165.21605352740934</v>
      </c>
      <c r="Y106" s="114">
        <f t="shared" si="37"/>
        <v>0</v>
      </c>
      <c r="Z106" s="114">
        <f t="shared" si="38"/>
        <v>59.090797008936718</v>
      </c>
      <c r="AA106" s="114">
        <f t="shared" si="39"/>
        <v>46.172161225606423</v>
      </c>
      <c r="AB106" s="114">
        <f t="shared" si="40"/>
        <v>27.153058544592376</v>
      </c>
      <c r="AC106" s="114">
        <f t="shared" si="41"/>
        <v>80.143388655845342</v>
      </c>
      <c r="AD106" s="114">
        <f t="shared" si="42"/>
        <v>130.26291081524712</v>
      </c>
      <c r="AE106" s="114">
        <f t="shared" si="43"/>
        <v>29.584780316302201</v>
      </c>
      <c r="AF106" s="114">
        <f t="shared" si="44"/>
        <v>17.706144107242601</v>
      </c>
      <c r="AH106" s="112">
        <v>424.78</v>
      </c>
      <c r="AI106" s="114">
        <f t="shared" si="45"/>
        <v>107.00526822396995</v>
      </c>
      <c r="AJ106" s="114">
        <f t="shared" si="46"/>
        <v>0</v>
      </c>
      <c r="AK106" s="114">
        <f t="shared" si="47"/>
        <v>38.271260258982309</v>
      </c>
      <c r="AL106" s="114">
        <f t="shared" si="48"/>
        <v>29.904264089002371</v>
      </c>
      <c r="AM106" s="114">
        <f t="shared" si="49"/>
        <v>17.586186394309681</v>
      </c>
      <c r="AN106" s="114">
        <f t="shared" si="50"/>
        <v>51.906365128579246</v>
      </c>
      <c r="AO106" s="114">
        <f t="shared" si="51"/>
        <v>84.367211380631048</v>
      </c>
      <c r="AP106" s="114">
        <f t="shared" si="52"/>
        <v>19.161136496750597</v>
      </c>
      <c r="AQ106" s="114">
        <f t="shared" si="53"/>
        <v>11.467715509216161</v>
      </c>
    </row>
    <row r="107" spans="1:43" x14ac:dyDescent="0.35">
      <c r="A107" s="90" t="s">
        <v>166</v>
      </c>
      <c r="B107" s="89">
        <v>886</v>
      </c>
      <c r="C107" s="90" t="s">
        <v>173</v>
      </c>
      <c r="D107" s="112">
        <v>21618.66</v>
      </c>
      <c r="E107" s="113">
        <v>0.2570599041036179</v>
      </c>
      <c r="F107" s="113">
        <v>0.152198794</v>
      </c>
      <c r="G107" s="113">
        <v>4.7555676262900595E-2</v>
      </c>
      <c r="H107" s="114">
        <f t="shared" si="32"/>
        <v>5557.29066644872</v>
      </c>
      <c r="I107" s="114">
        <f t="shared" si="33"/>
        <v>3290.3339798960401</v>
      </c>
      <c r="J107" s="114">
        <f t="shared" si="34"/>
        <v>1028.0899961977186</v>
      </c>
      <c r="L107" s="112">
        <v>2637.55</v>
      </c>
      <c r="M107" s="112">
        <v>5977.58</v>
      </c>
      <c r="N107" s="112">
        <f t="shared" si="35"/>
        <v>8615.130000000001</v>
      </c>
      <c r="O107" s="113">
        <v>0.2570599041036179</v>
      </c>
      <c r="P107" s="113">
        <v>1.7700829762013311E-2</v>
      </c>
      <c r="Q107" s="113">
        <v>6.732698094282849E-2</v>
      </c>
      <c r="R107" s="113">
        <v>4.7677122275918665E-2</v>
      </c>
      <c r="S107" s="113">
        <v>4.3448527400382971E-2</v>
      </c>
      <c r="T107" s="113">
        <v>7.8291693261602985E-2</v>
      </c>
      <c r="U107" s="113">
        <v>0.12632214826297072</v>
      </c>
      <c r="V107" s="113">
        <v>0.152198794</v>
      </c>
      <c r="W107" s="113">
        <v>2.4684723826075027E-2</v>
      </c>
      <c r="X107" s="114">
        <f t="shared" si="36"/>
        <v>2214.604491640202</v>
      </c>
      <c r="Y107" s="114">
        <f t="shared" si="37"/>
        <v>152.49494950761377</v>
      </c>
      <c r="Z107" s="114">
        <f t="shared" si="38"/>
        <v>580.03069332999007</v>
      </c>
      <c r="AA107" s="114">
        <f t="shared" si="39"/>
        <v>410.7446064329352</v>
      </c>
      <c r="AB107" s="114">
        <f t="shared" si="40"/>
        <v>374.31471186286137</v>
      </c>
      <c r="AC107" s="114">
        <f t="shared" si="41"/>
        <v>674.49311536883386</v>
      </c>
      <c r="AD107" s="114">
        <f t="shared" si="42"/>
        <v>1088.2817291647671</v>
      </c>
      <c r="AE107" s="114">
        <f t="shared" si="43"/>
        <v>1311.2123961532202</v>
      </c>
      <c r="AF107" s="114">
        <f t="shared" si="44"/>
        <v>212.66210477573378</v>
      </c>
      <c r="AH107" s="112">
        <v>6497.22</v>
      </c>
      <c r="AI107" s="114">
        <f t="shared" si="45"/>
        <v>1670.1747501401082</v>
      </c>
      <c r="AJ107" s="114">
        <f t="shared" si="46"/>
        <v>115.00618514634813</v>
      </c>
      <c r="AK107" s="114">
        <f t="shared" si="47"/>
        <v>437.43820712136414</v>
      </c>
      <c r="AL107" s="114">
        <f t="shared" si="48"/>
        <v>309.76875239354428</v>
      </c>
      <c r="AM107" s="114">
        <f t="shared" si="49"/>
        <v>282.29464119631626</v>
      </c>
      <c r="AN107" s="114">
        <f t="shared" si="50"/>
        <v>508.67835529315215</v>
      </c>
      <c r="AO107" s="114">
        <f t="shared" si="51"/>
        <v>820.74278813713863</v>
      </c>
      <c r="AP107" s="114">
        <f t="shared" si="52"/>
        <v>988.86904835268001</v>
      </c>
      <c r="AQ107" s="114">
        <f t="shared" si="53"/>
        <v>160.38208133725118</v>
      </c>
    </row>
    <row r="108" spans="1:43" x14ac:dyDescent="0.35">
      <c r="A108" s="90" t="s">
        <v>166</v>
      </c>
      <c r="B108" s="89">
        <v>887</v>
      </c>
      <c r="C108" s="90" t="s">
        <v>174</v>
      </c>
      <c r="D108" s="112">
        <v>4284.33</v>
      </c>
      <c r="E108" s="113">
        <v>0.25985649546827794</v>
      </c>
      <c r="F108" s="113">
        <v>0.1753716129</v>
      </c>
      <c r="G108" s="113">
        <v>3.6186020913593839E-2</v>
      </c>
      <c r="H108" s="114">
        <f t="shared" ref="H108:H139" si="54">$D108*E108</f>
        <v>1113.3109792296073</v>
      </c>
      <c r="I108" s="114">
        <f t="shared" ref="I108:I139" si="55">$D108*F108</f>
        <v>751.34986229585695</v>
      </c>
      <c r="J108" s="114">
        <f t="shared" ref="J108:J139" si="56">$D108*G108</f>
        <v>155.03285498073748</v>
      </c>
      <c r="L108" s="112">
        <v>544.97</v>
      </c>
      <c r="M108" s="112">
        <v>1166.0899999999999</v>
      </c>
      <c r="N108" s="112">
        <f t="shared" ref="N108:N139" si="57">L108+M108</f>
        <v>1711.06</v>
      </c>
      <c r="O108" s="113">
        <v>0.25985649546827794</v>
      </c>
      <c r="P108" s="113">
        <v>1.0708733951292532E-2</v>
      </c>
      <c r="Q108" s="113">
        <v>8.659105302550521E-2</v>
      </c>
      <c r="R108" s="113">
        <v>5.6710230871092178E-2</v>
      </c>
      <c r="S108" s="113">
        <v>9.3730208993033567E-2</v>
      </c>
      <c r="T108" s="113">
        <v>0.17519719039668374</v>
      </c>
      <c r="U108" s="113">
        <v>0.12637457539294145</v>
      </c>
      <c r="V108" s="113">
        <v>0.1753716129</v>
      </c>
      <c r="W108" s="113">
        <v>1.9292604501607719E-2</v>
      </c>
      <c r="X108" s="114">
        <f t="shared" si="36"/>
        <v>444.63005513595164</v>
      </c>
      <c r="Y108" s="114">
        <f t="shared" si="37"/>
        <v>18.323286314698599</v>
      </c>
      <c r="Z108" s="114">
        <f t="shared" si="38"/>
        <v>148.16248718982095</v>
      </c>
      <c r="AA108" s="114">
        <f t="shared" si="39"/>
        <v>97.034607634290978</v>
      </c>
      <c r="AB108" s="114">
        <f t="shared" si="40"/>
        <v>160.37801139962002</v>
      </c>
      <c r="AC108" s="114">
        <f t="shared" si="41"/>
        <v>299.77290460014967</v>
      </c>
      <c r="AD108" s="114">
        <f t="shared" si="42"/>
        <v>216.23448097184638</v>
      </c>
      <c r="AE108" s="114">
        <f t="shared" si="43"/>
        <v>300.07135196867398</v>
      </c>
      <c r="AF108" s="114">
        <f t="shared" si="44"/>
        <v>33.010803858520902</v>
      </c>
      <c r="AH108" s="112">
        <v>1267.46</v>
      </c>
      <c r="AI108" s="114">
        <f t="shared" si="45"/>
        <v>329.35771374622357</v>
      </c>
      <c r="AJ108" s="114">
        <f t="shared" si="46"/>
        <v>13.572891933905234</v>
      </c>
      <c r="AK108" s="114">
        <f t="shared" si="47"/>
        <v>109.75069606770684</v>
      </c>
      <c r="AL108" s="114">
        <f t="shared" si="48"/>
        <v>71.877949219874495</v>
      </c>
      <c r="AM108" s="114">
        <f t="shared" si="49"/>
        <v>118.79929069031033</v>
      </c>
      <c r="AN108" s="114">
        <f t="shared" si="50"/>
        <v>222.0554309401808</v>
      </c>
      <c r="AO108" s="114">
        <f t="shared" si="51"/>
        <v>160.17471932753756</v>
      </c>
      <c r="AP108" s="114">
        <f t="shared" si="52"/>
        <v>222.27650448623402</v>
      </c>
      <c r="AQ108" s="114">
        <f t="shared" si="53"/>
        <v>24.45260450160772</v>
      </c>
    </row>
    <row r="109" spans="1:43" x14ac:dyDescent="0.35">
      <c r="A109" s="90" t="s">
        <v>166</v>
      </c>
      <c r="B109" s="89">
        <v>826</v>
      </c>
      <c r="C109" s="90" t="s">
        <v>175</v>
      </c>
      <c r="D109" s="112">
        <v>4247.4799999999996</v>
      </c>
      <c r="E109" s="113">
        <v>0.23193271110783192</v>
      </c>
      <c r="F109" s="113">
        <v>0.33253126250000004</v>
      </c>
      <c r="G109" s="113">
        <v>3.1000654022236757E-2</v>
      </c>
      <c r="H109" s="114">
        <f t="shared" si="54"/>
        <v>985.12955177629385</v>
      </c>
      <c r="I109" s="114">
        <f t="shared" si="55"/>
        <v>1412.4198868435001</v>
      </c>
      <c r="J109" s="114">
        <f t="shared" si="56"/>
        <v>131.67465794637016</v>
      </c>
      <c r="L109" s="112">
        <v>642.20000000000005</v>
      </c>
      <c r="M109" s="112">
        <v>1161.47</v>
      </c>
      <c r="N109" s="112">
        <f t="shared" si="57"/>
        <v>1803.67</v>
      </c>
      <c r="O109" s="113">
        <v>0.23193271110783192</v>
      </c>
      <c r="P109" s="113">
        <v>7.4976041490501157E-3</v>
      </c>
      <c r="Q109" s="113">
        <v>1.9786910197869101E-2</v>
      </c>
      <c r="R109" s="113">
        <v>2.4578612097637974E-2</v>
      </c>
      <c r="S109" s="113">
        <v>5.659845538079937E-2</v>
      </c>
      <c r="T109" s="113">
        <v>0.10519194994080838</v>
      </c>
      <c r="U109" s="113">
        <v>0.10220418287389368</v>
      </c>
      <c r="V109" s="113">
        <v>0.33253126250000004</v>
      </c>
      <c r="W109" s="113">
        <v>1.6545556176634991E-2</v>
      </c>
      <c r="X109" s="114">
        <f t="shared" si="36"/>
        <v>418.33007304386319</v>
      </c>
      <c r="Y109" s="114">
        <f t="shared" si="37"/>
        <v>13.523203675517223</v>
      </c>
      <c r="Z109" s="114">
        <f t="shared" si="38"/>
        <v>35.689056316590566</v>
      </c>
      <c r="AA109" s="114">
        <f t="shared" si="39"/>
        <v>44.331705282146686</v>
      </c>
      <c r="AB109" s="114">
        <f t="shared" si="40"/>
        <v>102.0849360166864</v>
      </c>
      <c r="AC109" s="114">
        <f t="shared" si="41"/>
        <v>189.73156434973785</v>
      </c>
      <c r="AD109" s="114">
        <f t="shared" si="42"/>
        <v>184.34261852415582</v>
      </c>
      <c r="AE109" s="114">
        <f t="shared" si="43"/>
        <v>599.77666223337508</v>
      </c>
      <c r="AF109" s="114">
        <f t="shared" si="44"/>
        <v>29.842723309111236</v>
      </c>
      <c r="AH109" s="112">
        <v>1262.44</v>
      </c>
      <c r="AI109" s="114">
        <f t="shared" si="45"/>
        <v>292.80113181097136</v>
      </c>
      <c r="AJ109" s="114">
        <f t="shared" si="46"/>
        <v>9.465275381926828</v>
      </c>
      <c r="AK109" s="114">
        <f t="shared" si="47"/>
        <v>24.97978691019787</v>
      </c>
      <c r="AL109" s="114">
        <f t="shared" si="48"/>
        <v>31.029023056542083</v>
      </c>
      <c r="AM109" s="114">
        <f t="shared" si="49"/>
        <v>71.452154010936354</v>
      </c>
      <c r="AN109" s="114">
        <f t="shared" si="50"/>
        <v>132.79852528327413</v>
      </c>
      <c r="AO109" s="114">
        <f t="shared" si="51"/>
        <v>129.02664862731834</v>
      </c>
      <c r="AP109" s="114">
        <f t="shared" si="52"/>
        <v>419.80076703050008</v>
      </c>
      <c r="AQ109" s="114">
        <f t="shared" si="53"/>
        <v>20.887771939631079</v>
      </c>
    </row>
    <row r="110" spans="1:43" x14ac:dyDescent="0.35">
      <c r="A110" s="90" t="s">
        <v>166</v>
      </c>
      <c r="B110" s="89">
        <v>931</v>
      </c>
      <c r="C110" s="90" t="s">
        <v>176</v>
      </c>
      <c r="D110" s="112">
        <v>9495.7999999999993</v>
      </c>
      <c r="E110" s="113">
        <v>0.15795352993744416</v>
      </c>
      <c r="F110" s="113">
        <v>0.17728042669999999</v>
      </c>
      <c r="G110" s="113">
        <v>3.0653950953678476E-2</v>
      </c>
      <c r="H110" s="114">
        <f t="shared" si="54"/>
        <v>1499.895129579982</v>
      </c>
      <c r="I110" s="114">
        <f t="shared" si="55"/>
        <v>1683.4194758578599</v>
      </c>
      <c r="J110" s="114">
        <f t="shared" si="56"/>
        <v>291.08378746594002</v>
      </c>
      <c r="L110" s="112">
        <v>779.99</v>
      </c>
      <c r="M110" s="112">
        <v>3083.98</v>
      </c>
      <c r="N110" s="112">
        <f t="shared" si="57"/>
        <v>3863.9700000000003</v>
      </c>
      <c r="O110" s="113">
        <v>0.15795352993744416</v>
      </c>
      <c r="P110" s="113">
        <v>0</v>
      </c>
      <c r="Q110" s="113">
        <v>8.0603224128965156E-3</v>
      </c>
      <c r="R110" s="113">
        <v>1.4924596983879355E-2</v>
      </c>
      <c r="S110" s="113">
        <v>1.1934477379095164E-2</v>
      </c>
      <c r="T110" s="113">
        <v>5.228809152366095E-2</v>
      </c>
      <c r="U110" s="113">
        <v>6.7576703068122732E-2</v>
      </c>
      <c r="V110" s="113">
        <v>0.17728042669999999</v>
      </c>
      <c r="W110" s="113">
        <v>1.7085916286695015E-2</v>
      </c>
      <c r="X110" s="114">
        <f t="shared" si="36"/>
        <v>610.32770107238616</v>
      </c>
      <c r="Y110" s="114">
        <f t="shared" si="37"/>
        <v>0</v>
      </c>
      <c r="Z110" s="114">
        <f t="shared" si="38"/>
        <v>31.14484399375975</v>
      </c>
      <c r="AA110" s="114">
        <f t="shared" si="39"/>
        <v>57.668195007800314</v>
      </c>
      <c r="AB110" s="114">
        <f t="shared" si="40"/>
        <v>46.114462558502346</v>
      </c>
      <c r="AC110" s="114">
        <f t="shared" si="41"/>
        <v>202.03961700468022</v>
      </c>
      <c r="AD110" s="114">
        <f t="shared" si="42"/>
        <v>261.11435335413421</v>
      </c>
      <c r="AE110" s="114">
        <f t="shared" si="43"/>
        <v>685.00625035599899</v>
      </c>
      <c r="AF110" s="114">
        <f t="shared" si="44"/>
        <v>66.019467954300936</v>
      </c>
      <c r="AH110" s="112">
        <v>3352.07</v>
      </c>
      <c r="AI110" s="114">
        <f t="shared" si="45"/>
        <v>529.47128909740843</v>
      </c>
      <c r="AJ110" s="114">
        <f t="shared" si="46"/>
        <v>0</v>
      </c>
      <c r="AK110" s="114">
        <f t="shared" si="47"/>
        <v>27.018764950598023</v>
      </c>
      <c r="AL110" s="114">
        <f t="shared" si="48"/>
        <v>50.028293811752469</v>
      </c>
      <c r="AM110" s="114">
        <f t="shared" si="49"/>
        <v>40.00520358814353</v>
      </c>
      <c r="AN110" s="114">
        <f t="shared" si="50"/>
        <v>175.27334295371816</v>
      </c>
      <c r="AO110" s="114">
        <f t="shared" si="51"/>
        <v>226.52183905356219</v>
      </c>
      <c r="AP110" s="114">
        <f t="shared" si="52"/>
        <v>594.25639992826905</v>
      </c>
      <c r="AQ110" s="114">
        <f t="shared" si="53"/>
        <v>57.273187407141762</v>
      </c>
    </row>
    <row r="111" spans="1:43" x14ac:dyDescent="0.35">
      <c r="A111" s="90" t="s">
        <v>166</v>
      </c>
      <c r="B111" s="89">
        <v>851</v>
      </c>
      <c r="C111" s="90" t="s">
        <v>177</v>
      </c>
      <c r="D111" s="112">
        <v>2939.61</v>
      </c>
      <c r="E111" s="113">
        <v>0.33363028953229401</v>
      </c>
      <c r="F111" s="113">
        <v>0.23475533250000002</v>
      </c>
      <c r="G111" s="113">
        <v>4.9438687392055265E-2</v>
      </c>
      <c r="H111" s="114">
        <f t="shared" si="54"/>
        <v>980.7429354120269</v>
      </c>
      <c r="I111" s="114">
        <f t="shared" si="55"/>
        <v>690.08912297032509</v>
      </c>
      <c r="J111" s="114">
        <f t="shared" si="56"/>
        <v>145.33045984455958</v>
      </c>
      <c r="L111" s="112">
        <v>450.03</v>
      </c>
      <c r="M111" s="112">
        <v>824.78</v>
      </c>
      <c r="N111" s="112">
        <f t="shared" si="57"/>
        <v>1274.81</v>
      </c>
      <c r="O111" s="113">
        <v>0.33363028953229401</v>
      </c>
      <c r="P111" s="113">
        <v>5.9788876075578819E-2</v>
      </c>
      <c r="Q111" s="113">
        <v>6.6264525858245368E-2</v>
      </c>
      <c r="R111" s="113">
        <v>9.0925219551139885E-2</v>
      </c>
      <c r="S111" s="113">
        <v>1.6765723409917502E-2</v>
      </c>
      <c r="T111" s="113">
        <v>0.15373015168987847</v>
      </c>
      <c r="U111" s="113">
        <v>0.12800496762175109</v>
      </c>
      <c r="V111" s="113">
        <v>0.23475533250000002</v>
      </c>
      <c r="W111" s="113">
        <v>2.7140060508987363E-2</v>
      </c>
      <c r="X111" s="114">
        <f t="shared" si="36"/>
        <v>425.31522939866369</v>
      </c>
      <c r="Y111" s="114">
        <f t="shared" si="37"/>
        <v>76.219457109908632</v>
      </c>
      <c r="Z111" s="114">
        <f t="shared" si="38"/>
        <v>84.474680209349771</v>
      </c>
      <c r="AA111" s="114">
        <f t="shared" si="39"/>
        <v>115.91237913598863</v>
      </c>
      <c r="AB111" s="114">
        <f t="shared" si="40"/>
        <v>21.373111860196932</v>
      </c>
      <c r="AC111" s="114">
        <f t="shared" si="41"/>
        <v>195.97673467577397</v>
      </c>
      <c r="AD111" s="114">
        <f t="shared" si="42"/>
        <v>163.18201277388451</v>
      </c>
      <c r="AE111" s="114">
        <f t="shared" si="43"/>
        <v>299.26844542432502</v>
      </c>
      <c r="AF111" s="114">
        <f t="shared" si="44"/>
        <v>34.598420537462182</v>
      </c>
      <c r="AH111" s="112">
        <v>896.47</v>
      </c>
      <c r="AI111" s="114">
        <f t="shared" si="45"/>
        <v>299.08954565701561</v>
      </c>
      <c r="AJ111" s="114">
        <f t="shared" si="46"/>
        <v>53.598933735474148</v>
      </c>
      <c r="AK111" s="114">
        <f t="shared" si="47"/>
        <v>59.404159496141226</v>
      </c>
      <c r="AL111" s="114">
        <f t="shared" si="48"/>
        <v>81.511731571010372</v>
      </c>
      <c r="AM111" s="114">
        <f t="shared" si="49"/>
        <v>15.029968065288744</v>
      </c>
      <c r="AN111" s="114">
        <f t="shared" si="50"/>
        <v>137.81446908542534</v>
      </c>
      <c r="AO111" s="114">
        <f t="shared" si="51"/>
        <v>114.7526133238712</v>
      </c>
      <c r="AP111" s="114">
        <f t="shared" si="52"/>
        <v>210.45111292627502</v>
      </c>
      <c r="AQ111" s="114">
        <f t="shared" si="53"/>
        <v>24.330250044491901</v>
      </c>
    </row>
    <row r="112" spans="1:43" x14ac:dyDescent="0.35">
      <c r="A112" s="90" t="s">
        <v>166</v>
      </c>
      <c r="B112" s="89">
        <v>870</v>
      </c>
      <c r="C112" s="90" t="s">
        <v>178</v>
      </c>
      <c r="D112" s="112">
        <v>2586.14</v>
      </c>
      <c r="E112" s="113">
        <v>0.22347314201618837</v>
      </c>
      <c r="F112" s="113">
        <v>0.39578041210000003</v>
      </c>
      <c r="G112" s="113">
        <v>3.1674208144796379E-2</v>
      </c>
      <c r="H112" s="114">
        <f t="shared" si="54"/>
        <v>577.93283149374531</v>
      </c>
      <c r="I112" s="114">
        <f t="shared" si="55"/>
        <v>1023.5435549482941</v>
      </c>
      <c r="J112" s="114">
        <f t="shared" si="56"/>
        <v>81.913936651583697</v>
      </c>
      <c r="L112" s="112">
        <v>264.58</v>
      </c>
      <c r="M112" s="112">
        <v>566.80999999999995</v>
      </c>
      <c r="N112" s="112">
        <f t="shared" si="57"/>
        <v>831.38999999999987</v>
      </c>
      <c r="O112" s="113">
        <v>0.22347314201618837</v>
      </c>
      <c r="P112" s="113">
        <v>0</v>
      </c>
      <c r="Q112" s="113">
        <v>2.164076332874287E-2</v>
      </c>
      <c r="R112" s="113">
        <v>7.3873696635844976E-2</v>
      </c>
      <c r="S112" s="113">
        <v>7.4857367696242377E-2</v>
      </c>
      <c r="T112" s="113">
        <v>0.1020066889632107</v>
      </c>
      <c r="U112" s="113">
        <v>0.13191028919929176</v>
      </c>
      <c r="V112" s="113">
        <v>0.39578041210000003</v>
      </c>
      <c r="W112" s="113">
        <v>1.5672782874617736E-2</v>
      </c>
      <c r="X112" s="114">
        <f t="shared" si="36"/>
        <v>185.79333554083883</v>
      </c>
      <c r="Y112" s="114">
        <f t="shared" si="37"/>
        <v>0</v>
      </c>
      <c r="Z112" s="114">
        <f t="shared" si="38"/>
        <v>17.991914223883533</v>
      </c>
      <c r="AA112" s="114">
        <f t="shared" si="39"/>
        <v>61.417852646075147</v>
      </c>
      <c r="AB112" s="114">
        <f t="shared" si="40"/>
        <v>62.235666928978944</v>
      </c>
      <c r="AC112" s="114">
        <f t="shared" si="41"/>
        <v>84.807341137123728</v>
      </c>
      <c r="AD112" s="114">
        <f t="shared" si="42"/>
        <v>109.66889533739916</v>
      </c>
      <c r="AE112" s="114">
        <f t="shared" si="43"/>
        <v>329.047876815819</v>
      </c>
      <c r="AF112" s="114">
        <f t="shared" si="44"/>
        <v>13.030194954128437</v>
      </c>
      <c r="AH112" s="112">
        <v>616.09</v>
      </c>
      <c r="AI112" s="114">
        <f t="shared" si="45"/>
        <v>137.67956806475351</v>
      </c>
      <c r="AJ112" s="114">
        <f t="shared" si="46"/>
        <v>0</v>
      </c>
      <c r="AK112" s="114">
        <f t="shared" si="47"/>
        <v>13.332657879205195</v>
      </c>
      <c r="AL112" s="114">
        <f t="shared" si="48"/>
        <v>45.512845760377736</v>
      </c>
      <c r="AM112" s="114">
        <f t="shared" si="49"/>
        <v>46.118875663977967</v>
      </c>
      <c r="AN112" s="114">
        <f t="shared" si="50"/>
        <v>62.845301003344488</v>
      </c>
      <c r="AO112" s="114">
        <f t="shared" si="51"/>
        <v>81.268610072791674</v>
      </c>
      <c r="AP112" s="114">
        <f t="shared" si="52"/>
        <v>243.83635409068904</v>
      </c>
      <c r="AQ112" s="114">
        <f t="shared" si="53"/>
        <v>9.6558448012232407</v>
      </c>
    </row>
    <row r="113" spans="1:43" x14ac:dyDescent="0.35">
      <c r="A113" s="90" t="s">
        <v>166</v>
      </c>
      <c r="B113" s="89">
        <v>871</v>
      </c>
      <c r="C113" s="90" t="s">
        <v>179</v>
      </c>
      <c r="D113" s="112">
        <v>2849.14</v>
      </c>
      <c r="E113" s="113">
        <v>0.20788874235703153</v>
      </c>
      <c r="F113" s="113">
        <v>0.57651410079999998</v>
      </c>
      <c r="G113" s="113">
        <v>2.6475343573160875E-2</v>
      </c>
      <c r="H113" s="114">
        <f t="shared" si="54"/>
        <v>592.30413139911275</v>
      </c>
      <c r="I113" s="114">
        <f t="shared" si="55"/>
        <v>1642.5693851533119</v>
      </c>
      <c r="J113" s="114">
        <f t="shared" si="56"/>
        <v>75.431960388035577</v>
      </c>
      <c r="L113" s="112">
        <v>312.75</v>
      </c>
      <c r="M113" s="112">
        <v>367.62</v>
      </c>
      <c r="N113" s="112">
        <f t="shared" si="57"/>
        <v>680.37</v>
      </c>
      <c r="O113" s="113">
        <v>0.20788874235703153</v>
      </c>
      <c r="P113" s="113">
        <v>0</v>
      </c>
      <c r="Q113" s="113">
        <v>0</v>
      </c>
      <c r="R113" s="113">
        <v>0</v>
      </c>
      <c r="S113" s="113">
        <v>1.2432620413841071E-2</v>
      </c>
      <c r="T113" s="113">
        <v>6.6423230742479564E-2</v>
      </c>
      <c r="U113" s="113">
        <v>0.22613458528951486</v>
      </c>
      <c r="V113" s="113">
        <v>0.57651410079999998</v>
      </c>
      <c r="W113" s="113">
        <v>1.4226945491943779E-2</v>
      </c>
      <c r="X113" s="114">
        <f t="shared" si="36"/>
        <v>141.44126363745355</v>
      </c>
      <c r="Y113" s="114">
        <f t="shared" si="37"/>
        <v>0</v>
      </c>
      <c r="Z113" s="114">
        <f t="shared" si="38"/>
        <v>0</v>
      </c>
      <c r="AA113" s="114">
        <f t="shared" si="39"/>
        <v>0</v>
      </c>
      <c r="AB113" s="114">
        <f t="shared" si="40"/>
        <v>8.458781950965049</v>
      </c>
      <c r="AC113" s="114">
        <f t="shared" si="41"/>
        <v>45.192373500260821</v>
      </c>
      <c r="AD113" s="114">
        <f t="shared" si="42"/>
        <v>153.85518779342723</v>
      </c>
      <c r="AE113" s="114">
        <f t="shared" si="43"/>
        <v>392.24289876129598</v>
      </c>
      <c r="AF113" s="114">
        <f t="shared" si="44"/>
        <v>9.6795869043537888</v>
      </c>
      <c r="AH113" s="112">
        <v>399.57</v>
      </c>
      <c r="AI113" s="114">
        <f t="shared" si="45"/>
        <v>83.066104783599087</v>
      </c>
      <c r="AJ113" s="114">
        <f t="shared" si="46"/>
        <v>0</v>
      </c>
      <c r="AK113" s="114">
        <f t="shared" si="47"/>
        <v>0</v>
      </c>
      <c r="AL113" s="114">
        <f t="shared" si="48"/>
        <v>0</v>
      </c>
      <c r="AM113" s="114">
        <f t="shared" si="49"/>
        <v>4.9677021387584768</v>
      </c>
      <c r="AN113" s="114">
        <f t="shared" si="50"/>
        <v>26.540730307772559</v>
      </c>
      <c r="AO113" s="114">
        <f t="shared" si="51"/>
        <v>90.356596244131453</v>
      </c>
      <c r="AP113" s="114">
        <f t="shared" si="52"/>
        <v>230.357739256656</v>
      </c>
      <c r="AQ113" s="114">
        <f t="shared" si="53"/>
        <v>5.6846606102159756</v>
      </c>
    </row>
    <row r="114" spans="1:43" x14ac:dyDescent="0.35">
      <c r="A114" s="90" t="s">
        <v>166</v>
      </c>
      <c r="B114" s="89">
        <v>852</v>
      </c>
      <c r="C114" s="90" t="s">
        <v>180</v>
      </c>
      <c r="D114" s="112">
        <v>3150.39</v>
      </c>
      <c r="E114" s="113">
        <v>0.33956434419898041</v>
      </c>
      <c r="F114" s="113">
        <v>0.32404662100000003</v>
      </c>
      <c r="G114" s="113">
        <v>5.6181785650384682E-2</v>
      </c>
      <c r="H114" s="114">
        <f t="shared" si="54"/>
        <v>1069.7601143210259</v>
      </c>
      <c r="I114" s="114">
        <f t="shared" si="55"/>
        <v>1020.8732343321901</v>
      </c>
      <c r="J114" s="114">
        <f t="shared" si="56"/>
        <v>176.99453569511539</v>
      </c>
      <c r="L114" s="112">
        <v>507.65</v>
      </c>
      <c r="M114" s="112">
        <v>690.01</v>
      </c>
      <c r="N114" s="112">
        <f t="shared" si="57"/>
        <v>1197.6599999999999</v>
      </c>
      <c r="O114" s="113">
        <v>0.33956434419898041</v>
      </c>
      <c r="P114" s="113">
        <v>2.4095508480745431E-2</v>
      </c>
      <c r="Q114" s="113">
        <v>9.9366673946276476E-2</v>
      </c>
      <c r="R114" s="113">
        <v>0.11290674819829657</v>
      </c>
      <c r="S114" s="113">
        <v>5.6344179951954572E-2</v>
      </c>
      <c r="T114" s="113">
        <v>9.943947004440562E-2</v>
      </c>
      <c r="U114" s="113">
        <v>0.19560311567299993</v>
      </c>
      <c r="V114" s="113">
        <v>0.32404662100000003</v>
      </c>
      <c r="W114" s="113">
        <v>2.9185421809205751E-2</v>
      </c>
      <c r="X114" s="114">
        <f t="shared" si="36"/>
        <v>406.68263247335085</v>
      </c>
      <c r="Y114" s="114">
        <f t="shared" si="37"/>
        <v>28.858226687049569</v>
      </c>
      <c r="Z114" s="114">
        <f t="shared" si="38"/>
        <v>119.00749071849746</v>
      </c>
      <c r="AA114" s="114">
        <f t="shared" si="39"/>
        <v>135.22389604717185</v>
      </c>
      <c r="AB114" s="114">
        <f t="shared" si="40"/>
        <v>67.481170561257898</v>
      </c>
      <c r="AC114" s="114">
        <f t="shared" si="41"/>
        <v>119.09467569338283</v>
      </c>
      <c r="AD114" s="114">
        <f t="shared" si="42"/>
        <v>234.26602751692508</v>
      </c>
      <c r="AE114" s="114">
        <f t="shared" si="43"/>
        <v>388.09767610685998</v>
      </c>
      <c r="AF114" s="114">
        <f t="shared" si="44"/>
        <v>34.954212284013352</v>
      </c>
      <c r="AH114" s="112">
        <v>749.99</v>
      </c>
      <c r="AI114" s="114">
        <f t="shared" si="45"/>
        <v>254.6698625057933</v>
      </c>
      <c r="AJ114" s="114">
        <f t="shared" si="46"/>
        <v>18.071390405474265</v>
      </c>
      <c r="AK114" s="114">
        <f t="shared" si="47"/>
        <v>74.524011792967897</v>
      </c>
      <c r="AL114" s="114">
        <f t="shared" si="48"/>
        <v>84.678932081240447</v>
      </c>
      <c r="AM114" s="114">
        <f t="shared" si="49"/>
        <v>42.257571522166408</v>
      </c>
      <c r="AN114" s="114">
        <f t="shared" si="50"/>
        <v>74.578608138603769</v>
      </c>
      <c r="AO114" s="114">
        <f t="shared" si="51"/>
        <v>146.70038072359321</v>
      </c>
      <c r="AP114" s="114">
        <f t="shared" si="52"/>
        <v>243.03172528379002</v>
      </c>
      <c r="AQ114" s="114">
        <f t="shared" si="53"/>
        <v>21.888774502686221</v>
      </c>
    </row>
    <row r="115" spans="1:43" x14ac:dyDescent="0.35">
      <c r="A115" s="90" t="s">
        <v>166</v>
      </c>
      <c r="B115" s="89">
        <v>936</v>
      </c>
      <c r="C115" s="90" t="s">
        <v>181</v>
      </c>
      <c r="D115" s="112">
        <v>16712.61</v>
      </c>
      <c r="E115" s="113">
        <v>0.14362673077779262</v>
      </c>
      <c r="F115" s="113">
        <v>0.16942166830000002</v>
      </c>
      <c r="G115" s="113">
        <v>3.3785985877240632E-2</v>
      </c>
      <c r="H115" s="114">
        <f t="shared" si="54"/>
        <v>2400.3775370642447</v>
      </c>
      <c r="I115" s="114">
        <f t="shared" si="55"/>
        <v>2831.4782678472634</v>
      </c>
      <c r="J115" s="114">
        <f t="shared" si="56"/>
        <v>564.65200543183062</v>
      </c>
      <c r="L115" s="112">
        <v>1106.93</v>
      </c>
      <c r="M115" s="112">
        <v>4635.12</v>
      </c>
      <c r="N115" s="112">
        <f t="shared" si="57"/>
        <v>5742.05</v>
      </c>
      <c r="O115" s="113">
        <v>0.14362673077779262</v>
      </c>
      <c r="P115" s="113">
        <v>0</v>
      </c>
      <c r="Q115" s="113">
        <v>0</v>
      </c>
      <c r="R115" s="113">
        <v>8.5103143792342236E-3</v>
      </c>
      <c r="S115" s="113">
        <v>1.201187485727335E-2</v>
      </c>
      <c r="T115" s="113">
        <v>2.8910710207810001E-2</v>
      </c>
      <c r="U115" s="113">
        <v>7.3177176785306497E-2</v>
      </c>
      <c r="V115" s="113">
        <v>0.16942166830000002</v>
      </c>
      <c r="W115" s="113">
        <v>1.7468914486230835E-2</v>
      </c>
      <c r="X115" s="114">
        <f t="shared" si="36"/>
        <v>824.71186946262412</v>
      </c>
      <c r="Y115" s="114">
        <f t="shared" si="37"/>
        <v>0</v>
      </c>
      <c r="Z115" s="114">
        <f t="shared" si="38"/>
        <v>0</v>
      </c>
      <c r="AA115" s="114">
        <f t="shared" si="39"/>
        <v>48.866650681281875</v>
      </c>
      <c r="AB115" s="114">
        <f t="shared" si="40"/>
        <v>68.972786024206442</v>
      </c>
      <c r="AC115" s="114">
        <f t="shared" si="41"/>
        <v>166.00674354875542</v>
      </c>
      <c r="AD115" s="114">
        <f t="shared" si="42"/>
        <v>420.1870079600692</v>
      </c>
      <c r="AE115" s="114">
        <f t="shared" si="43"/>
        <v>972.8276904620152</v>
      </c>
      <c r="AF115" s="114">
        <f t="shared" si="44"/>
        <v>100.30738042566178</v>
      </c>
      <c r="AH115" s="112">
        <v>5038.0600000000004</v>
      </c>
      <c r="AI115" s="114">
        <f t="shared" si="45"/>
        <v>723.60008726236595</v>
      </c>
      <c r="AJ115" s="114">
        <f t="shared" si="46"/>
        <v>0</v>
      </c>
      <c r="AK115" s="114">
        <f t="shared" si="47"/>
        <v>0</v>
      </c>
      <c r="AL115" s="114">
        <f t="shared" si="48"/>
        <v>42.875474461444774</v>
      </c>
      <c r="AM115" s="114">
        <f t="shared" si="49"/>
        <v>60.516546243434576</v>
      </c>
      <c r="AN115" s="114">
        <f t="shared" si="50"/>
        <v>145.65389266955927</v>
      </c>
      <c r="AO115" s="114">
        <f t="shared" si="51"/>
        <v>368.67100727498126</v>
      </c>
      <c r="AP115" s="114">
        <f t="shared" si="52"/>
        <v>853.55653019549823</v>
      </c>
      <c r="AQ115" s="114">
        <f t="shared" si="53"/>
        <v>88.009439316500135</v>
      </c>
    </row>
    <row r="116" spans="1:43" x14ac:dyDescent="0.35">
      <c r="A116" s="90" t="s">
        <v>166</v>
      </c>
      <c r="B116" s="89">
        <v>869</v>
      </c>
      <c r="C116" s="90" t="s">
        <v>182</v>
      </c>
      <c r="D116" s="112">
        <v>2153.88</v>
      </c>
      <c r="E116" s="113">
        <v>0.15322888803974016</v>
      </c>
      <c r="F116" s="113">
        <v>0.13144897799999999</v>
      </c>
      <c r="G116" s="113">
        <v>3.0818902260052832E-2</v>
      </c>
      <c r="H116" s="114">
        <f t="shared" si="54"/>
        <v>330.03663737103557</v>
      </c>
      <c r="I116" s="114">
        <f t="shared" si="55"/>
        <v>283.12532473464</v>
      </c>
      <c r="J116" s="114">
        <f t="shared" si="56"/>
        <v>66.380217199882594</v>
      </c>
      <c r="L116" s="112">
        <v>176.72</v>
      </c>
      <c r="M116" s="112">
        <v>724.92</v>
      </c>
      <c r="N116" s="112">
        <f t="shared" si="57"/>
        <v>901.64</v>
      </c>
      <c r="O116" s="113">
        <v>0.15322888803974016</v>
      </c>
      <c r="P116" s="113">
        <v>0</v>
      </c>
      <c r="Q116" s="113">
        <v>0</v>
      </c>
      <c r="R116" s="113">
        <v>0</v>
      </c>
      <c r="S116" s="113">
        <v>2.2140221402214021E-2</v>
      </c>
      <c r="T116" s="113">
        <v>4.0221402214022144E-2</v>
      </c>
      <c r="U116" s="113">
        <v>3.9606396063960637E-2</v>
      </c>
      <c r="V116" s="113">
        <v>0.13144897799999999</v>
      </c>
      <c r="W116" s="113">
        <v>1.768926274121722E-2</v>
      </c>
      <c r="X116" s="114">
        <f t="shared" si="36"/>
        <v>138.15729461215133</v>
      </c>
      <c r="Y116" s="114">
        <f t="shared" si="37"/>
        <v>0</v>
      </c>
      <c r="Z116" s="114">
        <f t="shared" si="38"/>
        <v>0</v>
      </c>
      <c r="AA116" s="114">
        <f t="shared" si="39"/>
        <v>0</v>
      </c>
      <c r="AB116" s="114">
        <f t="shared" si="40"/>
        <v>19.962509225092248</v>
      </c>
      <c r="AC116" s="114">
        <f t="shared" si="41"/>
        <v>36.265225092250923</v>
      </c>
      <c r="AD116" s="114">
        <f t="shared" si="42"/>
        <v>35.710710947109469</v>
      </c>
      <c r="AE116" s="114">
        <f t="shared" si="43"/>
        <v>118.51965652391999</v>
      </c>
      <c r="AF116" s="114">
        <f t="shared" si="44"/>
        <v>15.949346857991094</v>
      </c>
      <c r="AH116" s="112">
        <v>787.94</v>
      </c>
      <c r="AI116" s="114">
        <f t="shared" si="45"/>
        <v>120.73517004203288</v>
      </c>
      <c r="AJ116" s="114">
        <f t="shared" si="46"/>
        <v>0</v>
      </c>
      <c r="AK116" s="114">
        <f t="shared" si="47"/>
        <v>0</v>
      </c>
      <c r="AL116" s="114">
        <f t="shared" si="48"/>
        <v>0</v>
      </c>
      <c r="AM116" s="114">
        <f t="shared" si="49"/>
        <v>17.445166051660518</v>
      </c>
      <c r="AN116" s="114">
        <f t="shared" si="50"/>
        <v>31.692051660516611</v>
      </c>
      <c r="AO116" s="114">
        <f t="shared" si="51"/>
        <v>31.207463714637147</v>
      </c>
      <c r="AP116" s="114">
        <f t="shared" si="52"/>
        <v>103.57390772532</v>
      </c>
      <c r="AQ116" s="114">
        <f t="shared" si="53"/>
        <v>13.938077684314697</v>
      </c>
    </row>
    <row r="117" spans="1:43" x14ac:dyDescent="0.35">
      <c r="A117" s="90" t="s">
        <v>166</v>
      </c>
      <c r="B117" s="89">
        <v>938</v>
      </c>
      <c r="C117" s="90" t="s">
        <v>183</v>
      </c>
      <c r="D117" s="112">
        <v>11277.22</v>
      </c>
      <c r="E117" s="113">
        <v>0.15471768490744914</v>
      </c>
      <c r="F117" s="113">
        <v>0.14046921279999999</v>
      </c>
      <c r="G117" s="113">
        <v>3.5592860178495535E-2</v>
      </c>
      <c r="H117" s="114">
        <f t="shared" si="54"/>
        <v>1744.7853705919836</v>
      </c>
      <c r="I117" s="114">
        <f t="shared" si="55"/>
        <v>1584.1022159724159</v>
      </c>
      <c r="J117" s="114">
        <f t="shared" si="56"/>
        <v>401.38851466213339</v>
      </c>
      <c r="L117" s="112">
        <v>1256.6600000000001</v>
      </c>
      <c r="M117" s="112">
        <v>3732.19</v>
      </c>
      <c r="N117" s="112">
        <f t="shared" si="57"/>
        <v>4988.8500000000004</v>
      </c>
      <c r="O117" s="113">
        <v>0.15471768490744914</v>
      </c>
      <c r="P117" s="113">
        <v>0</v>
      </c>
      <c r="Q117" s="113">
        <v>4.4674928160919544E-3</v>
      </c>
      <c r="R117" s="113">
        <v>1.7308728448275863E-2</v>
      </c>
      <c r="S117" s="113">
        <v>1.8363864942528736E-2</v>
      </c>
      <c r="T117" s="113">
        <v>6.0704022988505746E-2</v>
      </c>
      <c r="U117" s="113">
        <v>0.13234105603448276</v>
      </c>
      <c r="V117" s="113">
        <v>0.14046921279999999</v>
      </c>
      <c r="W117" s="113">
        <v>1.962684212898283E-2</v>
      </c>
      <c r="X117" s="114">
        <f t="shared" si="36"/>
        <v>771.86332235052771</v>
      </c>
      <c r="Y117" s="114">
        <f t="shared" si="37"/>
        <v>0</v>
      </c>
      <c r="Z117" s="114">
        <f t="shared" si="38"/>
        <v>22.28765153556035</v>
      </c>
      <c r="AA117" s="114">
        <f t="shared" si="39"/>
        <v>86.350649919181052</v>
      </c>
      <c r="AB117" s="114">
        <f t="shared" si="40"/>
        <v>91.614567618534494</v>
      </c>
      <c r="AC117" s="114">
        <f t="shared" si="41"/>
        <v>302.84326508620688</v>
      </c>
      <c r="AD117" s="114">
        <f t="shared" si="42"/>
        <v>660.22967739762942</v>
      </c>
      <c r="AE117" s="114">
        <f t="shared" si="43"/>
        <v>700.77983227727998</v>
      </c>
      <c r="AF117" s="114">
        <f t="shared" si="44"/>
        <v>97.915371355175992</v>
      </c>
      <c r="AH117" s="112">
        <v>4056.63</v>
      </c>
      <c r="AI117" s="114">
        <f t="shared" si="45"/>
        <v>627.63240212610538</v>
      </c>
      <c r="AJ117" s="114">
        <f t="shared" si="46"/>
        <v>0</v>
      </c>
      <c r="AK117" s="114">
        <f t="shared" si="47"/>
        <v>18.122965382543107</v>
      </c>
      <c r="AL117" s="114">
        <f t="shared" si="48"/>
        <v>70.215107085129318</v>
      </c>
      <c r="AM117" s="114">
        <f t="shared" si="49"/>
        <v>74.495405441810348</v>
      </c>
      <c r="AN117" s="114">
        <f t="shared" si="50"/>
        <v>246.25376077586208</v>
      </c>
      <c r="AO117" s="114">
        <f t="shared" si="51"/>
        <v>536.85869814116381</v>
      </c>
      <c r="AP117" s="114">
        <f t="shared" si="52"/>
        <v>569.83162272086395</v>
      </c>
      <c r="AQ117" s="114">
        <f t="shared" si="53"/>
        <v>79.618836585695618</v>
      </c>
    </row>
    <row r="118" spans="1:43" x14ac:dyDescent="0.35">
      <c r="A118" s="90" t="s">
        <v>166</v>
      </c>
      <c r="B118" s="89">
        <v>868</v>
      </c>
      <c r="C118" s="90" t="s">
        <v>184</v>
      </c>
      <c r="D118" s="112">
        <v>2242.2600000000002</v>
      </c>
      <c r="E118" s="113">
        <v>0.13780333300847872</v>
      </c>
      <c r="F118" s="113">
        <v>0.19126476849999999</v>
      </c>
      <c r="G118" s="113">
        <v>2.4317912218268092E-2</v>
      </c>
      <c r="H118" s="114">
        <f t="shared" si="54"/>
        <v>308.99090147159154</v>
      </c>
      <c r="I118" s="114">
        <f t="shared" si="55"/>
        <v>428.86533981681004</v>
      </c>
      <c r="J118" s="114">
        <f t="shared" si="56"/>
        <v>54.527081850533818</v>
      </c>
      <c r="L118" s="112">
        <v>147.68</v>
      </c>
      <c r="M118" s="112">
        <v>596.16</v>
      </c>
      <c r="N118" s="112">
        <f t="shared" si="57"/>
        <v>743.83999999999992</v>
      </c>
      <c r="O118" s="113">
        <v>0.13780333300847872</v>
      </c>
      <c r="P118" s="113">
        <v>0</v>
      </c>
      <c r="Q118" s="113">
        <v>0</v>
      </c>
      <c r="R118" s="113">
        <v>0</v>
      </c>
      <c r="S118" s="113">
        <v>0</v>
      </c>
      <c r="T118" s="113">
        <v>0</v>
      </c>
      <c r="U118" s="113">
        <v>5.2242545727887744E-2</v>
      </c>
      <c r="V118" s="113">
        <v>0.19126476849999999</v>
      </c>
      <c r="W118" s="113">
        <v>1.2221242282978455E-2</v>
      </c>
      <c r="X118" s="114">
        <f t="shared" si="36"/>
        <v>102.50363122502679</v>
      </c>
      <c r="Y118" s="114">
        <f t="shared" si="37"/>
        <v>0</v>
      </c>
      <c r="Z118" s="114">
        <f t="shared" si="38"/>
        <v>0</v>
      </c>
      <c r="AA118" s="114">
        <f t="shared" si="39"/>
        <v>0</v>
      </c>
      <c r="AB118" s="114">
        <f t="shared" si="40"/>
        <v>0</v>
      </c>
      <c r="AC118" s="114">
        <f t="shared" si="41"/>
        <v>0</v>
      </c>
      <c r="AD118" s="114">
        <f t="shared" si="42"/>
        <v>38.860095214232018</v>
      </c>
      <c r="AE118" s="114">
        <f t="shared" si="43"/>
        <v>142.27038540103999</v>
      </c>
      <c r="AF118" s="114">
        <f t="shared" si="44"/>
        <v>9.0906488597706936</v>
      </c>
      <c r="AH118" s="112">
        <v>647.98</v>
      </c>
      <c r="AI118" s="114">
        <f t="shared" si="45"/>
        <v>89.293803722834042</v>
      </c>
      <c r="AJ118" s="114">
        <f t="shared" si="46"/>
        <v>0</v>
      </c>
      <c r="AK118" s="114">
        <f t="shared" si="47"/>
        <v>0</v>
      </c>
      <c r="AL118" s="114">
        <f t="shared" si="48"/>
        <v>0</v>
      </c>
      <c r="AM118" s="114">
        <f t="shared" si="49"/>
        <v>0</v>
      </c>
      <c r="AN118" s="114">
        <f t="shared" si="50"/>
        <v>0</v>
      </c>
      <c r="AO118" s="114">
        <f t="shared" si="51"/>
        <v>33.852124780756704</v>
      </c>
      <c r="AP118" s="114">
        <f t="shared" si="52"/>
        <v>123.93574469263</v>
      </c>
      <c r="AQ118" s="114">
        <f t="shared" si="53"/>
        <v>7.9191205745243796</v>
      </c>
    </row>
    <row r="119" spans="1:43" x14ac:dyDescent="0.35">
      <c r="A119" s="90" t="s">
        <v>166</v>
      </c>
      <c r="B119" s="89">
        <v>872</v>
      </c>
      <c r="C119" s="90" t="s">
        <v>185</v>
      </c>
      <c r="D119" s="112">
        <v>2534.59</v>
      </c>
      <c r="E119" s="113">
        <v>9.8300355149670213E-2</v>
      </c>
      <c r="F119" s="113">
        <v>0.2729201772</v>
      </c>
      <c r="G119" s="113">
        <v>2.4723334118201084E-2</v>
      </c>
      <c r="H119" s="114">
        <f t="shared" si="54"/>
        <v>249.15109715880263</v>
      </c>
      <c r="I119" s="114">
        <f t="shared" si="55"/>
        <v>691.74075192934799</v>
      </c>
      <c r="J119" s="114">
        <f t="shared" si="56"/>
        <v>62.663515422651287</v>
      </c>
      <c r="L119" s="112">
        <v>123.14</v>
      </c>
      <c r="M119" s="112">
        <v>802.03</v>
      </c>
      <c r="N119" s="112">
        <f t="shared" si="57"/>
        <v>925.17</v>
      </c>
      <c r="O119" s="113">
        <v>9.8300355149670213E-2</v>
      </c>
      <c r="P119" s="113">
        <v>0</v>
      </c>
      <c r="Q119" s="113">
        <v>0</v>
      </c>
      <c r="R119" s="113">
        <v>0</v>
      </c>
      <c r="S119" s="113">
        <v>0</v>
      </c>
      <c r="T119" s="113">
        <v>1.3032616892911011E-2</v>
      </c>
      <c r="U119" s="113">
        <v>9.3954248366013068E-3</v>
      </c>
      <c r="V119" s="113">
        <v>0.2729201772</v>
      </c>
      <c r="W119" s="113">
        <v>1.3625103220478944E-2</v>
      </c>
      <c r="X119" s="114">
        <f t="shared" si="36"/>
        <v>90.944539573820393</v>
      </c>
      <c r="Y119" s="114">
        <f t="shared" si="37"/>
        <v>0</v>
      </c>
      <c r="Z119" s="114">
        <f t="shared" si="38"/>
        <v>0</v>
      </c>
      <c r="AA119" s="114">
        <f t="shared" si="39"/>
        <v>0</v>
      </c>
      <c r="AB119" s="114">
        <f t="shared" si="40"/>
        <v>0</v>
      </c>
      <c r="AC119" s="114">
        <f t="shared" si="41"/>
        <v>12.05738617081448</v>
      </c>
      <c r="AD119" s="114">
        <f t="shared" si="42"/>
        <v>8.6923651960784305</v>
      </c>
      <c r="AE119" s="114">
        <f t="shared" si="43"/>
        <v>252.49756034012398</v>
      </c>
      <c r="AF119" s="114">
        <f t="shared" si="44"/>
        <v>12.605536746490504</v>
      </c>
      <c r="AH119" s="112">
        <v>871.76</v>
      </c>
      <c r="AI119" s="114">
        <f t="shared" si="45"/>
        <v>85.69431760527651</v>
      </c>
      <c r="AJ119" s="114">
        <f t="shared" si="46"/>
        <v>0</v>
      </c>
      <c r="AK119" s="114">
        <f t="shared" si="47"/>
        <v>0</v>
      </c>
      <c r="AL119" s="114">
        <f t="shared" si="48"/>
        <v>0</v>
      </c>
      <c r="AM119" s="114">
        <f t="shared" si="49"/>
        <v>0</v>
      </c>
      <c r="AN119" s="114">
        <f t="shared" si="50"/>
        <v>11.361314102564103</v>
      </c>
      <c r="AO119" s="114">
        <f t="shared" si="51"/>
        <v>8.1905555555555551</v>
      </c>
      <c r="AP119" s="114">
        <f t="shared" si="52"/>
        <v>237.92089367587201</v>
      </c>
      <c r="AQ119" s="114">
        <f t="shared" si="53"/>
        <v>11.877819983484724</v>
      </c>
    </row>
    <row r="120" spans="1:43" x14ac:dyDescent="0.35">
      <c r="A120" s="90" t="s">
        <v>186</v>
      </c>
      <c r="B120" s="89">
        <v>800</v>
      </c>
      <c r="C120" s="90" t="s">
        <v>187</v>
      </c>
      <c r="D120" s="112">
        <v>2400.9</v>
      </c>
      <c r="E120" s="113">
        <v>0.17213668794592565</v>
      </c>
      <c r="F120" s="113">
        <v>8.7599375879999997E-2</v>
      </c>
      <c r="G120" s="113">
        <v>3.9380771319934817E-2</v>
      </c>
      <c r="H120" s="114">
        <f t="shared" si="54"/>
        <v>413.28297408937294</v>
      </c>
      <c r="I120" s="114">
        <f t="shared" si="55"/>
        <v>210.31734155029201</v>
      </c>
      <c r="J120" s="114">
        <f t="shared" si="56"/>
        <v>94.549293862031504</v>
      </c>
      <c r="L120" s="112">
        <v>250.73</v>
      </c>
      <c r="M120" s="112">
        <v>868.52</v>
      </c>
      <c r="N120" s="112">
        <f t="shared" si="57"/>
        <v>1119.25</v>
      </c>
      <c r="O120" s="113">
        <v>0.17213668794592565</v>
      </c>
      <c r="P120" s="113">
        <v>8.3599164008359914E-3</v>
      </c>
      <c r="Q120" s="113">
        <v>1.2649873501264987E-2</v>
      </c>
      <c r="R120" s="113">
        <v>1.792982070179298E-2</v>
      </c>
      <c r="S120" s="113">
        <v>2.2549774502254979E-2</v>
      </c>
      <c r="T120" s="113">
        <v>3.838961610383896E-2</v>
      </c>
      <c r="U120" s="113">
        <v>7.1389286107138933E-2</v>
      </c>
      <c r="V120" s="113">
        <v>8.7599375879999997E-2</v>
      </c>
      <c r="W120" s="113">
        <v>2.0115267261837495E-2</v>
      </c>
      <c r="X120" s="114">
        <f t="shared" si="36"/>
        <v>192.66398798347728</v>
      </c>
      <c r="Y120" s="114">
        <f t="shared" si="37"/>
        <v>9.3568364316356831</v>
      </c>
      <c r="Z120" s="114">
        <f t="shared" si="38"/>
        <v>14.158370916290837</v>
      </c>
      <c r="AA120" s="114">
        <f t="shared" si="39"/>
        <v>20.067951820481792</v>
      </c>
      <c r="AB120" s="114">
        <f t="shared" si="40"/>
        <v>25.238835111648886</v>
      </c>
      <c r="AC120" s="114">
        <f t="shared" si="41"/>
        <v>42.967577824221756</v>
      </c>
      <c r="AD120" s="114">
        <f t="shared" si="42"/>
        <v>79.902458475415244</v>
      </c>
      <c r="AE120" s="114">
        <f t="shared" si="43"/>
        <v>98.045601453689997</v>
      </c>
      <c r="AF120" s="114">
        <f t="shared" si="44"/>
        <v>22.514012882811617</v>
      </c>
      <c r="AH120" s="112">
        <v>944.03</v>
      </c>
      <c r="AI120" s="114">
        <f t="shared" si="45"/>
        <v>162.50219752159219</v>
      </c>
      <c r="AJ120" s="114">
        <f t="shared" si="46"/>
        <v>7.8920118798812009</v>
      </c>
      <c r="AK120" s="114">
        <f t="shared" si="47"/>
        <v>11.941860081399184</v>
      </c>
      <c r="AL120" s="114">
        <f t="shared" si="48"/>
        <v>16.926288637113625</v>
      </c>
      <c r="AM120" s="114">
        <f t="shared" si="49"/>
        <v>21.287663623363766</v>
      </c>
      <c r="AN120" s="114">
        <f t="shared" si="50"/>
        <v>36.240949290507089</v>
      </c>
      <c r="AO120" s="114">
        <f t="shared" si="51"/>
        <v>67.393627763722364</v>
      </c>
      <c r="AP120" s="114">
        <f t="shared" si="52"/>
        <v>82.696438811996401</v>
      </c>
      <c r="AQ120" s="114">
        <f t="shared" si="53"/>
        <v>18.98941575319245</v>
      </c>
    </row>
    <row r="121" spans="1:43" x14ac:dyDescent="0.35">
      <c r="A121" s="90" t="s">
        <v>186</v>
      </c>
      <c r="B121" s="89">
        <v>839</v>
      </c>
      <c r="C121" s="90" t="s">
        <v>188</v>
      </c>
      <c r="D121" s="112">
        <v>4495.62</v>
      </c>
      <c r="E121" s="113">
        <v>0.20112308044923219</v>
      </c>
      <c r="F121" s="113">
        <v>0.17955424149999999</v>
      </c>
      <c r="G121" s="113">
        <v>3.3507853403141365E-2</v>
      </c>
      <c r="H121" s="114">
        <f t="shared" si="54"/>
        <v>904.17294292917722</v>
      </c>
      <c r="I121" s="114">
        <f t="shared" si="55"/>
        <v>807.20763917222996</v>
      </c>
      <c r="J121" s="114">
        <f t="shared" si="56"/>
        <v>150.63857591623037</v>
      </c>
      <c r="L121" s="112">
        <v>614.62</v>
      </c>
      <c r="M121" s="112">
        <v>1511.32</v>
      </c>
      <c r="N121" s="112">
        <f t="shared" si="57"/>
        <v>2125.94</v>
      </c>
      <c r="O121" s="113">
        <v>0.20112308044923219</v>
      </c>
      <c r="P121" s="113">
        <v>0</v>
      </c>
      <c r="Q121" s="113">
        <v>2.0785969470607339E-2</v>
      </c>
      <c r="R121" s="113">
        <v>5.7540326945978132E-2</v>
      </c>
      <c r="S121" s="113">
        <v>3.4643282451012232E-2</v>
      </c>
      <c r="T121" s="113">
        <v>0.13207751434448414</v>
      </c>
      <c r="U121" s="113">
        <v>0.13684096568149831</v>
      </c>
      <c r="V121" s="113">
        <v>0.17955424149999999</v>
      </c>
      <c r="W121" s="113">
        <v>1.8586747319219138E-2</v>
      </c>
      <c r="X121" s="114">
        <f t="shared" si="36"/>
        <v>427.57560165024069</v>
      </c>
      <c r="Y121" s="114">
        <f t="shared" si="37"/>
        <v>0</v>
      </c>
      <c r="Z121" s="114">
        <f t="shared" si="38"/>
        <v>44.189723936342965</v>
      </c>
      <c r="AA121" s="114">
        <f t="shared" si="39"/>
        <v>122.32728266753276</v>
      </c>
      <c r="AB121" s="114">
        <f t="shared" si="40"/>
        <v>73.649539893904944</v>
      </c>
      <c r="AC121" s="114">
        <f t="shared" si="41"/>
        <v>280.78887084551263</v>
      </c>
      <c r="AD121" s="114">
        <f t="shared" si="42"/>
        <v>290.91568258092451</v>
      </c>
      <c r="AE121" s="114">
        <f t="shared" si="43"/>
        <v>381.72154417450997</v>
      </c>
      <c r="AF121" s="114">
        <f t="shared" si="44"/>
        <v>39.514309595820734</v>
      </c>
      <c r="AH121" s="112">
        <v>1642.7</v>
      </c>
      <c r="AI121" s="114">
        <f t="shared" si="45"/>
        <v>330.38488425395371</v>
      </c>
      <c r="AJ121" s="114">
        <f t="shared" si="46"/>
        <v>0</v>
      </c>
      <c r="AK121" s="114">
        <f t="shared" si="47"/>
        <v>34.145112049366674</v>
      </c>
      <c r="AL121" s="114">
        <f t="shared" si="48"/>
        <v>94.521495074158281</v>
      </c>
      <c r="AM121" s="114">
        <f t="shared" si="49"/>
        <v>56.908520082277796</v>
      </c>
      <c r="AN121" s="114">
        <f t="shared" si="50"/>
        <v>216.96373281368412</v>
      </c>
      <c r="AO121" s="114">
        <f t="shared" si="51"/>
        <v>224.78865432499728</v>
      </c>
      <c r="AP121" s="114">
        <f t="shared" si="52"/>
        <v>294.95375251205002</v>
      </c>
      <c r="AQ121" s="114">
        <f t="shared" si="53"/>
        <v>30.532449821281279</v>
      </c>
    </row>
    <row r="122" spans="1:43" x14ac:dyDescent="0.35">
      <c r="A122" s="90" t="s">
        <v>186</v>
      </c>
      <c r="B122" s="89">
        <v>801</v>
      </c>
      <c r="C122" s="90" t="s">
        <v>189</v>
      </c>
      <c r="D122" s="112">
        <v>6171.98</v>
      </c>
      <c r="E122" s="113">
        <v>0.27375295261914689</v>
      </c>
      <c r="F122" s="113">
        <v>0.24001013059999998</v>
      </c>
      <c r="G122" s="113">
        <v>3.6585365853658534E-2</v>
      </c>
      <c r="H122" s="114">
        <f t="shared" si="54"/>
        <v>1689.5977485063222</v>
      </c>
      <c r="I122" s="114">
        <f t="shared" si="55"/>
        <v>1481.3377258605879</v>
      </c>
      <c r="J122" s="114">
        <f t="shared" si="56"/>
        <v>225.80414634146339</v>
      </c>
      <c r="L122" s="112">
        <v>878.37</v>
      </c>
      <c r="M122" s="112">
        <v>2007.93</v>
      </c>
      <c r="N122" s="112">
        <f t="shared" si="57"/>
        <v>2886.3</v>
      </c>
      <c r="O122" s="113">
        <v>0.27375295261914689</v>
      </c>
      <c r="P122" s="113">
        <v>6.8832664733685503E-2</v>
      </c>
      <c r="Q122" s="113">
        <v>9.6318068078007704E-2</v>
      </c>
      <c r="R122" s="113">
        <v>7.0620010326885654E-2</v>
      </c>
      <c r="S122" s="113">
        <v>6.4781348055765187E-2</v>
      </c>
      <c r="T122" s="113">
        <v>0.10084601024744806</v>
      </c>
      <c r="U122" s="113">
        <v>0.11522421257496922</v>
      </c>
      <c r="V122" s="113">
        <v>0.24001013059999998</v>
      </c>
      <c r="W122" s="113">
        <v>2.0202020202020204E-2</v>
      </c>
      <c r="X122" s="114">
        <f t="shared" si="36"/>
        <v>790.13314714464377</v>
      </c>
      <c r="Y122" s="114">
        <f t="shared" si="37"/>
        <v>198.67172022083648</v>
      </c>
      <c r="Z122" s="114">
        <f t="shared" si="38"/>
        <v>278.00283989355364</v>
      </c>
      <c r="AA122" s="114">
        <f t="shared" si="39"/>
        <v>203.83053580649008</v>
      </c>
      <c r="AB122" s="114">
        <f t="shared" si="40"/>
        <v>186.97840489335508</v>
      </c>
      <c r="AC122" s="114">
        <f t="shared" si="41"/>
        <v>291.07183937720936</v>
      </c>
      <c r="AD122" s="114">
        <f t="shared" si="42"/>
        <v>332.57164475513366</v>
      </c>
      <c r="AE122" s="114">
        <f t="shared" si="43"/>
        <v>692.74123995078003</v>
      </c>
      <c r="AF122" s="114">
        <f t="shared" si="44"/>
        <v>58.309090909090919</v>
      </c>
      <c r="AH122" s="112">
        <v>2182.48</v>
      </c>
      <c r="AI122" s="114">
        <f t="shared" si="45"/>
        <v>597.46034403223575</v>
      </c>
      <c r="AJ122" s="114">
        <f t="shared" si="46"/>
        <v>150.22591412797394</v>
      </c>
      <c r="AK122" s="114">
        <f t="shared" si="47"/>
        <v>210.21225721889024</v>
      </c>
      <c r="AL122" s="114">
        <f t="shared" si="48"/>
        <v>154.12676013822141</v>
      </c>
      <c r="AM122" s="114">
        <f t="shared" si="49"/>
        <v>141.38399650474639</v>
      </c>
      <c r="AN122" s="114">
        <f t="shared" si="50"/>
        <v>220.09440044485044</v>
      </c>
      <c r="AO122" s="114">
        <f t="shared" si="51"/>
        <v>251.47453946061881</v>
      </c>
      <c r="AP122" s="114">
        <f t="shared" si="52"/>
        <v>523.817309831888</v>
      </c>
      <c r="AQ122" s="114">
        <f t="shared" si="53"/>
        <v>44.090505050505051</v>
      </c>
    </row>
    <row r="123" spans="1:43" x14ac:dyDescent="0.35">
      <c r="A123" s="90" t="s">
        <v>186</v>
      </c>
      <c r="B123" s="89">
        <v>908</v>
      </c>
      <c r="C123" s="90" t="s">
        <v>190</v>
      </c>
      <c r="D123" s="112">
        <v>6233.66</v>
      </c>
      <c r="E123" s="113">
        <v>0.22437352012628256</v>
      </c>
      <c r="F123" s="113">
        <v>3.5047901190000001E-2</v>
      </c>
      <c r="G123" s="113">
        <v>3.483528966300644E-2</v>
      </c>
      <c r="H123" s="114">
        <f t="shared" si="54"/>
        <v>1398.6682374704026</v>
      </c>
      <c r="I123" s="114">
        <f t="shared" si="55"/>
        <v>218.47669973205541</v>
      </c>
      <c r="J123" s="114">
        <f t="shared" si="56"/>
        <v>217.15135176069671</v>
      </c>
      <c r="L123" s="112">
        <v>882.02</v>
      </c>
      <c r="M123" s="112">
        <v>2061.9299999999998</v>
      </c>
      <c r="N123" s="112">
        <f t="shared" si="57"/>
        <v>2943.95</v>
      </c>
      <c r="O123" s="113">
        <v>0.22437352012628256</v>
      </c>
      <c r="P123" s="113">
        <v>1.4159501459335805E-2</v>
      </c>
      <c r="Q123" s="113">
        <v>4.370119113354895E-2</v>
      </c>
      <c r="R123" s="113">
        <v>1.7906444742446952E-2</v>
      </c>
      <c r="S123" s="113">
        <v>6.5591228208566693E-2</v>
      </c>
      <c r="T123" s="113">
        <v>8.8585627514396151E-2</v>
      </c>
      <c r="U123" s="113">
        <v>0.1453419578764692</v>
      </c>
      <c r="V123" s="113">
        <v>3.5047901190000001E-2</v>
      </c>
      <c r="W123" s="113">
        <v>2.0006389266033063E-2</v>
      </c>
      <c r="X123" s="114">
        <f t="shared" si="36"/>
        <v>660.54442457576954</v>
      </c>
      <c r="Y123" s="114">
        <f t="shared" si="37"/>
        <v>41.684864321211641</v>
      </c>
      <c r="Z123" s="114">
        <f t="shared" si="38"/>
        <v>128.65412163761141</v>
      </c>
      <c r="AA123" s="114">
        <f t="shared" si="39"/>
        <v>52.715677999526697</v>
      </c>
      <c r="AB123" s="114">
        <f t="shared" si="40"/>
        <v>193.09729628460991</v>
      </c>
      <c r="AC123" s="114">
        <f t="shared" si="41"/>
        <v>260.79165812100655</v>
      </c>
      <c r="AD123" s="114">
        <f t="shared" si="42"/>
        <v>427.87945689043147</v>
      </c>
      <c r="AE123" s="114">
        <f t="shared" si="43"/>
        <v>103.1792687083005</v>
      </c>
      <c r="AF123" s="114">
        <f t="shared" si="44"/>
        <v>58.897809679738032</v>
      </c>
      <c r="AH123" s="112">
        <v>2241.1799999999998</v>
      </c>
      <c r="AI123" s="114">
        <f t="shared" si="45"/>
        <v>502.8614458366219</v>
      </c>
      <c r="AJ123" s="114">
        <f t="shared" si="46"/>
        <v>31.733991480634216</v>
      </c>
      <c r="AK123" s="114">
        <f t="shared" si="47"/>
        <v>97.942235544687222</v>
      </c>
      <c r="AL123" s="114">
        <f t="shared" si="48"/>
        <v>40.131565827877253</v>
      </c>
      <c r="AM123" s="114">
        <f t="shared" si="49"/>
        <v>147.00174883647549</v>
      </c>
      <c r="AN123" s="114">
        <f t="shared" si="50"/>
        <v>198.53633667271436</v>
      </c>
      <c r="AO123" s="114">
        <f t="shared" si="51"/>
        <v>325.73748915358522</v>
      </c>
      <c r="AP123" s="114">
        <f t="shared" si="52"/>
        <v>78.548655189004194</v>
      </c>
      <c r="AQ123" s="114">
        <f t="shared" si="53"/>
        <v>44.837919495247974</v>
      </c>
    </row>
    <row r="124" spans="1:43" x14ac:dyDescent="0.35">
      <c r="A124" s="90" t="s">
        <v>186</v>
      </c>
      <c r="B124" s="89">
        <v>878</v>
      </c>
      <c r="C124" s="90" t="s">
        <v>191</v>
      </c>
      <c r="D124" s="112">
        <v>9014.07</v>
      </c>
      <c r="E124" s="113">
        <v>0.19546644368501417</v>
      </c>
      <c r="F124" s="113">
        <v>5.7181614229999997E-2</v>
      </c>
      <c r="G124" s="113">
        <v>3.7307924578943837E-2</v>
      </c>
      <c r="H124" s="114">
        <f t="shared" si="54"/>
        <v>1761.9482060277758</v>
      </c>
      <c r="I124" s="114">
        <f t="shared" si="55"/>
        <v>515.43907338221607</v>
      </c>
      <c r="J124" s="114">
        <f t="shared" si="56"/>
        <v>336.29624370932027</v>
      </c>
      <c r="L124" s="112">
        <v>1147.6500000000001</v>
      </c>
      <c r="M124" s="112">
        <v>3184.56</v>
      </c>
      <c r="N124" s="112">
        <f t="shared" si="57"/>
        <v>4332.21</v>
      </c>
      <c r="O124" s="113">
        <v>0.19546644368501417</v>
      </c>
      <c r="P124" s="113">
        <v>0</v>
      </c>
      <c r="Q124" s="113">
        <v>5.1984205891543334E-3</v>
      </c>
      <c r="R124" s="113">
        <v>8.9196943442320254E-3</v>
      </c>
      <c r="S124" s="113">
        <v>2.6134136295202115E-2</v>
      </c>
      <c r="T124" s="113">
        <v>6.9113427832855151E-2</v>
      </c>
      <c r="U124" s="113">
        <v>0.10320143169616226</v>
      </c>
      <c r="V124" s="113">
        <v>5.7181614229999997E-2</v>
      </c>
      <c r="W124" s="113">
        <v>2.0737527114967461E-2</v>
      </c>
      <c r="X124" s="114">
        <f t="shared" si="36"/>
        <v>846.80168199665525</v>
      </c>
      <c r="Y124" s="114">
        <f t="shared" si="37"/>
        <v>0</v>
      </c>
      <c r="Z124" s="114">
        <f t="shared" si="38"/>
        <v>22.520649660540293</v>
      </c>
      <c r="AA124" s="114">
        <f t="shared" si="39"/>
        <v>38.641989035025425</v>
      </c>
      <c r="AB124" s="114">
        <f t="shared" si="40"/>
        <v>113.21856659943755</v>
      </c>
      <c r="AC124" s="114">
        <f t="shared" si="41"/>
        <v>299.41388319177344</v>
      </c>
      <c r="AD124" s="114">
        <f t="shared" si="42"/>
        <v>447.09027440843113</v>
      </c>
      <c r="AE124" s="114">
        <f t="shared" si="43"/>
        <v>247.72276098334828</v>
      </c>
      <c r="AF124" s="114">
        <f t="shared" si="44"/>
        <v>89.839322342733183</v>
      </c>
      <c r="AH124" s="112">
        <v>3461.39</v>
      </c>
      <c r="AI124" s="114">
        <f t="shared" si="45"/>
        <v>676.58559350687119</v>
      </c>
      <c r="AJ124" s="114">
        <f t="shared" si="46"/>
        <v>0</v>
      </c>
      <c r="AK124" s="114">
        <f t="shared" si="47"/>
        <v>17.993761043092917</v>
      </c>
      <c r="AL124" s="114">
        <f t="shared" si="48"/>
        <v>30.87454080618129</v>
      </c>
      <c r="AM124" s="114">
        <f t="shared" si="49"/>
        <v>90.460438030849645</v>
      </c>
      <c r="AN124" s="114">
        <f t="shared" si="50"/>
        <v>239.22852796636647</v>
      </c>
      <c r="AO124" s="114">
        <f t="shared" si="51"/>
        <v>357.22040365877911</v>
      </c>
      <c r="AP124" s="114">
        <f t="shared" si="52"/>
        <v>197.92786767957969</v>
      </c>
      <c r="AQ124" s="114">
        <f t="shared" si="53"/>
        <v>71.780668980477216</v>
      </c>
    </row>
    <row r="125" spans="1:43" x14ac:dyDescent="0.35">
      <c r="A125" s="90" t="s">
        <v>186</v>
      </c>
      <c r="B125" s="89">
        <v>838</v>
      </c>
      <c r="C125" s="90" t="s">
        <v>192</v>
      </c>
      <c r="D125" s="112">
        <v>3898.1</v>
      </c>
      <c r="E125" s="113">
        <v>0.18922370973082928</v>
      </c>
      <c r="F125" s="113">
        <v>5.1935920789999999E-2</v>
      </c>
      <c r="G125" s="113">
        <v>3.6007580543272265E-2</v>
      </c>
      <c r="H125" s="114">
        <f t="shared" si="54"/>
        <v>737.61294290174555</v>
      </c>
      <c r="I125" s="114">
        <f t="shared" si="55"/>
        <v>202.451412831499</v>
      </c>
      <c r="J125" s="114">
        <f t="shared" si="56"/>
        <v>140.36114971572962</v>
      </c>
      <c r="L125" s="112">
        <v>464.57</v>
      </c>
      <c r="M125" s="112">
        <v>1459.45</v>
      </c>
      <c r="N125" s="112">
        <f t="shared" si="57"/>
        <v>1924.02</v>
      </c>
      <c r="O125" s="113">
        <v>0.18922370973082928</v>
      </c>
      <c r="P125" s="113">
        <v>0</v>
      </c>
      <c r="Q125" s="113">
        <v>1.2802560512102421E-2</v>
      </c>
      <c r="R125" s="113">
        <v>1.1669000466760018E-2</v>
      </c>
      <c r="S125" s="113">
        <v>2.8739081149563247E-2</v>
      </c>
      <c r="T125" s="113">
        <v>7.5281723011268925E-2</v>
      </c>
      <c r="U125" s="113">
        <v>7.7348803093952118E-2</v>
      </c>
      <c r="V125" s="113">
        <v>5.1935920789999999E-2</v>
      </c>
      <c r="W125" s="113">
        <v>2.0872994288822409E-2</v>
      </c>
      <c r="X125" s="114">
        <f t="shared" si="36"/>
        <v>364.07020199631012</v>
      </c>
      <c r="Y125" s="114">
        <f t="shared" si="37"/>
        <v>0</v>
      </c>
      <c r="Z125" s="114">
        <f t="shared" si="38"/>
        <v>24.632382476495298</v>
      </c>
      <c r="AA125" s="114">
        <f t="shared" si="39"/>
        <v>22.451390278055609</v>
      </c>
      <c r="AB125" s="114">
        <f t="shared" si="40"/>
        <v>55.294566913382681</v>
      </c>
      <c r="AC125" s="114">
        <f t="shared" si="41"/>
        <v>144.84354070814163</v>
      </c>
      <c r="AD125" s="114">
        <f t="shared" si="42"/>
        <v>148.82064412882576</v>
      </c>
      <c r="AE125" s="114">
        <f t="shared" si="43"/>
        <v>99.925750318375805</v>
      </c>
      <c r="AF125" s="114">
        <f t="shared" si="44"/>
        <v>40.160058471580093</v>
      </c>
      <c r="AH125" s="112">
        <v>1586.32</v>
      </c>
      <c r="AI125" s="114">
        <f t="shared" si="45"/>
        <v>300.16935522020907</v>
      </c>
      <c r="AJ125" s="114">
        <f t="shared" si="46"/>
        <v>0</v>
      </c>
      <c r="AK125" s="114">
        <f t="shared" si="47"/>
        <v>20.30895779155831</v>
      </c>
      <c r="AL125" s="114">
        <f t="shared" si="48"/>
        <v>18.510768820430751</v>
      </c>
      <c r="AM125" s="114">
        <f t="shared" si="49"/>
        <v>45.589379209175171</v>
      </c>
      <c r="AN125" s="114">
        <f t="shared" si="50"/>
        <v>119.42090284723612</v>
      </c>
      <c r="AO125" s="114">
        <f t="shared" si="51"/>
        <v>122.69995332399812</v>
      </c>
      <c r="AP125" s="114">
        <f t="shared" si="52"/>
        <v>82.386989867592803</v>
      </c>
      <c r="AQ125" s="114">
        <f t="shared" si="53"/>
        <v>33.11124830024476</v>
      </c>
    </row>
    <row r="126" spans="1:43" x14ac:dyDescent="0.35">
      <c r="A126" s="90" t="s">
        <v>186</v>
      </c>
      <c r="B126" s="89">
        <v>916</v>
      </c>
      <c r="C126" s="90" t="s">
        <v>193</v>
      </c>
      <c r="D126" s="112">
        <v>8168.47</v>
      </c>
      <c r="E126" s="113">
        <v>0.18707240293809024</v>
      </c>
      <c r="F126" s="113">
        <v>0.10859285489999999</v>
      </c>
      <c r="G126" s="113">
        <v>3.1159366401427829E-2</v>
      </c>
      <c r="H126" s="114">
        <f t="shared" si="54"/>
        <v>1528.095311227702</v>
      </c>
      <c r="I126" s="114">
        <f t="shared" si="55"/>
        <v>887.03747746500301</v>
      </c>
      <c r="J126" s="114">
        <f t="shared" si="56"/>
        <v>254.5243496690712</v>
      </c>
      <c r="L126" s="112">
        <v>733.52</v>
      </c>
      <c r="M126" s="112">
        <v>2899.82</v>
      </c>
      <c r="N126" s="112">
        <f t="shared" si="57"/>
        <v>3633.34</v>
      </c>
      <c r="O126" s="113">
        <v>0.18707240293809024</v>
      </c>
      <c r="P126" s="113">
        <v>2.7009406724410917E-3</v>
      </c>
      <c r="Q126" s="113">
        <v>3.051752506907578E-2</v>
      </c>
      <c r="R126" s="113">
        <v>3.7999441184688461E-2</v>
      </c>
      <c r="S126" s="113">
        <v>3.0641706249417901E-2</v>
      </c>
      <c r="T126" s="113">
        <v>7.5409021762751854E-2</v>
      </c>
      <c r="U126" s="113">
        <v>9.5029648256806681E-2</v>
      </c>
      <c r="V126" s="113">
        <v>0.10859285489999999</v>
      </c>
      <c r="W126" s="113">
        <v>1.7240839826027098E-2</v>
      </c>
      <c r="X126" s="114">
        <f t="shared" si="36"/>
        <v>679.69764449108084</v>
      </c>
      <c r="Y126" s="114">
        <f t="shared" si="37"/>
        <v>9.813435782807117</v>
      </c>
      <c r="Z126" s="114">
        <f t="shared" si="38"/>
        <v>110.8805445344758</v>
      </c>
      <c r="AA126" s="114">
        <f t="shared" si="39"/>
        <v>138.06488963397598</v>
      </c>
      <c r="AB126" s="114">
        <f t="shared" si="40"/>
        <v>111.33173698426003</v>
      </c>
      <c r="AC126" s="114">
        <f t="shared" si="41"/>
        <v>273.98661513147681</v>
      </c>
      <c r="AD126" s="114">
        <f t="shared" si="42"/>
        <v>345.27502219738602</v>
      </c>
      <c r="AE126" s="114">
        <f t="shared" si="43"/>
        <v>394.55476342236597</v>
      </c>
      <c r="AF126" s="114">
        <f t="shared" si="44"/>
        <v>62.641832973497301</v>
      </c>
      <c r="AH126" s="112">
        <v>3151.9</v>
      </c>
      <c r="AI126" s="114">
        <f t="shared" si="45"/>
        <v>589.63350682056671</v>
      </c>
      <c r="AJ126" s="114">
        <f t="shared" si="46"/>
        <v>8.5130949054670779</v>
      </c>
      <c r="AK126" s="114">
        <f t="shared" si="47"/>
        <v>96.188187265219952</v>
      </c>
      <c r="AL126" s="114">
        <f t="shared" si="48"/>
        <v>119.77043867001956</v>
      </c>
      <c r="AM126" s="114">
        <f t="shared" si="49"/>
        <v>96.579593927540287</v>
      </c>
      <c r="AN126" s="114">
        <f t="shared" si="50"/>
        <v>237.68169569401758</v>
      </c>
      <c r="AO126" s="114">
        <f t="shared" si="51"/>
        <v>299.52394834062898</v>
      </c>
      <c r="AP126" s="114">
        <f t="shared" si="52"/>
        <v>342.27381935930998</v>
      </c>
      <c r="AQ126" s="114">
        <f t="shared" si="53"/>
        <v>54.341403047654815</v>
      </c>
    </row>
    <row r="127" spans="1:43" x14ac:dyDescent="0.35">
      <c r="A127" s="90" t="s">
        <v>186</v>
      </c>
      <c r="B127" s="89">
        <v>802</v>
      </c>
      <c r="C127" s="90" t="s">
        <v>194</v>
      </c>
      <c r="D127" s="112">
        <v>2627.89</v>
      </c>
      <c r="E127" s="113">
        <v>0.16128260349365878</v>
      </c>
      <c r="F127" s="113">
        <v>9.4591416809999995E-2</v>
      </c>
      <c r="G127" s="113">
        <v>3.7288879140162316E-2</v>
      </c>
      <c r="H127" s="114">
        <f t="shared" si="54"/>
        <v>423.83294089495092</v>
      </c>
      <c r="I127" s="114">
        <f t="shared" si="55"/>
        <v>248.57583832083088</v>
      </c>
      <c r="J127" s="114">
        <f t="shared" si="56"/>
        <v>97.991072603641143</v>
      </c>
      <c r="L127" s="112">
        <v>334.94</v>
      </c>
      <c r="M127" s="112">
        <v>1005.26</v>
      </c>
      <c r="N127" s="112">
        <f t="shared" si="57"/>
        <v>1340.2</v>
      </c>
      <c r="O127" s="113">
        <v>0.16128260349365878</v>
      </c>
      <c r="P127" s="113">
        <v>3.5822021116138761E-2</v>
      </c>
      <c r="Q127" s="113">
        <v>2.7149321266968326E-2</v>
      </c>
      <c r="R127" s="113">
        <v>7.0135746606334842E-2</v>
      </c>
      <c r="S127" s="113">
        <v>3.0637254901960783E-2</v>
      </c>
      <c r="T127" s="113">
        <v>4.6474358974358976E-2</v>
      </c>
      <c r="U127" s="113">
        <v>5.4958521870286575E-2</v>
      </c>
      <c r="V127" s="113">
        <v>9.4591416809999995E-2</v>
      </c>
      <c r="W127" s="113">
        <v>2.0431221165615292E-2</v>
      </c>
      <c r="X127" s="114">
        <f t="shared" si="36"/>
        <v>216.15094520220151</v>
      </c>
      <c r="Y127" s="114">
        <f t="shared" si="37"/>
        <v>48.008672699849171</v>
      </c>
      <c r="Z127" s="114">
        <f t="shared" si="38"/>
        <v>36.385520361990949</v>
      </c>
      <c r="AA127" s="114">
        <f t="shared" si="39"/>
        <v>93.995927601809953</v>
      </c>
      <c r="AB127" s="114">
        <f t="shared" si="40"/>
        <v>41.060049019607845</v>
      </c>
      <c r="AC127" s="114">
        <f t="shared" si="41"/>
        <v>62.284935897435901</v>
      </c>
      <c r="AD127" s="114">
        <f t="shared" si="42"/>
        <v>73.655411010558069</v>
      </c>
      <c r="AE127" s="114">
        <f t="shared" si="43"/>
        <v>126.771416808762</v>
      </c>
      <c r="AF127" s="114">
        <f t="shared" si="44"/>
        <v>27.381922606157616</v>
      </c>
      <c r="AH127" s="112">
        <v>1092.6500000000001</v>
      </c>
      <c r="AI127" s="114">
        <f t="shared" si="45"/>
        <v>176.22543670734629</v>
      </c>
      <c r="AJ127" s="114">
        <f t="shared" si="46"/>
        <v>39.140931372549019</v>
      </c>
      <c r="AK127" s="114">
        <f t="shared" si="47"/>
        <v>29.664705882352944</v>
      </c>
      <c r="AL127" s="114">
        <f t="shared" si="48"/>
        <v>76.633823529411771</v>
      </c>
      <c r="AM127" s="114">
        <f t="shared" si="49"/>
        <v>33.475796568627452</v>
      </c>
      <c r="AN127" s="114">
        <f t="shared" si="50"/>
        <v>50.780208333333341</v>
      </c>
      <c r="AO127" s="114">
        <f t="shared" si="51"/>
        <v>60.050428921568631</v>
      </c>
      <c r="AP127" s="114">
        <f t="shared" si="52"/>
        <v>103.3553115774465</v>
      </c>
      <c r="AQ127" s="114">
        <f t="shared" si="53"/>
        <v>22.324173806609551</v>
      </c>
    </row>
    <row r="128" spans="1:43" x14ac:dyDescent="0.35">
      <c r="A128" s="90" t="s">
        <v>186</v>
      </c>
      <c r="B128" s="89">
        <v>879</v>
      </c>
      <c r="C128" s="90" t="s">
        <v>195</v>
      </c>
      <c r="D128" s="112">
        <v>3241.46</v>
      </c>
      <c r="E128" s="113">
        <v>0.26570120433960387</v>
      </c>
      <c r="F128" s="113">
        <v>0.1063674778</v>
      </c>
      <c r="G128" s="113">
        <v>4.8007414272474513E-2</v>
      </c>
      <c r="H128" s="114">
        <f t="shared" si="54"/>
        <v>861.25982581865242</v>
      </c>
      <c r="I128" s="114">
        <f t="shared" si="55"/>
        <v>344.78592458958798</v>
      </c>
      <c r="J128" s="114">
        <f t="shared" si="56"/>
        <v>155.61411306765524</v>
      </c>
      <c r="L128" s="112">
        <v>516.16999999999996</v>
      </c>
      <c r="M128" s="112">
        <v>1074.25</v>
      </c>
      <c r="N128" s="112">
        <f t="shared" si="57"/>
        <v>1590.42</v>
      </c>
      <c r="O128" s="113">
        <v>0.26570120433960387</v>
      </c>
      <c r="P128" s="113">
        <v>5.2571515520389529E-2</v>
      </c>
      <c r="Q128" s="113">
        <v>7.7601947656725498E-2</v>
      </c>
      <c r="R128" s="113">
        <v>8.6503347534996958E-2</v>
      </c>
      <c r="S128" s="113">
        <v>9.7078514911746808E-2</v>
      </c>
      <c r="T128" s="113">
        <v>0.14934570906877662</v>
      </c>
      <c r="U128" s="113">
        <v>9.0155203895313452E-2</v>
      </c>
      <c r="V128" s="113">
        <v>0.1063674778</v>
      </c>
      <c r="W128" s="113">
        <v>2.5216584158415843E-2</v>
      </c>
      <c r="X128" s="114">
        <f t="shared" si="36"/>
        <v>422.57650940579282</v>
      </c>
      <c r="Y128" s="114">
        <f t="shared" si="37"/>
        <v>83.610789713937919</v>
      </c>
      <c r="Z128" s="114">
        <f t="shared" si="38"/>
        <v>123.41968959220937</v>
      </c>
      <c r="AA128" s="114">
        <f t="shared" si="39"/>
        <v>137.57665398660987</v>
      </c>
      <c r="AB128" s="114">
        <f t="shared" si="40"/>
        <v>154.39561168594037</v>
      </c>
      <c r="AC128" s="114">
        <f t="shared" si="41"/>
        <v>237.52240261716372</v>
      </c>
      <c r="AD128" s="114">
        <f t="shared" si="42"/>
        <v>143.38463937918442</v>
      </c>
      <c r="AE128" s="114">
        <f t="shared" si="43"/>
        <v>169.16896404267601</v>
      </c>
      <c r="AF128" s="114">
        <f t="shared" si="44"/>
        <v>40.104959777227727</v>
      </c>
      <c r="AH128" s="112">
        <v>1167.6400000000001</v>
      </c>
      <c r="AI128" s="114">
        <f t="shared" si="45"/>
        <v>310.24335423509507</v>
      </c>
      <c r="AJ128" s="114">
        <f t="shared" si="46"/>
        <v>61.384604382227636</v>
      </c>
      <c r="AK128" s="114">
        <f t="shared" si="47"/>
        <v>90.611138161898964</v>
      </c>
      <c r="AL128" s="114">
        <f t="shared" si="48"/>
        <v>101.00476871576386</v>
      </c>
      <c r="AM128" s="114">
        <f t="shared" si="49"/>
        <v>113.35275715155205</v>
      </c>
      <c r="AN128" s="114">
        <f t="shared" si="50"/>
        <v>174.38202373706633</v>
      </c>
      <c r="AO128" s="114">
        <f t="shared" si="51"/>
        <v>105.2688222763238</v>
      </c>
      <c r="AP128" s="114">
        <f t="shared" si="52"/>
        <v>124.19892177839201</v>
      </c>
      <c r="AQ128" s="114">
        <f t="shared" si="53"/>
        <v>29.443892326732676</v>
      </c>
    </row>
    <row r="129" spans="1:43" x14ac:dyDescent="0.35">
      <c r="A129" s="90" t="s">
        <v>186</v>
      </c>
      <c r="B129" s="89">
        <v>933</v>
      </c>
      <c r="C129" s="90" t="s">
        <v>196</v>
      </c>
      <c r="D129" s="112">
        <v>6737.68</v>
      </c>
      <c r="E129" s="113">
        <v>0.20748475136979219</v>
      </c>
      <c r="F129" s="113">
        <v>0.10984528129999999</v>
      </c>
      <c r="G129" s="113">
        <v>3.2178868917141605E-2</v>
      </c>
      <c r="H129" s="114">
        <f t="shared" si="54"/>
        <v>1397.9658596092215</v>
      </c>
      <c r="I129" s="114">
        <f t="shared" si="55"/>
        <v>740.10235490938396</v>
      </c>
      <c r="J129" s="114">
        <f t="shared" si="56"/>
        <v>216.81092152564665</v>
      </c>
      <c r="L129" s="112">
        <v>767.67</v>
      </c>
      <c r="M129" s="112">
        <v>2220.21</v>
      </c>
      <c r="N129" s="112">
        <f t="shared" si="57"/>
        <v>2987.88</v>
      </c>
      <c r="O129" s="113">
        <v>0.20748475136979219</v>
      </c>
      <c r="P129" s="113">
        <v>0</v>
      </c>
      <c r="Q129" s="113">
        <v>3.7220476806505268E-2</v>
      </c>
      <c r="R129" s="113">
        <v>2.7647384956569949E-2</v>
      </c>
      <c r="S129" s="113">
        <v>1.3232304564775458E-2</v>
      </c>
      <c r="T129" s="113">
        <v>0.12955091480317871</v>
      </c>
      <c r="U129" s="113">
        <v>0.11576418406948807</v>
      </c>
      <c r="V129" s="113">
        <v>0.10984528129999999</v>
      </c>
      <c r="W129" s="113">
        <v>1.8203521336914354E-2</v>
      </c>
      <c r="X129" s="114">
        <f t="shared" si="36"/>
        <v>619.93953892277477</v>
      </c>
      <c r="Y129" s="114">
        <f t="shared" si="37"/>
        <v>0</v>
      </c>
      <c r="Z129" s="114">
        <f t="shared" si="38"/>
        <v>111.21031824062096</v>
      </c>
      <c r="AA129" s="114">
        <f t="shared" si="39"/>
        <v>82.607068564036226</v>
      </c>
      <c r="AB129" s="114">
        <f t="shared" si="40"/>
        <v>39.536538163001296</v>
      </c>
      <c r="AC129" s="114">
        <f t="shared" si="41"/>
        <v>387.08258732212158</v>
      </c>
      <c r="AD129" s="114">
        <f t="shared" si="42"/>
        <v>345.88949029754207</v>
      </c>
      <c r="AE129" s="114">
        <f t="shared" si="43"/>
        <v>328.204519090644</v>
      </c>
      <c r="AF129" s="114">
        <f t="shared" si="44"/>
        <v>54.38993733213966</v>
      </c>
      <c r="AH129" s="112">
        <v>2413.2199999999998</v>
      </c>
      <c r="AI129" s="114">
        <f t="shared" si="45"/>
        <v>500.70635170060984</v>
      </c>
      <c r="AJ129" s="114">
        <f t="shared" si="46"/>
        <v>0</v>
      </c>
      <c r="AK129" s="114">
        <f t="shared" si="47"/>
        <v>89.821199038994635</v>
      </c>
      <c r="AL129" s="114">
        <f t="shared" si="48"/>
        <v>66.719222324893721</v>
      </c>
      <c r="AM129" s="114">
        <f t="shared" si="49"/>
        <v>31.932462021807428</v>
      </c>
      <c r="AN129" s="114">
        <f t="shared" si="50"/>
        <v>312.63485862132688</v>
      </c>
      <c r="AO129" s="114">
        <f t="shared" si="51"/>
        <v>279.36444428017001</v>
      </c>
      <c r="AP129" s="114">
        <f t="shared" si="52"/>
        <v>265.08082973878595</v>
      </c>
      <c r="AQ129" s="114">
        <f t="shared" si="53"/>
        <v>43.929101760668452</v>
      </c>
    </row>
    <row r="130" spans="1:43" x14ac:dyDescent="0.35">
      <c r="A130" s="90" t="s">
        <v>186</v>
      </c>
      <c r="B130" s="89">
        <v>803</v>
      </c>
      <c r="C130" s="90" t="s">
        <v>197</v>
      </c>
      <c r="D130" s="112">
        <v>3972.53</v>
      </c>
      <c r="E130" s="113">
        <v>0.14254786263106509</v>
      </c>
      <c r="F130" s="113">
        <v>0.14563476929999999</v>
      </c>
      <c r="G130" s="113">
        <v>3.6333484094678126E-2</v>
      </c>
      <c r="H130" s="114">
        <f t="shared" si="54"/>
        <v>566.27566073778496</v>
      </c>
      <c r="I130" s="114">
        <f t="shared" si="55"/>
        <v>578.53849008732902</v>
      </c>
      <c r="J130" s="114">
        <f t="shared" si="56"/>
        <v>144.33585557063171</v>
      </c>
      <c r="L130" s="112">
        <v>407.2</v>
      </c>
      <c r="M130" s="112">
        <v>1531.25</v>
      </c>
      <c r="N130" s="112">
        <f t="shared" si="57"/>
        <v>1938.45</v>
      </c>
      <c r="O130" s="113">
        <v>0.14254786263106509</v>
      </c>
      <c r="P130" s="113">
        <v>0</v>
      </c>
      <c r="Q130" s="113">
        <v>0</v>
      </c>
      <c r="R130" s="113">
        <v>8.500531283205201E-3</v>
      </c>
      <c r="S130" s="113">
        <v>9.2505781611350712E-3</v>
      </c>
      <c r="T130" s="113">
        <v>6.2753922120132505E-2</v>
      </c>
      <c r="U130" s="113">
        <v>0.11144446527907995</v>
      </c>
      <c r="V130" s="113">
        <v>0.14563476929999999</v>
      </c>
      <c r="W130" s="113">
        <v>1.9634903707421117E-2</v>
      </c>
      <c r="X130" s="114">
        <f t="shared" si="36"/>
        <v>276.32190431718811</v>
      </c>
      <c r="Y130" s="114">
        <f t="shared" si="37"/>
        <v>0</v>
      </c>
      <c r="Z130" s="114">
        <f t="shared" si="38"/>
        <v>0</v>
      </c>
      <c r="AA130" s="114">
        <f t="shared" si="39"/>
        <v>16.477854865929121</v>
      </c>
      <c r="AB130" s="114">
        <f t="shared" si="40"/>
        <v>17.931783236452279</v>
      </c>
      <c r="AC130" s="114">
        <f t="shared" si="41"/>
        <v>121.64534033377086</v>
      </c>
      <c r="AD130" s="114">
        <f t="shared" si="42"/>
        <v>216.02952372023253</v>
      </c>
      <c r="AE130" s="114">
        <f t="shared" si="43"/>
        <v>282.30571854958498</v>
      </c>
      <c r="AF130" s="114">
        <f t="shared" si="44"/>
        <v>38.061279091650462</v>
      </c>
      <c r="AH130" s="112">
        <v>1664.36</v>
      </c>
      <c r="AI130" s="114">
        <f t="shared" si="45"/>
        <v>237.25096064863948</v>
      </c>
      <c r="AJ130" s="114">
        <f t="shared" si="46"/>
        <v>0</v>
      </c>
      <c r="AK130" s="114">
        <f t="shared" si="47"/>
        <v>0</v>
      </c>
      <c r="AL130" s="114">
        <f t="shared" si="48"/>
        <v>14.147944246515408</v>
      </c>
      <c r="AM130" s="114">
        <f t="shared" si="49"/>
        <v>15.396292268266766</v>
      </c>
      <c r="AN130" s="114">
        <f t="shared" si="50"/>
        <v>104.44511781986373</v>
      </c>
      <c r="AO130" s="114">
        <f t="shared" si="51"/>
        <v>185.48371023188949</v>
      </c>
      <c r="AP130" s="114">
        <f t="shared" si="52"/>
        <v>242.38868463214797</v>
      </c>
      <c r="AQ130" s="114">
        <f t="shared" si="53"/>
        <v>32.679548334483407</v>
      </c>
    </row>
    <row r="131" spans="1:43" x14ac:dyDescent="0.35">
      <c r="A131" s="90" t="s">
        <v>186</v>
      </c>
      <c r="B131" s="89">
        <v>866</v>
      </c>
      <c r="C131" s="90" t="s">
        <v>198</v>
      </c>
      <c r="D131" s="112">
        <v>3314.91</v>
      </c>
      <c r="E131" s="113">
        <v>0.18091133601278389</v>
      </c>
      <c r="F131" s="113">
        <v>0.26994699560000002</v>
      </c>
      <c r="G131" s="113">
        <v>3.1743185078909615E-2</v>
      </c>
      <c r="H131" s="114">
        <f t="shared" si="54"/>
        <v>599.70479686213741</v>
      </c>
      <c r="I131" s="114">
        <f t="shared" si="55"/>
        <v>894.84999518439599</v>
      </c>
      <c r="J131" s="114">
        <f t="shared" si="56"/>
        <v>105.22580164992827</v>
      </c>
      <c r="L131" s="112">
        <v>448.75</v>
      </c>
      <c r="M131" s="112">
        <v>954.01</v>
      </c>
      <c r="N131" s="112">
        <f t="shared" si="57"/>
        <v>1402.76</v>
      </c>
      <c r="O131" s="113">
        <v>0.18091133601278389</v>
      </c>
      <c r="P131" s="113">
        <v>4.488703923900119E-2</v>
      </c>
      <c r="Q131" s="113">
        <v>3.8347205707491082E-2</v>
      </c>
      <c r="R131" s="113">
        <v>2.3706896551724137E-2</v>
      </c>
      <c r="S131" s="113">
        <v>2.5936385255648037E-2</v>
      </c>
      <c r="T131" s="113">
        <v>9.4901902497027346E-2</v>
      </c>
      <c r="U131" s="113">
        <v>4.9420332936979783E-2</v>
      </c>
      <c r="V131" s="113">
        <v>0.26994699560000002</v>
      </c>
      <c r="W131" s="113">
        <v>1.6828721017202692E-2</v>
      </c>
      <c r="X131" s="114">
        <f t="shared" si="36"/>
        <v>253.77518570529273</v>
      </c>
      <c r="Y131" s="114">
        <f t="shared" si="37"/>
        <v>62.965743162901312</v>
      </c>
      <c r="Z131" s="114">
        <f t="shared" si="38"/>
        <v>53.79192627824019</v>
      </c>
      <c r="AA131" s="114">
        <f t="shared" si="39"/>
        <v>33.25508620689655</v>
      </c>
      <c r="AB131" s="114">
        <f t="shared" si="40"/>
        <v>36.382523781212839</v>
      </c>
      <c r="AC131" s="114">
        <f t="shared" si="41"/>
        <v>133.12459274673009</v>
      </c>
      <c r="AD131" s="114">
        <f t="shared" si="42"/>
        <v>69.324866230677756</v>
      </c>
      <c r="AE131" s="114">
        <f t="shared" si="43"/>
        <v>378.670847547856</v>
      </c>
      <c r="AF131" s="114">
        <f t="shared" si="44"/>
        <v>23.606656694091249</v>
      </c>
      <c r="AH131" s="112">
        <v>1036.94</v>
      </c>
      <c r="AI131" s="114">
        <f t="shared" si="45"/>
        <v>187.59420076509613</v>
      </c>
      <c r="AJ131" s="114">
        <f t="shared" si="46"/>
        <v>46.545166468489896</v>
      </c>
      <c r="AK131" s="114">
        <f t="shared" si="47"/>
        <v>39.763751486325802</v>
      </c>
      <c r="AL131" s="114">
        <f t="shared" si="48"/>
        <v>24.582629310344828</v>
      </c>
      <c r="AM131" s="114">
        <f t="shared" si="49"/>
        <v>26.894475326991678</v>
      </c>
      <c r="AN131" s="114">
        <f t="shared" si="50"/>
        <v>98.407578775267538</v>
      </c>
      <c r="AO131" s="114">
        <f t="shared" si="51"/>
        <v>51.245920035671816</v>
      </c>
      <c r="AP131" s="114">
        <f t="shared" si="52"/>
        <v>279.91883761746402</v>
      </c>
      <c r="AQ131" s="114">
        <f t="shared" si="53"/>
        <v>17.450373971578159</v>
      </c>
    </row>
    <row r="132" spans="1:43" x14ac:dyDescent="0.35">
      <c r="A132" s="90" t="s">
        <v>186</v>
      </c>
      <c r="B132" s="89">
        <v>880</v>
      </c>
      <c r="C132" s="90" t="s">
        <v>199</v>
      </c>
      <c r="D132" s="112">
        <v>1402.86</v>
      </c>
      <c r="E132" s="113">
        <v>0.29292199752373094</v>
      </c>
      <c r="F132" s="113">
        <v>6.9643386350000003E-2</v>
      </c>
      <c r="G132" s="113">
        <v>5.7553956834532377E-2</v>
      </c>
      <c r="H132" s="114">
        <f t="shared" si="54"/>
        <v>410.92855344614117</v>
      </c>
      <c r="I132" s="114">
        <f t="shared" si="55"/>
        <v>97.699920974961003</v>
      </c>
      <c r="J132" s="114">
        <f t="shared" si="56"/>
        <v>80.740143884892092</v>
      </c>
      <c r="L132" s="112">
        <v>263.19</v>
      </c>
      <c r="M132" s="112">
        <v>409.06</v>
      </c>
      <c r="N132" s="112">
        <f t="shared" si="57"/>
        <v>672.25</v>
      </c>
      <c r="O132" s="113">
        <v>0.29292199752373094</v>
      </c>
      <c r="P132" s="113">
        <v>5.731292517006803E-2</v>
      </c>
      <c r="Q132" s="113">
        <v>8.401360544217687E-2</v>
      </c>
      <c r="R132" s="113">
        <v>8.6904761904761901E-2</v>
      </c>
      <c r="S132" s="113">
        <v>4.6768707482993201E-2</v>
      </c>
      <c r="T132" s="113">
        <v>0.12959183673469388</v>
      </c>
      <c r="U132" s="113">
        <v>0.3013605442176871</v>
      </c>
      <c r="V132" s="113">
        <v>6.9643386350000003E-2</v>
      </c>
      <c r="W132" s="113">
        <v>3.1591951994352274E-2</v>
      </c>
      <c r="X132" s="114">
        <f t="shared" si="36"/>
        <v>196.91681283532813</v>
      </c>
      <c r="Y132" s="114">
        <f t="shared" si="37"/>
        <v>38.528613945578236</v>
      </c>
      <c r="Z132" s="114">
        <f t="shared" si="38"/>
        <v>56.478146258503401</v>
      </c>
      <c r="AA132" s="114">
        <f t="shared" si="39"/>
        <v>58.421726190476186</v>
      </c>
      <c r="AB132" s="114">
        <f t="shared" si="40"/>
        <v>31.44026360544218</v>
      </c>
      <c r="AC132" s="114">
        <f t="shared" si="41"/>
        <v>87.118112244897958</v>
      </c>
      <c r="AD132" s="114">
        <f t="shared" si="42"/>
        <v>202.58962585034016</v>
      </c>
      <c r="AE132" s="114">
        <f t="shared" si="43"/>
        <v>46.817766473787501</v>
      </c>
      <c r="AF132" s="114">
        <f t="shared" si="44"/>
        <v>21.237689728203318</v>
      </c>
      <c r="AH132" s="112">
        <v>444.62</v>
      </c>
      <c r="AI132" s="114">
        <f t="shared" si="45"/>
        <v>130.23897853900124</v>
      </c>
      <c r="AJ132" s="114">
        <f t="shared" si="46"/>
        <v>25.482472789115647</v>
      </c>
      <c r="AK132" s="114">
        <f t="shared" si="47"/>
        <v>37.354129251700677</v>
      </c>
      <c r="AL132" s="114">
        <f t="shared" si="48"/>
        <v>38.639595238095239</v>
      </c>
      <c r="AM132" s="114">
        <f t="shared" si="49"/>
        <v>20.794302721088439</v>
      </c>
      <c r="AN132" s="114">
        <f t="shared" si="50"/>
        <v>57.619122448979596</v>
      </c>
      <c r="AO132" s="114">
        <f t="shared" si="51"/>
        <v>133.99092517006804</v>
      </c>
      <c r="AP132" s="114">
        <f t="shared" si="52"/>
        <v>30.964842438937001</v>
      </c>
      <c r="AQ132" s="114">
        <f t="shared" si="53"/>
        <v>14.046413695728909</v>
      </c>
    </row>
    <row r="133" spans="1:43" x14ac:dyDescent="0.35">
      <c r="A133" s="90" t="s">
        <v>186</v>
      </c>
      <c r="B133" s="89">
        <v>865</v>
      </c>
      <c r="C133" s="90" t="s">
        <v>200</v>
      </c>
      <c r="D133" s="112">
        <v>6739.29</v>
      </c>
      <c r="E133" s="113">
        <v>0.16252313138627403</v>
      </c>
      <c r="F133" s="113">
        <v>7.8169331529999997E-2</v>
      </c>
      <c r="G133" s="113">
        <v>3.9417714339729654E-2</v>
      </c>
      <c r="H133" s="114">
        <f t="shared" si="54"/>
        <v>1095.2905141202027</v>
      </c>
      <c r="I133" s="114">
        <f t="shared" si="55"/>
        <v>526.80579428681369</v>
      </c>
      <c r="J133" s="114">
        <f t="shared" si="56"/>
        <v>265.64740807259665</v>
      </c>
      <c r="L133" s="112">
        <v>666.19</v>
      </c>
      <c r="M133" s="112">
        <v>2371.29</v>
      </c>
      <c r="N133" s="112">
        <f t="shared" si="57"/>
        <v>3037.48</v>
      </c>
      <c r="O133" s="113">
        <v>0.16252313138627403</v>
      </c>
      <c r="P133" s="113">
        <v>0</v>
      </c>
      <c r="Q133" s="113">
        <v>0</v>
      </c>
      <c r="R133" s="113">
        <v>1.9471488178025034E-2</v>
      </c>
      <c r="S133" s="113">
        <v>1.4583747268030996E-2</v>
      </c>
      <c r="T133" s="113">
        <v>5.0983508841645139E-2</v>
      </c>
      <c r="U133" s="113">
        <v>4.2757798529703954E-2</v>
      </c>
      <c r="V133" s="113">
        <v>7.8169331529999997E-2</v>
      </c>
      <c r="W133" s="113">
        <v>2.1009252151428227E-2</v>
      </c>
      <c r="X133" s="114">
        <f t="shared" si="36"/>
        <v>493.66076112317961</v>
      </c>
      <c r="Y133" s="114">
        <f t="shared" si="37"/>
        <v>0</v>
      </c>
      <c r="Z133" s="114">
        <f t="shared" si="38"/>
        <v>0</v>
      </c>
      <c r="AA133" s="114">
        <f t="shared" si="39"/>
        <v>59.144255910987482</v>
      </c>
      <c r="AB133" s="114">
        <f t="shared" si="40"/>
        <v>44.297840651698792</v>
      </c>
      <c r="AC133" s="114">
        <f t="shared" si="41"/>
        <v>154.86138843632028</v>
      </c>
      <c r="AD133" s="114">
        <f t="shared" si="42"/>
        <v>129.87595787800515</v>
      </c>
      <c r="AE133" s="114">
        <f t="shared" si="43"/>
        <v>237.43778113574439</v>
      </c>
      <c r="AF133" s="114">
        <f t="shared" si="44"/>
        <v>63.815183224920212</v>
      </c>
      <c r="AH133" s="112">
        <v>2577.4299999999998</v>
      </c>
      <c r="AI133" s="114">
        <f t="shared" si="45"/>
        <v>418.89199452892422</v>
      </c>
      <c r="AJ133" s="114">
        <f t="shared" si="46"/>
        <v>0</v>
      </c>
      <c r="AK133" s="114">
        <f t="shared" si="47"/>
        <v>0</v>
      </c>
      <c r="AL133" s="114">
        <f t="shared" si="48"/>
        <v>50.186397774687059</v>
      </c>
      <c r="AM133" s="114">
        <f t="shared" si="49"/>
        <v>37.588587721041129</v>
      </c>
      <c r="AN133" s="114">
        <f t="shared" si="50"/>
        <v>131.40642519372142</v>
      </c>
      <c r="AO133" s="114">
        <f t="shared" si="51"/>
        <v>110.20523266441485</v>
      </c>
      <c r="AP133" s="114">
        <f t="shared" si="52"/>
        <v>201.47598016536787</v>
      </c>
      <c r="AQ133" s="114">
        <f t="shared" si="53"/>
        <v>54.149876772655652</v>
      </c>
    </row>
    <row r="134" spans="1:43" x14ac:dyDescent="0.35">
      <c r="A134" s="90" t="s">
        <v>201</v>
      </c>
      <c r="B134" s="89">
        <v>330</v>
      </c>
      <c r="C134" s="90" t="s">
        <v>202</v>
      </c>
      <c r="D134" s="112">
        <v>17967.830000000002</v>
      </c>
      <c r="E134" s="113">
        <v>0.41470248733988679</v>
      </c>
      <c r="F134" s="113">
        <v>0.42429997389999996</v>
      </c>
      <c r="G134" s="113">
        <v>4.1876875391565274E-2</v>
      </c>
      <c r="H134" s="114">
        <f t="shared" si="54"/>
        <v>7451.3037931002391</v>
      </c>
      <c r="I134" s="114">
        <f t="shared" si="55"/>
        <v>7623.7498000396372</v>
      </c>
      <c r="J134" s="114">
        <f t="shared" si="56"/>
        <v>752.43657796682839</v>
      </c>
      <c r="L134" s="112">
        <v>3683.63</v>
      </c>
      <c r="M134" s="112">
        <v>3186.27</v>
      </c>
      <c r="N134" s="112">
        <f t="shared" si="57"/>
        <v>6869.9</v>
      </c>
      <c r="O134" s="113">
        <v>0.41470248733988679</v>
      </c>
      <c r="P134" s="113">
        <v>8.6319503359862104E-2</v>
      </c>
      <c r="Q134" s="113">
        <v>0.19545105643760352</v>
      </c>
      <c r="R134" s="113">
        <v>0.16014220498525431</v>
      </c>
      <c r="S134" s="113">
        <v>0.11139390511587821</v>
      </c>
      <c r="T134" s="113">
        <v>0.12165528757457009</v>
      </c>
      <c r="U134" s="113">
        <v>8.9915027134758074E-2</v>
      </c>
      <c r="V134" s="113">
        <v>0.42429997389999996</v>
      </c>
      <c r="W134" s="113">
        <v>2.3103018275922177E-2</v>
      </c>
      <c r="X134" s="114">
        <f t="shared" si="36"/>
        <v>2848.9646177762879</v>
      </c>
      <c r="Y134" s="114">
        <f t="shared" si="37"/>
        <v>593.00635613191662</v>
      </c>
      <c r="Z134" s="114">
        <f t="shared" si="38"/>
        <v>1342.7292126206924</v>
      </c>
      <c r="AA134" s="114">
        <f t="shared" si="39"/>
        <v>1100.1609340281984</v>
      </c>
      <c r="AB134" s="114">
        <f t="shared" si="40"/>
        <v>765.26498875557172</v>
      </c>
      <c r="AC134" s="114">
        <f t="shared" si="41"/>
        <v>835.75966010853904</v>
      </c>
      <c r="AD134" s="114">
        <f t="shared" si="42"/>
        <v>617.70724491307442</v>
      </c>
      <c r="AE134" s="114">
        <f t="shared" si="43"/>
        <v>2914.8983906956096</v>
      </c>
      <c r="AF134" s="114">
        <f t="shared" si="44"/>
        <v>158.71542525375776</v>
      </c>
      <c r="AH134" s="112">
        <v>3463.26</v>
      </c>
      <c r="AI134" s="114">
        <f t="shared" si="45"/>
        <v>1436.2225363047364</v>
      </c>
      <c r="AJ134" s="114">
        <f t="shared" si="46"/>
        <v>298.94688320607605</v>
      </c>
      <c r="AK134" s="114">
        <f t="shared" si="47"/>
        <v>676.89782571809485</v>
      </c>
      <c r="AL134" s="114">
        <f t="shared" si="48"/>
        <v>554.61409283723185</v>
      </c>
      <c r="AM134" s="114">
        <f t="shared" si="49"/>
        <v>385.78605583161641</v>
      </c>
      <c r="AN134" s="114">
        <f t="shared" si="50"/>
        <v>421.32389124550565</v>
      </c>
      <c r="AO134" s="114">
        <f t="shared" si="51"/>
        <v>311.39911687472227</v>
      </c>
      <c r="AP134" s="114">
        <f t="shared" si="52"/>
        <v>1469.461127608914</v>
      </c>
      <c r="AQ134" s="114">
        <f t="shared" si="53"/>
        <v>80.011759074270245</v>
      </c>
    </row>
    <row r="135" spans="1:43" x14ac:dyDescent="0.35">
      <c r="A135" s="90" t="s">
        <v>201</v>
      </c>
      <c r="B135" s="89">
        <v>331</v>
      </c>
      <c r="C135" s="90" t="s">
        <v>203</v>
      </c>
      <c r="D135" s="112">
        <v>5306.3</v>
      </c>
      <c r="E135" s="113">
        <v>0.26175548589341691</v>
      </c>
      <c r="F135" s="113">
        <v>0.36953840730000004</v>
      </c>
      <c r="G135" s="113">
        <v>4.1316761840779308E-2</v>
      </c>
      <c r="H135" s="114">
        <f t="shared" si="54"/>
        <v>1388.9531347962381</v>
      </c>
      <c r="I135" s="114">
        <f t="shared" si="55"/>
        <v>1960.8816506559904</v>
      </c>
      <c r="J135" s="114">
        <f t="shared" si="56"/>
        <v>219.23913335572726</v>
      </c>
      <c r="L135" s="112">
        <v>848.16</v>
      </c>
      <c r="M135" s="112">
        <v>1108.6500000000001</v>
      </c>
      <c r="N135" s="112">
        <f t="shared" si="57"/>
        <v>1956.81</v>
      </c>
      <c r="O135" s="113">
        <v>0.26175548589341691</v>
      </c>
      <c r="P135" s="113">
        <v>5.1763930102209033E-2</v>
      </c>
      <c r="Q135" s="113">
        <v>0.15020488907729262</v>
      </c>
      <c r="R135" s="113">
        <v>6.0383401629692433E-2</v>
      </c>
      <c r="S135" s="113">
        <v>0.11346615797654373</v>
      </c>
      <c r="T135" s="113">
        <v>0.12227403325326174</v>
      </c>
      <c r="U135" s="113">
        <v>9.2883048372662619E-2</v>
      </c>
      <c r="V135" s="113">
        <v>0.36953840730000004</v>
      </c>
      <c r="W135" s="113">
        <v>2.1461208289103244E-2</v>
      </c>
      <c r="X135" s="114">
        <f t="shared" si="36"/>
        <v>512.20575235109709</v>
      </c>
      <c r="Y135" s="114">
        <f t="shared" si="37"/>
        <v>101.29217606330366</v>
      </c>
      <c r="Z135" s="114">
        <f t="shared" si="38"/>
        <v>293.92242899533699</v>
      </c>
      <c r="AA135" s="114">
        <f t="shared" si="39"/>
        <v>118.15884414299845</v>
      </c>
      <c r="AB135" s="114">
        <f t="shared" si="40"/>
        <v>222.03171259008053</v>
      </c>
      <c r="AC135" s="114">
        <f t="shared" si="41"/>
        <v>239.2670510103151</v>
      </c>
      <c r="AD135" s="114">
        <f t="shared" si="42"/>
        <v>181.75447788610992</v>
      </c>
      <c r="AE135" s="114">
        <f t="shared" si="43"/>
        <v>723.11645078871311</v>
      </c>
      <c r="AF135" s="114">
        <f t="shared" si="44"/>
        <v>41.99550699220012</v>
      </c>
      <c r="AH135" s="112">
        <v>1205.03</v>
      </c>
      <c r="AI135" s="114">
        <f t="shared" si="45"/>
        <v>315.42321316614419</v>
      </c>
      <c r="AJ135" s="114">
        <f t="shared" si="46"/>
        <v>62.377088691064948</v>
      </c>
      <c r="AK135" s="114">
        <f t="shared" si="47"/>
        <v>181.00139748480993</v>
      </c>
      <c r="AL135" s="114">
        <f t="shared" si="48"/>
        <v>72.763810465828271</v>
      </c>
      <c r="AM135" s="114">
        <f t="shared" si="49"/>
        <v>136.7301243464745</v>
      </c>
      <c r="AN135" s="114">
        <f t="shared" si="50"/>
        <v>147.34387829117799</v>
      </c>
      <c r="AO135" s="114">
        <f t="shared" si="51"/>
        <v>111.92685978050963</v>
      </c>
      <c r="AP135" s="114">
        <f t="shared" si="52"/>
        <v>445.30486694871905</v>
      </c>
      <c r="AQ135" s="114">
        <f t="shared" si="53"/>
        <v>25.861399824618083</v>
      </c>
    </row>
    <row r="136" spans="1:43" x14ac:dyDescent="0.35">
      <c r="A136" s="90" t="s">
        <v>201</v>
      </c>
      <c r="B136" s="89">
        <v>332</v>
      </c>
      <c r="C136" s="90" t="s">
        <v>204</v>
      </c>
      <c r="D136" s="112">
        <v>4280.03</v>
      </c>
      <c r="E136" s="113">
        <v>0.25995324848799672</v>
      </c>
      <c r="F136" s="113">
        <v>0.1210485464</v>
      </c>
      <c r="G136" s="113">
        <v>4.4486384470207606E-2</v>
      </c>
      <c r="H136" s="114">
        <f t="shared" si="54"/>
        <v>1112.6077021260805</v>
      </c>
      <c r="I136" s="114">
        <f t="shared" si="55"/>
        <v>518.09141004839194</v>
      </c>
      <c r="J136" s="114">
        <f t="shared" si="56"/>
        <v>190.40306012402266</v>
      </c>
      <c r="L136" s="112">
        <v>786.69</v>
      </c>
      <c r="M136" s="112">
        <v>1077.21</v>
      </c>
      <c r="N136" s="112">
        <f t="shared" si="57"/>
        <v>1863.9</v>
      </c>
      <c r="O136" s="113">
        <v>0.25995324848799672</v>
      </c>
      <c r="P136" s="113">
        <v>4.2385057471264365E-2</v>
      </c>
      <c r="Q136" s="113">
        <v>8.4162245800176838E-2</v>
      </c>
      <c r="R136" s="113">
        <v>0.13688107869142352</v>
      </c>
      <c r="S136" s="113">
        <v>8.4659593280282941E-2</v>
      </c>
      <c r="T136" s="113">
        <v>0.18186339522546419</v>
      </c>
      <c r="U136" s="113">
        <v>7.7530946065428819E-2</v>
      </c>
      <c r="V136" s="113">
        <v>0.1210485464</v>
      </c>
      <c r="W136" s="113">
        <v>2.4591984012434773E-2</v>
      </c>
      <c r="X136" s="114">
        <f t="shared" si="36"/>
        <v>484.52685985677709</v>
      </c>
      <c r="Y136" s="114">
        <f t="shared" si="37"/>
        <v>79.001508620689648</v>
      </c>
      <c r="Z136" s="114">
        <f t="shared" si="38"/>
        <v>156.87000994694961</v>
      </c>
      <c r="AA136" s="114">
        <f t="shared" si="39"/>
        <v>255.13264257294432</v>
      </c>
      <c r="AB136" s="114">
        <f t="shared" si="40"/>
        <v>157.79701591511937</v>
      </c>
      <c r="AC136" s="114">
        <f t="shared" si="41"/>
        <v>338.97518236074274</v>
      </c>
      <c r="AD136" s="114">
        <f t="shared" si="42"/>
        <v>144.50993037135279</v>
      </c>
      <c r="AE136" s="114">
        <f t="shared" si="43"/>
        <v>225.62238563496001</v>
      </c>
      <c r="AF136" s="114">
        <f t="shared" si="44"/>
        <v>45.836999000777176</v>
      </c>
      <c r="AH136" s="112">
        <v>1170.8599999999999</v>
      </c>
      <c r="AI136" s="114">
        <f t="shared" si="45"/>
        <v>304.36886052465582</v>
      </c>
      <c r="AJ136" s="114">
        <f t="shared" si="46"/>
        <v>49.626968390804592</v>
      </c>
      <c r="AK136" s="114">
        <f t="shared" si="47"/>
        <v>98.542207117595041</v>
      </c>
      <c r="AL136" s="114">
        <f t="shared" si="48"/>
        <v>160.26857979664013</v>
      </c>
      <c r="AM136" s="114">
        <f t="shared" si="49"/>
        <v>99.124531388152079</v>
      </c>
      <c r="AN136" s="114">
        <f t="shared" si="50"/>
        <v>212.93657493368698</v>
      </c>
      <c r="AO136" s="114">
        <f t="shared" si="51"/>
        <v>90.777883510167982</v>
      </c>
      <c r="AP136" s="114">
        <f t="shared" si="52"/>
        <v>141.73090103790398</v>
      </c>
      <c r="AQ136" s="114">
        <f t="shared" si="53"/>
        <v>28.793770400799374</v>
      </c>
    </row>
    <row r="137" spans="1:43" x14ac:dyDescent="0.35">
      <c r="A137" s="90" t="s">
        <v>201</v>
      </c>
      <c r="B137" s="89">
        <v>884</v>
      </c>
      <c r="C137" s="90" t="s">
        <v>205</v>
      </c>
      <c r="D137" s="112">
        <v>2093.5300000000002</v>
      </c>
      <c r="E137" s="113">
        <v>0.19003210518269378</v>
      </c>
      <c r="F137" s="113">
        <v>0.12366344659999999</v>
      </c>
      <c r="G137" s="113">
        <v>3.8968481375358167E-2</v>
      </c>
      <c r="H137" s="114">
        <f t="shared" si="54"/>
        <v>397.83791316312494</v>
      </c>
      <c r="I137" s="114">
        <f t="shared" si="55"/>
        <v>258.89313536049798</v>
      </c>
      <c r="J137" s="114">
        <f t="shared" si="56"/>
        <v>81.581684813753597</v>
      </c>
      <c r="L137" s="112">
        <v>284.93</v>
      </c>
      <c r="M137" s="112">
        <v>763.65</v>
      </c>
      <c r="N137" s="112">
        <f t="shared" si="57"/>
        <v>1048.58</v>
      </c>
      <c r="O137" s="113">
        <v>0.19003210518269378</v>
      </c>
      <c r="P137" s="113">
        <v>0</v>
      </c>
      <c r="Q137" s="113">
        <v>0</v>
      </c>
      <c r="R137" s="113">
        <v>0</v>
      </c>
      <c r="S137" s="113">
        <v>5.5409286740067017E-2</v>
      </c>
      <c r="T137" s="113">
        <v>0.12781235040689326</v>
      </c>
      <c r="U137" s="113">
        <v>7.3480134035423653E-2</v>
      </c>
      <c r="V137" s="113">
        <v>0.12366344659999999</v>
      </c>
      <c r="W137" s="113">
        <v>2.1744412050534498E-2</v>
      </c>
      <c r="X137" s="114">
        <f t="shared" si="36"/>
        <v>199.26386485246903</v>
      </c>
      <c r="Y137" s="114">
        <f t="shared" si="37"/>
        <v>0</v>
      </c>
      <c r="Z137" s="114">
        <f t="shared" si="38"/>
        <v>0</v>
      </c>
      <c r="AA137" s="114">
        <f t="shared" si="39"/>
        <v>0</v>
      </c>
      <c r="AB137" s="114">
        <f t="shared" si="40"/>
        <v>58.10106988989947</v>
      </c>
      <c r="AC137" s="114">
        <f t="shared" si="41"/>
        <v>134.02147438966011</v>
      </c>
      <c r="AD137" s="114">
        <f t="shared" si="42"/>
        <v>77.049798946864527</v>
      </c>
      <c r="AE137" s="114">
        <f t="shared" si="43"/>
        <v>129.67101683582797</v>
      </c>
      <c r="AF137" s="114">
        <f t="shared" si="44"/>
        <v>22.800755587949464</v>
      </c>
      <c r="AH137" s="112">
        <v>830.03</v>
      </c>
      <c r="AI137" s="114">
        <f t="shared" si="45"/>
        <v>157.73234826479131</v>
      </c>
      <c r="AJ137" s="114">
        <f t="shared" si="46"/>
        <v>0</v>
      </c>
      <c r="AK137" s="114">
        <f t="shared" si="47"/>
        <v>0</v>
      </c>
      <c r="AL137" s="114">
        <f t="shared" si="48"/>
        <v>0</v>
      </c>
      <c r="AM137" s="114">
        <f t="shared" si="49"/>
        <v>45.991370272857822</v>
      </c>
      <c r="AN137" s="114">
        <f t="shared" si="50"/>
        <v>106.08808520823361</v>
      </c>
      <c r="AO137" s="114">
        <f t="shared" si="51"/>
        <v>60.99071565342269</v>
      </c>
      <c r="AP137" s="114">
        <f t="shared" si="52"/>
        <v>102.64437058139799</v>
      </c>
      <c r="AQ137" s="114">
        <f t="shared" si="53"/>
        <v>18.04851433430515</v>
      </c>
    </row>
    <row r="138" spans="1:43" x14ac:dyDescent="0.35">
      <c r="A138" s="90" t="s">
        <v>201</v>
      </c>
      <c r="B138" s="89">
        <v>333</v>
      </c>
      <c r="C138" s="90" t="s">
        <v>206</v>
      </c>
      <c r="D138" s="112">
        <v>5607.27</v>
      </c>
      <c r="E138" s="113">
        <v>0.34617180205415499</v>
      </c>
      <c r="F138" s="113">
        <v>0.35191931269999999</v>
      </c>
      <c r="G138" s="113">
        <v>3.4475305306387115E-2</v>
      </c>
      <c r="H138" s="114">
        <f t="shared" si="54"/>
        <v>1941.0787605042017</v>
      </c>
      <c r="I138" s="114">
        <f t="shared" si="55"/>
        <v>1973.306604523329</v>
      </c>
      <c r="J138" s="114">
        <f t="shared" si="56"/>
        <v>193.31234518534529</v>
      </c>
      <c r="L138" s="112">
        <v>1098.52</v>
      </c>
      <c r="M138" s="112">
        <v>816.49</v>
      </c>
      <c r="N138" s="112">
        <f t="shared" si="57"/>
        <v>1915.01</v>
      </c>
      <c r="O138" s="113">
        <v>0.34617180205415499</v>
      </c>
      <c r="P138" s="113">
        <v>2.8656527821652601E-2</v>
      </c>
      <c r="Q138" s="113">
        <v>0.12356153256013358</v>
      </c>
      <c r="R138" s="113">
        <v>0.17924996615370731</v>
      </c>
      <c r="S138" s="113">
        <v>0.14851753237962001</v>
      </c>
      <c r="T138" s="113">
        <v>0.2481610180964845</v>
      </c>
      <c r="U138" s="113">
        <v>0.12017690328985965</v>
      </c>
      <c r="V138" s="113">
        <v>0.35191931269999999</v>
      </c>
      <c r="W138" s="113">
        <v>1.9040871451977151E-2</v>
      </c>
      <c r="X138" s="114">
        <f t="shared" si="36"/>
        <v>662.9224626517273</v>
      </c>
      <c r="Y138" s="114">
        <f t="shared" si="37"/>
        <v>54.877537343742951</v>
      </c>
      <c r="Z138" s="114">
        <f t="shared" si="38"/>
        <v>236.6215704679814</v>
      </c>
      <c r="AA138" s="114">
        <f t="shared" si="39"/>
        <v>343.26547768401105</v>
      </c>
      <c r="AB138" s="114">
        <f t="shared" si="40"/>
        <v>284.41255968229609</v>
      </c>
      <c r="AC138" s="114">
        <f t="shared" si="41"/>
        <v>475.23083126494879</v>
      </c>
      <c r="AD138" s="114">
        <f t="shared" si="42"/>
        <v>230.13997156911412</v>
      </c>
      <c r="AE138" s="114">
        <f t="shared" si="43"/>
        <v>673.92900301362693</v>
      </c>
      <c r="AF138" s="114">
        <f t="shared" si="44"/>
        <v>36.463459239250767</v>
      </c>
      <c r="AH138" s="112">
        <v>887.47</v>
      </c>
      <c r="AI138" s="114">
        <f t="shared" si="45"/>
        <v>307.21708916900093</v>
      </c>
      <c r="AJ138" s="114">
        <f t="shared" si="46"/>
        <v>25.431808745882034</v>
      </c>
      <c r="AK138" s="114">
        <f t="shared" si="47"/>
        <v>109.65715330114175</v>
      </c>
      <c r="AL138" s="114">
        <f t="shared" si="48"/>
        <v>159.07896746243063</v>
      </c>
      <c r="AM138" s="114">
        <f t="shared" si="49"/>
        <v>131.80485446094139</v>
      </c>
      <c r="AN138" s="114">
        <f t="shared" si="50"/>
        <v>220.23545873008712</v>
      </c>
      <c r="AO138" s="114">
        <f t="shared" si="51"/>
        <v>106.65339636265175</v>
      </c>
      <c r="AP138" s="114">
        <f t="shared" si="52"/>
        <v>312.31783244186897</v>
      </c>
      <c r="AQ138" s="114">
        <f t="shared" si="53"/>
        <v>16.898202187486163</v>
      </c>
    </row>
    <row r="139" spans="1:43" x14ac:dyDescent="0.35">
      <c r="A139" s="90" t="s">
        <v>201</v>
      </c>
      <c r="B139" s="89">
        <v>893</v>
      </c>
      <c r="C139" s="90" t="s">
        <v>207</v>
      </c>
      <c r="D139" s="112">
        <v>3681.37</v>
      </c>
      <c r="E139" s="113">
        <v>0.18434839554682383</v>
      </c>
      <c r="F139" s="113">
        <v>5.8700860770000002E-2</v>
      </c>
      <c r="G139" s="113">
        <v>3.2734056987788328E-2</v>
      </c>
      <c r="H139" s="114">
        <f t="shared" si="54"/>
        <v>678.65465291421083</v>
      </c>
      <c r="I139" s="114">
        <f t="shared" si="55"/>
        <v>216.09958781285491</v>
      </c>
      <c r="J139" s="114">
        <f t="shared" si="56"/>
        <v>120.50617537313431</v>
      </c>
      <c r="L139" s="112">
        <v>476.36</v>
      </c>
      <c r="M139" s="112">
        <v>1321.82</v>
      </c>
      <c r="N139" s="112">
        <f t="shared" si="57"/>
        <v>1798.1799999999998</v>
      </c>
      <c r="O139" s="113">
        <v>0.18434839554682383</v>
      </c>
      <c r="P139" s="113">
        <v>0</v>
      </c>
      <c r="Q139" s="113">
        <v>1.211352912176914E-2</v>
      </c>
      <c r="R139" s="113">
        <v>2.8241425452496655E-2</v>
      </c>
      <c r="S139" s="113">
        <v>2.5846890626100429E-2</v>
      </c>
      <c r="T139" s="113">
        <v>5.3736178604127049E-2</v>
      </c>
      <c r="U139" s="113">
        <v>0.12169871117684344</v>
      </c>
      <c r="V139" s="113">
        <v>5.8700860770000002E-2</v>
      </c>
      <c r="W139" s="113">
        <v>1.8452803406671398E-2</v>
      </c>
      <c r="X139" s="114">
        <f t="shared" si="36"/>
        <v>331.49159790438767</v>
      </c>
      <c r="Y139" s="114">
        <f t="shared" si="37"/>
        <v>0</v>
      </c>
      <c r="Z139" s="114">
        <f t="shared" si="38"/>
        <v>21.782305796182829</v>
      </c>
      <c r="AA139" s="114">
        <f t="shared" si="39"/>
        <v>50.783166420170431</v>
      </c>
      <c r="AB139" s="114">
        <f t="shared" si="40"/>
        <v>46.477361786041264</v>
      </c>
      <c r="AC139" s="114">
        <f t="shared" si="41"/>
        <v>96.627321642369168</v>
      </c>
      <c r="AD139" s="114">
        <f t="shared" si="42"/>
        <v>218.83618846397633</v>
      </c>
      <c r="AE139" s="114">
        <f t="shared" si="43"/>
        <v>105.5547138193986</v>
      </c>
      <c r="AF139" s="114">
        <f t="shared" si="44"/>
        <v>33.181462029808372</v>
      </c>
      <c r="AH139" s="112">
        <v>1436.72</v>
      </c>
      <c r="AI139" s="114">
        <f t="shared" si="45"/>
        <v>264.85702685003275</v>
      </c>
      <c r="AJ139" s="114">
        <f t="shared" si="46"/>
        <v>0</v>
      </c>
      <c r="AK139" s="114">
        <f t="shared" si="47"/>
        <v>17.40374955982816</v>
      </c>
      <c r="AL139" s="114">
        <f t="shared" si="48"/>
        <v>40.575020776110996</v>
      </c>
      <c r="AM139" s="114">
        <f t="shared" si="49"/>
        <v>37.134744700331012</v>
      </c>
      <c r="AN139" s="114">
        <f t="shared" si="50"/>
        <v>77.203842524121413</v>
      </c>
      <c r="AO139" s="114">
        <f t="shared" si="51"/>
        <v>174.84697232199451</v>
      </c>
      <c r="AP139" s="114">
        <f t="shared" si="52"/>
        <v>84.336700685474398</v>
      </c>
      <c r="AQ139" s="114">
        <f t="shared" si="53"/>
        <v>26.511511710432931</v>
      </c>
    </row>
    <row r="140" spans="1:43" x14ac:dyDescent="0.35">
      <c r="A140" s="90" t="s">
        <v>201</v>
      </c>
      <c r="B140" s="89">
        <v>334</v>
      </c>
      <c r="C140" s="90" t="s">
        <v>208</v>
      </c>
      <c r="D140" s="112">
        <v>3360.9</v>
      </c>
      <c r="E140" s="113">
        <v>0.23617436564736499</v>
      </c>
      <c r="F140" s="113">
        <v>0.15994541430000001</v>
      </c>
      <c r="G140" s="113">
        <v>4.2222222222222223E-2</v>
      </c>
      <c r="H140" s="114">
        <f t="shared" ref="H140:H162" si="58">$D140*E140</f>
        <v>793.75842550422897</v>
      </c>
      <c r="I140" s="114">
        <f t="shared" ref="I140:I162" si="59">$D140*F140</f>
        <v>537.56054292087003</v>
      </c>
      <c r="J140" s="114">
        <f t="shared" ref="J140:J162" si="60">$D140*G140</f>
        <v>141.90466666666669</v>
      </c>
      <c r="L140" s="112">
        <v>501.05</v>
      </c>
      <c r="M140" s="112">
        <v>999.56</v>
      </c>
      <c r="N140" s="112">
        <f t="shared" ref="N140:N162" si="61">L140+M140</f>
        <v>1500.61</v>
      </c>
      <c r="O140" s="113">
        <v>0.23617436564736499</v>
      </c>
      <c r="P140" s="113">
        <v>4.634782608695652E-2</v>
      </c>
      <c r="Q140" s="113">
        <v>0.14095652173913042</v>
      </c>
      <c r="R140" s="113">
        <v>3.4782608695652174E-2</v>
      </c>
      <c r="S140" s="113">
        <v>1.6956521739130436E-2</v>
      </c>
      <c r="T140" s="113">
        <v>3.4086956521739133E-2</v>
      </c>
      <c r="U140" s="113">
        <v>5.556521739130435E-2</v>
      </c>
      <c r="V140" s="113">
        <v>0.15994541430000001</v>
      </c>
      <c r="W140" s="113">
        <v>2.4589436307146027E-2</v>
      </c>
      <c r="X140" s="114">
        <f t="shared" si="36"/>
        <v>354.40561483409238</v>
      </c>
      <c r="Y140" s="114">
        <f t="shared" si="37"/>
        <v>69.550011304347819</v>
      </c>
      <c r="Z140" s="114">
        <f t="shared" si="38"/>
        <v>211.52076608695648</v>
      </c>
      <c r="AA140" s="114">
        <f t="shared" si="39"/>
        <v>52.195130434782605</v>
      </c>
      <c r="AB140" s="114">
        <f t="shared" si="40"/>
        <v>25.44512608695652</v>
      </c>
      <c r="AC140" s="114">
        <f t="shared" si="41"/>
        <v>51.151227826086959</v>
      </c>
      <c r="AD140" s="114">
        <f t="shared" si="42"/>
        <v>83.381720869565214</v>
      </c>
      <c r="AE140" s="114">
        <f t="shared" si="43"/>
        <v>240.01568815272299</v>
      </c>
      <c r="AF140" s="114">
        <f t="shared" si="44"/>
        <v>36.899154016866397</v>
      </c>
      <c r="AH140" s="112">
        <v>1086.45</v>
      </c>
      <c r="AI140" s="114">
        <f t="shared" si="45"/>
        <v>256.5916395575797</v>
      </c>
      <c r="AJ140" s="114">
        <f t="shared" si="46"/>
        <v>50.354595652173913</v>
      </c>
      <c r="AK140" s="114">
        <f t="shared" si="47"/>
        <v>153.14221304347825</v>
      </c>
      <c r="AL140" s="114">
        <f t="shared" si="48"/>
        <v>37.789565217391306</v>
      </c>
      <c r="AM140" s="114">
        <f t="shared" si="49"/>
        <v>18.422413043478262</v>
      </c>
      <c r="AN140" s="114">
        <f t="shared" si="50"/>
        <v>37.033773913043483</v>
      </c>
      <c r="AO140" s="114">
        <f t="shared" si="51"/>
        <v>60.368830434782616</v>
      </c>
      <c r="AP140" s="114">
        <f t="shared" si="52"/>
        <v>173.77269536623501</v>
      </c>
      <c r="AQ140" s="114">
        <f t="shared" si="53"/>
        <v>26.715193075898803</v>
      </c>
    </row>
    <row r="141" spans="1:43" x14ac:dyDescent="0.35">
      <c r="A141" s="90" t="s">
        <v>201</v>
      </c>
      <c r="B141" s="89">
        <v>860</v>
      </c>
      <c r="C141" s="90" t="s">
        <v>209</v>
      </c>
      <c r="D141" s="112">
        <v>11484.47</v>
      </c>
      <c r="E141" s="113">
        <v>0.19376036452117851</v>
      </c>
      <c r="F141" s="113">
        <v>9.336805024E-2</v>
      </c>
      <c r="G141" s="113">
        <v>3.351863963374755E-2</v>
      </c>
      <c r="H141" s="114">
        <f t="shared" si="58"/>
        <v>2225.2350935325389</v>
      </c>
      <c r="I141" s="114">
        <f t="shared" si="59"/>
        <v>1072.2825719397727</v>
      </c>
      <c r="J141" s="114">
        <f t="shared" si="60"/>
        <v>384.94381131458471</v>
      </c>
      <c r="L141" s="112">
        <v>1462.62</v>
      </c>
      <c r="M141" s="112">
        <v>3984.81</v>
      </c>
      <c r="N141" s="112">
        <f t="shared" si="61"/>
        <v>5447.43</v>
      </c>
      <c r="O141" s="113">
        <v>0.19376036452117851</v>
      </c>
      <c r="P141" s="113">
        <v>1.5381083562901745E-3</v>
      </c>
      <c r="Q141" s="113">
        <v>1.6345270890725436E-2</v>
      </c>
      <c r="R141" s="113">
        <v>2.807621671258035E-2</v>
      </c>
      <c r="S141" s="113">
        <v>5.1538108356290177E-2</v>
      </c>
      <c r="T141" s="113">
        <v>0.11864095500459136</v>
      </c>
      <c r="U141" s="113">
        <v>7.5160697887970612E-2</v>
      </c>
      <c r="V141" s="113">
        <v>9.336805024E-2</v>
      </c>
      <c r="W141" s="113">
        <v>1.9257221458046769E-2</v>
      </c>
      <c r="X141" s="114">
        <f t="shared" ref="X141:X162" si="62">$N141*O141</f>
        <v>1055.4960225036034</v>
      </c>
      <c r="Y141" s="114">
        <f t="shared" ref="Y141:Y162" si="63">$N141*P141</f>
        <v>8.378737603305785</v>
      </c>
      <c r="Z141" s="114">
        <f t="shared" ref="Z141:Z162" si="64">$N141*Q141</f>
        <v>89.03971900826447</v>
      </c>
      <c r="AA141" s="114">
        <f t="shared" ref="AA141:AA162" si="65">$N141*R141</f>
        <v>152.94322520661157</v>
      </c>
      <c r="AB141" s="114">
        <f t="shared" ref="AB141:AB162" si="66">$N141*S141</f>
        <v>280.75023760330583</v>
      </c>
      <c r="AC141" s="114">
        <f t="shared" ref="AC141:AC162" si="67">$N141*T141</f>
        <v>646.2882975206611</v>
      </c>
      <c r="AD141" s="114">
        <f t="shared" ref="AD141:AD162" si="68">$N141*U141</f>
        <v>409.43264049586776</v>
      </c>
      <c r="AE141" s="114">
        <f t="shared" ref="AE141:AE162" si="69">$N141*V141</f>
        <v>508.61591791888321</v>
      </c>
      <c r="AF141" s="114">
        <f t="shared" ref="AF141:AF162" si="70">$N141*W141</f>
        <v>104.90236588720771</v>
      </c>
      <c r="AH141" s="112">
        <v>4331.21</v>
      </c>
      <c r="AI141" s="114">
        <f t="shared" ref="AI141:AI162" si="71">$AH141*O141</f>
        <v>839.21682841777363</v>
      </c>
      <c r="AJ141" s="114">
        <f t="shared" ref="AJ141:AJ162" si="72">$AH141*P141</f>
        <v>6.6618702938475671</v>
      </c>
      <c r="AK141" s="114">
        <f t="shared" ref="AK141:AK162" si="73">$AH141*Q141</f>
        <v>70.794800734618917</v>
      </c>
      <c r="AL141" s="114">
        <f t="shared" ref="AL141:AL162" si="74">$AH141*R141</f>
        <v>121.60399058769514</v>
      </c>
      <c r="AM141" s="114">
        <f t="shared" ref="AM141:AM162" si="75">$AH141*S141</f>
        <v>223.22237029384758</v>
      </c>
      <c r="AN141" s="114">
        <f t="shared" ref="AN141:AN162" si="76">$AH141*T141</f>
        <v>513.85889072543614</v>
      </c>
      <c r="AO141" s="114">
        <f t="shared" ref="AO141:AO162" si="77">$AH141*U141</f>
        <v>325.53676629935723</v>
      </c>
      <c r="AP141" s="114">
        <f t="shared" ref="AP141:AP162" si="78">$AH141*V141</f>
        <v>404.39663287999042</v>
      </c>
      <c r="AQ141" s="114">
        <f t="shared" ref="AQ141:AQ162" si="79">$AH141*W141</f>
        <v>83.407070151306741</v>
      </c>
    </row>
    <row r="142" spans="1:43" x14ac:dyDescent="0.35">
      <c r="A142" s="90" t="s">
        <v>201</v>
      </c>
      <c r="B142" s="89">
        <v>861</v>
      </c>
      <c r="C142" s="90" t="s">
        <v>210</v>
      </c>
      <c r="D142" s="112">
        <v>3830.8</v>
      </c>
      <c r="E142" s="113">
        <v>0.39262308184143224</v>
      </c>
      <c r="F142" s="113">
        <v>0.26406063020000003</v>
      </c>
      <c r="G142" s="113">
        <v>3.9957939011566773E-2</v>
      </c>
      <c r="H142" s="114">
        <f t="shared" si="58"/>
        <v>1504.0605019181587</v>
      </c>
      <c r="I142" s="114">
        <f t="shared" si="59"/>
        <v>1011.5634621701602</v>
      </c>
      <c r="J142" s="114">
        <f t="shared" si="60"/>
        <v>153.07087276550999</v>
      </c>
      <c r="L142" s="112">
        <v>774.81</v>
      </c>
      <c r="M142" s="112">
        <v>668.76</v>
      </c>
      <c r="N142" s="112">
        <f t="shared" si="61"/>
        <v>1443.57</v>
      </c>
      <c r="O142" s="113">
        <v>0.39262308184143224</v>
      </c>
      <c r="P142" s="113">
        <v>5.2273882113821141E-2</v>
      </c>
      <c r="Q142" s="113">
        <v>0.1995045731707317</v>
      </c>
      <c r="R142" s="113">
        <v>0.15777439024390244</v>
      </c>
      <c r="S142" s="113">
        <v>8.238058943089431E-2</v>
      </c>
      <c r="T142" s="113">
        <v>0.16857215447154472</v>
      </c>
      <c r="U142" s="113">
        <v>8.3460365853658541E-2</v>
      </c>
      <c r="V142" s="113">
        <v>0.26406063020000003</v>
      </c>
      <c r="W142" s="113">
        <v>2.2640803343104848E-2</v>
      </c>
      <c r="X142" s="114">
        <f t="shared" si="62"/>
        <v>566.77890225383635</v>
      </c>
      <c r="Y142" s="114">
        <f t="shared" si="63"/>
        <v>75.461008003048775</v>
      </c>
      <c r="Z142" s="114">
        <f t="shared" si="64"/>
        <v>287.99881669207315</v>
      </c>
      <c r="AA142" s="114">
        <f t="shared" si="65"/>
        <v>227.75837652439023</v>
      </c>
      <c r="AB142" s="114">
        <f t="shared" si="66"/>
        <v>118.9221474847561</v>
      </c>
      <c r="AC142" s="114">
        <f t="shared" si="67"/>
        <v>243.34570503048781</v>
      </c>
      <c r="AD142" s="114">
        <f t="shared" si="68"/>
        <v>120.48088033536585</v>
      </c>
      <c r="AE142" s="114">
        <f t="shared" si="69"/>
        <v>381.19000393781403</v>
      </c>
      <c r="AF142" s="114">
        <f t="shared" si="70"/>
        <v>32.683584482005863</v>
      </c>
      <c r="AH142" s="112">
        <v>726.9</v>
      </c>
      <c r="AI142" s="114">
        <f t="shared" si="71"/>
        <v>285.39771819053709</v>
      </c>
      <c r="AJ142" s="114">
        <f t="shared" si="72"/>
        <v>37.997884908536584</v>
      </c>
      <c r="AK142" s="114">
        <f t="shared" si="73"/>
        <v>145.01987423780486</v>
      </c>
      <c r="AL142" s="114">
        <f t="shared" si="74"/>
        <v>114.68620426829268</v>
      </c>
      <c r="AM142" s="114">
        <f t="shared" si="75"/>
        <v>59.88245045731707</v>
      </c>
      <c r="AN142" s="114">
        <f t="shared" si="76"/>
        <v>122.53509908536586</v>
      </c>
      <c r="AO142" s="114">
        <f t="shared" si="77"/>
        <v>60.667339939024394</v>
      </c>
      <c r="AP142" s="114">
        <f t="shared" si="78"/>
        <v>191.94567209238002</v>
      </c>
      <c r="AQ142" s="114">
        <f t="shared" si="79"/>
        <v>16.457599950102914</v>
      </c>
    </row>
    <row r="143" spans="1:43" x14ac:dyDescent="0.35">
      <c r="A143" s="90" t="s">
        <v>201</v>
      </c>
      <c r="B143" s="89">
        <v>894</v>
      </c>
      <c r="C143" s="90" t="s">
        <v>211</v>
      </c>
      <c r="D143" s="112">
        <v>2816.51</v>
      </c>
      <c r="E143" s="113">
        <v>0.28758914124767782</v>
      </c>
      <c r="F143" s="113">
        <v>0.18285779630000001</v>
      </c>
      <c r="G143" s="113">
        <v>4.8639000446229361E-2</v>
      </c>
      <c r="H143" s="114">
        <f t="shared" si="58"/>
        <v>809.99769221549707</v>
      </c>
      <c r="I143" s="114">
        <f t="shared" si="59"/>
        <v>515.02081185691304</v>
      </c>
      <c r="J143" s="114">
        <f t="shared" si="60"/>
        <v>136.99223114680947</v>
      </c>
      <c r="L143" s="112">
        <v>496.57</v>
      </c>
      <c r="M143" s="112">
        <v>826.2</v>
      </c>
      <c r="N143" s="112">
        <f t="shared" si="61"/>
        <v>1322.77</v>
      </c>
      <c r="O143" s="113">
        <v>0.28758914124767782</v>
      </c>
      <c r="P143" s="113">
        <v>0.10583701475702603</v>
      </c>
      <c r="Q143" s="113">
        <v>3.8631450324278595E-2</v>
      </c>
      <c r="R143" s="113">
        <v>5.2354544600056396E-2</v>
      </c>
      <c r="S143" s="113">
        <v>5.5550333677977251E-2</v>
      </c>
      <c r="T143" s="113">
        <v>0.14700629758435943</v>
      </c>
      <c r="U143" s="113">
        <v>0.19296926402857412</v>
      </c>
      <c r="V143" s="113">
        <v>0.18285779630000001</v>
      </c>
      <c r="W143" s="113">
        <v>2.7361319340329836E-2</v>
      </c>
      <c r="X143" s="114">
        <f t="shared" si="62"/>
        <v>380.4142883681908</v>
      </c>
      <c r="Y143" s="114">
        <f t="shared" si="63"/>
        <v>139.99802801015133</v>
      </c>
      <c r="Z143" s="114">
        <f t="shared" si="64"/>
        <v>51.100523545445995</v>
      </c>
      <c r="AA143" s="114">
        <f t="shared" si="65"/>
        <v>69.253020960616595</v>
      </c>
      <c r="AB143" s="114">
        <f t="shared" si="66"/>
        <v>73.480314879217971</v>
      </c>
      <c r="AC143" s="114">
        <f t="shared" si="67"/>
        <v>194.45552025566312</v>
      </c>
      <c r="AD143" s="114">
        <f t="shared" si="68"/>
        <v>255.25395337907699</v>
      </c>
      <c r="AE143" s="114">
        <f t="shared" si="69"/>
        <v>241.87880721175102</v>
      </c>
      <c r="AF143" s="114">
        <f t="shared" si="70"/>
        <v>36.192732383808099</v>
      </c>
      <c r="AH143" s="112">
        <v>898.02</v>
      </c>
      <c r="AI143" s="114">
        <f t="shared" si="71"/>
        <v>258.26080062323962</v>
      </c>
      <c r="AJ143" s="114">
        <f t="shared" si="72"/>
        <v>95.043755992104522</v>
      </c>
      <c r="AK143" s="114">
        <f t="shared" si="73"/>
        <v>34.691815020208665</v>
      </c>
      <c r="AL143" s="114">
        <f t="shared" si="74"/>
        <v>47.015428141742646</v>
      </c>
      <c r="AM143" s="114">
        <f t="shared" si="75"/>
        <v>49.885310649497129</v>
      </c>
      <c r="AN143" s="114">
        <f t="shared" si="76"/>
        <v>132.01459535670645</v>
      </c>
      <c r="AO143" s="114">
        <f t="shared" si="77"/>
        <v>173.29025848294012</v>
      </c>
      <c r="AP143" s="114">
        <f t="shared" si="78"/>
        <v>164.20995823332601</v>
      </c>
      <c r="AQ143" s="114">
        <f t="shared" si="79"/>
        <v>24.571011994002998</v>
      </c>
    </row>
    <row r="144" spans="1:43" x14ac:dyDescent="0.35">
      <c r="A144" s="90" t="s">
        <v>201</v>
      </c>
      <c r="B144" s="89">
        <v>335</v>
      </c>
      <c r="C144" s="90" t="s">
        <v>212</v>
      </c>
      <c r="D144" s="112">
        <v>4326.07</v>
      </c>
      <c r="E144" s="113">
        <v>0.34998000945007812</v>
      </c>
      <c r="F144" s="113">
        <v>0.26102413349999998</v>
      </c>
      <c r="G144" s="113">
        <v>4.054591228302637E-2</v>
      </c>
      <c r="H144" s="114">
        <f t="shared" si="58"/>
        <v>1514.0380194816994</v>
      </c>
      <c r="I144" s="114">
        <f t="shared" si="59"/>
        <v>1129.2086732103448</v>
      </c>
      <c r="J144" s="114">
        <f t="shared" si="60"/>
        <v>175.40445475023188</v>
      </c>
      <c r="L144" s="112">
        <v>982.1</v>
      </c>
      <c r="M144" s="112">
        <v>709.39</v>
      </c>
      <c r="N144" s="112">
        <f t="shared" si="61"/>
        <v>1691.49</v>
      </c>
      <c r="O144" s="113">
        <v>0.34998000945007812</v>
      </c>
      <c r="P144" s="113">
        <v>9.8637212880536326E-2</v>
      </c>
      <c r="Q144" s="113">
        <v>0.1575447851412243</v>
      </c>
      <c r="R144" s="113">
        <v>0.22238707550280251</v>
      </c>
      <c r="S144" s="113">
        <v>7.5612704692823385E-2</v>
      </c>
      <c r="T144" s="113">
        <v>0.1258380041762831</v>
      </c>
      <c r="U144" s="113">
        <v>9.0229695570941862E-2</v>
      </c>
      <c r="V144" s="113">
        <v>0.26102413349999998</v>
      </c>
      <c r="W144" s="113">
        <v>2.2647317502198769E-2</v>
      </c>
      <c r="X144" s="114">
        <f t="shared" si="62"/>
        <v>591.98768618471263</v>
      </c>
      <c r="Y144" s="114">
        <f t="shared" si="63"/>
        <v>166.84385921529838</v>
      </c>
      <c r="Z144" s="114">
        <f t="shared" si="64"/>
        <v>266.48542861852951</v>
      </c>
      <c r="AA144" s="114">
        <f t="shared" si="65"/>
        <v>376.16551434223544</v>
      </c>
      <c r="AB144" s="114">
        <f t="shared" si="66"/>
        <v>127.89813386086382</v>
      </c>
      <c r="AC144" s="114">
        <f t="shared" si="67"/>
        <v>212.8537256841411</v>
      </c>
      <c r="AD144" s="114">
        <f t="shared" si="68"/>
        <v>152.62262776129245</v>
      </c>
      <c r="AE144" s="114">
        <f t="shared" si="69"/>
        <v>441.51971157391495</v>
      </c>
      <c r="AF144" s="114">
        <f t="shared" si="70"/>
        <v>38.307711081794196</v>
      </c>
      <c r="AH144" s="112">
        <v>771.05</v>
      </c>
      <c r="AI144" s="114">
        <f t="shared" si="71"/>
        <v>269.85208628648274</v>
      </c>
      <c r="AJ144" s="114">
        <f t="shared" si="72"/>
        <v>76.054222991537529</v>
      </c>
      <c r="AK144" s="114">
        <f t="shared" si="73"/>
        <v>121.47490658314099</v>
      </c>
      <c r="AL144" s="114">
        <f t="shared" si="74"/>
        <v>171.47155456643586</v>
      </c>
      <c r="AM144" s="114">
        <f t="shared" si="75"/>
        <v>58.301175953401469</v>
      </c>
      <c r="AN144" s="114">
        <f t="shared" si="76"/>
        <v>97.027393120123079</v>
      </c>
      <c r="AO144" s="114">
        <f t="shared" si="77"/>
        <v>69.571606769974721</v>
      </c>
      <c r="AP144" s="114">
        <f t="shared" si="78"/>
        <v>201.26265813517497</v>
      </c>
      <c r="AQ144" s="114">
        <f t="shared" si="79"/>
        <v>17.46221416007036</v>
      </c>
    </row>
    <row r="145" spans="1:43" x14ac:dyDescent="0.35">
      <c r="A145" s="90" t="s">
        <v>201</v>
      </c>
      <c r="B145" s="89">
        <v>937</v>
      </c>
      <c r="C145" s="90" t="s">
        <v>213</v>
      </c>
      <c r="D145" s="112">
        <v>8267.99</v>
      </c>
      <c r="E145" s="113">
        <v>0.21871317959939404</v>
      </c>
      <c r="F145" s="113">
        <v>0.15473001259999999</v>
      </c>
      <c r="G145" s="113">
        <v>3.8104434375696355E-2</v>
      </c>
      <c r="H145" s="114">
        <f t="shared" si="58"/>
        <v>1808.3183817959939</v>
      </c>
      <c r="I145" s="114">
        <f t="shared" si="59"/>
        <v>1279.306196876674</v>
      </c>
      <c r="J145" s="114">
        <f t="shared" si="60"/>
        <v>315.04708237391372</v>
      </c>
      <c r="L145" s="112">
        <v>889.72</v>
      </c>
      <c r="M145" s="112">
        <v>2806.03</v>
      </c>
      <c r="N145" s="112">
        <f t="shared" si="61"/>
        <v>3695.75</v>
      </c>
      <c r="O145" s="113">
        <v>0.21871317959939404</v>
      </c>
      <c r="P145" s="113">
        <v>4.6948356807511738E-3</v>
      </c>
      <c r="Q145" s="113">
        <v>2.6120931404984719E-2</v>
      </c>
      <c r="R145" s="113">
        <v>1.3485836720546996E-2</v>
      </c>
      <c r="S145" s="113">
        <v>1.307622018464253E-2</v>
      </c>
      <c r="T145" s="113">
        <v>7.1997983426284773E-2</v>
      </c>
      <c r="U145" s="113">
        <v>0.10123830229700349</v>
      </c>
      <c r="V145" s="113">
        <v>0.15473001259999999</v>
      </c>
      <c r="W145" s="113">
        <v>2.064327303297319E-2</v>
      </c>
      <c r="X145" s="114">
        <f t="shared" si="62"/>
        <v>808.30923350446051</v>
      </c>
      <c r="Y145" s="114">
        <f t="shared" si="63"/>
        <v>17.350938967136152</v>
      </c>
      <c r="Z145" s="114">
        <f t="shared" si="64"/>
        <v>96.536432239972271</v>
      </c>
      <c r="AA145" s="114">
        <f t="shared" si="65"/>
        <v>49.840281059961562</v>
      </c>
      <c r="AB145" s="114">
        <f t="shared" si="66"/>
        <v>48.326440747392631</v>
      </c>
      <c r="AC145" s="114">
        <f t="shared" si="67"/>
        <v>266.08654724769195</v>
      </c>
      <c r="AD145" s="114">
        <f t="shared" si="68"/>
        <v>374.15145571415064</v>
      </c>
      <c r="AE145" s="114">
        <f t="shared" si="69"/>
        <v>571.84344406644993</v>
      </c>
      <c r="AF145" s="114">
        <f t="shared" si="70"/>
        <v>76.292376311610667</v>
      </c>
      <c r="AH145" s="112">
        <v>3049.96</v>
      </c>
      <c r="AI145" s="114">
        <f t="shared" si="71"/>
        <v>667.06644925096782</v>
      </c>
      <c r="AJ145" s="114">
        <f t="shared" si="72"/>
        <v>14.31906103286385</v>
      </c>
      <c r="AK145" s="114">
        <f t="shared" si="73"/>
        <v>79.667795947947198</v>
      </c>
      <c r="AL145" s="114">
        <f t="shared" si="74"/>
        <v>41.131262564199517</v>
      </c>
      <c r="AM145" s="114">
        <f t="shared" si="75"/>
        <v>39.881948514352331</v>
      </c>
      <c r="AN145" s="114">
        <f t="shared" si="76"/>
        <v>219.5909695308315</v>
      </c>
      <c r="AO145" s="114">
        <f t="shared" si="77"/>
        <v>308.77277247376878</v>
      </c>
      <c r="AP145" s="114">
        <f t="shared" si="78"/>
        <v>471.92034922949597</v>
      </c>
      <c r="AQ145" s="114">
        <f t="shared" si="79"/>
        <v>62.961157019646912</v>
      </c>
    </row>
    <row r="146" spans="1:43" x14ac:dyDescent="0.35">
      <c r="A146" s="90" t="s">
        <v>201</v>
      </c>
      <c r="B146" s="89">
        <v>336</v>
      </c>
      <c r="C146" s="90" t="s">
        <v>214</v>
      </c>
      <c r="D146" s="112">
        <v>4086.15</v>
      </c>
      <c r="E146" s="113">
        <v>0.42422670125723411</v>
      </c>
      <c r="F146" s="113">
        <v>0.29781757129999997</v>
      </c>
      <c r="G146" s="113">
        <v>3.9845205675791889E-2</v>
      </c>
      <c r="H146" s="114">
        <f t="shared" si="58"/>
        <v>1733.4539353422472</v>
      </c>
      <c r="I146" s="114">
        <f t="shared" si="59"/>
        <v>1216.9272689674949</v>
      </c>
      <c r="J146" s="114">
        <f t="shared" si="60"/>
        <v>162.81348717213703</v>
      </c>
      <c r="L146" s="112">
        <v>789.64</v>
      </c>
      <c r="M146" s="112">
        <v>569.46</v>
      </c>
      <c r="N146" s="112">
        <f t="shared" si="61"/>
        <v>1359.1</v>
      </c>
      <c r="O146" s="113">
        <v>0.42422670125723411</v>
      </c>
      <c r="P146" s="113">
        <v>7.2360192960514561E-2</v>
      </c>
      <c r="Q146" s="113">
        <v>0.17586802453695433</v>
      </c>
      <c r="R146" s="113">
        <v>0.19671252456673219</v>
      </c>
      <c r="S146" s="113">
        <v>0.1322732416175332</v>
      </c>
      <c r="T146" s="113">
        <v>0.13441724733488178</v>
      </c>
      <c r="U146" s="113">
        <v>9.0465130129235904E-2</v>
      </c>
      <c r="V146" s="113">
        <v>0.29781757129999997</v>
      </c>
      <c r="W146" s="113">
        <v>2.0964119103841501E-2</v>
      </c>
      <c r="X146" s="114">
        <f t="shared" si="62"/>
        <v>576.56650967870678</v>
      </c>
      <c r="Y146" s="114">
        <f t="shared" si="63"/>
        <v>98.344738252635338</v>
      </c>
      <c r="Z146" s="114">
        <f t="shared" si="64"/>
        <v>239.0222321481746</v>
      </c>
      <c r="AA146" s="114">
        <f t="shared" si="65"/>
        <v>267.3519921386457</v>
      </c>
      <c r="AB146" s="114">
        <f t="shared" si="66"/>
        <v>179.77256268238938</v>
      </c>
      <c r="AC146" s="114">
        <f t="shared" si="67"/>
        <v>182.6864808528378</v>
      </c>
      <c r="AD146" s="114">
        <f t="shared" si="68"/>
        <v>122.95115835864451</v>
      </c>
      <c r="AE146" s="114">
        <f t="shared" si="69"/>
        <v>404.76386115382991</v>
      </c>
      <c r="AF146" s="114">
        <f t="shared" si="70"/>
        <v>28.492334274030981</v>
      </c>
      <c r="AH146" s="112">
        <v>618.97</v>
      </c>
      <c r="AI146" s="114">
        <f t="shared" si="71"/>
        <v>262.58360127719021</v>
      </c>
      <c r="AJ146" s="114">
        <f t="shared" si="72"/>
        <v>44.788788636769702</v>
      </c>
      <c r="AK146" s="114">
        <f t="shared" si="73"/>
        <v>108.85703114763862</v>
      </c>
      <c r="AL146" s="114">
        <f t="shared" si="74"/>
        <v>121.75915133107023</v>
      </c>
      <c r="AM146" s="114">
        <f t="shared" si="75"/>
        <v>81.873168364004528</v>
      </c>
      <c r="AN146" s="114">
        <f t="shared" si="76"/>
        <v>83.200243582871778</v>
      </c>
      <c r="AO146" s="114">
        <f t="shared" si="77"/>
        <v>55.995201596093153</v>
      </c>
      <c r="AP146" s="114">
        <f t="shared" si="78"/>
        <v>184.34014210756098</v>
      </c>
      <c r="AQ146" s="114">
        <f t="shared" si="79"/>
        <v>12.976160801704774</v>
      </c>
    </row>
    <row r="147" spans="1:43" x14ac:dyDescent="0.35">
      <c r="A147" s="90" t="s">
        <v>201</v>
      </c>
      <c r="B147" s="89">
        <v>885</v>
      </c>
      <c r="C147" s="90" t="s">
        <v>215</v>
      </c>
      <c r="D147" s="112">
        <v>7322.79</v>
      </c>
      <c r="E147" s="113">
        <v>0.19434295530983087</v>
      </c>
      <c r="F147" s="113">
        <v>0.103859749</v>
      </c>
      <c r="G147" s="113">
        <v>3.9476870913054012E-2</v>
      </c>
      <c r="H147" s="114">
        <f t="shared" si="58"/>
        <v>1423.1326497132764</v>
      </c>
      <c r="I147" s="114">
        <f t="shared" si="59"/>
        <v>760.54313137970996</v>
      </c>
      <c r="J147" s="114">
        <f t="shared" si="60"/>
        <v>289.08083555340278</v>
      </c>
      <c r="L147" s="112">
        <v>923.29</v>
      </c>
      <c r="M147" s="112">
        <v>2286.5700000000002</v>
      </c>
      <c r="N147" s="112">
        <f t="shared" si="61"/>
        <v>3209.86</v>
      </c>
      <c r="O147" s="113">
        <v>0.19434295530983087</v>
      </c>
      <c r="P147" s="113">
        <v>1.6976253657208954E-2</v>
      </c>
      <c r="Q147" s="113">
        <v>4.9670000680410969E-2</v>
      </c>
      <c r="R147" s="113">
        <v>3.6708171735728379E-2</v>
      </c>
      <c r="S147" s="113">
        <v>4.0314349867319861E-2</v>
      </c>
      <c r="T147" s="113">
        <v>6.9878206436687754E-2</v>
      </c>
      <c r="U147" s="113">
        <v>9.0970946451656806E-2</v>
      </c>
      <c r="V147" s="113">
        <v>0.103859749</v>
      </c>
      <c r="W147" s="113">
        <v>2.2034885713306605E-2</v>
      </c>
      <c r="X147" s="114">
        <f t="shared" si="62"/>
        <v>623.81367853081372</v>
      </c>
      <c r="Y147" s="114">
        <f t="shared" si="63"/>
        <v>54.491397564128732</v>
      </c>
      <c r="Z147" s="114">
        <f t="shared" si="64"/>
        <v>159.43374838402397</v>
      </c>
      <c r="AA147" s="114">
        <f t="shared" si="65"/>
        <v>117.82809212764509</v>
      </c>
      <c r="AB147" s="114">
        <f t="shared" si="66"/>
        <v>129.40341906511534</v>
      </c>
      <c r="AC147" s="114">
        <f t="shared" si="67"/>
        <v>224.29925971286656</v>
      </c>
      <c r="AD147" s="114">
        <f t="shared" si="68"/>
        <v>292.0040021773151</v>
      </c>
      <c r="AE147" s="114">
        <f t="shared" si="69"/>
        <v>333.37525392514004</v>
      </c>
      <c r="AF147" s="114">
        <f t="shared" si="70"/>
        <v>70.728898255714341</v>
      </c>
      <c r="AH147" s="112">
        <v>2485.35</v>
      </c>
      <c r="AI147" s="114">
        <f t="shared" si="71"/>
        <v>483.01026397928814</v>
      </c>
      <c r="AJ147" s="114">
        <f t="shared" si="72"/>
        <v>42.191932026944272</v>
      </c>
      <c r="AK147" s="114">
        <f t="shared" si="73"/>
        <v>123.44733619105939</v>
      </c>
      <c r="AL147" s="114">
        <f t="shared" si="74"/>
        <v>91.23265462339252</v>
      </c>
      <c r="AM147" s="114">
        <f t="shared" si="75"/>
        <v>100.19526944274341</v>
      </c>
      <c r="AN147" s="114">
        <f t="shared" si="76"/>
        <v>173.67180036742189</v>
      </c>
      <c r="AO147" s="114">
        <f t="shared" si="77"/>
        <v>226.09464176362525</v>
      </c>
      <c r="AP147" s="114">
        <f t="shared" si="78"/>
        <v>258.12782717714998</v>
      </c>
      <c r="AQ147" s="114">
        <f t="shared" si="79"/>
        <v>54.764403207566566</v>
      </c>
    </row>
    <row r="148" spans="1:43" x14ac:dyDescent="0.35">
      <c r="A148" s="90" t="s">
        <v>216</v>
      </c>
      <c r="B148" s="89">
        <v>370</v>
      </c>
      <c r="C148" s="90" t="s">
        <v>217</v>
      </c>
      <c r="D148" s="112">
        <v>3356.13</v>
      </c>
      <c r="E148" s="113">
        <v>0.29412654398790017</v>
      </c>
      <c r="F148" s="113">
        <v>8.8013731289999994E-2</v>
      </c>
      <c r="G148" s="113">
        <v>4.5987215909090912E-2</v>
      </c>
      <c r="H148" s="114">
        <f t="shared" si="58"/>
        <v>987.12691807411147</v>
      </c>
      <c r="I148" s="114">
        <f t="shared" si="59"/>
        <v>295.38552399430768</v>
      </c>
      <c r="J148" s="114">
        <f t="shared" si="60"/>
        <v>154.33907492897728</v>
      </c>
      <c r="L148" s="112">
        <v>628.92999999999995</v>
      </c>
      <c r="M148" s="112">
        <v>924.12</v>
      </c>
      <c r="N148" s="112">
        <f t="shared" si="61"/>
        <v>1553.05</v>
      </c>
      <c r="O148" s="113">
        <v>0.29412654398790017</v>
      </c>
      <c r="P148" s="113">
        <v>5.8599012123933543E-2</v>
      </c>
      <c r="Q148" s="113">
        <v>0.12483161203412663</v>
      </c>
      <c r="R148" s="113">
        <v>0.10387666516988475</v>
      </c>
      <c r="S148" s="113">
        <v>6.5708726238587034E-2</v>
      </c>
      <c r="T148" s="113">
        <v>0.19547971860499924</v>
      </c>
      <c r="U148" s="113">
        <v>0.12767549767998804</v>
      </c>
      <c r="V148" s="113">
        <v>8.8013731289999994E-2</v>
      </c>
      <c r="W148" s="113">
        <v>2.5345794392523366E-2</v>
      </c>
      <c r="X148" s="114">
        <f t="shared" si="62"/>
        <v>456.79322914040836</v>
      </c>
      <c r="Y148" s="114">
        <f t="shared" si="63"/>
        <v>91.007195779074991</v>
      </c>
      <c r="Z148" s="114">
        <f t="shared" si="64"/>
        <v>193.86973506960035</v>
      </c>
      <c r="AA148" s="114">
        <f t="shared" si="65"/>
        <v>161.32565484208951</v>
      </c>
      <c r="AB148" s="114">
        <f t="shared" si="66"/>
        <v>102.04893728483759</v>
      </c>
      <c r="AC148" s="114">
        <f t="shared" si="67"/>
        <v>303.58977697949405</v>
      </c>
      <c r="AD148" s="114">
        <f t="shared" si="68"/>
        <v>198.2864316719054</v>
      </c>
      <c r="AE148" s="114">
        <f t="shared" si="69"/>
        <v>136.68972537993449</v>
      </c>
      <c r="AF148" s="114">
        <f t="shared" si="70"/>
        <v>39.363285981308415</v>
      </c>
      <c r="AH148" s="112">
        <v>1004.46</v>
      </c>
      <c r="AI148" s="114">
        <f t="shared" si="71"/>
        <v>295.43834837408622</v>
      </c>
      <c r="AJ148" s="114">
        <f t="shared" si="72"/>
        <v>58.86036371800629</v>
      </c>
      <c r="AK148" s="114">
        <f t="shared" si="73"/>
        <v>125.38836102379884</v>
      </c>
      <c r="AL148" s="114">
        <f t="shared" si="74"/>
        <v>104.33995509654244</v>
      </c>
      <c r="AM148" s="114">
        <f t="shared" si="75"/>
        <v>66.001787157611133</v>
      </c>
      <c r="AN148" s="114">
        <f t="shared" si="76"/>
        <v>196.35155814997754</v>
      </c>
      <c r="AO148" s="114">
        <f t="shared" si="77"/>
        <v>128.24493039964079</v>
      </c>
      <c r="AP148" s="114">
        <f t="shared" si="78"/>
        <v>88.406272531553398</v>
      </c>
      <c r="AQ148" s="114">
        <f t="shared" si="79"/>
        <v>25.458836635514022</v>
      </c>
    </row>
    <row r="149" spans="1:43" x14ac:dyDescent="0.35">
      <c r="A149" s="90" t="s">
        <v>216</v>
      </c>
      <c r="B149" s="89">
        <v>380</v>
      </c>
      <c r="C149" s="90" t="s">
        <v>218</v>
      </c>
      <c r="D149" s="112">
        <v>8842.73</v>
      </c>
      <c r="E149" s="113">
        <v>0.28690581774951407</v>
      </c>
      <c r="F149" s="113">
        <v>0.37552091650000002</v>
      </c>
      <c r="G149" s="113">
        <v>4.4631606870482128E-2</v>
      </c>
      <c r="H149" s="114">
        <f t="shared" si="58"/>
        <v>2537.0306817881606</v>
      </c>
      <c r="I149" s="114">
        <f t="shared" si="59"/>
        <v>3320.6300739620451</v>
      </c>
      <c r="J149" s="114">
        <f t="shared" si="60"/>
        <v>394.6652490218184</v>
      </c>
      <c r="L149" s="112">
        <v>1931.6</v>
      </c>
      <c r="M149" s="112">
        <v>1689.62</v>
      </c>
      <c r="N149" s="112">
        <f t="shared" si="61"/>
        <v>3621.22</v>
      </c>
      <c r="O149" s="113">
        <v>0.28690581774951407</v>
      </c>
      <c r="P149" s="113">
        <v>3.7995965030262271E-2</v>
      </c>
      <c r="Q149" s="113">
        <v>0.1062542030934768</v>
      </c>
      <c r="R149" s="113">
        <v>0.10586191436897556</v>
      </c>
      <c r="S149" s="113">
        <v>0.1205727415377718</v>
      </c>
      <c r="T149" s="113">
        <v>0.17893969961891953</v>
      </c>
      <c r="U149" s="113">
        <v>0.13405066128670701</v>
      </c>
      <c r="V149" s="113">
        <v>0.37552091650000002</v>
      </c>
      <c r="W149" s="113">
        <v>2.4491617618343609E-2</v>
      </c>
      <c r="X149" s="114">
        <f t="shared" si="62"/>
        <v>1038.9490853508953</v>
      </c>
      <c r="Y149" s="114">
        <f t="shared" si="63"/>
        <v>137.59174848688633</v>
      </c>
      <c r="Z149" s="114">
        <f t="shared" si="64"/>
        <v>384.76984532616007</v>
      </c>
      <c r="AA149" s="114">
        <f t="shared" si="65"/>
        <v>383.34928155122168</v>
      </c>
      <c r="AB149" s="114">
        <f t="shared" si="66"/>
        <v>436.62042311140993</v>
      </c>
      <c r="AC149" s="114">
        <f t="shared" si="67"/>
        <v>647.98001905402373</v>
      </c>
      <c r="AD149" s="114">
        <f t="shared" si="68"/>
        <v>485.42693566464914</v>
      </c>
      <c r="AE149" s="114">
        <f t="shared" si="69"/>
        <v>1359.84385324813</v>
      </c>
      <c r="AF149" s="114">
        <f t="shared" si="70"/>
        <v>88.689535551898246</v>
      </c>
      <c r="AH149" s="112">
        <v>1836.5</v>
      </c>
      <c r="AI149" s="114">
        <f t="shared" si="71"/>
        <v>526.90253429698259</v>
      </c>
      <c r="AJ149" s="114">
        <f t="shared" si="72"/>
        <v>69.779589778076655</v>
      </c>
      <c r="AK149" s="114">
        <f t="shared" si="73"/>
        <v>195.13584398117015</v>
      </c>
      <c r="AL149" s="114">
        <f t="shared" si="74"/>
        <v>194.4154057386236</v>
      </c>
      <c r="AM149" s="114">
        <f t="shared" si="75"/>
        <v>221.43183983411791</v>
      </c>
      <c r="AN149" s="114">
        <f t="shared" si="76"/>
        <v>328.62275835014572</v>
      </c>
      <c r="AO149" s="114">
        <f t="shared" si="77"/>
        <v>246.18403945303743</v>
      </c>
      <c r="AP149" s="114">
        <f t="shared" si="78"/>
        <v>689.64416315225003</v>
      </c>
      <c r="AQ149" s="114">
        <f t="shared" si="79"/>
        <v>44.978855756088038</v>
      </c>
    </row>
    <row r="150" spans="1:43" x14ac:dyDescent="0.35">
      <c r="A150" s="90" t="s">
        <v>216</v>
      </c>
      <c r="B150" s="89">
        <v>381</v>
      </c>
      <c r="C150" s="90" t="s">
        <v>219</v>
      </c>
      <c r="D150" s="112">
        <v>2980.11</v>
      </c>
      <c r="E150" s="113">
        <v>0.26178843313259859</v>
      </c>
      <c r="F150" s="113">
        <v>0.1519257034</v>
      </c>
      <c r="G150" s="113">
        <v>5.7905009759271306E-2</v>
      </c>
      <c r="H150" s="114">
        <f t="shared" si="58"/>
        <v>780.15832746278841</v>
      </c>
      <c r="I150" s="114">
        <f t="shared" si="59"/>
        <v>452.75530795937402</v>
      </c>
      <c r="J150" s="114">
        <f t="shared" si="60"/>
        <v>172.56329863370203</v>
      </c>
      <c r="L150" s="112">
        <v>568.74</v>
      </c>
      <c r="M150" s="112">
        <v>975.22</v>
      </c>
      <c r="N150" s="112">
        <f t="shared" si="61"/>
        <v>1543.96</v>
      </c>
      <c r="O150" s="113">
        <v>0.26178843313259859</v>
      </c>
      <c r="P150" s="113">
        <v>5.6110961001531116E-2</v>
      </c>
      <c r="Q150" s="113">
        <v>7.7996937764568133E-2</v>
      </c>
      <c r="R150" s="113">
        <v>5.0166621633792666E-2</v>
      </c>
      <c r="S150" s="113">
        <v>0.1368999369539764</v>
      </c>
      <c r="T150" s="113">
        <v>0.12528145546248762</v>
      </c>
      <c r="U150" s="113">
        <v>9.7000810591731962E-2</v>
      </c>
      <c r="V150" s="113">
        <v>0.1519257034</v>
      </c>
      <c r="W150" s="113">
        <v>3.2972079353416603E-2</v>
      </c>
      <c r="X150" s="114">
        <f t="shared" si="62"/>
        <v>404.19086921940692</v>
      </c>
      <c r="Y150" s="114">
        <f t="shared" si="63"/>
        <v>86.633079347923982</v>
      </c>
      <c r="Z150" s="114">
        <f t="shared" si="64"/>
        <v>120.42415203098261</v>
      </c>
      <c r="AA150" s="114">
        <f t="shared" si="65"/>
        <v>77.455257137710532</v>
      </c>
      <c r="AB150" s="114">
        <f t="shared" si="66"/>
        <v>211.36802665946141</v>
      </c>
      <c r="AC150" s="114">
        <f t="shared" si="67"/>
        <v>193.4295559758624</v>
      </c>
      <c r="AD150" s="114">
        <f t="shared" si="68"/>
        <v>149.76537152121048</v>
      </c>
      <c r="AE150" s="114">
        <f t="shared" si="69"/>
        <v>234.56720902146401</v>
      </c>
      <c r="AF150" s="114">
        <f t="shared" si="70"/>
        <v>50.907571638501096</v>
      </c>
      <c r="AH150" s="112">
        <v>1059.99</v>
      </c>
      <c r="AI150" s="114">
        <f t="shared" si="71"/>
        <v>277.4931212362232</v>
      </c>
      <c r="AJ150" s="114">
        <f t="shared" si="72"/>
        <v>59.477057552012965</v>
      </c>
      <c r="AK150" s="114">
        <f t="shared" si="73"/>
        <v>82.675974061064579</v>
      </c>
      <c r="AL150" s="114">
        <f t="shared" si="74"/>
        <v>53.176117265603885</v>
      </c>
      <c r="AM150" s="114">
        <f t="shared" si="75"/>
        <v>145.11256417184543</v>
      </c>
      <c r="AN150" s="114">
        <f t="shared" si="76"/>
        <v>132.79708997568224</v>
      </c>
      <c r="AO150" s="114">
        <f t="shared" si="77"/>
        <v>102.81988921912996</v>
      </c>
      <c r="AP150" s="114">
        <f t="shared" si="78"/>
        <v>161.03972634696601</v>
      </c>
      <c r="AQ150" s="114">
        <f t="shared" si="79"/>
        <v>34.950074393828068</v>
      </c>
    </row>
    <row r="151" spans="1:43" x14ac:dyDescent="0.35">
      <c r="A151" s="90" t="s">
        <v>216</v>
      </c>
      <c r="B151" s="89">
        <v>371</v>
      </c>
      <c r="C151" s="90" t="s">
        <v>220</v>
      </c>
      <c r="D151" s="112">
        <v>4284.6099999999997</v>
      </c>
      <c r="E151" s="113">
        <v>0.29433722796670275</v>
      </c>
      <c r="F151" s="113">
        <v>0.15921552090000002</v>
      </c>
      <c r="G151" s="113">
        <v>4.3484281955407836E-2</v>
      </c>
      <c r="H151" s="114">
        <f t="shared" si="58"/>
        <v>1261.1202303184141</v>
      </c>
      <c r="I151" s="114">
        <f t="shared" si="59"/>
        <v>682.17641300334901</v>
      </c>
      <c r="J151" s="114">
        <f t="shared" si="60"/>
        <v>186.31318930895995</v>
      </c>
      <c r="L151" s="112">
        <v>836.48</v>
      </c>
      <c r="M151" s="112">
        <v>1048.94</v>
      </c>
      <c r="N151" s="112">
        <f t="shared" si="61"/>
        <v>1885.42</v>
      </c>
      <c r="O151" s="113">
        <v>0.29433722796670275</v>
      </c>
      <c r="P151" s="113">
        <v>4.9726648830987555E-2</v>
      </c>
      <c r="Q151" s="113">
        <v>0.15092474118878679</v>
      </c>
      <c r="R151" s="113">
        <v>0.10916598813539607</v>
      </c>
      <c r="S151" s="113">
        <v>8.1889031057345588E-2</v>
      </c>
      <c r="T151" s="113">
        <v>0.16174246830289635</v>
      </c>
      <c r="U151" s="113">
        <v>8.4855182040246599E-2</v>
      </c>
      <c r="V151" s="113">
        <v>0.15921552090000002</v>
      </c>
      <c r="W151" s="113">
        <v>2.4430712896212382E-2</v>
      </c>
      <c r="X151" s="114">
        <f t="shared" si="62"/>
        <v>554.9492963529807</v>
      </c>
      <c r="Y151" s="114">
        <f t="shared" si="63"/>
        <v>93.755618238920562</v>
      </c>
      <c r="Z151" s="114">
        <f t="shared" si="64"/>
        <v>284.55652553216242</v>
      </c>
      <c r="AA151" s="114">
        <f t="shared" si="65"/>
        <v>205.82373735023847</v>
      </c>
      <c r="AB151" s="114">
        <f t="shared" si="66"/>
        <v>154.39521693614051</v>
      </c>
      <c r="AC151" s="114">
        <f t="shared" si="67"/>
        <v>304.95248458764684</v>
      </c>
      <c r="AD151" s="114">
        <f t="shared" si="68"/>
        <v>159.98765732232175</v>
      </c>
      <c r="AE151" s="114">
        <f t="shared" si="69"/>
        <v>300.18812741527802</v>
      </c>
      <c r="AF151" s="114">
        <f t="shared" si="70"/>
        <v>46.062154708776752</v>
      </c>
      <c r="AH151" s="112">
        <v>1140.1300000000001</v>
      </c>
      <c r="AI151" s="114">
        <f t="shared" si="71"/>
        <v>335.58270372167686</v>
      </c>
      <c r="AJ151" s="114">
        <f t="shared" si="72"/>
        <v>56.694844131673847</v>
      </c>
      <c r="AK151" s="114">
        <f t="shared" si="73"/>
        <v>172.07382517157151</v>
      </c>
      <c r="AL151" s="114">
        <f t="shared" si="74"/>
        <v>124.46341805280913</v>
      </c>
      <c r="AM151" s="114">
        <f t="shared" si="75"/>
        <v>93.364140979411431</v>
      </c>
      <c r="AN151" s="114">
        <f t="shared" si="76"/>
        <v>184.40744038618124</v>
      </c>
      <c r="AO151" s="114">
        <f t="shared" si="77"/>
        <v>96.745938699546357</v>
      </c>
      <c r="AP151" s="114">
        <f t="shared" si="78"/>
        <v>181.52639184371705</v>
      </c>
      <c r="AQ151" s="114">
        <f t="shared" si="79"/>
        <v>27.854188694358626</v>
      </c>
    </row>
    <row r="152" spans="1:43" x14ac:dyDescent="0.35">
      <c r="A152" s="90" t="s">
        <v>216</v>
      </c>
      <c r="B152" s="89">
        <v>811</v>
      </c>
      <c r="C152" s="90" t="s">
        <v>221</v>
      </c>
      <c r="D152" s="112">
        <v>4016.97</v>
      </c>
      <c r="E152" s="113">
        <v>0.19687565970023221</v>
      </c>
      <c r="F152" s="113">
        <v>5.1508252700000007E-2</v>
      </c>
      <c r="G152" s="113">
        <v>3.4330011074197121E-2</v>
      </c>
      <c r="H152" s="114">
        <f t="shared" si="58"/>
        <v>790.84361874604178</v>
      </c>
      <c r="I152" s="114">
        <f t="shared" si="59"/>
        <v>206.90710584831902</v>
      </c>
      <c r="J152" s="114">
        <f t="shared" si="60"/>
        <v>137.90262458471761</v>
      </c>
      <c r="L152" s="112">
        <v>487.03</v>
      </c>
      <c r="M152" s="112">
        <v>1589.79</v>
      </c>
      <c r="N152" s="112">
        <f t="shared" si="61"/>
        <v>2076.8199999999997</v>
      </c>
      <c r="O152" s="113">
        <v>0.19687565970023221</v>
      </c>
      <c r="P152" s="113">
        <v>8.9658476490315515E-3</v>
      </c>
      <c r="Q152" s="113">
        <v>2.9019232085415098E-2</v>
      </c>
      <c r="R152" s="113">
        <v>2.6897542947094656E-2</v>
      </c>
      <c r="S152" s="113">
        <v>3.0388063787557321E-2</v>
      </c>
      <c r="T152" s="113">
        <v>6.7209636575183085E-2</v>
      </c>
      <c r="U152" s="113">
        <v>6.1734309766614197E-2</v>
      </c>
      <c r="V152" s="113">
        <v>5.1508252700000007E-2</v>
      </c>
      <c r="W152" s="113">
        <v>1.9582423580786025E-2</v>
      </c>
      <c r="X152" s="114">
        <f t="shared" si="62"/>
        <v>408.87530757863618</v>
      </c>
      <c r="Y152" s="114">
        <f t="shared" si="63"/>
        <v>18.620451714461705</v>
      </c>
      <c r="Z152" s="114">
        <f t="shared" si="64"/>
        <v>60.267721579631775</v>
      </c>
      <c r="AA152" s="114">
        <f t="shared" si="65"/>
        <v>55.861355143385119</v>
      </c>
      <c r="AB152" s="114">
        <f t="shared" si="66"/>
        <v>63.110538635274786</v>
      </c>
      <c r="AC152" s="114">
        <f t="shared" si="67"/>
        <v>139.5823174320717</v>
      </c>
      <c r="AD152" s="114">
        <f t="shared" si="68"/>
        <v>128.21104920949969</v>
      </c>
      <c r="AE152" s="114">
        <f t="shared" si="69"/>
        <v>106.973369372414</v>
      </c>
      <c r="AF152" s="114">
        <f t="shared" si="70"/>
        <v>40.669168941048028</v>
      </c>
      <c r="AH152" s="112">
        <v>1727.99</v>
      </c>
      <c r="AI152" s="114">
        <f t="shared" si="71"/>
        <v>340.19917120540424</v>
      </c>
      <c r="AJ152" s="114">
        <f t="shared" si="72"/>
        <v>15.492895079050031</v>
      </c>
      <c r="AK152" s="114">
        <f t="shared" si="73"/>
        <v>50.144942851276433</v>
      </c>
      <c r="AL152" s="114">
        <f t="shared" si="74"/>
        <v>46.478685237150096</v>
      </c>
      <c r="AM152" s="114">
        <f t="shared" si="75"/>
        <v>52.510270344261173</v>
      </c>
      <c r="AN152" s="114">
        <f t="shared" si="76"/>
        <v>116.13757990555062</v>
      </c>
      <c r="AO152" s="114">
        <f t="shared" si="77"/>
        <v>106.67626993361166</v>
      </c>
      <c r="AP152" s="114">
        <f t="shared" si="78"/>
        <v>89.005745583073008</v>
      </c>
      <c r="AQ152" s="114">
        <f t="shared" si="79"/>
        <v>33.838232123362445</v>
      </c>
    </row>
    <row r="153" spans="1:43" x14ac:dyDescent="0.35">
      <c r="A153" s="90" t="s">
        <v>216</v>
      </c>
      <c r="B153" s="89">
        <v>810</v>
      </c>
      <c r="C153" s="90" t="s">
        <v>222</v>
      </c>
      <c r="D153" s="112">
        <v>3762.04</v>
      </c>
      <c r="E153" s="113">
        <v>0.34297538110721676</v>
      </c>
      <c r="F153" s="113">
        <v>0.19686202489999999</v>
      </c>
      <c r="G153" s="113">
        <v>4.4640145763741271E-2</v>
      </c>
      <c r="H153" s="114">
        <f t="shared" si="58"/>
        <v>1290.2871027405938</v>
      </c>
      <c r="I153" s="114">
        <f t="shared" si="59"/>
        <v>740.60281215479597</v>
      </c>
      <c r="J153" s="114">
        <f t="shared" si="60"/>
        <v>167.93801396902521</v>
      </c>
      <c r="L153" s="112">
        <v>947.23</v>
      </c>
      <c r="M153" s="112">
        <v>760.02</v>
      </c>
      <c r="N153" s="112">
        <f t="shared" si="61"/>
        <v>1707.25</v>
      </c>
      <c r="O153" s="113">
        <v>0.34297538110721676</v>
      </c>
      <c r="P153" s="113">
        <v>0.25186578864847914</v>
      </c>
      <c r="Q153" s="113">
        <v>0.1940420194418313</v>
      </c>
      <c r="R153" s="113">
        <v>4.628410159924741E-2</v>
      </c>
      <c r="S153" s="113">
        <v>9.296861808620982E-2</v>
      </c>
      <c r="T153" s="113">
        <v>8.9784596087512353E-2</v>
      </c>
      <c r="U153" s="113">
        <v>3.9385387268736284E-2</v>
      </c>
      <c r="V153" s="113">
        <v>0.19686202489999999</v>
      </c>
      <c r="W153" s="113">
        <v>2.4492825333993072E-2</v>
      </c>
      <c r="X153" s="114">
        <f t="shared" si="62"/>
        <v>585.54471939529583</v>
      </c>
      <c r="Y153" s="114">
        <f t="shared" si="63"/>
        <v>429.99786767011602</v>
      </c>
      <c r="Z153" s="114">
        <f t="shared" si="64"/>
        <v>331.27823769206651</v>
      </c>
      <c r="AA153" s="114">
        <f t="shared" si="65"/>
        <v>79.018532455315139</v>
      </c>
      <c r="AB153" s="114">
        <f t="shared" si="66"/>
        <v>158.72067322768171</v>
      </c>
      <c r="AC153" s="114">
        <f t="shared" si="67"/>
        <v>153.28475167040546</v>
      </c>
      <c r="AD153" s="114">
        <f t="shared" si="68"/>
        <v>67.240702414550015</v>
      </c>
      <c r="AE153" s="114">
        <f t="shared" si="69"/>
        <v>336.09269201052496</v>
      </c>
      <c r="AF153" s="114">
        <f t="shared" si="70"/>
        <v>41.815376051459673</v>
      </c>
      <c r="AH153" s="112">
        <v>826.09</v>
      </c>
      <c r="AI153" s="114">
        <f t="shared" si="71"/>
        <v>283.32853257886069</v>
      </c>
      <c r="AJ153" s="114">
        <f t="shared" si="72"/>
        <v>208.06380934462214</v>
      </c>
      <c r="AK153" s="114">
        <f t="shared" si="73"/>
        <v>160.29617184070244</v>
      </c>
      <c r="AL153" s="114">
        <f t="shared" si="74"/>
        <v>38.234833490122291</v>
      </c>
      <c r="AM153" s="114">
        <f t="shared" si="75"/>
        <v>76.800445714837068</v>
      </c>
      <c r="AN153" s="114">
        <f t="shared" si="76"/>
        <v>74.170156981933076</v>
      </c>
      <c r="AO153" s="114">
        <f t="shared" si="77"/>
        <v>32.535874568830359</v>
      </c>
      <c r="AP153" s="114">
        <f t="shared" si="78"/>
        <v>162.62575014964099</v>
      </c>
      <c r="AQ153" s="114">
        <f t="shared" si="79"/>
        <v>20.233278080158339</v>
      </c>
    </row>
    <row r="154" spans="1:43" x14ac:dyDescent="0.35">
      <c r="A154" s="90" t="s">
        <v>216</v>
      </c>
      <c r="B154" s="89">
        <v>382</v>
      </c>
      <c r="C154" s="90" t="s">
        <v>223</v>
      </c>
      <c r="D154" s="112">
        <v>6223.31</v>
      </c>
      <c r="E154" s="113">
        <v>0.26179422312418338</v>
      </c>
      <c r="F154" s="113">
        <v>0.242735639</v>
      </c>
      <c r="G154" s="113">
        <v>3.5478867778208606E-2</v>
      </c>
      <c r="H154" s="114">
        <f t="shared" si="58"/>
        <v>1629.2266067109617</v>
      </c>
      <c r="I154" s="114">
        <f t="shared" si="59"/>
        <v>1510.6191295450901</v>
      </c>
      <c r="J154" s="114">
        <f t="shared" si="60"/>
        <v>220.7959926328034</v>
      </c>
      <c r="L154" s="112">
        <v>1280.29</v>
      </c>
      <c r="M154" s="112">
        <v>1806.45</v>
      </c>
      <c r="N154" s="112">
        <f t="shared" si="61"/>
        <v>3086.74</v>
      </c>
      <c r="O154" s="113">
        <v>0.26179422312418338</v>
      </c>
      <c r="P154" s="113">
        <v>5.0814227983835471E-3</v>
      </c>
      <c r="Q154" s="113">
        <v>8.2503100868243112E-2</v>
      </c>
      <c r="R154" s="113">
        <v>3.6570239667106791E-2</v>
      </c>
      <c r="S154" s="113">
        <v>7.9782339054935383E-2</v>
      </c>
      <c r="T154" s="113">
        <v>0.14996922029734591</v>
      </c>
      <c r="U154" s="113">
        <v>0.14960188852878806</v>
      </c>
      <c r="V154" s="113">
        <v>0.242735639</v>
      </c>
      <c r="W154" s="113">
        <v>2.0072551390568318E-2</v>
      </c>
      <c r="X154" s="114">
        <f t="shared" si="62"/>
        <v>808.09070028634176</v>
      </c>
      <c r="Y154" s="114">
        <f t="shared" si="63"/>
        <v>15.685031008682429</v>
      </c>
      <c r="Z154" s="114">
        <f t="shared" si="64"/>
        <v>254.66562157404073</v>
      </c>
      <c r="AA154" s="114">
        <f t="shared" si="65"/>
        <v>112.88282159004521</v>
      </c>
      <c r="AB154" s="114">
        <f t="shared" si="66"/>
        <v>246.26733725443123</v>
      </c>
      <c r="AC154" s="114">
        <f t="shared" si="67"/>
        <v>462.91599106062949</v>
      </c>
      <c r="AD154" s="114">
        <f t="shared" si="68"/>
        <v>461.78213339735123</v>
      </c>
      <c r="AE154" s="114">
        <f t="shared" si="69"/>
        <v>749.26180632685998</v>
      </c>
      <c r="AF154" s="114">
        <f t="shared" si="70"/>
        <v>61.958747279322843</v>
      </c>
      <c r="AH154" s="112">
        <v>1963.49</v>
      </c>
      <c r="AI154" s="114">
        <f t="shared" si="71"/>
        <v>514.03033916210279</v>
      </c>
      <c r="AJ154" s="114">
        <f t="shared" si="72"/>
        <v>9.9773228503981102</v>
      </c>
      <c r="AK154" s="114">
        <f t="shared" si="73"/>
        <v>161.99401352378666</v>
      </c>
      <c r="AL154" s="114">
        <f t="shared" si="74"/>
        <v>71.805299883967507</v>
      </c>
      <c r="AM154" s="114">
        <f t="shared" si="75"/>
        <v>156.65182491097508</v>
      </c>
      <c r="AN154" s="114">
        <f t="shared" si="76"/>
        <v>294.4630643616357</v>
      </c>
      <c r="AO154" s="114">
        <f t="shared" si="77"/>
        <v>293.74181210739005</v>
      </c>
      <c r="AP154" s="114">
        <f t="shared" si="78"/>
        <v>476.60899982011</v>
      </c>
      <c r="AQ154" s="114">
        <f t="shared" si="79"/>
        <v>39.412253929866985</v>
      </c>
    </row>
    <row r="155" spans="1:43" x14ac:dyDescent="0.35">
      <c r="A155" s="90" t="s">
        <v>216</v>
      </c>
      <c r="B155" s="89">
        <v>383</v>
      </c>
      <c r="C155" s="90" t="s">
        <v>224</v>
      </c>
      <c r="D155" s="112">
        <v>11647.6</v>
      </c>
      <c r="E155" s="113">
        <v>0.25692121557184544</v>
      </c>
      <c r="F155" s="113">
        <v>0.23920821709999998</v>
      </c>
      <c r="G155" s="113">
        <v>3.5118201442636762E-2</v>
      </c>
      <c r="H155" s="114">
        <f t="shared" si="58"/>
        <v>2992.515550494627</v>
      </c>
      <c r="I155" s="114">
        <f t="shared" si="59"/>
        <v>2786.2016294939599</v>
      </c>
      <c r="J155" s="114">
        <f t="shared" si="60"/>
        <v>409.04276312325595</v>
      </c>
      <c r="L155" s="112">
        <v>1779.4</v>
      </c>
      <c r="M155" s="112">
        <v>3586.92</v>
      </c>
      <c r="N155" s="112">
        <f t="shared" si="61"/>
        <v>5366.32</v>
      </c>
      <c r="O155" s="113">
        <v>0.25692121557184544</v>
      </c>
      <c r="P155" s="113">
        <v>6.8839157178379795E-2</v>
      </c>
      <c r="Q155" s="113">
        <v>0.13846355189111373</v>
      </c>
      <c r="R155" s="113">
        <v>8.2122758801204038E-2</v>
      </c>
      <c r="S155" s="113">
        <v>5.3766958949526676E-2</v>
      </c>
      <c r="T155" s="113">
        <v>0.1134886358679056</v>
      </c>
      <c r="U155" s="113">
        <v>6.3277057976704618E-2</v>
      </c>
      <c r="V155" s="113">
        <v>0.23920821709999998</v>
      </c>
      <c r="W155" s="113">
        <v>1.9089541674039992E-2</v>
      </c>
      <c r="X155" s="114">
        <f t="shared" si="62"/>
        <v>1378.7214575475055</v>
      </c>
      <c r="Y155" s="114">
        <f t="shared" si="63"/>
        <v>369.41294594948306</v>
      </c>
      <c r="Z155" s="114">
        <f t="shared" si="64"/>
        <v>743.03972778432137</v>
      </c>
      <c r="AA155" s="114">
        <f t="shared" si="65"/>
        <v>440.69700301007725</v>
      </c>
      <c r="AB155" s="114">
        <f t="shared" si="66"/>
        <v>288.530707150024</v>
      </c>
      <c r="AC155" s="114">
        <f t="shared" si="67"/>
        <v>609.01633643065918</v>
      </c>
      <c r="AD155" s="114">
        <f t="shared" si="68"/>
        <v>339.56494176154951</v>
      </c>
      <c r="AE155" s="114">
        <f t="shared" si="69"/>
        <v>1283.6678395880717</v>
      </c>
      <c r="AF155" s="114">
        <f t="shared" si="70"/>
        <v>102.44058927623428</v>
      </c>
      <c r="AH155" s="112">
        <v>3898.73</v>
      </c>
      <c r="AI155" s="114">
        <f t="shared" si="71"/>
        <v>1001.666450786421</v>
      </c>
      <c r="AJ155" s="114">
        <f t="shared" si="72"/>
        <v>268.38528726606467</v>
      </c>
      <c r="AK155" s="114">
        <f t="shared" si="73"/>
        <v>539.8320036644418</v>
      </c>
      <c r="AL155" s="114">
        <f t="shared" si="74"/>
        <v>320.17446342101823</v>
      </c>
      <c r="AM155" s="114">
        <f t="shared" si="75"/>
        <v>209.62285586528813</v>
      </c>
      <c r="AN155" s="114">
        <f t="shared" si="76"/>
        <v>442.46154931727961</v>
      </c>
      <c r="AO155" s="114">
        <f t="shared" si="77"/>
        <v>246.70016424551758</v>
      </c>
      <c r="AP155" s="114">
        <f t="shared" si="78"/>
        <v>932.60825225428289</v>
      </c>
      <c r="AQ155" s="114">
        <f t="shared" si="79"/>
        <v>74.424968810829938</v>
      </c>
    </row>
    <row r="156" spans="1:43" x14ac:dyDescent="0.35">
      <c r="A156" s="90" t="s">
        <v>216</v>
      </c>
      <c r="B156" s="89">
        <v>812</v>
      </c>
      <c r="C156" s="90" t="s">
        <v>225</v>
      </c>
      <c r="D156" s="112">
        <v>2077.12</v>
      </c>
      <c r="E156" s="113">
        <v>0.33252835711672157</v>
      </c>
      <c r="F156" s="113">
        <v>8.4066401819999997E-2</v>
      </c>
      <c r="G156" s="113">
        <v>3.9723661485319514E-2</v>
      </c>
      <c r="H156" s="114">
        <f t="shared" si="58"/>
        <v>690.70130113428468</v>
      </c>
      <c r="I156" s="114">
        <f t="shared" si="59"/>
        <v>174.61600454835838</v>
      </c>
      <c r="J156" s="114">
        <f t="shared" si="60"/>
        <v>82.510811744386871</v>
      </c>
      <c r="L156" s="112">
        <v>518.54999999999995</v>
      </c>
      <c r="M156" s="112">
        <v>502.05</v>
      </c>
      <c r="N156" s="112">
        <f t="shared" si="61"/>
        <v>1020.5999999999999</v>
      </c>
      <c r="O156" s="113">
        <v>0.33252835711672157</v>
      </c>
      <c r="P156" s="113">
        <v>0.25918667319941208</v>
      </c>
      <c r="Q156" s="113">
        <v>0.14894659480646741</v>
      </c>
      <c r="R156" s="113">
        <v>4.4953454189122978E-2</v>
      </c>
      <c r="S156" s="113">
        <v>3.4541891229789318E-2</v>
      </c>
      <c r="T156" s="113">
        <v>8.5374816266536008E-2</v>
      </c>
      <c r="U156" s="113">
        <v>8.5007349338559524E-2</v>
      </c>
      <c r="V156" s="113">
        <v>8.4066401819999997E-2</v>
      </c>
      <c r="W156" s="113">
        <v>2.3735553622468E-2</v>
      </c>
      <c r="X156" s="114">
        <f t="shared" si="62"/>
        <v>339.37844127332602</v>
      </c>
      <c r="Y156" s="114">
        <f t="shared" si="63"/>
        <v>264.52591866731996</v>
      </c>
      <c r="Z156" s="114">
        <f t="shared" si="64"/>
        <v>152.01489465948063</v>
      </c>
      <c r="AA156" s="114">
        <f t="shared" si="65"/>
        <v>45.87949534541891</v>
      </c>
      <c r="AB156" s="114">
        <f t="shared" si="66"/>
        <v>35.253454189122976</v>
      </c>
      <c r="AC156" s="114">
        <f t="shared" si="67"/>
        <v>87.133537481626647</v>
      </c>
      <c r="AD156" s="114">
        <f t="shared" si="68"/>
        <v>86.758500734933847</v>
      </c>
      <c r="AE156" s="114">
        <f t="shared" si="69"/>
        <v>85.798169697491986</v>
      </c>
      <c r="AF156" s="114">
        <f t="shared" si="70"/>
        <v>24.22450602709084</v>
      </c>
      <c r="AH156" s="112">
        <v>545.69000000000005</v>
      </c>
      <c r="AI156" s="114">
        <f t="shared" si="71"/>
        <v>181.45739919502381</v>
      </c>
      <c r="AJ156" s="114">
        <f t="shared" si="72"/>
        <v>141.43557569818719</v>
      </c>
      <c r="AK156" s="114">
        <f t="shared" si="73"/>
        <v>81.278667319941206</v>
      </c>
      <c r="AL156" s="114">
        <f t="shared" si="74"/>
        <v>24.530650416462521</v>
      </c>
      <c r="AM156" s="114">
        <f t="shared" si="75"/>
        <v>18.849164625183736</v>
      </c>
      <c r="AN156" s="114">
        <f t="shared" si="76"/>
        <v>46.588183488486038</v>
      </c>
      <c r="AO156" s="114">
        <f t="shared" si="77"/>
        <v>46.38766046055855</v>
      </c>
      <c r="AP156" s="114">
        <f t="shared" si="78"/>
        <v>45.874194809155803</v>
      </c>
      <c r="AQ156" s="114">
        <f t="shared" si="79"/>
        <v>12.952254256244565</v>
      </c>
    </row>
    <row r="157" spans="1:43" x14ac:dyDescent="0.35">
      <c r="A157" s="90" t="s">
        <v>216</v>
      </c>
      <c r="B157" s="89">
        <v>813</v>
      </c>
      <c r="C157" s="90" t="s">
        <v>226</v>
      </c>
      <c r="D157" s="112">
        <v>1995.5</v>
      </c>
      <c r="E157" s="113">
        <v>0.29541647632099893</v>
      </c>
      <c r="F157" s="113">
        <v>0.14799882719999999</v>
      </c>
      <c r="G157" s="113">
        <v>3.7507212925562611E-2</v>
      </c>
      <c r="H157" s="114">
        <f t="shared" si="58"/>
        <v>589.50357849855334</v>
      </c>
      <c r="I157" s="114">
        <f t="shared" si="59"/>
        <v>295.33165967759999</v>
      </c>
      <c r="J157" s="114">
        <f t="shared" si="60"/>
        <v>74.845643392960184</v>
      </c>
      <c r="L157" s="112">
        <v>326.38</v>
      </c>
      <c r="M157" s="112">
        <v>593.39</v>
      </c>
      <c r="N157" s="112">
        <f t="shared" si="61"/>
        <v>919.77</v>
      </c>
      <c r="O157" s="113">
        <v>0.29541647632099893</v>
      </c>
      <c r="P157" s="113">
        <v>3.2116615311685234E-2</v>
      </c>
      <c r="Q157" s="113">
        <v>5.1789523583787626E-2</v>
      </c>
      <c r="R157" s="113">
        <v>0.10452713913249585</v>
      </c>
      <c r="S157" s="113">
        <v>8.8765110215690918E-2</v>
      </c>
      <c r="T157" s="113">
        <v>8.7342972268310032E-2</v>
      </c>
      <c r="U157" s="113">
        <v>9.232045508414316E-2</v>
      </c>
      <c r="V157" s="113">
        <v>0.14799882719999999</v>
      </c>
      <c r="W157" s="113">
        <v>2.2928110819202294E-2</v>
      </c>
      <c r="X157" s="114">
        <f t="shared" si="62"/>
        <v>271.71521242576517</v>
      </c>
      <c r="Y157" s="114">
        <f t="shared" si="63"/>
        <v>29.539899265228726</v>
      </c>
      <c r="Z157" s="114">
        <f t="shared" si="64"/>
        <v>47.634450106660346</v>
      </c>
      <c r="AA157" s="114">
        <f t="shared" si="65"/>
        <v>96.140926759895706</v>
      </c>
      <c r="AB157" s="114">
        <f t="shared" si="66"/>
        <v>81.643485423086034</v>
      </c>
      <c r="AC157" s="114">
        <f t="shared" si="67"/>
        <v>80.335445603223519</v>
      </c>
      <c r="AD157" s="114">
        <f t="shared" si="68"/>
        <v>84.913584972742356</v>
      </c>
      <c r="AE157" s="114">
        <f t="shared" si="69"/>
        <v>136.12488129374398</v>
      </c>
      <c r="AF157" s="114">
        <f t="shared" si="70"/>
        <v>21.088588488177695</v>
      </c>
      <c r="AH157" s="112">
        <v>644.98</v>
      </c>
      <c r="AI157" s="114">
        <f t="shared" si="71"/>
        <v>190.53771889751789</v>
      </c>
      <c r="AJ157" s="114">
        <f t="shared" si="72"/>
        <v>20.714574543730745</v>
      </c>
      <c r="AK157" s="114">
        <f t="shared" si="73"/>
        <v>33.403206921071344</v>
      </c>
      <c r="AL157" s="114">
        <f t="shared" si="74"/>
        <v>67.417914197677177</v>
      </c>
      <c r="AM157" s="114">
        <f t="shared" si="75"/>
        <v>57.25172078691633</v>
      </c>
      <c r="AN157" s="114">
        <f t="shared" si="76"/>
        <v>56.334470253614604</v>
      </c>
      <c r="AO157" s="114">
        <f t="shared" si="77"/>
        <v>59.544847120170658</v>
      </c>
      <c r="AP157" s="114">
        <f t="shared" si="78"/>
        <v>95.456283567455998</v>
      </c>
      <c r="AQ157" s="114">
        <f t="shared" si="79"/>
        <v>14.788172916169096</v>
      </c>
    </row>
    <row r="158" spans="1:43" x14ac:dyDescent="0.35">
      <c r="A158" s="90" t="s">
        <v>216</v>
      </c>
      <c r="B158" s="89">
        <v>815</v>
      </c>
      <c r="C158" s="90" t="s">
        <v>227</v>
      </c>
      <c r="D158" s="112">
        <v>7195.53</v>
      </c>
      <c r="E158" s="113">
        <v>0.18042299220803829</v>
      </c>
      <c r="F158" s="113">
        <v>6.8035943520000003E-2</v>
      </c>
      <c r="G158" s="113">
        <v>3.1260794473229707E-2</v>
      </c>
      <c r="H158" s="114">
        <f t="shared" si="58"/>
        <v>1298.2390531227056</v>
      </c>
      <c r="I158" s="114">
        <f t="shared" si="59"/>
        <v>489.5546726764656</v>
      </c>
      <c r="J158" s="114">
        <f t="shared" si="60"/>
        <v>224.93798445595854</v>
      </c>
      <c r="L158" s="112">
        <v>832.72</v>
      </c>
      <c r="M158" s="112">
        <v>2919.87</v>
      </c>
      <c r="N158" s="112">
        <f t="shared" si="61"/>
        <v>3752.59</v>
      </c>
      <c r="O158" s="113">
        <v>0.18042299220803829</v>
      </c>
      <c r="P158" s="113">
        <v>1.9288531827886948E-2</v>
      </c>
      <c r="Q158" s="113">
        <v>5.6092353345637462E-3</v>
      </c>
      <c r="R158" s="113">
        <v>1.0060434987153042E-2</v>
      </c>
      <c r="S158" s="113">
        <v>1.798574168566569E-2</v>
      </c>
      <c r="T158" s="113">
        <v>5.1554548460421873E-2</v>
      </c>
      <c r="U158" s="113">
        <v>6.5735595053494286E-2</v>
      </c>
      <c r="V158" s="113">
        <v>6.8035943520000003E-2</v>
      </c>
      <c r="W158" s="113">
        <v>1.7270215241419432E-2</v>
      </c>
      <c r="X158" s="114">
        <f t="shared" si="62"/>
        <v>677.05351632996246</v>
      </c>
      <c r="Y158" s="114">
        <f t="shared" si="63"/>
        <v>72.381951652010287</v>
      </c>
      <c r="Z158" s="114">
        <f t="shared" si="64"/>
        <v>21.049160424130569</v>
      </c>
      <c r="AA158" s="114">
        <f t="shared" si="65"/>
        <v>37.752687728440634</v>
      </c>
      <c r="AB158" s="114">
        <f t="shared" si="66"/>
        <v>67.49311439221222</v>
      </c>
      <c r="AC158" s="114">
        <f t="shared" si="67"/>
        <v>193.46308300709453</v>
      </c>
      <c r="AD158" s="114">
        <f t="shared" si="68"/>
        <v>246.67873664179214</v>
      </c>
      <c r="AE158" s="114">
        <f t="shared" si="69"/>
        <v>255.31100129371683</v>
      </c>
      <c r="AF158" s="114">
        <f t="shared" si="70"/>
        <v>64.808037012798152</v>
      </c>
      <c r="AH158" s="112">
        <v>3173.69</v>
      </c>
      <c r="AI158" s="114">
        <f t="shared" si="71"/>
        <v>572.60664614072903</v>
      </c>
      <c r="AJ158" s="114">
        <f t="shared" si="72"/>
        <v>61.215820576846525</v>
      </c>
      <c r="AK158" s="114">
        <f t="shared" si="73"/>
        <v>17.801974088951617</v>
      </c>
      <c r="AL158" s="114">
        <f t="shared" si="74"/>
        <v>31.928701914377736</v>
      </c>
      <c r="AM158" s="114">
        <f t="shared" si="75"/>
        <v>57.081168530380346</v>
      </c>
      <c r="AN158" s="114">
        <f t="shared" si="76"/>
        <v>163.6181549033563</v>
      </c>
      <c r="AO158" s="114">
        <f t="shared" si="77"/>
        <v>208.62440066532429</v>
      </c>
      <c r="AP158" s="114">
        <f t="shared" si="78"/>
        <v>215.92499358998882</v>
      </c>
      <c r="AQ158" s="114">
        <f t="shared" si="79"/>
        <v>54.810309409540437</v>
      </c>
    </row>
    <row r="159" spans="1:43" x14ac:dyDescent="0.35">
      <c r="A159" s="90" t="s">
        <v>216</v>
      </c>
      <c r="B159" s="89">
        <v>372</v>
      </c>
      <c r="C159" s="90" t="s">
        <v>228</v>
      </c>
      <c r="D159" s="112">
        <v>3661.71</v>
      </c>
      <c r="E159" s="113">
        <v>0.27500952542229373</v>
      </c>
      <c r="F159" s="113">
        <v>0.13178074410000001</v>
      </c>
      <c r="G159" s="113">
        <v>5.8247674987763093E-2</v>
      </c>
      <c r="H159" s="114">
        <f t="shared" si="58"/>
        <v>1007.0051293340672</v>
      </c>
      <c r="I159" s="114">
        <f t="shared" si="59"/>
        <v>482.54286847841104</v>
      </c>
      <c r="J159" s="114">
        <f t="shared" si="60"/>
        <v>213.286093979442</v>
      </c>
      <c r="L159" s="112">
        <v>791.41</v>
      </c>
      <c r="M159" s="112">
        <v>1043.8900000000001</v>
      </c>
      <c r="N159" s="112">
        <f t="shared" si="61"/>
        <v>1835.3000000000002</v>
      </c>
      <c r="O159" s="113">
        <v>0.27500952542229373</v>
      </c>
      <c r="P159" s="113">
        <v>8.0116681364900619E-2</v>
      </c>
      <c r="Q159" s="113">
        <v>8.3779933518757205E-2</v>
      </c>
      <c r="R159" s="113">
        <v>9.5176717997422153E-2</v>
      </c>
      <c r="S159" s="113">
        <v>7.0958550980259147E-2</v>
      </c>
      <c r="T159" s="113">
        <v>0.15100739434231056</v>
      </c>
      <c r="U159" s="113">
        <v>0.13065599348755172</v>
      </c>
      <c r="V159" s="113">
        <v>0.13178074410000001</v>
      </c>
      <c r="W159" s="113">
        <v>3.122272208420063E-2</v>
      </c>
      <c r="X159" s="114">
        <f t="shared" si="62"/>
        <v>504.72498200753574</v>
      </c>
      <c r="Y159" s="114">
        <f t="shared" si="63"/>
        <v>147.03814530900212</v>
      </c>
      <c r="Z159" s="114">
        <f t="shared" si="64"/>
        <v>153.7613119869751</v>
      </c>
      <c r="AA159" s="114">
        <f t="shared" si="65"/>
        <v>174.67783054066891</v>
      </c>
      <c r="AB159" s="114">
        <f t="shared" si="66"/>
        <v>130.23022861406963</v>
      </c>
      <c r="AC159" s="114">
        <f t="shared" si="67"/>
        <v>277.1438708364426</v>
      </c>
      <c r="AD159" s="114">
        <f t="shared" si="68"/>
        <v>239.79294484770369</v>
      </c>
      <c r="AE159" s="114">
        <f t="shared" si="69"/>
        <v>241.85719964673004</v>
      </c>
      <c r="AF159" s="114">
        <f t="shared" si="70"/>
        <v>57.30306184113342</v>
      </c>
      <c r="AH159" s="112">
        <v>1134.6400000000001</v>
      </c>
      <c r="AI159" s="114">
        <f t="shared" si="71"/>
        <v>312.03680792515138</v>
      </c>
      <c r="AJ159" s="114">
        <f t="shared" si="72"/>
        <v>90.903591343870843</v>
      </c>
      <c r="AK159" s="114">
        <f t="shared" si="73"/>
        <v>95.060063767722681</v>
      </c>
      <c r="AL159" s="114">
        <f t="shared" si="74"/>
        <v>107.99131130859509</v>
      </c>
      <c r="AM159" s="114">
        <f t="shared" si="75"/>
        <v>80.512410284241241</v>
      </c>
      <c r="AN159" s="114">
        <f t="shared" si="76"/>
        <v>171.33902991655927</v>
      </c>
      <c r="AO159" s="114">
        <f t="shared" si="77"/>
        <v>148.24751645071569</v>
      </c>
      <c r="AP159" s="114">
        <f t="shared" si="78"/>
        <v>149.52370348562403</v>
      </c>
      <c r="AQ159" s="114">
        <f t="shared" si="79"/>
        <v>35.426549385617406</v>
      </c>
    </row>
    <row r="160" spans="1:43" x14ac:dyDescent="0.35">
      <c r="A160" s="90" t="s">
        <v>216</v>
      </c>
      <c r="B160" s="89">
        <v>373</v>
      </c>
      <c r="C160" s="90" t="s">
        <v>229</v>
      </c>
      <c r="D160" s="112">
        <v>7729.55</v>
      </c>
      <c r="E160" s="113">
        <v>0.3333784515430428</v>
      </c>
      <c r="F160" s="113">
        <v>0.2518661874</v>
      </c>
      <c r="G160" s="113">
        <v>4.6195870490881336E-2</v>
      </c>
      <c r="H160" s="114">
        <f t="shared" si="58"/>
        <v>2576.8654101245265</v>
      </c>
      <c r="I160" s="114">
        <f t="shared" si="59"/>
        <v>1946.8122888176699</v>
      </c>
      <c r="J160" s="114">
        <f t="shared" si="60"/>
        <v>357.07329075279182</v>
      </c>
      <c r="L160" s="112">
        <v>1246.79</v>
      </c>
      <c r="M160" s="112">
        <v>2157.2399999999998</v>
      </c>
      <c r="N160" s="112">
        <f t="shared" si="61"/>
        <v>3404.0299999999997</v>
      </c>
      <c r="O160" s="113">
        <v>0.3333784515430428</v>
      </c>
      <c r="P160" s="113">
        <v>7.4279046507751287E-2</v>
      </c>
      <c r="Q160" s="113">
        <v>0.1769628271378563</v>
      </c>
      <c r="R160" s="113">
        <v>0.102311378137491</v>
      </c>
      <c r="S160" s="113">
        <v>5.5675945990998503E-2</v>
      </c>
      <c r="T160" s="113">
        <v>8.458643816522611E-2</v>
      </c>
      <c r="U160" s="113">
        <v>6.1910318386397732E-2</v>
      </c>
      <c r="V160" s="113">
        <v>0.2518661874</v>
      </c>
      <c r="W160" s="113">
        <v>2.6112541375505699E-2</v>
      </c>
      <c r="X160" s="114">
        <f t="shared" si="62"/>
        <v>1134.8302504060639</v>
      </c>
      <c r="Y160" s="114">
        <f t="shared" si="63"/>
        <v>252.84810268378058</v>
      </c>
      <c r="Z160" s="114">
        <f t="shared" si="64"/>
        <v>602.38677246207692</v>
      </c>
      <c r="AA160" s="114">
        <f t="shared" si="65"/>
        <v>348.27100052136348</v>
      </c>
      <c r="AB160" s="114">
        <f t="shared" si="66"/>
        <v>189.52259043173862</v>
      </c>
      <c r="AC160" s="114">
        <f t="shared" si="67"/>
        <v>287.93477310757464</v>
      </c>
      <c r="AD160" s="114">
        <f t="shared" si="68"/>
        <v>210.74458109684946</v>
      </c>
      <c r="AE160" s="114">
        <f t="shared" si="69"/>
        <v>857.36005789522187</v>
      </c>
      <c r="AF160" s="114">
        <f t="shared" si="70"/>
        <v>88.887874218462656</v>
      </c>
      <c r="AH160" s="112">
        <v>2344.77</v>
      </c>
      <c r="AI160" s="114">
        <f t="shared" si="71"/>
        <v>781.69579182458051</v>
      </c>
      <c r="AJ160" s="114">
        <f t="shared" si="72"/>
        <v>174.16727987997999</v>
      </c>
      <c r="AK160" s="114">
        <f t="shared" si="73"/>
        <v>414.93712818803129</v>
      </c>
      <c r="AL160" s="114">
        <f t="shared" si="74"/>
        <v>239.89665011544477</v>
      </c>
      <c r="AM160" s="114">
        <f t="shared" si="75"/>
        <v>130.54728788131357</v>
      </c>
      <c r="AN160" s="114">
        <f t="shared" si="76"/>
        <v>198.33574261667724</v>
      </c>
      <c r="AO160" s="114">
        <f t="shared" si="77"/>
        <v>145.1654572428738</v>
      </c>
      <c r="AP160" s="114">
        <f t="shared" si="78"/>
        <v>590.56828022989794</v>
      </c>
      <c r="AQ160" s="114">
        <f t="shared" si="79"/>
        <v>61.227903641044499</v>
      </c>
    </row>
    <row r="161" spans="1:43" x14ac:dyDescent="0.35">
      <c r="A161" s="90" t="s">
        <v>216</v>
      </c>
      <c r="B161" s="89">
        <v>384</v>
      </c>
      <c r="C161" s="90" t="s">
        <v>230</v>
      </c>
      <c r="D161" s="112">
        <v>5056.18</v>
      </c>
      <c r="E161" s="113">
        <v>0.26234352691171098</v>
      </c>
      <c r="F161" s="113">
        <v>0.13050450229999999</v>
      </c>
      <c r="G161" s="113">
        <v>4.4783173815431877E-2</v>
      </c>
      <c r="H161" s="114">
        <f t="shared" si="58"/>
        <v>1326.4560939004548</v>
      </c>
      <c r="I161" s="114">
        <f t="shared" si="59"/>
        <v>659.85425443921395</v>
      </c>
      <c r="J161" s="114">
        <f t="shared" si="60"/>
        <v>226.43178778211038</v>
      </c>
      <c r="L161" s="112">
        <v>740.66</v>
      </c>
      <c r="M161" s="112">
        <v>1354.08</v>
      </c>
      <c r="N161" s="112">
        <f t="shared" si="61"/>
        <v>2094.7399999999998</v>
      </c>
      <c r="O161" s="113">
        <v>0.26234352691171098</v>
      </c>
      <c r="P161" s="113">
        <v>3.6848666168037898E-2</v>
      </c>
      <c r="Q161" s="113">
        <v>5.9586138120169531E-2</v>
      </c>
      <c r="R161" s="113">
        <v>4.1286462228870606E-2</v>
      </c>
      <c r="S161" s="113">
        <v>0.11029668411867365</v>
      </c>
      <c r="T161" s="113">
        <v>0.17641485913737223</v>
      </c>
      <c r="U161" s="113">
        <v>0.15691847419596111</v>
      </c>
      <c r="V161" s="113">
        <v>0.13050450229999999</v>
      </c>
      <c r="W161" s="113">
        <v>2.4033437826541274E-2</v>
      </c>
      <c r="X161" s="114">
        <f t="shared" si="62"/>
        <v>549.54147956303734</v>
      </c>
      <c r="Y161" s="114">
        <f t="shared" si="63"/>
        <v>77.188374968835703</v>
      </c>
      <c r="Z161" s="114">
        <f t="shared" si="64"/>
        <v>124.81746696584391</v>
      </c>
      <c r="AA161" s="114">
        <f t="shared" si="65"/>
        <v>86.484403889304403</v>
      </c>
      <c r="AB161" s="114">
        <f t="shared" si="66"/>
        <v>231.04287609075041</v>
      </c>
      <c r="AC161" s="114">
        <f t="shared" si="67"/>
        <v>369.54326202941905</v>
      </c>
      <c r="AD161" s="114">
        <f t="shared" si="68"/>
        <v>328.70340463724756</v>
      </c>
      <c r="AE161" s="114">
        <f t="shared" si="69"/>
        <v>273.37300114790196</v>
      </c>
      <c r="AF161" s="114">
        <f t="shared" si="70"/>
        <v>50.34380355276906</v>
      </c>
      <c r="AH161" s="112">
        <v>1471.79</v>
      </c>
      <c r="AI161" s="114">
        <f t="shared" si="71"/>
        <v>386.1145794733871</v>
      </c>
      <c r="AJ161" s="114">
        <f t="shared" si="72"/>
        <v>54.233498379456499</v>
      </c>
      <c r="AK161" s="114">
        <f t="shared" si="73"/>
        <v>87.698282223884306</v>
      </c>
      <c r="AL161" s="114">
        <f t="shared" si="74"/>
        <v>60.765002243829464</v>
      </c>
      <c r="AM161" s="114">
        <f t="shared" si="75"/>
        <v>162.33355671902268</v>
      </c>
      <c r="AN161" s="114">
        <f t="shared" si="76"/>
        <v>259.64562552979305</v>
      </c>
      <c r="AO161" s="114">
        <f t="shared" si="77"/>
        <v>230.95104113687358</v>
      </c>
      <c r="AP161" s="114">
        <f t="shared" si="78"/>
        <v>192.07522144011699</v>
      </c>
      <c r="AQ161" s="114">
        <f t="shared" si="79"/>
        <v>35.372173458725179</v>
      </c>
    </row>
    <row r="162" spans="1:43" x14ac:dyDescent="0.35">
      <c r="A162" s="90" t="s">
        <v>216</v>
      </c>
      <c r="B162" s="89">
        <v>816</v>
      </c>
      <c r="C162" s="90" t="s">
        <v>231</v>
      </c>
      <c r="D162" s="112">
        <v>2302.0700000000002</v>
      </c>
      <c r="E162" s="113">
        <v>0.17156825299824308</v>
      </c>
      <c r="F162" s="113">
        <v>0.1124945071</v>
      </c>
      <c r="G162" s="113">
        <v>3.3161806746712409E-2</v>
      </c>
      <c r="H162" s="114">
        <f t="shared" si="58"/>
        <v>394.96212817966546</v>
      </c>
      <c r="I162" s="114">
        <f t="shared" si="59"/>
        <v>258.97022995969701</v>
      </c>
      <c r="J162" s="114">
        <f t="shared" si="60"/>
        <v>76.340800457404242</v>
      </c>
      <c r="L162" s="112">
        <v>252.51</v>
      </c>
      <c r="M162" s="112">
        <v>929.52</v>
      </c>
      <c r="N162" s="112">
        <f t="shared" si="61"/>
        <v>1182.03</v>
      </c>
      <c r="O162" s="113">
        <v>0.17156825299824308</v>
      </c>
      <c r="P162" s="113">
        <v>0</v>
      </c>
      <c r="Q162" s="113">
        <v>1.0370021211407024E-2</v>
      </c>
      <c r="R162" s="113">
        <v>2.5100164977610182E-2</v>
      </c>
      <c r="S162" s="113">
        <v>3.1817110534998819E-2</v>
      </c>
      <c r="T162" s="113">
        <v>7.0351166627386288E-2</v>
      </c>
      <c r="U162" s="113">
        <v>9.8161678057977847E-2</v>
      </c>
      <c r="V162" s="113">
        <v>0.1124945071</v>
      </c>
      <c r="W162" s="113">
        <v>1.9617224880382776E-2</v>
      </c>
      <c r="X162" s="114">
        <f t="shared" si="62"/>
        <v>202.79882209151324</v>
      </c>
      <c r="Y162" s="114">
        <f t="shared" si="63"/>
        <v>0</v>
      </c>
      <c r="Z162" s="114">
        <f t="shared" si="64"/>
        <v>12.257676172519444</v>
      </c>
      <c r="AA162" s="114">
        <f t="shared" si="65"/>
        <v>29.669148008484562</v>
      </c>
      <c r="AB162" s="114">
        <f t="shared" si="66"/>
        <v>37.608779165684652</v>
      </c>
      <c r="AC162" s="114">
        <f t="shared" si="67"/>
        <v>83.157189488569415</v>
      </c>
      <c r="AD162" s="114">
        <f t="shared" si="68"/>
        <v>116.03004831487155</v>
      </c>
      <c r="AE162" s="114">
        <f t="shared" si="69"/>
        <v>132.971882227413</v>
      </c>
      <c r="AF162" s="114">
        <f t="shared" si="70"/>
        <v>23.188148325358853</v>
      </c>
      <c r="AH162" s="112">
        <v>1010.33</v>
      </c>
      <c r="AI162" s="114">
        <f t="shared" si="71"/>
        <v>173.34055305171492</v>
      </c>
      <c r="AJ162" s="114">
        <f t="shared" si="72"/>
        <v>0</v>
      </c>
      <c r="AK162" s="114">
        <f t="shared" si="73"/>
        <v>10.477143530520859</v>
      </c>
      <c r="AL162" s="114">
        <f t="shared" si="74"/>
        <v>25.359449681828895</v>
      </c>
      <c r="AM162" s="114">
        <f t="shared" si="75"/>
        <v>32.145781286825361</v>
      </c>
      <c r="AN162" s="114">
        <f t="shared" si="76"/>
        <v>71.077894178647185</v>
      </c>
      <c r="AO162" s="114">
        <f t="shared" si="77"/>
        <v>99.175688192316755</v>
      </c>
      <c r="AP162" s="114">
        <f t="shared" si="78"/>
        <v>113.65657535834301</v>
      </c>
      <c r="AQ162" s="114">
        <f t="shared" si="79"/>
        <v>19.819870813397131</v>
      </c>
    </row>
    <row r="165" spans="1:43" x14ac:dyDescent="0.35">
      <c r="D165" s="188"/>
    </row>
  </sheetData>
  <sortState xmlns:xlrd2="http://schemas.microsoft.com/office/spreadsheetml/2017/richdata2" ref="A12:J162">
    <sortCondition ref="A12:A162"/>
    <sortCondition ref="C12:C162"/>
  </sortState>
  <mergeCells count="4">
    <mergeCell ref="A7:A10"/>
    <mergeCell ref="B7:B10"/>
    <mergeCell ref="C7:C10"/>
    <mergeCell ref="D2:D6"/>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45B0F-0D00-4E90-8E1C-3FC59900E4D2}">
  <sheetPr codeName="Sheet2">
    <tabColor theme="9" tint="0.39997558519241921"/>
  </sheetPr>
  <dimension ref="A1:AA76"/>
  <sheetViews>
    <sheetView showGridLines="0" zoomScaleNormal="100" workbookViewId="0"/>
  </sheetViews>
  <sheetFormatPr defaultColWidth="28.81640625" defaultRowHeight="15.5" x14ac:dyDescent="0.35"/>
  <cols>
    <col min="1" max="16384" width="28.81640625" style="30"/>
  </cols>
  <sheetData>
    <row r="1" spans="1:21" ht="45" customHeight="1" x14ac:dyDescent="0.35">
      <c r="A1" s="102" t="s">
        <v>17</v>
      </c>
      <c r="B1" s="160"/>
      <c r="C1" s="160"/>
      <c r="D1" s="160"/>
      <c r="E1" s="160"/>
      <c r="F1" s="160"/>
      <c r="G1" s="160"/>
      <c r="H1" s="160"/>
      <c r="I1" s="160"/>
    </row>
    <row r="2" spans="1:21" x14ac:dyDescent="0.35">
      <c r="A2" s="34" t="s">
        <v>18</v>
      </c>
      <c r="B2" s="28"/>
      <c r="C2" s="28"/>
      <c r="D2" s="35"/>
      <c r="E2" s="65"/>
      <c r="F2" s="65"/>
      <c r="H2" s="161"/>
    </row>
    <row r="3" spans="1:21" ht="17.25" customHeight="1" x14ac:dyDescent="0.35">
      <c r="A3" s="56" t="s">
        <v>19</v>
      </c>
      <c r="B3" s="27"/>
      <c r="C3" s="27"/>
      <c r="D3" s="37"/>
      <c r="E3" s="65"/>
      <c r="F3" s="65"/>
    </row>
    <row r="4" spans="1:21" ht="17.25" customHeight="1" x14ac:dyDescent="0.35">
      <c r="A4" s="56" t="s">
        <v>20</v>
      </c>
      <c r="B4" s="27"/>
      <c r="C4" s="27"/>
      <c r="D4" s="37"/>
      <c r="E4" s="65"/>
      <c r="F4" s="144"/>
    </row>
    <row r="5" spans="1:21" ht="17.25" customHeight="1" x14ac:dyDescent="0.35">
      <c r="A5" s="56" t="s">
        <v>21</v>
      </c>
      <c r="B5" s="27"/>
      <c r="C5" s="27"/>
      <c r="D5" s="37"/>
      <c r="E5" s="65"/>
      <c r="F5" s="65"/>
      <c r="G5" s="162"/>
    </row>
    <row r="6" spans="1:21" ht="17.25" customHeight="1" x14ac:dyDescent="0.35">
      <c r="A6" s="56" t="s">
        <v>22</v>
      </c>
      <c r="B6" s="27"/>
      <c r="C6" s="27"/>
      <c r="D6" s="37"/>
      <c r="E6" s="65"/>
      <c r="F6" s="65"/>
      <c r="G6" s="162"/>
    </row>
    <row r="7" spans="1:21" ht="17.25" customHeight="1" x14ac:dyDescent="0.35">
      <c r="A7" s="56" t="s">
        <v>23</v>
      </c>
      <c r="B7" s="27"/>
      <c r="C7" s="27"/>
      <c r="D7" s="37"/>
      <c r="E7" s="65"/>
      <c r="F7" s="65"/>
    </row>
    <row r="8" spans="1:21" ht="17.25" customHeight="1" x14ac:dyDescent="0.35">
      <c r="A8" s="56" t="s">
        <v>24</v>
      </c>
      <c r="B8" s="27"/>
      <c r="C8" s="27"/>
      <c r="D8" s="37"/>
      <c r="E8" s="145"/>
      <c r="F8" s="145"/>
    </row>
    <row r="9" spans="1:21" ht="17.25" customHeight="1" x14ac:dyDescent="0.35">
      <c r="A9" s="57" t="s">
        <v>25</v>
      </c>
      <c r="B9" s="39"/>
      <c r="C9" s="39"/>
      <c r="D9" s="40"/>
      <c r="E9" s="145"/>
      <c r="F9" s="145"/>
    </row>
    <row r="10" spans="1:21" ht="17.25" customHeight="1" thickBot="1" x14ac:dyDescent="0.4">
      <c r="A10" s="146"/>
      <c r="B10" s="65"/>
      <c r="C10" s="65"/>
      <c r="D10" s="65"/>
      <c r="E10" s="65"/>
      <c r="F10" s="65"/>
    </row>
    <row r="11" spans="1:21" ht="63.75" customHeight="1" thickBot="1" x14ac:dyDescent="0.4">
      <c r="A11" s="147"/>
      <c r="B11" s="65"/>
      <c r="C11" s="65"/>
      <c r="D11" s="64" t="s">
        <v>635</v>
      </c>
      <c r="E11" s="148" t="s">
        <v>26</v>
      </c>
      <c r="F11" s="149"/>
      <c r="G11" s="149"/>
      <c r="H11" s="150"/>
      <c r="I11" s="65"/>
      <c r="J11" s="65"/>
      <c r="K11" s="65"/>
      <c r="L11" s="65"/>
      <c r="M11" s="65"/>
      <c r="N11" s="65"/>
      <c r="O11" s="65"/>
      <c r="P11" s="65"/>
      <c r="Q11" s="65"/>
      <c r="R11" s="65"/>
      <c r="S11" s="65"/>
      <c r="T11" s="65"/>
      <c r="U11" s="65"/>
    </row>
    <row r="12" spans="1:21" ht="81" customHeight="1" thickBot="1" x14ac:dyDescent="0.4">
      <c r="A12" s="1" t="s">
        <v>621</v>
      </c>
      <c r="B12" s="2"/>
      <c r="C12" s="3"/>
      <c r="D12" s="152">
        <v>2638586520.9885259</v>
      </c>
      <c r="E12" s="266" t="s">
        <v>640</v>
      </c>
      <c r="F12" s="267"/>
      <c r="G12" s="267"/>
      <c r="H12" s="268"/>
      <c r="I12" s="151"/>
      <c r="J12" s="145"/>
      <c r="K12" s="65"/>
      <c r="L12" s="65"/>
      <c r="M12" s="65"/>
      <c r="N12" s="65"/>
      <c r="O12" s="65"/>
      <c r="P12" s="65"/>
      <c r="Q12" s="65"/>
      <c r="R12" s="65"/>
      <c r="S12" s="65"/>
      <c r="T12" s="65"/>
      <c r="U12" s="65"/>
    </row>
    <row r="13" spans="1:21" ht="81" customHeight="1" thickBot="1" x14ac:dyDescent="0.4">
      <c r="A13" s="1" t="s">
        <v>630</v>
      </c>
      <c r="B13" s="2"/>
      <c r="C13" s="3"/>
      <c r="D13" s="152">
        <v>1117731479.1124771</v>
      </c>
      <c r="E13" s="266" t="s">
        <v>641</v>
      </c>
      <c r="F13" s="267"/>
      <c r="G13" s="267"/>
      <c r="H13" s="268"/>
      <c r="I13" s="65"/>
      <c r="J13" s="145"/>
      <c r="K13" s="65"/>
      <c r="L13" s="65"/>
      <c r="M13" s="65"/>
      <c r="N13" s="65"/>
      <c r="O13" s="65"/>
      <c r="P13" s="65"/>
      <c r="Q13" s="65"/>
      <c r="R13" s="65"/>
      <c r="S13" s="65"/>
      <c r="T13" s="65"/>
      <c r="U13" s="65"/>
    </row>
    <row r="14" spans="1:21" ht="81" customHeight="1" thickBot="1" x14ac:dyDescent="0.4">
      <c r="A14" s="1" t="s">
        <v>623</v>
      </c>
      <c r="B14" s="2"/>
      <c r="C14" s="3"/>
      <c r="D14" s="152">
        <v>34171884.065999992</v>
      </c>
      <c r="E14" s="272" t="s">
        <v>628</v>
      </c>
      <c r="F14" s="273"/>
      <c r="G14" s="273"/>
      <c r="H14" s="274"/>
      <c r="I14" s="65"/>
      <c r="J14" s="65"/>
      <c r="K14" s="65"/>
      <c r="L14" s="65"/>
      <c r="M14" s="65"/>
      <c r="N14" s="65"/>
      <c r="O14" s="65"/>
      <c r="P14" s="65"/>
      <c r="Q14" s="65"/>
      <c r="R14" s="65"/>
      <c r="S14" s="65"/>
      <c r="T14" s="65"/>
      <c r="U14" s="65"/>
    </row>
    <row r="15" spans="1:21" ht="84.75" customHeight="1" thickBot="1" x14ac:dyDescent="0.4">
      <c r="A15" s="1" t="s">
        <v>629</v>
      </c>
      <c r="B15" s="2"/>
      <c r="C15" s="3"/>
      <c r="D15" s="152">
        <v>13793966.769000007</v>
      </c>
      <c r="E15" s="275"/>
      <c r="F15" s="276"/>
      <c r="G15" s="276"/>
      <c r="H15" s="277"/>
      <c r="I15" s="65"/>
      <c r="J15" s="65"/>
      <c r="K15" s="65"/>
      <c r="L15" s="65"/>
      <c r="M15" s="65"/>
      <c r="N15" s="65"/>
      <c r="O15" s="65"/>
      <c r="P15" s="65"/>
      <c r="Q15" s="65"/>
      <c r="R15" s="65"/>
      <c r="S15" s="65"/>
      <c r="T15" s="65"/>
      <c r="U15" s="65"/>
    </row>
    <row r="16" spans="1:21" ht="112.5" customHeight="1" thickBot="1" x14ac:dyDescent="0.4">
      <c r="A16" s="1" t="s">
        <v>27</v>
      </c>
      <c r="B16" s="2"/>
      <c r="C16" s="3"/>
      <c r="D16" s="152">
        <f>SUM(D12:D15)</f>
        <v>3804283850.9360027</v>
      </c>
      <c r="E16" s="266" t="s">
        <v>28</v>
      </c>
      <c r="F16" s="267"/>
      <c r="G16" s="267"/>
      <c r="H16" s="268"/>
      <c r="I16" s="65"/>
      <c r="J16" s="65"/>
      <c r="K16" s="65"/>
      <c r="L16" s="65"/>
      <c r="M16" s="65"/>
      <c r="N16" s="65"/>
      <c r="O16" s="65"/>
      <c r="P16" s="65"/>
      <c r="Q16" s="65"/>
      <c r="R16" s="65"/>
      <c r="S16" s="65"/>
      <c r="T16" s="65"/>
      <c r="U16" s="65"/>
    </row>
    <row r="17" spans="1:25" ht="39" customHeight="1" thickBot="1" x14ac:dyDescent="0.4">
      <c r="A17" s="2"/>
      <c r="B17" s="2"/>
      <c r="C17" s="2"/>
      <c r="D17" s="153"/>
      <c r="E17" s="4"/>
      <c r="F17" s="4"/>
      <c r="G17" s="4"/>
      <c r="H17" s="4"/>
      <c r="I17" s="65"/>
      <c r="J17" s="65"/>
      <c r="K17" s="65"/>
      <c r="L17" s="65"/>
      <c r="M17" s="65"/>
      <c r="N17" s="65"/>
      <c r="O17" s="65"/>
      <c r="P17" s="65"/>
      <c r="Q17" s="65"/>
      <c r="R17" s="65"/>
      <c r="S17" s="65"/>
      <c r="T17" s="65"/>
      <c r="U17" s="65"/>
      <c r="X17" s="154"/>
      <c r="Y17" s="154"/>
    </row>
    <row r="18" spans="1:25" ht="82.5" customHeight="1" thickBot="1" x14ac:dyDescent="0.4">
      <c r="A18" s="1" t="s">
        <v>483</v>
      </c>
      <c r="B18" s="2"/>
      <c r="C18" s="3"/>
      <c r="D18" s="152">
        <v>547542532.26831651</v>
      </c>
      <c r="E18" s="269" t="s">
        <v>642</v>
      </c>
      <c r="F18" s="270"/>
      <c r="G18" s="270"/>
      <c r="H18" s="271"/>
      <c r="I18" s="65"/>
      <c r="J18" s="65"/>
      <c r="K18" s="65"/>
      <c r="L18" s="65"/>
      <c r="M18" s="65"/>
      <c r="N18" s="65"/>
      <c r="O18" s="65"/>
      <c r="P18" s="65"/>
      <c r="Q18" s="65"/>
      <c r="R18" s="65"/>
      <c r="S18" s="65"/>
      <c r="T18" s="65"/>
      <c r="U18" s="65"/>
      <c r="X18" s="154"/>
      <c r="Y18" s="154"/>
    </row>
    <row r="19" spans="1:25" ht="127.5" customHeight="1" thickBot="1" x14ac:dyDescent="0.4">
      <c r="A19" s="1" t="s">
        <v>501</v>
      </c>
      <c r="B19" s="2"/>
      <c r="C19" s="3"/>
      <c r="D19" s="152">
        <v>1025808985.1187631</v>
      </c>
      <c r="E19" s="269" t="s">
        <v>643</v>
      </c>
      <c r="F19" s="270"/>
      <c r="G19" s="270"/>
      <c r="H19" s="271"/>
      <c r="I19" s="65"/>
      <c r="J19" s="65"/>
      <c r="K19" s="65"/>
      <c r="L19" s="65"/>
      <c r="M19" s="65"/>
      <c r="N19" s="65"/>
      <c r="O19" s="65"/>
      <c r="P19" s="65"/>
      <c r="Q19" s="65"/>
      <c r="R19" s="65"/>
      <c r="S19" s="65"/>
      <c r="T19" s="65"/>
      <c r="U19" s="65"/>
      <c r="X19" s="154"/>
      <c r="Y19" s="154"/>
    </row>
    <row r="20" spans="1:25" ht="104.25" customHeight="1" thickBot="1" x14ac:dyDescent="0.4">
      <c r="A20" s="1" t="s">
        <v>502</v>
      </c>
      <c r="B20" s="210"/>
      <c r="C20" s="3"/>
      <c r="D20" s="152">
        <v>554212185.35882199</v>
      </c>
      <c r="E20" s="269" t="s">
        <v>644</v>
      </c>
      <c r="F20" s="270"/>
      <c r="G20" s="270"/>
      <c r="H20" s="271"/>
      <c r="I20" s="65"/>
      <c r="J20" s="65"/>
      <c r="K20" s="65"/>
      <c r="L20" s="65"/>
      <c r="M20" s="65"/>
      <c r="N20" s="65"/>
      <c r="O20" s="65"/>
      <c r="P20" s="65"/>
      <c r="Q20" s="65"/>
      <c r="R20" s="65"/>
      <c r="S20" s="65"/>
      <c r="T20" s="65"/>
      <c r="U20" s="65"/>
      <c r="X20" s="154"/>
      <c r="Y20" s="154"/>
    </row>
    <row r="21" spans="1:25" ht="99" customHeight="1" thickBot="1" x14ac:dyDescent="0.4">
      <c r="A21" s="1" t="s">
        <v>29</v>
      </c>
      <c r="B21" s="2"/>
      <c r="C21" s="2"/>
      <c r="D21" s="234">
        <f>D18 + D19 + D20</f>
        <v>2127563702.7459016</v>
      </c>
      <c r="E21" s="267" t="s">
        <v>636</v>
      </c>
      <c r="F21" s="267"/>
      <c r="G21" s="267"/>
      <c r="H21" s="268"/>
      <c r="J21" s="96"/>
    </row>
    <row r="22" spans="1:25" ht="21.75" customHeight="1" x14ac:dyDescent="0.35">
      <c r="A22" s="213" t="s">
        <v>571</v>
      </c>
      <c r="B22" s="5"/>
      <c r="C22" s="5"/>
      <c r="D22" s="154"/>
      <c r="E22" s="9"/>
      <c r="F22" s="9"/>
      <c r="G22" s="9"/>
      <c r="H22" s="9"/>
      <c r="J22" s="96"/>
    </row>
    <row r="23" spans="1:25" ht="21.75" customHeight="1" thickBot="1" x14ac:dyDescent="0.4">
      <c r="A23" s="5"/>
      <c r="B23" s="5"/>
      <c r="C23" s="5"/>
      <c r="D23" s="154"/>
      <c r="E23" s="9"/>
      <c r="F23" s="9"/>
      <c r="G23" s="9"/>
      <c r="H23" s="9"/>
      <c r="J23" s="96"/>
    </row>
    <row r="24" spans="1:25" ht="76.5" customHeight="1" thickBot="1" x14ac:dyDescent="0.4">
      <c r="A24" s="1" t="s">
        <v>503</v>
      </c>
      <c r="B24" s="2"/>
      <c r="C24" s="3"/>
      <c r="D24" s="152">
        <v>1508360717.04579</v>
      </c>
      <c r="E24" s="269" t="s">
        <v>637</v>
      </c>
      <c r="F24" s="267"/>
      <c r="G24" s="267"/>
      <c r="H24" s="268"/>
      <c r="J24" s="96"/>
    </row>
    <row r="25" spans="1:25" ht="93.75" customHeight="1" thickBot="1" x14ac:dyDescent="0.4">
      <c r="A25" s="1" t="s">
        <v>504</v>
      </c>
      <c r="B25" s="2"/>
      <c r="C25" s="3"/>
      <c r="D25" s="152">
        <v>819860035.1061058</v>
      </c>
      <c r="E25" s="269" t="s">
        <v>638</v>
      </c>
      <c r="F25" s="267"/>
      <c r="G25" s="267"/>
      <c r="H25" s="268"/>
      <c r="J25" s="96"/>
    </row>
    <row r="26" spans="1:25" ht="99" customHeight="1" thickBot="1" x14ac:dyDescent="0.4">
      <c r="A26" s="1" t="s">
        <v>30</v>
      </c>
      <c r="B26" s="2"/>
      <c r="C26" s="2"/>
      <c r="D26" s="234">
        <f>SUM(D24:D25)</f>
        <v>2328220752.1518955</v>
      </c>
      <c r="E26" s="267" t="s">
        <v>639</v>
      </c>
      <c r="F26" s="267"/>
      <c r="G26" s="267"/>
      <c r="H26" s="268"/>
    </row>
    <row r="27" spans="1:25" ht="21.75" customHeight="1" x14ac:dyDescent="0.35">
      <c r="A27" s="213" t="s">
        <v>571</v>
      </c>
      <c r="B27" s="5"/>
      <c r="C27" s="5"/>
      <c r="D27" s="154"/>
      <c r="E27" s="9"/>
      <c r="F27" s="9"/>
      <c r="G27" s="9"/>
      <c r="H27" s="9"/>
    </row>
    <row r="28" spans="1:25" ht="21.75" customHeight="1" thickBot="1" x14ac:dyDescent="0.4">
      <c r="A28" s="5"/>
      <c r="B28" s="5"/>
      <c r="C28" s="5"/>
      <c r="D28" s="154"/>
      <c r="E28" s="9"/>
      <c r="F28" s="9"/>
      <c r="G28" s="9"/>
      <c r="H28" s="9"/>
    </row>
    <row r="29" spans="1:25" ht="99.75" customHeight="1" thickBot="1" x14ac:dyDescent="0.4">
      <c r="A29" s="1" t="s">
        <v>645</v>
      </c>
      <c r="B29" s="2"/>
      <c r="C29" s="3"/>
      <c r="D29" s="234">
        <v>84744045.191</v>
      </c>
      <c r="E29" s="266" t="s">
        <v>647</v>
      </c>
      <c r="F29" s="267"/>
      <c r="G29" s="267"/>
      <c r="H29" s="268"/>
    </row>
    <row r="30" spans="1:25" ht="82.5" customHeight="1" thickBot="1" x14ac:dyDescent="0.4">
      <c r="A30" s="1" t="s">
        <v>646</v>
      </c>
      <c r="B30" s="2"/>
      <c r="C30" s="3"/>
      <c r="D30" s="235">
        <v>7855576.8089999976</v>
      </c>
      <c r="E30" s="266" t="s">
        <v>485</v>
      </c>
      <c r="F30" s="267"/>
      <c r="G30" s="267"/>
      <c r="H30" s="268"/>
      <c r="I30" s="5"/>
      <c r="K30" s="5"/>
      <c r="L30" s="5"/>
      <c r="M30" s="5"/>
      <c r="N30" s="5"/>
      <c r="O30" s="5"/>
      <c r="P30" s="5"/>
      <c r="Q30" s="5"/>
    </row>
    <row r="31" spans="1:25" ht="102" customHeight="1" thickBot="1" x14ac:dyDescent="0.4">
      <c r="A31" s="1" t="s">
        <v>31</v>
      </c>
      <c r="B31" s="2"/>
      <c r="C31" s="2"/>
      <c r="D31" s="234">
        <f>SUM(D29:D30)</f>
        <v>92599622</v>
      </c>
      <c r="E31" s="267" t="s">
        <v>32</v>
      </c>
      <c r="F31" s="267"/>
      <c r="G31" s="267"/>
      <c r="H31" s="268"/>
      <c r="I31" s="65"/>
      <c r="J31" s="65"/>
      <c r="K31" s="155"/>
      <c r="L31" s="65"/>
      <c r="M31" s="65"/>
      <c r="N31" s="65"/>
      <c r="O31" s="65"/>
      <c r="P31" s="65"/>
      <c r="Q31" s="65"/>
      <c r="R31" s="65"/>
      <c r="S31" s="65"/>
      <c r="T31" s="65"/>
      <c r="U31" s="65"/>
      <c r="V31" s="65"/>
      <c r="W31" s="65"/>
    </row>
    <row r="32" spans="1:25" ht="51.75" customHeight="1" thickBot="1" x14ac:dyDescent="0.4">
      <c r="A32" s="9"/>
      <c r="B32" s="9"/>
      <c r="C32" s="9"/>
      <c r="D32" s="156"/>
      <c r="E32" s="154"/>
      <c r="F32" s="9"/>
      <c r="G32" s="9"/>
      <c r="H32" s="9"/>
      <c r="I32" s="9"/>
      <c r="J32" s="65"/>
      <c r="K32" s="65"/>
      <c r="L32" s="65"/>
      <c r="M32" s="65"/>
      <c r="N32" s="65"/>
      <c r="O32" s="65"/>
      <c r="P32" s="65"/>
      <c r="Q32" s="65"/>
      <c r="R32" s="65"/>
      <c r="S32" s="65"/>
      <c r="T32" s="65"/>
      <c r="U32" s="65"/>
      <c r="V32" s="65"/>
      <c r="W32" s="65"/>
      <c r="X32" s="65"/>
    </row>
    <row r="33" spans="1:27" ht="64.5" customHeight="1" thickBot="1" x14ac:dyDescent="0.4">
      <c r="A33" s="278" t="s">
        <v>33</v>
      </c>
      <c r="B33" s="279"/>
      <c r="C33" s="64" t="s">
        <v>34</v>
      </c>
      <c r="D33" s="232" t="s">
        <v>35</v>
      </c>
      <c r="E33" s="64" t="s">
        <v>484</v>
      </c>
      <c r="F33" s="241"/>
      <c r="G33" s="241"/>
      <c r="H33" s="241"/>
      <c r="I33" s="241"/>
      <c r="J33" s="65"/>
      <c r="K33" s="65"/>
      <c r="L33" s="65"/>
      <c r="M33" s="65"/>
      <c r="N33" s="65"/>
      <c r="O33" s="65"/>
      <c r="P33" s="65"/>
      <c r="Q33" s="65"/>
      <c r="R33" s="65"/>
      <c r="S33" s="65"/>
      <c r="T33" s="65"/>
      <c r="U33" s="65"/>
      <c r="V33" s="65"/>
    </row>
    <row r="34" spans="1:27" ht="64.5" customHeight="1" thickBot="1" x14ac:dyDescent="0.4">
      <c r="A34" s="66" t="s">
        <v>750</v>
      </c>
      <c r="B34" s="66"/>
      <c r="C34" s="67">
        <v>0.89500000000000002</v>
      </c>
      <c r="D34" s="236">
        <v>2377610620.4507589</v>
      </c>
      <c r="E34" s="70">
        <f>D34/SUMPRODUCT(ACA!I15:I165, 'Formula factor data'!D12:D162)/15/38</f>
        <v>4.876630926404494</v>
      </c>
      <c r="F34" s="241"/>
      <c r="G34" s="241"/>
      <c r="H34" s="241"/>
      <c r="I34" s="241"/>
      <c r="J34" s="65"/>
      <c r="K34" s="65"/>
      <c r="L34" s="65"/>
      <c r="M34" s="65"/>
      <c r="N34" s="65"/>
      <c r="O34" s="65"/>
      <c r="P34" s="65"/>
      <c r="Q34" s="65"/>
      <c r="R34" s="65"/>
      <c r="S34" s="65"/>
      <c r="T34" s="65"/>
      <c r="U34" s="65"/>
      <c r="V34" s="65"/>
      <c r="W34" s="65"/>
      <c r="X34" s="65"/>
      <c r="AA34" s="65"/>
    </row>
    <row r="35" spans="1:27" ht="67.5" customHeight="1" thickBot="1" x14ac:dyDescent="0.4">
      <c r="A35" s="66" t="s">
        <v>751</v>
      </c>
      <c r="B35" s="66"/>
      <c r="C35" s="67">
        <v>0.08</v>
      </c>
      <c r="D35" s="236">
        <v>212523854.34196728</v>
      </c>
      <c r="E35" s="70">
        <f>D35/SUMPRODUCT(ACA!I15:I165, 'Formula factor data'!D12:D162, 'Formula factor data'!E12:E162)/15/38</f>
        <v>1.7689119640870519</v>
      </c>
      <c r="F35" s="241"/>
      <c r="G35" s="241"/>
      <c r="H35" s="241"/>
      <c r="I35" s="241"/>
    </row>
    <row r="36" spans="1:27" ht="63" customHeight="1" thickBot="1" x14ac:dyDescent="0.4">
      <c r="A36" s="66" t="s">
        <v>752</v>
      </c>
      <c r="B36" s="66"/>
      <c r="C36" s="67">
        <v>1.4999999999999999E-2</v>
      </c>
      <c r="D36" s="236">
        <v>39848222.689118862</v>
      </c>
      <c r="E36" s="233">
        <f>D36/SUMPRODUCT(ACA!I15:I165, 'Formula factor data'!D12:D162, 'Formula factor data'!F12:F162)/15/38</f>
        <v>0.3420685577951077</v>
      </c>
      <c r="F36" s="241"/>
      <c r="G36" s="241"/>
      <c r="H36" s="241"/>
      <c r="I36" s="241"/>
      <c r="K36" s="103"/>
    </row>
    <row r="37" spans="1:27" ht="60" customHeight="1" thickBot="1" x14ac:dyDescent="0.4">
      <c r="A37" s="68" t="s">
        <v>753</v>
      </c>
      <c r="B37" s="66"/>
      <c r="C37" s="231">
        <v>0.01</v>
      </c>
      <c r="D37" s="236">
        <v>26565481.792745911</v>
      </c>
      <c r="E37" s="233">
        <f>D37/SUMPRODUCT(ACA!I15:I165, 'Formula factor data'!D12:D162, 'Formula factor data'!G12:G162)/15/38</f>
        <v>1.4214715399535396</v>
      </c>
      <c r="F37" s="241"/>
      <c r="G37" s="241"/>
      <c r="H37" s="241"/>
      <c r="I37" s="241"/>
    </row>
    <row r="38" spans="1:27" ht="21" customHeight="1" x14ac:dyDescent="0.35">
      <c r="A38" s="30" t="s">
        <v>648</v>
      </c>
      <c r="B38" s="76"/>
      <c r="C38" s="76"/>
      <c r="D38" s="77"/>
      <c r="E38" s="77"/>
      <c r="F38" s="241"/>
      <c r="G38" s="241"/>
      <c r="H38" s="241"/>
      <c r="I38" s="241"/>
    </row>
    <row r="39" spans="1:27" ht="19.5" customHeight="1" x14ac:dyDescent="0.35">
      <c r="A39" s="76" t="s">
        <v>622</v>
      </c>
      <c r="B39" s="76"/>
      <c r="C39" s="76"/>
      <c r="D39" s="77"/>
      <c r="E39" s="77"/>
      <c r="F39" s="241"/>
      <c r="G39" s="241"/>
      <c r="H39" s="241"/>
      <c r="I39" s="241"/>
    </row>
    <row r="40" spans="1:27" ht="26.25" customHeight="1" x14ac:dyDescent="0.35">
      <c r="A40" s="76" t="s">
        <v>520</v>
      </c>
      <c r="B40" s="76"/>
      <c r="C40" s="76"/>
      <c r="D40" s="77"/>
      <c r="E40" s="77"/>
      <c r="F40" s="241"/>
      <c r="G40" s="241"/>
      <c r="H40" s="241"/>
      <c r="I40" s="241"/>
    </row>
    <row r="41" spans="1:27" ht="16" thickBot="1" x14ac:dyDescent="0.4">
      <c r="A41" s="62"/>
      <c r="B41" s="62"/>
      <c r="C41" s="62"/>
      <c r="D41" s="157"/>
      <c r="E41" s="154"/>
      <c r="F41" s="241"/>
      <c r="G41" s="241"/>
      <c r="H41" s="241"/>
      <c r="I41" s="241"/>
    </row>
    <row r="42" spans="1:27" ht="64.5" customHeight="1" thickBot="1" x14ac:dyDescent="0.4">
      <c r="A42" s="278" t="s">
        <v>33</v>
      </c>
      <c r="B42" s="279"/>
      <c r="C42" s="64" t="s">
        <v>34</v>
      </c>
      <c r="D42" s="64" t="s">
        <v>35</v>
      </c>
      <c r="E42" s="64" t="s">
        <v>484</v>
      </c>
      <c r="F42" s="241"/>
      <c r="G42" s="241"/>
      <c r="H42" s="241"/>
      <c r="I42" s="241"/>
      <c r="J42" s="65"/>
      <c r="K42" s="65"/>
      <c r="L42" s="65"/>
      <c r="M42" s="65"/>
      <c r="N42" s="65"/>
      <c r="O42" s="65"/>
      <c r="P42" s="65"/>
      <c r="Q42" s="65"/>
      <c r="R42" s="65"/>
      <c r="S42" s="65"/>
      <c r="T42" s="65"/>
      <c r="U42" s="65"/>
      <c r="V42" s="65"/>
    </row>
    <row r="43" spans="1:27" ht="64.5" customHeight="1" thickBot="1" x14ac:dyDescent="0.4">
      <c r="A43" s="217" t="s">
        <v>486</v>
      </c>
      <c r="B43" s="66"/>
      <c r="C43" s="67">
        <v>0.89500000000000002</v>
      </c>
      <c r="D43" s="234">
        <v>1410568740.814847</v>
      </c>
      <c r="E43" s="70">
        <f>D43/SUMPRODUCT(ACA!P15:P165, 'Formula factor data'!N12:N162)/15/38</f>
        <v>6.8211042918958897</v>
      </c>
      <c r="F43" s="241"/>
      <c r="G43" s="241"/>
      <c r="H43" s="241"/>
      <c r="I43" s="241"/>
      <c r="J43" s="65"/>
      <c r="K43" s="65"/>
      <c r="L43" s="65"/>
      <c r="M43" s="65"/>
      <c r="N43" s="65"/>
      <c r="O43" s="65"/>
      <c r="P43" s="65"/>
      <c r="Q43" s="65"/>
      <c r="R43" s="65"/>
      <c r="S43" s="65"/>
      <c r="T43" s="65"/>
      <c r="U43" s="65"/>
      <c r="V43" s="65"/>
      <c r="W43" s="65"/>
      <c r="X43" s="65"/>
      <c r="AA43" s="65"/>
    </row>
    <row r="44" spans="1:27" ht="67.5" customHeight="1" thickBot="1" x14ac:dyDescent="0.4">
      <c r="A44" s="217" t="s">
        <v>552</v>
      </c>
      <c r="B44" s="66"/>
      <c r="C44" s="67">
        <v>0.04</v>
      </c>
      <c r="D44" s="234">
        <v>63042178.36044009</v>
      </c>
      <c r="E44" s="70">
        <f>D44/SUMPRODUCT(ACA!P15:P165, 'Formula factor data'!X12:X162)/15/38</f>
        <v>1.2426034803885908</v>
      </c>
      <c r="F44" s="241"/>
      <c r="G44" s="241"/>
      <c r="H44" s="241"/>
      <c r="I44" s="241"/>
    </row>
    <row r="45" spans="1:27" ht="60" customHeight="1" thickBot="1" x14ac:dyDescent="0.4">
      <c r="A45" s="218" t="s">
        <v>553</v>
      </c>
      <c r="B45" s="66"/>
      <c r="C45" s="67">
        <v>0.04</v>
      </c>
      <c r="D45" s="234">
        <v>63042178.36044009</v>
      </c>
      <c r="E45" s="233" t="s">
        <v>37</v>
      </c>
      <c r="F45" s="241"/>
      <c r="G45" s="241"/>
      <c r="H45" s="241"/>
      <c r="I45" s="241"/>
    </row>
    <row r="46" spans="1:27" ht="63" customHeight="1" thickBot="1" x14ac:dyDescent="0.4">
      <c r="A46" s="217" t="s">
        <v>554</v>
      </c>
      <c r="B46" s="66"/>
      <c r="C46" s="67">
        <v>1.4999999999999999E-2</v>
      </c>
      <c r="D46" s="234">
        <v>23640816.885165032</v>
      </c>
      <c r="E46" s="233">
        <f>D46/SUMPRODUCT(ACA!P15:P165, 'Formula factor data'!AE12:AE162)/15/38</f>
        <v>0.5238929402679634</v>
      </c>
      <c r="F46" s="241"/>
      <c r="G46" s="241"/>
      <c r="H46" s="241"/>
      <c r="I46" s="241"/>
      <c r="K46" s="103"/>
    </row>
    <row r="47" spans="1:27" ht="60" customHeight="1" thickBot="1" x14ac:dyDescent="0.4">
      <c r="A47" s="218" t="s">
        <v>555</v>
      </c>
      <c r="B47" s="66"/>
      <c r="C47" s="231">
        <v>0.01</v>
      </c>
      <c r="D47" s="234">
        <v>15760544.590110023</v>
      </c>
      <c r="E47" s="70">
        <f>D47/SUMPRODUCT(ACA!P15:P165, 'Formula factor data'!AF12:AF162)/15/38</f>
        <v>3.6294581307771328</v>
      </c>
      <c r="F47" s="241"/>
      <c r="G47" s="241"/>
      <c r="H47" s="241"/>
      <c r="I47" s="241"/>
    </row>
    <row r="48" spans="1:27" ht="23.25" customHeight="1" x14ac:dyDescent="0.35">
      <c r="A48" s="30" t="s">
        <v>648</v>
      </c>
      <c r="B48" s="5"/>
      <c r="C48" s="74"/>
      <c r="D48" s="72"/>
      <c r="E48" s="75"/>
      <c r="F48" s="241"/>
      <c r="G48" s="241"/>
      <c r="H48" s="241"/>
      <c r="I48" s="241"/>
    </row>
    <row r="49" spans="1:27" ht="23.25" customHeight="1" x14ac:dyDescent="0.35">
      <c r="A49" s="63" t="s">
        <v>521</v>
      </c>
      <c r="B49" s="5"/>
      <c r="C49" s="74"/>
      <c r="D49" s="72"/>
      <c r="E49" s="75"/>
      <c r="F49" s="241"/>
      <c r="G49" s="241"/>
      <c r="H49" s="241"/>
      <c r="I49" s="241"/>
    </row>
    <row r="50" spans="1:27" ht="24.75" customHeight="1" thickBot="1" x14ac:dyDescent="0.4">
      <c r="A50" s="63"/>
      <c r="B50" s="5"/>
      <c r="C50" s="74"/>
      <c r="D50" s="72"/>
      <c r="E50" s="75"/>
      <c r="F50" s="241"/>
      <c r="G50" s="241"/>
      <c r="H50" s="241"/>
      <c r="I50" s="241"/>
    </row>
    <row r="51" spans="1:27" ht="64.5" customHeight="1" thickBot="1" x14ac:dyDescent="0.4">
      <c r="A51" s="278" t="s">
        <v>38</v>
      </c>
      <c r="B51" s="279"/>
      <c r="C51" s="64" t="s">
        <v>39</v>
      </c>
      <c r="D51" s="64" t="s">
        <v>35</v>
      </c>
      <c r="E51" s="64" t="s">
        <v>36</v>
      </c>
      <c r="F51" s="241"/>
      <c r="G51" s="241"/>
      <c r="H51" s="241"/>
      <c r="I51" s="241"/>
      <c r="J51" s="65"/>
      <c r="K51" s="65"/>
      <c r="L51" s="65"/>
      <c r="M51" s="65"/>
      <c r="N51" s="65"/>
      <c r="O51" s="65"/>
      <c r="P51" s="65"/>
      <c r="Q51" s="65"/>
      <c r="R51" s="65"/>
      <c r="S51" s="65"/>
      <c r="T51" s="65"/>
      <c r="U51" s="65"/>
      <c r="V51" s="65"/>
    </row>
    <row r="52" spans="1:27" ht="64.5" customHeight="1" thickBot="1" x14ac:dyDescent="0.4">
      <c r="A52" s="218" t="s">
        <v>556</v>
      </c>
      <c r="B52" s="66"/>
      <c r="C52" s="69">
        <v>5.3432065160100807E-3</v>
      </c>
      <c r="D52" s="234">
        <v>8421184.4549743291</v>
      </c>
      <c r="E52" s="70">
        <f>D52/SUMPRODUCT(ACA!P15:P165, 'Formula factor data'!Y12:Y162)/15/38</f>
        <v>1.2644684486559197</v>
      </c>
      <c r="F52" s="77"/>
      <c r="G52" s="126"/>
      <c r="H52" s="77"/>
      <c r="I52" s="77"/>
      <c r="J52" s="65"/>
      <c r="K52" s="65"/>
      <c r="L52" s="65"/>
      <c r="M52" s="65"/>
      <c r="N52" s="65"/>
      <c r="O52" s="65"/>
      <c r="P52" s="65"/>
      <c r="Q52" s="65"/>
      <c r="R52" s="65"/>
      <c r="S52" s="65"/>
      <c r="T52" s="65"/>
      <c r="U52" s="65"/>
      <c r="V52" s="65"/>
      <c r="W52" s="65"/>
      <c r="X52" s="65"/>
      <c r="AA52" s="65"/>
    </row>
    <row r="53" spans="1:27" ht="67.5" customHeight="1" thickBot="1" x14ac:dyDescent="0.4">
      <c r="A53" s="218" t="s">
        <v>40</v>
      </c>
      <c r="B53" s="66"/>
      <c r="C53" s="69">
        <v>7.5749593681800923E-3</v>
      </c>
      <c r="D53" s="234">
        <v>11938548.489047399</v>
      </c>
      <c r="E53" s="70">
        <f>D53/SUMPRODUCT(ACA!P15:P165, 'Formula factor data'!Z12:Z162)/15/38</f>
        <v>0.95764889861441072</v>
      </c>
      <c r="F53" s="77"/>
      <c r="G53" s="77"/>
      <c r="H53" s="77"/>
      <c r="I53" s="77"/>
    </row>
    <row r="54" spans="1:27" ht="63" customHeight="1" thickBot="1" x14ac:dyDescent="0.4">
      <c r="A54" s="218" t="s">
        <v>557</v>
      </c>
      <c r="B54" s="66"/>
      <c r="C54" s="69">
        <v>6.9791323602940063E-3</v>
      </c>
      <c r="D54" s="234">
        <v>10999492.676469348</v>
      </c>
      <c r="E54" s="70">
        <f>D54/SUMPRODUCT(ACA!P15:P165, 'Formula factor data'!AA12:AA162)/15/38</f>
        <v>0.90186352587959129</v>
      </c>
      <c r="F54" s="77"/>
      <c r="G54" s="77"/>
      <c r="H54" s="77"/>
      <c r="I54" s="77"/>
      <c r="K54" s="103"/>
    </row>
    <row r="55" spans="1:27" ht="60" customHeight="1" thickBot="1" x14ac:dyDescent="0.4">
      <c r="A55" s="218" t="s">
        <v>558</v>
      </c>
      <c r="B55" s="66"/>
      <c r="C55" s="69">
        <v>6.2571102031202261E-3</v>
      </c>
      <c r="D55" s="234">
        <v>9861546.4361508712</v>
      </c>
      <c r="E55" s="70">
        <f>D55/SUMPRODUCT(ACA!P15:P165, 'Formula factor data'!AB12:AB162)/15/38</f>
        <v>0.82748302889983127</v>
      </c>
      <c r="F55" s="77"/>
      <c r="G55" s="77"/>
      <c r="H55" s="77"/>
      <c r="I55" s="77"/>
    </row>
    <row r="56" spans="1:27" ht="60" customHeight="1" thickBot="1" x14ac:dyDescent="0.4">
      <c r="A56" s="218" t="s">
        <v>41</v>
      </c>
      <c r="B56" s="66"/>
      <c r="C56" s="69">
        <v>7.6832000447267417E-3</v>
      </c>
      <c r="D56" s="234">
        <v>12109141.689965112</v>
      </c>
      <c r="E56" s="70">
        <f>D56/SUMPRODUCT(ACA!P15:P165, 'Formula factor data'!AC12:AC162)/15/38</f>
        <v>0.52996104098079011</v>
      </c>
      <c r="F56" s="9"/>
      <c r="G56" s="9"/>
      <c r="H56" s="9"/>
      <c r="I56" s="9"/>
    </row>
    <row r="57" spans="1:27" ht="60" customHeight="1" thickBot="1" x14ac:dyDescent="0.4">
      <c r="A57" s="218" t="s">
        <v>42</v>
      </c>
      <c r="B57" s="66"/>
      <c r="C57" s="69">
        <v>6.1623915076688546E-3</v>
      </c>
      <c r="D57" s="234">
        <v>9712264.6138330307</v>
      </c>
      <c r="E57" s="70">
        <f>D57/SUMPRODUCT(ACA!P15:P165, 'Formula factor data'!AD12:AD162)/15/38</f>
        <v>0.43698541975609062</v>
      </c>
      <c r="F57" s="77"/>
      <c r="G57" s="77"/>
      <c r="H57" s="77"/>
      <c r="I57" s="77"/>
    </row>
    <row r="58" spans="1:27" ht="32.25" customHeight="1" x14ac:dyDescent="0.35">
      <c r="A58" s="63" t="s">
        <v>43</v>
      </c>
      <c r="B58" s="5"/>
      <c r="C58" s="71"/>
      <c r="D58" s="72"/>
      <c r="E58" s="73"/>
      <c r="F58" s="9"/>
      <c r="G58" s="9"/>
      <c r="H58" s="9"/>
      <c r="I58" s="9"/>
    </row>
    <row r="59" spans="1:27" ht="24.75" customHeight="1" thickBot="1" x14ac:dyDescent="0.4">
      <c r="A59" s="63"/>
      <c r="B59" s="5"/>
      <c r="C59" s="71"/>
      <c r="D59" s="72"/>
      <c r="E59" s="73"/>
      <c r="F59" s="241"/>
      <c r="G59" s="241"/>
      <c r="H59" s="241"/>
      <c r="I59" s="241"/>
    </row>
    <row r="60" spans="1:27" ht="60" customHeight="1" thickBot="1" x14ac:dyDescent="0.4">
      <c r="A60" s="278" t="s">
        <v>33</v>
      </c>
      <c r="B60" s="279"/>
      <c r="C60" s="64" t="s">
        <v>34</v>
      </c>
      <c r="D60" s="64" t="s">
        <v>35</v>
      </c>
      <c r="E60" s="64" t="s">
        <v>484</v>
      </c>
      <c r="F60" s="241"/>
      <c r="G60" s="241"/>
      <c r="H60" s="241"/>
      <c r="I60" s="241"/>
    </row>
    <row r="61" spans="1:27" ht="60" customHeight="1" thickBot="1" x14ac:dyDescent="0.4">
      <c r="A61" s="217" t="s">
        <v>487</v>
      </c>
      <c r="B61" s="66"/>
      <c r="C61" s="67">
        <v>0.89500000000000002</v>
      </c>
      <c r="D61" s="234">
        <v>1349982889.0435548</v>
      </c>
      <c r="E61" s="70">
        <f>D61/SUMPRODUCT(ACA!W15:W165, 'Formula factor data'!AH12:AH162)/15/38</f>
        <v>9.1926841583177339</v>
      </c>
      <c r="F61" s="241"/>
      <c r="G61" s="241"/>
      <c r="H61" s="241"/>
      <c r="I61" s="241"/>
    </row>
    <row r="62" spans="1:27" ht="60" customHeight="1" thickBot="1" x14ac:dyDescent="0.4">
      <c r="A62" s="217" t="s">
        <v>44</v>
      </c>
      <c r="B62" s="66"/>
      <c r="C62" s="67">
        <v>0.04</v>
      </c>
      <c r="D62" s="234">
        <v>60334430.795242675</v>
      </c>
      <c r="E62" s="70">
        <f>D62/SUMPRODUCT(ACA!W15:W165, 'Formula factor data'!AI12:AI162)/15/38</f>
        <v>1.7558947770028477</v>
      </c>
      <c r="F62" s="241"/>
      <c r="G62" s="241"/>
      <c r="H62" s="241"/>
      <c r="I62" s="241"/>
    </row>
    <row r="63" spans="1:27" ht="60" customHeight="1" thickBot="1" x14ac:dyDescent="0.4">
      <c r="A63" s="218" t="s">
        <v>45</v>
      </c>
      <c r="B63" s="66"/>
      <c r="C63" s="67">
        <v>0.04</v>
      </c>
      <c r="D63" s="234">
        <v>60334430.795242675</v>
      </c>
      <c r="E63" s="70" t="s">
        <v>37</v>
      </c>
      <c r="F63" s="241"/>
      <c r="G63" s="241"/>
      <c r="H63" s="241"/>
      <c r="I63" s="241"/>
    </row>
    <row r="64" spans="1:27" ht="60" customHeight="1" thickBot="1" x14ac:dyDescent="0.4">
      <c r="A64" s="217" t="s">
        <v>46</v>
      </c>
      <c r="B64" s="66"/>
      <c r="C64" s="67">
        <v>1.4999999999999999E-2</v>
      </c>
      <c r="D64" s="234">
        <v>22625411.548216</v>
      </c>
      <c r="E64" s="70">
        <f>D64/SUMPRODUCT(ACA!W15:W165, 'Formula factor data'!AP12:AP162)/15/38</f>
        <v>0.76665581112291181</v>
      </c>
      <c r="F64" s="241"/>
      <c r="G64" s="241"/>
      <c r="H64" s="241"/>
      <c r="I64" s="241"/>
    </row>
    <row r="65" spans="1:9" ht="60" customHeight="1" thickBot="1" x14ac:dyDescent="0.4">
      <c r="A65" s="218" t="s">
        <v>47</v>
      </c>
      <c r="B65" s="66"/>
      <c r="C65" s="67">
        <v>0.01</v>
      </c>
      <c r="D65" s="234">
        <v>15083607.698810669</v>
      </c>
      <c r="E65" s="70">
        <f>D65/SUMPRODUCT(ACA!W15:W165, 'Formula factor data'!AQ12:AQ162)/15/38</f>
        <v>4.962078997438228</v>
      </c>
      <c r="F65" s="241"/>
      <c r="G65" s="241"/>
      <c r="H65" s="241"/>
      <c r="I65" s="241"/>
    </row>
    <row r="66" spans="1:9" ht="28.5" customHeight="1" x14ac:dyDescent="0.35">
      <c r="A66" s="30" t="s">
        <v>648</v>
      </c>
      <c r="B66" s="5"/>
      <c r="C66" s="74"/>
      <c r="D66" s="72"/>
      <c r="E66" s="75"/>
      <c r="F66" s="241"/>
      <c r="G66" s="241"/>
      <c r="H66" s="241"/>
      <c r="I66" s="241"/>
    </row>
    <row r="67" spans="1:9" ht="28.5" customHeight="1" x14ac:dyDescent="0.35">
      <c r="A67" s="63" t="s">
        <v>747</v>
      </c>
      <c r="B67" s="5"/>
      <c r="C67" s="74"/>
      <c r="D67" s="72"/>
      <c r="E67" s="75"/>
      <c r="F67" s="241"/>
      <c r="G67" s="241"/>
      <c r="H67" s="241"/>
      <c r="I67" s="241"/>
    </row>
    <row r="68" spans="1:9" ht="44.25" customHeight="1" thickBot="1" x14ac:dyDescent="0.4">
      <c r="A68" s="5"/>
      <c r="B68" s="5"/>
      <c r="C68" s="74"/>
      <c r="D68" s="72"/>
      <c r="E68" s="75"/>
      <c r="F68" s="241"/>
      <c r="G68" s="241"/>
      <c r="H68" s="241"/>
      <c r="I68" s="241"/>
    </row>
    <row r="69" spans="1:9" ht="60" customHeight="1" thickBot="1" x14ac:dyDescent="0.4">
      <c r="A69" s="278" t="s">
        <v>48</v>
      </c>
      <c r="B69" s="279"/>
      <c r="C69" s="64" t="s">
        <v>39</v>
      </c>
      <c r="D69" s="64" t="s">
        <v>35</v>
      </c>
      <c r="E69" s="64" t="s">
        <v>36</v>
      </c>
      <c r="F69" s="77"/>
      <c r="G69" s="77"/>
      <c r="H69" s="77"/>
      <c r="I69" s="77"/>
    </row>
    <row r="70" spans="1:9" ht="60" customHeight="1" thickBot="1" x14ac:dyDescent="0.4">
      <c r="A70" s="218" t="s">
        <v>49</v>
      </c>
      <c r="B70" s="66"/>
      <c r="C70" s="69">
        <v>5.0437933844503001E-3</v>
      </c>
      <c r="D70" s="234">
        <v>7607860.0724904863</v>
      </c>
      <c r="E70" s="70">
        <f>D70/SUMPRODUCT(ACA!W15:W165, 'Formula factor data'!AJ12:AJ162)/15/38</f>
        <v>1.8757593564620734</v>
      </c>
      <c r="F70" s="77"/>
      <c r="G70" s="77"/>
      <c r="H70" s="77"/>
      <c r="I70" s="77"/>
    </row>
    <row r="71" spans="1:9" ht="60" customHeight="1" thickBot="1" x14ac:dyDescent="0.4">
      <c r="A71" s="218" t="s">
        <v>50</v>
      </c>
      <c r="B71" s="66"/>
      <c r="C71" s="69">
        <v>7.3518432493705566E-3</v>
      </c>
      <c r="D71" s="234">
        <v>11089231.943665497</v>
      </c>
      <c r="E71" s="70">
        <f>D71/SUMPRODUCT(ACA!W15:W165, 'Formula factor data'!AK12:AK162)/15/38</f>
        <v>1.4206118655558349</v>
      </c>
      <c r="F71" s="77"/>
      <c r="G71" s="77"/>
      <c r="H71" s="77"/>
      <c r="I71" s="77"/>
    </row>
    <row r="72" spans="1:9" ht="60" customHeight="1" thickBot="1" x14ac:dyDescent="0.4">
      <c r="A72" s="218" t="s">
        <v>51</v>
      </c>
      <c r="B72" s="66"/>
      <c r="C72" s="69">
        <v>6.7944159761919457E-3</v>
      </c>
      <c r="D72" s="234">
        <v>10248430.512741104</v>
      </c>
      <c r="E72" s="70">
        <f>D72/SUMPRODUCT(ACA!W15:W165, 'Formula factor data'!AL12:AL162)/15/38</f>
        <v>1.3378577763001562</v>
      </c>
      <c r="F72" s="77"/>
      <c r="G72" s="77"/>
      <c r="H72" s="77"/>
      <c r="I72" s="77"/>
    </row>
    <row r="73" spans="1:9" ht="60" customHeight="1" thickBot="1" x14ac:dyDescent="0.4">
      <c r="A73" s="218" t="s">
        <v>52</v>
      </c>
      <c r="B73" s="66"/>
      <c r="C73" s="69">
        <v>6.262908930558999E-3</v>
      </c>
      <c r="D73" s="234">
        <v>9446726.1361929812</v>
      </c>
      <c r="E73" s="70">
        <f>D73/SUMPRODUCT(ACA!W15:W165, 'Formula factor data'!AM12:AM162)/15/38</f>
        <v>1.2275189906259152</v>
      </c>
      <c r="F73" s="77"/>
      <c r="G73" s="77"/>
      <c r="H73" s="77"/>
      <c r="I73" s="77"/>
    </row>
    <row r="74" spans="1:9" ht="60" customHeight="1" thickBot="1" x14ac:dyDescent="0.4">
      <c r="A74" s="218" t="s">
        <v>53</v>
      </c>
      <c r="B74" s="66"/>
      <c r="C74" s="69">
        <v>7.9245499858691653E-3</v>
      </c>
      <c r="D74" s="234">
        <v>11953080.317646611</v>
      </c>
      <c r="E74" s="70">
        <f>D74/SUMPRODUCT(ACA!W15:W165, 'Formula factor data'!AN12:AN162)/15/38</f>
        <v>0.78616384792895699</v>
      </c>
      <c r="F74" s="9"/>
      <c r="G74" s="9"/>
      <c r="H74" s="9"/>
      <c r="I74" s="9"/>
    </row>
    <row r="75" spans="1:9" ht="60" customHeight="1" thickBot="1" x14ac:dyDescent="0.4">
      <c r="A75" s="218" t="s">
        <v>54</v>
      </c>
      <c r="B75" s="66"/>
      <c r="C75" s="69">
        <v>6.6224884735590333E-3</v>
      </c>
      <c r="D75" s="234">
        <v>9989101.812505994</v>
      </c>
      <c r="E75" s="70">
        <f>D75/SUMPRODUCT(ACA!W15:W165, 'Formula factor data'!AO12:AO162)/15/38</f>
        <v>0.64824036583615741</v>
      </c>
      <c r="F75" s="77"/>
      <c r="G75" s="77"/>
      <c r="H75" s="77"/>
      <c r="I75" s="77"/>
    </row>
    <row r="76" spans="1:9" ht="17.25" customHeight="1" x14ac:dyDescent="0.35">
      <c r="A76" s="63" t="s">
        <v>43</v>
      </c>
      <c r="B76" s="76"/>
      <c r="C76" s="76"/>
      <c r="D76" s="77"/>
      <c r="E76" s="77"/>
      <c r="F76" s="77"/>
      <c r="G76" s="77"/>
      <c r="H76" s="77"/>
      <c r="I76" s="77"/>
    </row>
  </sheetData>
  <mergeCells count="19">
    <mergeCell ref="E31:H31"/>
    <mergeCell ref="A42:B42"/>
    <mergeCell ref="E18:H18"/>
    <mergeCell ref="A69:B69"/>
    <mergeCell ref="A51:B51"/>
    <mergeCell ref="A60:B60"/>
    <mergeCell ref="A33:B33"/>
    <mergeCell ref="E29:H29"/>
    <mergeCell ref="E30:H30"/>
    <mergeCell ref="E12:H12"/>
    <mergeCell ref="E13:H13"/>
    <mergeCell ref="E21:H21"/>
    <mergeCell ref="E26:H26"/>
    <mergeCell ref="E19:H19"/>
    <mergeCell ref="E24:H24"/>
    <mergeCell ref="E25:H25"/>
    <mergeCell ref="E20:H20"/>
    <mergeCell ref="E14:H15"/>
    <mergeCell ref="E16:H16"/>
  </mergeCells>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8DA7-B72E-4389-871F-F79F234F3B4D}">
  <sheetPr>
    <tabColor theme="9" tint="0.39997558519241921"/>
  </sheetPr>
  <dimension ref="A1:J16"/>
  <sheetViews>
    <sheetView showGridLines="0" zoomScaleNormal="100" workbookViewId="0"/>
  </sheetViews>
  <sheetFormatPr defaultColWidth="28.81640625" defaultRowHeight="15.5" x14ac:dyDescent="0.35"/>
  <cols>
    <col min="1" max="5" width="28.81640625" style="30"/>
    <col min="6" max="9" width="35.26953125" style="30" customWidth="1"/>
    <col min="10" max="16384" width="28.81640625" style="30"/>
  </cols>
  <sheetData>
    <row r="1" spans="1:10" ht="45" customHeight="1" x14ac:dyDescent="0.35">
      <c r="A1" s="102" t="s">
        <v>55</v>
      </c>
      <c r="B1" s="160"/>
      <c r="C1" s="160"/>
      <c r="D1" s="160"/>
      <c r="E1" s="160"/>
      <c r="F1" s="160"/>
      <c r="G1" s="160"/>
      <c r="H1" s="160"/>
      <c r="I1" s="160"/>
    </row>
    <row r="2" spans="1:10" x14ac:dyDescent="0.35">
      <c r="A2" s="34" t="s">
        <v>56</v>
      </c>
      <c r="B2" s="28"/>
      <c r="C2" s="220"/>
      <c r="D2" s="220"/>
      <c r="E2" s="221"/>
      <c r="F2" s="242"/>
      <c r="G2" s="242"/>
      <c r="H2" s="242"/>
      <c r="I2" s="242"/>
      <c r="J2" s="242"/>
    </row>
    <row r="3" spans="1:10" x14ac:dyDescent="0.35">
      <c r="A3" s="56" t="s">
        <v>650</v>
      </c>
      <c r="B3" s="27"/>
      <c r="C3" s="219"/>
      <c r="D3" s="219"/>
      <c r="E3" s="222"/>
      <c r="F3" s="242"/>
      <c r="G3" s="242"/>
      <c r="H3" s="242"/>
      <c r="I3" s="242"/>
      <c r="J3" s="242"/>
    </row>
    <row r="4" spans="1:10" x14ac:dyDescent="0.35">
      <c r="A4" s="57" t="s">
        <v>57</v>
      </c>
      <c r="B4" s="39"/>
      <c r="C4" s="223"/>
      <c r="D4" s="223"/>
      <c r="E4" s="224"/>
      <c r="F4" s="242"/>
      <c r="G4" s="242"/>
      <c r="H4" s="242"/>
      <c r="I4" s="242"/>
      <c r="J4" s="242"/>
    </row>
    <row r="5" spans="1:10" ht="17.25" customHeight="1" thickBot="1" x14ac:dyDescent="0.4">
      <c r="A5" s="146"/>
      <c r="B5" s="65"/>
      <c r="C5" s="65"/>
      <c r="D5" s="65"/>
      <c r="E5" s="65"/>
      <c r="F5" s="65"/>
    </row>
    <row r="6" spans="1:10" ht="62.5" customHeight="1" thickBot="1" x14ac:dyDescent="0.4">
      <c r="A6" s="147"/>
      <c r="B6" s="65"/>
      <c r="C6" s="65"/>
      <c r="D6" s="65"/>
      <c r="E6" s="64" t="s">
        <v>58</v>
      </c>
      <c r="F6" s="278" t="s">
        <v>59</v>
      </c>
      <c r="G6" s="280"/>
      <c r="H6" s="280"/>
      <c r="I6" s="281"/>
    </row>
    <row r="7" spans="1:10" ht="41.25" customHeight="1" thickBot="1" x14ac:dyDescent="0.4">
      <c r="A7" s="1" t="s">
        <v>634</v>
      </c>
      <c r="B7" s="2"/>
      <c r="C7" s="2"/>
      <c r="D7" s="58"/>
      <c r="E7" s="158">
        <f>'3-4YO 2025-26 step-by-step'!AG6</f>
        <v>6.1445924504156455</v>
      </c>
      <c r="F7" s="266" t="s">
        <v>624</v>
      </c>
      <c r="G7" s="267"/>
      <c r="H7" s="267"/>
      <c r="I7" s="268"/>
    </row>
    <row r="8" spans="1:10" ht="75.75" customHeight="1" thickBot="1" x14ac:dyDescent="0.4">
      <c r="A8" s="1" t="s">
        <v>633</v>
      </c>
      <c r="B8" s="2"/>
      <c r="C8" s="2"/>
      <c r="D8" s="58"/>
      <c r="E8" s="158">
        <f>'3-4YO 2025-26 step-by-step'!AK6/'3-4YO 2025-26 step-by-step'!AJ6/15/38</f>
        <v>6.0644343256354682</v>
      </c>
      <c r="F8" s="266" t="s">
        <v>631</v>
      </c>
      <c r="G8" s="267"/>
      <c r="H8" s="267"/>
      <c r="I8" s="268"/>
    </row>
    <row r="9" spans="1:10" ht="65.25" customHeight="1" thickBot="1" x14ac:dyDescent="0.4">
      <c r="A9" s="1" t="s">
        <v>60</v>
      </c>
      <c r="B9" s="2"/>
      <c r="C9" s="2"/>
      <c r="D9" s="58"/>
      <c r="E9" s="158">
        <f>('3-4YO 2025-26 step-by-step'!AH6+'3-4YO 2025-26 step-by-step'!AK6)/('3-4YO 2025-26 step-by-step'!AJ6+'3-4YO 2025-26 step-by-step'!I6)/15/38</f>
        <v>6.1205134433756765</v>
      </c>
      <c r="F9" s="266" t="s">
        <v>632</v>
      </c>
      <c r="G9" s="267"/>
      <c r="H9" s="267"/>
      <c r="I9" s="268"/>
    </row>
    <row r="10" spans="1:10" ht="48.75" customHeight="1" thickBot="1" x14ac:dyDescent="0.4">
      <c r="A10" s="1" t="s">
        <v>61</v>
      </c>
      <c r="B10" s="2"/>
      <c r="C10" s="2"/>
      <c r="D10" s="58"/>
      <c r="E10" s="158">
        <f>'2YO 2025-26 step-by-step'!BG8/SUM('2YO 2025-26 step-by-step'!H8, '2YO 2025-26 step-by-step'!BB8, '2YO 2025-26 step-by-step'!BC8)/15/38</f>
        <v>8.531412599263092</v>
      </c>
      <c r="F10" s="266" t="s">
        <v>62</v>
      </c>
      <c r="G10" s="267"/>
      <c r="H10" s="267"/>
      <c r="I10" s="268"/>
    </row>
    <row r="11" spans="1:10" ht="48.75" customHeight="1" thickBot="1" x14ac:dyDescent="0.4">
      <c r="A11" s="1" t="s">
        <v>63</v>
      </c>
      <c r="B11" s="2"/>
      <c r="C11" s="2"/>
      <c r="D11" s="58"/>
      <c r="E11" s="158">
        <f>'Under 2s 2025-26 step-by-step'!BD8/SUM('Under 2s 2025-26 step-by-step'!AZ8:BA8)/15/38</f>
        <v>11.541827230225794</v>
      </c>
      <c r="F11" s="266" t="s">
        <v>64</v>
      </c>
      <c r="G11" s="267"/>
      <c r="H11" s="267"/>
      <c r="I11" s="268"/>
    </row>
    <row r="12" spans="1:10" ht="48" customHeight="1" thickBot="1" x14ac:dyDescent="0.4">
      <c r="A12" s="1" t="s">
        <v>649</v>
      </c>
      <c r="B12" s="2"/>
      <c r="C12" s="2"/>
      <c r="D12" s="2"/>
      <c r="E12" s="159">
        <f>'MNS 2025-26'!N7/'MNS 2025-26'!F7/15/38</f>
        <v>5.8960250333255706</v>
      </c>
      <c r="F12" s="266" t="s">
        <v>625</v>
      </c>
      <c r="G12" s="267"/>
      <c r="H12" s="267"/>
      <c r="I12" s="268"/>
    </row>
    <row r="13" spans="1:10" ht="42" customHeight="1" thickBot="1" x14ac:dyDescent="0.4">
      <c r="A13" s="205" t="s">
        <v>754</v>
      </c>
      <c r="B13" s="2"/>
      <c r="C13" s="2"/>
      <c r="D13" s="2"/>
      <c r="E13" s="159">
        <v>1</v>
      </c>
      <c r="F13" s="266" t="s">
        <v>756</v>
      </c>
      <c r="G13" s="267"/>
      <c r="H13" s="267"/>
      <c r="I13" s="268"/>
    </row>
    <row r="14" spans="1:10" ht="41.25" customHeight="1" thickBot="1" x14ac:dyDescent="0.4">
      <c r="A14" s="1" t="s">
        <v>755</v>
      </c>
      <c r="B14" s="2"/>
      <c r="C14" s="2"/>
      <c r="D14" s="2"/>
      <c r="E14" s="237">
        <v>938</v>
      </c>
      <c r="F14" s="266" t="s">
        <v>757</v>
      </c>
      <c r="G14" s="267"/>
      <c r="H14" s="267"/>
      <c r="I14" s="268"/>
    </row>
    <row r="15" spans="1:10" x14ac:dyDescent="0.35">
      <c r="A15" s="63"/>
    </row>
    <row r="16" spans="1:10" ht="15.65" customHeight="1" x14ac:dyDescent="0.35">
      <c r="A16" s="76"/>
      <c r="B16" s="77"/>
      <c r="C16" s="77"/>
      <c r="D16" s="77"/>
      <c r="E16" s="77"/>
      <c r="F16" s="77"/>
      <c r="G16" s="77"/>
      <c r="H16" s="77"/>
      <c r="I16" s="77"/>
    </row>
  </sheetData>
  <mergeCells count="9">
    <mergeCell ref="F6:I6"/>
    <mergeCell ref="F13:I13"/>
    <mergeCell ref="F14:I14"/>
    <mergeCell ref="F7:I7"/>
    <mergeCell ref="F8:I8"/>
    <mergeCell ref="F9:I9"/>
    <mergeCell ref="F10:I10"/>
    <mergeCell ref="F11:I11"/>
    <mergeCell ref="F12:I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EAAD9-0CC2-4D88-B1D3-015CDFF287B2}">
  <sheetPr codeName="Sheet4">
    <tabColor theme="6" tint="0.39997558519241921"/>
  </sheetPr>
  <dimension ref="A1:H155"/>
  <sheetViews>
    <sheetView showGridLines="0" zoomScaleNormal="100" workbookViewId="0"/>
  </sheetViews>
  <sheetFormatPr defaultColWidth="28.81640625" defaultRowHeight="15.5" x14ac:dyDescent="0.35"/>
  <cols>
    <col min="1" max="1" width="35.7265625" style="30" customWidth="1"/>
    <col min="2" max="2" width="18.7265625" style="30" customWidth="1"/>
    <col min="3" max="3" width="39.54296875" style="30" bestFit="1" customWidth="1"/>
    <col min="4" max="16384" width="28.81640625" style="30"/>
  </cols>
  <sheetData>
    <row r="1" spans="1:8" ht="45" customHeight="1" x14ac:dyDescent="0.35">
      <c r="A1" s="102" t="s">
        <v>65</v>
      </c>
      <c r="B1" s="103"/>
      <c r="C1" s="103"/>
      <c r="D1" s="103"/>
      <c r="E1" s="103"/>
      <c r="F1" s="103"/>
      <c r="G1" s="103"/>
    </row>
    <row r="2" spans="1:8" x14ac:dyDescent="0.35">
      <c r="A2" s="34" t="s">
        <v>488</v>
      </c>
      <c r="B2" s="136"/>
      <c r="C2" s="136"/>
      <c r="D2" s="137"/>
      <c r="E2" s="138"/>
      <c r="F2" s="138"/>
      <c r="G2" s="138"/>
      <c r="H2" s="164"/>
    </row>
    <row r="3" spans="1:8" x14ac:dyDescent="0.35">
      <c r="A3" s="139" t="s">
        <v>525</v>
      </c>
      <c r="B3" s="140"/>
      <c r="C3" s="140"/>
      <c r="D3" s="141"/>
      <c r="E3" s="142"/>
      <c r="F3" s="142"/>
      <c r="G3" s="142"/>
      <c r="H3" s="165"/>
    </row>
    <row r="4" spans="1:8" ht="60" customHeight="1" x14ac:dyDescent="0.35">
      <c r="A4" s="143" t="s">
        <v>66</v>
      </c>
      <c r="B4" s="143" t="s">
        <v>651</v>
      </c>
      <c r="C4" s="143" t="s">
        <v>652</v>
      </c>
      <c r="D4" s="166" t="s">
        <v>67</v>
      </c>
      <c r="E4" s="105" t="s">
        <v>68</v>
      </c>
      <c r="F4" s="105" t="s">
        <v>69</v>
      </c>
      <c r="G4" s="105" t="s">
        <v>70</v>
      </c>
    </row>
    <row r="5" spans="1:8" x14ac:dyDescent="0.35">
      <c r="A5" s="90" t="s">
        <v>71</v>
      </c>
      <c r="B5" s="89">
        <v>831</v>
      </c>
      <c r="C5" s="90" t="s">
        <v>72</v>
      </c>
      <c r="D5" s="92">
        <v>5.71</v>
      </c>
      <c r="E5" s="92">
        <f>'3-4YO 2025-26 step-by-step'!AG7</f>
        <v>5.94</v>
      </c>
      <c r="F5" s="92">
        <f t="shared" ref="F5:F36" si="0">E5-D5</f>
        <v>0.23000000000000043</v>
      </c>
      <c r="G5" s="167">
        <f t="shared" ref="G5:G36" si="1">F5/D5</f>
        <v>4.028021015761829E-2</v>
      </c>
      <c r="H5" s="211"/>
    </row>
    <row r="6" spans="1:8" x14ac:dyDescent="0.35">
      <c r="A6" s="90" t="s">
        <v>71</v>
      </c>
      <c r="B6" s="89">
        <v>830</v>
      </c>
      <c r="C6" s="90" t="s">
        <v>73</v>
      </c>
      <c r="D6" s="92">
        <v>5.47</v>
      </c>
      <c r="E6" s="92">
        <f>'3-4YO 2025-26 step-by-step'!AG8</f>
        <v>5.71</v>
      </c>
      <c r="F6" s="92">
        <f t="shared" si="0"/>
        <v>0.24000000000000021</v>
      </c>
      <c r="G6" s="167">
        <f t="shared" si="1"/>
        <v>4.3875685557586877E-2</v>
      </c>
      <c r="H6" s="211"/>
    </row>
    <row r="7" spans="1:8" x14ac:dyDescent="0.35">
      <c r="A7" s="90" t="s">
        <v>71</v>
      </c>
      <c r="B7" s="89">
        <v>856</v>
      </c>
      <c r="C7" s="90" t="s">
        <v>74</v>
      </c>
      <c r="D7" s="92">
        <v>5.51</v>
      </c>
      <c r="E7" s="92">
        <f>'3-4YO 2025-26 step-by-step'!AG9</f>
        <v>5.74</v>
      </c>
      <c r="F7" s="92">
        <f t="shared" si="0"/>
        <v>0.23000000000000043</v>
      </c>
      <c r="G7" s="167">
        <f t="shared" si="1"/>
        <v>4.1742286751361241E-2</v>
      </c>
      <c r="H7" s="168"/>
    </row>
    <row r="8" spans="1:8" x14ac:dyDescent="0.35">
      <c r="A8" s="90" t="s">
        <v>71</v>
      </c>
      <c r="B8" s="89">
        <v>855</v>
      </c>
      <c r="C8" s="90" t="s">
        <v>75</v>
      </c>
      <c r="D8" s="92">
        <v>5.47</v>
      </c>
      <c r="E8" s="92">
        <f>'3-4YO 2025-26 step-by-step'!AG10</f>
        <v>5.71</v>
      </c>
      <c r="F8" s="92">
        <f t="shared" si="0"/>
        <v>0.24000000000000021</v>
      </c>
      <c r="G8" s="167">
        <f t="shared" si="1"/>
        <v>4.3875685557586877E-2</v>
      </c>
    </row>
    <row r="9" spans="1:8" x14ac:dyDescent="0.35">
      <c r="A9" s="90" t="s">
        <v>71</v>
      </c>
      <c r="B9" s="89">
        <v>925</v>
      </c>
      <c r="C9" s="90" t="s">
        <v>76</v>
      </c>
      <c r="D9" s="92">
        <v>5.47</v>
      </c>
      <c r="E9" s="92">
        <f>'3-4YO 2025-26 step-by-step'!AG11</f>
        <v>5.71</v>
      </c>
      <c r="F9" s="92">
        <f t="shared" si="0"/>
        <v>0.24000000000000021</v>
      </c>
      <c r="G9" s="167">
        <f t="shared" si="1"/>
        <v>4.3875685557586877E-2</v>
      </c>
    </row>
    <row r="10" spans="1:8" x14ac:dyDescent="0.35">
      <c r="A10" s="90" t="s">
        <v>71</v>
      </c>
      <c r="B10" s="89">
        <v>940</v>
      </c>
      <c r="C10" s="90" t="s">
        <v>77</v>
      </c>
      <c r="D10" s="92">
        <v>5.47</v>
      </c>
      <c r="E10" s="92">
        <f>'3-4YO 2025-26 step-by-step'!AG12</f>
        <v>5.71</v>
      </c>
      <c r="F10" s="92">
        <f t="shared" si="0"/>
        <v>0.24000000000000021</v>
      </c>
      <c r="G10" s="167">
        <f t="shared" si="1"/>
        <v>4.3875685557586877E-2</v>
      </c>
    </row>
    <row r="11" spans="1:8" x14ac:dyDescent="0.35">
      <c r="A11" s="90" t="s">
        <v>71</v>
      </c>
      <c r="B11" s="89">
        <v>892</v>
      </c>
      <c r="C11" s="90" t="s">
        <v>78</v>
      </c>
      <c r="D11" s="92">
        <v>5.72</v>
      </c>
      <c r="E11" s="92">
        <f>'3-4YO 2025-26 step-by-step'!AG13</f>
        <v>5.94</v>
      </c>
      <c r="F11" s="92">
        <f t="shared" si="0"/>
        <v>0.22000000000000064</v>
      </c>
      <c r="G11" s="167">
        <f t="shared" si="1"/>
        <v>3.8461538461538575E-2</v>
      </c>
    </row>
    <row r="12" spans="1:8" x14ac:dyDescent="0.35">
      <c r="A12" s="90" t="s">
        <v>71</v>
      </c>
      <c r="B12" s="89">
        <v>891</v>
      </c>
      <c r="C12" s="90" t="s">
        <v>79</v>
      </c>
      <c r="D12" s="92">
        <v>5.47</v>
      </c>
      <c r="E12" s="92">
        <f>'3-4YO 2025-26 step-by-step'!AG14</f>
        <v>5.71</v>
      </c>
      <c r="F12" s="92">
        <f t="shared" si="0"/>
        <v>0.24000000000000021</v>
      </c>
      <c r="G12" s="167">
        <f t="shared" si="1"/>
        <v>4.3875685557586877E-2</v>
      </c>
    </row>
    <row r="13" spans="1:8" x14ac:dyDescent="0.35">
      <c r="A13" s="90" t="s">
        <v>71</v>
      </c>
      <c r="B13" s="89">
        <v>857</v>
      </c>
      <c r="C13" s="90" t="s">
        <v>80</v>
      </c>
      <c r="D13" s="92">
        <v>5.47</v>
      </c>
      <c r="E13" s="92">
        <f>'3-4YO 2025-26 step-by-step'!AG15</f>
        <v>5.71</v>
      </c>
      <c r="F13" s="92">
        <f t="shared" si="0"/>
        <v>0.24000000000000021</v>
      </c>
      <c r="G13" s="167">
        <f t="shared" si="1"/>
        <v>4.3875685557586877E-2</v>
      </c>
    </row>
    <row r="14" spans="1:8" x14ac:dyDescent="0.35">
      <c r="A14" s="90" t="s">
        <v>71</v>
      </c>
      <c r="B14" s="89">
        <v>941</v>
      </c>
      <c r="C14" s="90" t="s">
        <v>81</v>
      </c>
      <c r="D14" s="92">
        <v>5.5</v>
      </c>
      <c r="E14" s="92">
        <f>'3-4YO 2025-26 step-by-step'!AG16</f>
        <v>5.71</v>
      </c>
      <c r="F14" s="92">
        <f t="shared" si="0"/>
        <v>0.20999999999999996</v>
      </c>
      <c r="G14" s="167">
        <f t="shared" si="1"/>
        <v>3.8181818181818178E-2</v>
      </c>
    </row>
    <row r="15" spans="1:8" x14ac:dyDescent="0.35">
      <c r="A15" s="90" t="s">
        <v>82</v>
      </c>
      <c r="B15" s="89">
        <v>822</v>
      </c>
      <c r="C15" s="90" t="s">
        <v>83</v>
      </c>
      <c r="D15" s="92">
        <v>5.78</v>
      </c>
      <c r="E15" s="92">
        <f>'3-4YO 2025-26 step-by-step'!AG17</f>
        <v>6.04</v>
      </c>
      <c r="F15" s="92">
        <f t="shared" si="0"/>
        <v>0.25999999999999979</v>
      </c>
      <c r="G15" s="167">
        <f t="shared" si="1"/>
        <v>4.4982698961937677E-2</v>
      </c>
    </row>
    <row r="16" spans="1:8" x14ac:dyDescent="0.35">
      <c r="A16" s="90" t="s">
        <v>82</v>
      </c>
      <c r="B16" s="89">
        <v>873</v>
      </c>
      <c r="C16" s="90" t="s">
        <v>84</v>
      </c>
      <c r="D16" s="92">
        <v>5.8</v>
      </c>
      <c r="E16" s="92">
        <f>'3-4YO 2025-26 step-by-step'!AG18</f>
        <v>6.06</v>
      </c>
      <c r="F16" s="92">
        <f t="shared" si="0"/>
        <v>0.25999999999999979</v>
      </c>
      <c r="G16" s="167">
        <f t="shared" si="1"/>
        <v>4.4827586206896516E-2</v>
      </c>
    </row>
    <row r="17" spans="1:7" x14ac:dyDescent="0.35">
      <c r="A17" s="90" t="s">
        <v>82</v>
      </c>
      <c r="B17" s="89">
        <v>823</v>
      </c>
      <c r="C17" s="90" t="s">
        <v>85</v>
      </c>
      <c r="D17" s="92">
        <v>5.52</v>
      </c>
      <c r="E17" s="92">
        <f>'3-4YO 2025-26 step-by-step'!AG19</f>
        <v>5.78</v>
      </c>
      <c r="F17" s="92">
        <f t="shared" si="0"/>
        <v>0.26000000000000068</v>
      </c>
      <c r="G17" s="167">
        <f t="shared" si="1"/>
        <v>4.7101449275362445E-2</v>
      </c>
    </row>
    <row r="18" spans="1:7" x14ac:dyDescent="0.35">
      <c r="A18" s="90" t="s">
        <v>82</v>
      </c>
      <c r="B18" s="89">
        <v>881</v>
      </c>
      <c r="C18" s="90" t="s">
        <v>86</v>
      </c>
      <c r="D18" s="92">
        <v>5.61</v>
      </c>
      <c r="E18" s="92">
        <f>'3-4YO 2025-26 step-by-step'!AG20</f>
        <v>5.87</v>
      </c>
      <c r="F18" s="92">
        <f t="shared" si="0"/>
        <v>0.25999999999999979</v>
      </c>
      <c r="G18" s="167">
        <f t="shared" si="1"/>
        <v>4.6345811051693366E-2</v>
      </c>
    </row>
    <row r="19" spans="1:7" x14ac:dyDescent="0.35">
      <c r="A19" s="90" t="s">
        <v>82</v>
      </c>
      <c r="B19" s="89">
        <v>919</v>
      </c>
      <c r="C19" s="90" t="s">
        <v>87</v>
      </c>
      <c r="D19" s="92">
        <v>6.05</v>
      </c>
      <c r="E19" s="92">
        <f>'3-4YO 2025-26 step-by-step'!AG21</f>
        <v>6.25</v>
      </c>
      <c r="F19" s="92">
        <f t="shared" si="0"/>
        <v>0.20000000000000018</v>
      </c>
      <c r="G19" s="167">
        <f t="shared" si="1"/>
        <v>3.305785123966945E-2</v>
      </c>
    </row>
    <row r="20" spans="1:7" x14ac:dyDescent="0.35">
      <c r="A20" s="90" t="s">
        <v>82</v>
      </c>
      <c r="B20" s="89">
        <v>821</v>
      </c>
      <c r="C20" s="90" t="s">
        <v>88</v>
      </c>
      <c r="D20" s="92">
        <v>5.87</v>
      </c>
      <c r="E20" s="92">
        <f>'3-4YO 2025-26 step-by-step'!AG22</f>
        <v>6.1</v>
      </c>
      <c r="F20" s="92">
        <f t="shared" si="0"/>
        <v>0.22999999999999954</v>
      </c>
      <c r="G20" s="167">
        <f t="shared" si="1"/>
        <v>3.918228279386704E-2</v>
      </c>
    </row>
    <row r="21" spans="1:7" x14ac:dyDescent="0.35">
      <c r="A21" s="90" t="s">
        <v>82</v>
      </c>
      <c r="B21" s="89">
        <v>926</v>
      </c>
      <c r="C21" s="90" t="s">
        <v>89</v>
      </c>
      <c r="D21" s="92">
        <v>5.48</v>
      </c>
      <c r="E21" s="92">
        <f>'3-4YO 2025-26 step-by-step'!AG23</f>
        <v>5.71</v>
      </c>
      <c r="F21" s="92">
        <f t="shared" si="0"/>
        <v>0.22999999999999954</v>
      </c>
      <c r="G21" s="167">
        <f t="shared" si="1"/>
        <v>4.1970802919707943E-2</v>
      </c>
    </row>
    <row r="22" spans="1:7" x14ac:dyDescent="0.35">
      <c r="A22" s="90" t="s">
        <v>82</v>
      </c>
      <c r="B22" s="89">
        <v>874</v>
      </c>
      <c r="C22" s="90" t="s">
        <v>90</v>
      </c>
      <c r="D22" s="92">
        <v>6</v>
      </c>
      <c r="E22" s="92">
        <f>'3-4YO 2025-26 step-by-step'!AG24</f>
        <v>6.24</v>
      </c>
      <c r="F22" s="92">
        <f t="shared" si="0"/>
        <v>0.24000000000000021</v>
      </c>
      <c r="G22" s="167">
        <f t="shared" si="1"/>
        <v>4.0000000000000036E-2</v>
      </c>
    </row>
    <row r="23" spans="1:7" x14ac:dyDescent="0.35">
      <c r="A23" s="90" t="s">
        <v>82</v>
      </c>
      <c r="B23" s="89">
        <v>882</v>
      </c>
      <c r="C23" s="90" t="s">
        <v>91</v>
      </c>
      <c r="D23" s="92">
        <v>5.59</v>
      </c>
      <c r="E23" s="92">
        <f>'3-4YO 2025-26 step-by-step'!AG25</f>
        <v>5.88</v>
      </c>
      <c r="F23" s="92">
        <f t="shared" si="0"/>
        <v>0.29000000000000004</v>
      </c>
      <c r="G23" s="167">
        <f t="shared" si="1"/>
        <v>5.1878354203935606E-2</v>
      </c>
    </row>
    <row r="24" spans="1:7" x14ac:dyDescent="0.35">
      <c r="A24" s="90" t="s">
        <v>82</v>
      </c>
      <c r="B24" s="89">
        <v>935</v>
      </c>
      <c r="C24" s="90" t="s">
        <v>92</v>
      </c>
      <c r="D24" s="92">
        <v>5.5</v>
      </c>
      <c r="E24" s="92">
        <f>'3-4YO 2025-26 step-by-step'!AG26</f>
        <v>5.72</v>
      </c>
      <c r="F24" s="92">
        <f t="shared" si="0"/>
        <v>0.21999999999999975</v>
      </c>
      <c r="G24" s="167">
        <f t="shared" si="1"/>
        <v>3.9999999999999952E-2</v>
      </c>
    </row>
    <row r="25" spans="1:7" x14ac:dyDescent="0.35">
      <c r="A25" s="90" t="s">
        <v>82</v>
      </c>
      <c r="B25" s="89">
        <v>883</v>
      </c>
      <c r="C25" s="90" t="s">
        <v>93</v>
      </c>
      <c r="D25" s="92">
        <v>5.88</v>
      </c>
      <c r="E25" s="92">
        <f>'3-4YO 2025-26 step-by-step'!AG27</f>
        <v>6.13</v>
      </c>
      <c r="F25" s="92">
        <f t="shared" si="0"/>
        <v>0.25</v>
      </c>
      <c r="G25" s="167">
        <f t="shared" si="1"/>
        <v>4.2517006802721087E-2</v>
      </c>
    </row>
    <row r="26" spans="1:7" x14ac:dyDescent="0.35">
      <c r="A26" s="90" t="s">
        <v>94</v>
      </c>
      <c r="B26" s="89">
        <v>202</v>
      </c>
      <c r="C26" s="90" t="s">
        <v>95</v>
      </c>
      <c r="D26" s="92">
        <v>9.0399999999999991</v>
      </c>
      <c r="E26" s="92">
        <f>'3-4YO 2025-26 step-by-step'!AG28</f>
        <v>9.23</v>
      </c>
      <c r="F26" s="92">
        <f t="shared" si="0"/>
        <v>0.19000000000000128</v>
      </c>
      <c r="G26" s="167">
        <f t="shared" si="1"/>
        <v>2.1017699115044391E-2</v>
      </c>
    </row>
    <row r="27" spans="1:7" x14ac:dyDescent="0.35">
      <c r="A27" s="90" t="s">
        <v>94</v>
      </c>
      <c r="B27" s="89">
        <v>204</v>
      </c>
      <c r="C27" s="90" t="s">
        <v>96</v>
      </c>
      <c r="D27" s="92">
        <v>7.6</v>
      </c>
      <c r="E27" s="92">
        <f>'3-4YO 2025-26 step-by-step'!AG29</f>
        <v>7.99</v>
      </c>
      <c r="F27" s="92">
        <f t="shared" si="0"/>
        <v>0.39000000000000057</v>
      </c>
      <c r="G27" s="167">
        <f t="shared" si="1"/>
        <v>5.1315789473684287E-2</v>
      </c>
    </row>
    <row r="28" spans="1:7" x14ac:dyDescent="0.35">
      <c r="A28" s="90" t="s">
        <v>94</v>
      </c>
      <c r="B28" s="89">
        <v>205</v>
      </c>
      <c r="C28" s="90" t="s">
        <v>97</v>
      </c>
      <c r="D28" s="92">
        <v>8.7100000000000009</v>
      </c>
      <c r="E28" s="92">
        <f>'3-4YO 2025-26 step-by-step'!AG30</f>
        <v>8.8699999999999992</v>
      </c>
      <c r="F28" s="92">
        <f t="shared" si="0"/>
        <v>0.15999999999999837</v>
      </c>
      <c r="G28" s="167">
        <f t="shared" si="1"/>
        <v>1.8369690011480866E-2</v>
      </c>
    </row>
    <row r="29" spans="1:7" x14ac:dyDescent="0.35">
      <c r="A29" s="90" t="s">
        <v>94</v>
      </c>
      <c r="B29" s="89">
        <v>309</v>
      </c>
      <c r="C29" s="90" t="s">
        <v>98</v>
      </c>
      <c r="D29" s="92">
        <v>6.58</v>
      </c>
      <c r="E29" s="92">
        <f>'3-4YO 2025-26 step-by-step'!AG31</f>
        <v>6.77</v>
      </c>
      <c r="F29" s="92">
        <f t="shared" si="0"/>
        <v>0.1899999999999995</v>
      </c>
      <c r="G29" s="167">
        <f t="shared" si="1"/>
        <v>2.8875379939209651E-2</v>
      </c>
    </row>
    <row r="30" spans="1:7" x14ac:dyDescent="0.35">
      <c r="A30" s="90" t="s">
        <v>94</v>
      </c>
      <c r="B30" s="89">
        <v>206</v>
      </c>
      <c r="C30" s="90" t="s">
        <v>99</v>
      </c>
      <c r="D30" s="92">
        <v>8.3800000000000008</v>
      </c>
      <c r="E30" s="92">
        <f>'3-4YO 2025-26 step-by-step'!AG32</f>
        <v>8.6</v>
      </c>
      <c r="F30" s="92">
        <f t="shared" si="0"/>
        <v>0.21999999999999886</v>
      </c>
      <c r="G30" s="167">
        <f t="shared" si="1"/>
        <v>2.6252983293555947E-2</v>
      </c>
    </row>
    <row r="31" spans="1:7" x14ac:dyDescent="0.35">
      <c r="A31" s="90" t="s">
        <v>94</v>
      </c>
      <c r="B31" s="89">
        <v>207</v>
      </c>
      <c r="C31" s="90" t="s">
        <v>100</v>
      </c>
      <c r="D31" s="92">
        <v>8.6</v>
      </c>
      <c r="E31" s="92">
        <f>'3-4YO 2025-26 step-by-step'!AG33</f>
        <v>8.7200000000000006</v>
      </c>
      <c r="F31" s="92">
        <f t="shared" si="0"/>
        <v>0.12000000000000099</v>
      </c>
      <c r="G31" s="167">
        <f t="shared" si="1"/>
        <v>1.3953488372093139E-2</v>
      </c>
    </row>
    <row r="32" spans="1:7" x14ac:dyDescent="0.35">
      <c r="A32" s="90" t="s">
        <v>94</v>
      </c>
      <c r="B32" s="89">
        <v>208</v>
      </c>
      <c r="C32" s="90" t="s">
        <v>101</v>
      </c>
      <c r="D32" s="92">
        <v>7.8</v>
      </c>
      <c r="E32" s="92">
        <f>'3-4YO 2025-26 step-by-step'!AG34</f>
        <v>8.07</v>
      </c>
      <c r="F32" s="92">
        <f t="shared" si="0"/>
        <v>0.27000000000000046</v>
      </c>
      <c r="G32" s="167">
        <f t="shared" si="1"/>
        <v>3.4615384615384673E-2</v>
      </c>
    </row>
    <row r="33" spans="1:7" x14ac:dyDescent="0.35">
      <c r="A33" s="90" t="s">
        <v>94</v>
      </c>
      <c r="B33" s="89">
        <v>209</v>
      </c>
      <c r="C33" s="90" t="s">
        <v>102</v>
      </c>
      <c r="D33" s="92">
        <v>7.24</v>
      </c>
      <c r="E33" s="92">
        <f>'3-4YO 2025-26 step-by-step'!AG35</f>
        <v>7.52</v>
      </c>
      <c r="F33" s="92">
        <f t="shared" si="0"/>
        <v>0.27999999999999936</v>
      </c>
      <c r="G33" s="167">
        <f t="shared" si="1"/>
        <v>3.8674033149171179E-2</v>
      </c>
    </row>
    <row r="34" spans="1:7" x14ac:dyDescent="0.35">
      <c r="A34" s="90" t="s">
        <v>94</v>
      </c>
      <c r="B34" s="89">
        <v>316</v>
      </c>
      <c r="C34" s="90" t="s">
        <v>103</v>
      </c>
      <c r="D34" s="92">
        <v>6.45</v>
      </c>
      <c r="E34" s="92">
        <f>'3-4YO 2025-26 step-by-step'!AG36</f>
        <v>6.74</v>
      </c>
      <c r="F34" s="92">
        <f t="shared" si="0"/>
        <v>0.29000000000000004</v>
      </c>
      <c r="G34" s="167">
        <f t="shared" si="1"/>
        <v>4.4961240310077526E-2</v>
      </c>
    </row>
    <row r="35" spans="1:7" x14ac:dyDescent="0.35">
      <c r="A35" s="90" t="s">
        <v>94</v>
      </c>
      <c r="B35" s="89">
        <v>210</v>
      </c>
      <c r="C35" s="90" t="s">
        <v>104</v>
      </c>
      <c r="D35" s="92">
        <v>7.6</v>
      </c>
      <c r="E35" s="92">
        <f>'3-4YO 2025-26 step-by-step'!AG37</f>
        <v>7.91</v>
      </c>
      <c r="F35" s="92">
        <f t="shared" si="0"/>
        <v>0.3100000000000005</v>
      </c>
      <c r="G35" s="167">
        <f t="shared" si="1"/>
        <v>4.0789473684210591E-2</v>
      </c>
    </row>
    <row r="36" spans="1:7" x14ac:dyDescent="0.35">
      <c r="A36" s="90" t="s">
        <v>94</v>
      </c>
      <c r="B36" s="89">
        <v>211</v>
      </c>
      <c r="C36" s="90" t="s">
        <v>105</v>
      </c>
      <c r="D36" s="92">
        <v>8.68</v>
      </c>
      <c r="E36" s="92">
        <f>'3-4YO 2025-26 step-by-step'!AG38</f>
        <v>8.91</v>
      </c>
      <c r="F36" s="92">
        <f t="shared" si="0"/>
        <v>0.23000000000000043</v>
      </c>
      <c r="G36" s="167">
        <f t="shared" si="1"/>
        <v>2.6497695852534611E-2</v>
      </c>
    </row>
    <row r="37" spans="1:7" x14ac:dyDescent="0.35">
      <c r="A37" s="90" t="s">
        <v>94</v>
      </c>
      <c r="B37" s="89">
        <v>212</v>
      </c>
      <c r="C37" s="90" t="s">
        <v>106</v>
      </c>
      <c r="D37" s="92">
        <v>7.72</v>
      </c>
      <c r="E37" s="92">
        <f>'3-4YO 2025-26 step-by-step'!AG39</f>
        <v>8.01</v>
      </c>
      <c r="F37" s="92">
        <f t="shared" ref="F37:F68" si="2">E37-D37</f>
        <v>0.29000000000000004</v>
      </c>
      <c r="G37" s="167">
        <f t="shared" ref="G37:G68" si="3">F37/D37</f>
        <v>3.7564766839378247E-2</v>
      </c>
    </row>
    <row r="38" spans="1:7" x14ac:dyDescent="0.35">
      <c r="A38" s="90" t="s">
        <v>94</v>
      </c>
      <c r="B38" s="89">
        <v>213</v>
      </c>
      <c r="C38" s="90" t="s">
        <v>107</v>
      </c>
      <c r="D38" s="92">
        <v>8.4499999999999993</v>
      </c>
      <c r="E38" s="92">
        <f>'3-4YO 2025-26 step-by-step'!AG40</f>
        <v>8.77</v>
      </c>
      <c r="F38" s="92">
        <f t="shared" si="2"/>
        <v>0.32000000000000028</v>
      </c>
      <c r="G38" s="167">
        <f t="shared" si="3"/>
        <v>3.7869822485207136E-2</v>
      </c>
    </row>
    <row r="39" spans="1:7" x14ac:dyDescent="0.35">
      <c r="A39" s="90" t="s">
        <v>108</v>
      </c>
      <c r="B39" s="89">
        <v>841</v>
      </c>
      <c r="C39" s="90" t="s">
        <v>109</v>
      </c>
      <c r="D39" s="92">
        <v>5.49</v>
      </c>
      <c r="E39" s="92">
        <f>'3-4YO 2025-26 step-by-step'!AG41</f>
        <v>5.71</v>
      </c>
      <c r="F39" s="92">
        <f t="shared" si="2"/>
        <v>0.21999999999999975</v>
      </c>
      <c r="G39" s="167">
        <f t="shared" si="3"/>
        <v>4.0072859744990849E-2</v>
      </c>
    </row>
    <row r="40" spans="1:7" x14ac:dyDescent="0.35">
      <c r="A40" s="90" t="s">
        <v>108</v>
      </c>
      <c r="B40" s="89">
        <v>840</v>
      </c>
      <c r="C40" s="90" t="s">
        <v>110</v>
      </c>
      <c r="D40" s="92">
        <v>5.47</v>
      </c>
      <c r="E40" s="92">
        <f>'3-4YO 2025-26 step-by-step'!AG42</f>
        <v>5.71</v>
      </c>
      <c r="F40" s="92">
        <f t="shared" si="2"/>
        <v>0.24000000000000021</v>
      </c>
      <c r="G40" s="167">
        <f t="shared" si="3"/>
        <v>4.3875685557586877E-2</v>
      </c>
    </row>
    <row r="41" spans="1:7" x14ac:dyDescent="0.35">
      <c r="A41" s="90" t="s">
        <v>108</v>
      </c>
      <c r="B41" s="89">
        <v>390</v>
      </c>
      <c r="C41" s="90" t="s">
        <v>111</v>
      </c>
      <c r="D41" s="92">
        <v>5.47</v>
      </c>
      <c r="E41" s="92">
        <f>'3-4YO 2025-26 step-by-step'!AG43</f>
        <v>5.71</v>
      </c>
      <c r="F41" s="92">
        <f t="shared" si="2"/>
        <v>0.24000000000000021</v>
      </c>
      <c r="G41" s="167">
        <f t="shared" si="3"/>
        <v>4.3875685557586877E-2</v>
      </c>
    </row>
    <row r="42" spans="1:7" x14ac:dyDescent="0.35">
      <c r="A42" s="90" t="s">
        <v>108</v>
      </c>
      <c r="B42" s="89">
        <v>805</v>
      </c>
      <c r="C42" s="90" t="s">
        <v>112</v>
      </c>
      <c r="D42" s="92">
        <v>5.63</v>
      </c>
      <c r="E42" s="92">
        <f>'3-4YO 2025-26 step-by-step'!AG44</f>
        <v>5.9</v>
      </c>
      <c r="F42" s="92">
        <f t="shared" si="2"/>
        <v>0.27000000000000046</v>
      </c>
      <c r="G42" s="167">
        <f t="shared" si="3"/>
        <v>4.7957371225577347E-2</v>
      </c>
    </row>
    <row r="43" spans="1:7" x14ac:dyDescent="0.35">
      <c r="A43" s="90" t="s">
        <v>108</v>
      </c>
      <c r="B43" s="89">
        <v>806</v>
      </c>
      <c r="C43" s="90" t="s">
        <v>113</v>
      </c>
      <c r="D43" s="92">
        <v>5.66</v>
      </c>
      <c r="E43" s="92">
        <f>'3-4YO 2025-26 step-by-step'!AG45</f>
        <v>5.91</v>
      </c>
      <c r="F43" s="92">
        <f t="shared" si="2"/>
        <v>0.25</v>
      </c>
      <c r="G43" s="167">
        <f t="shared" si="3"/>
        <v>4.4169611307420496E-2</v>
      </c>
    </row>
    <row r="44" spans="1:7" x14ac:dyDescent="0.35">
      <c r="A44" s="90" t="s">
        <v>108</v>
      </c>
      <c r="B44" s="89">
        <v>391</v>
      </c>
      <c r="C44" s="90" t="s">
        <v>114</v>
      </c>
      <c r="D44" s="92">
        <v>5.6</v>
      </c>
      <c r="E44" s="92">
        <f>'3-4YO 2025-26 step-by-step'!AG46</f>
        <v>5.84</v>
      </c>
      <c r="F44" s="92">
        <f t="shared" si="2"/>
        <v>0.24000000000000021</v>
      </c>
      <c r="G44" s="167">
        <f t="shared" si="3"/>
        <v>4.2857142857142899E-2</v>
      </c>
    </row>
    <row r="45" spans="1:7" x14ac:dyDescent="0.35">
      <c r="A45" s="90" t="s">
        <v>108</v>
      </c>
      <c r="B45" s="89">
        <v>392</v>
      </c>
      <c r="C45" s="90" t="s">
        <v>115</v>
      </c>
      <c r="D45" s="92">
        <v>5.47</v>
      </c>
      <c r="E45" s="92">
        <f>'3-4YO 2025-26 step-by-step'!AG47</f>
        <v>5.71</v>
      </c>
      <c r="F45" s="92">
        <f t="shared" si="2"/>
        <v>0.24000000000000021</v>
      </c>
      <c r="G45" s="167">
        <f t="shared" si="3"/>
        <v>4.3875685557586877E-2</v>
      </c>
    </row>
    <row r="46" spans="1:7" x14ac:dyDescent="0.35">
      <c r="A46" s="90" t="s">
        <v>108</v>
      </c>
      <c r="B46" s="89">
        <v>929</v>
      </c>
      <c r="C46" s="90" t="s">
        <v>116</v>
      </c>
      <c r="D46" s="92">
        <v>5.47</v>
      </c>
      <c r="E46" s="92">
        <f>'3-4YO 2025-26 step-by-step'!AG48</f>
        <v>5.71</v>
      </c>
      <c r="F46" s="92">
        <f t="shared" si="2"/>
        <v>0.24000000000000021</v>
      </c>
      <c r="G46" s="167">
        <f t="shared" si="3"/>
        <v>4.3875685557586877E-2</v>
      </c>
    </row>
    <row r="47" spans="1:7" x14ac:dyDescent="0.35">
      <c r="A47" s="90" t="s">
        <v>108</v>
      </c>
      <c r="B47" s="89">
        <v>807</v>
      </c>
      <c r="C47" s="90" t="s">
        <v>117</v>
      </c>
      <c r="D47" s="92">
        <v>5.49</v>
      </c>
      <c r="E47" s="92">
        <f>'3-4YO 2025-26 step-by-step'!AG49</f>
        <v>5.75</v>
      </c>
      <c r="F47" s="92">
        <f t="shared" si="2"/>
        <v>0.25999999999999979</v>
      </c>
      <c r="G47" s="167">
        <f t="shared" si="3"/>
        <v>4.7358834244080106E-2</v>
      </c>
    </row>
    <row r="48" spans="1:7" x14ac:dyDescent="0.35">
      <c r="A48" s="90" t="s">
        <v>108</v>
      </c>
      <c r="B48" s="89">
        <v>393</v>
      </c>
      <c r="C48" s="90" t="s">
        <v>118</v>
      </c>
      <c r="D48" s="92">
        <v>5.47</v>
      </c>
      <c r="E48" s="92">
        <f>'3-4YO 2025-26 step-by-step'!AG50</f>
        <v>5.71</v>
      </c>
      <c r="F48" s="92">
        <f t="shared" si="2"/>
        <v>0.24000000000000021</v>
      </c>
      <c r="G48" s="167">
        <f t="shared" si="3"/>
        <v>4.3875685557586877E-2</v>
      </c>
    </row>
    <row r="49" spans="1:7" x14ac:dyDescent="0.35">
      <c r="A49" s="90" t="s">
        <v>108</v>
      </c>
      <c r="B49" s="89">
        <v>808</v>
      </c>
      <c r="C49" s="90" t="s">
        <v>119</v>
      </c>
      <c r="D49" s="92">
        <v>5.47</v>
      </c>
      <c r="E49" s="92">
        <f>'3-4YO 2025-26 step-by-step'!AG51</f>
        <v>5.71</v>
      </c>
      <c r="F49" s="92">
        <f t="shared" si="2"/>
        <v>0.24000000000000021</v>
      </c>
      <c r="G49" s="167">
        <f t="shared" si="3"/>
        <v>4.3875685557586877E-2</v>
      </c>
    </row>
    <row r="50" spans="1:7" x14ac:dyDescent="0.35">
      <c r="A50" s="90" t="s">
        <v>108</v>
      </c>
      <c r="B50" s="89">
        <v>394</v>
      </c>
      <c r="C50" s="90" t="s">
        <v>120</v>
      </c>
      <c r="D50" s="92">
        <v>5.49</v>
      </c>
      <c r="E50" s="92">
        <f>'3-4YO 2025-26 step-by-step'!AG52</f>
        <v>5.71</v>
      </c>
      <c r="F50" s="92">
        <f t="shared" si="2"/>
        <v>0.21999999999999975</v>
      </c>
      <c r="G50" s="167">
        <f t="shared" si="3"/>
        <v>4.0072859744990849E-2</v>
      </c>
    </row>
    <row r="51" spans="1:7" x14ac:dyDescent="0.35">
      <c r="A51" s="90" t="s">
        <v>121</v>
      </c>
      <c r="B51" s="89">
        <v>889</v>
      </c>
      <c r="C51" s="90" t="s">
        <v>122</v>
      </c>
      <c r="D51" s="92">
        <v>5.47</v>
      </c>
      <c r="E51" s="92">
        <f>'3-4YO 2025-26 step-by-step'!AG53</f>
        <v>5.71</v>
      </c>
      <c r="F51" s="92">
        <f t="shared" si="2"/>
        <v>0.24000000000000021</v>
      </c>
      <c r="G51" s="167">
        <f t="shared" si="3"/>
        <v>4.3875685557586877E-2</v>
      </c>
    </row>
    <row r="52" spans="1:7" x14ac:dyDescent="0.35">
      <c r="A52" s="90" t="s">
        <v>121</v>
      </c>
      <c r="B52" s="89">
        <v>890</v>
      </c>
      <c r="C52" s="90" t="s">
        <v>123</v>
      </c>
      <c r="D52" s="92">
        <v>5.58</v>
      </c>
      <c r="E52" s="92">
        <f>'3-4YO 2025-26 step-by-step'!AG54</f>
        <v>5.86</v>
      </c>
      <c r="F52" s="92">
        <f t="shared" si="2"/>
        <v>0.28000000000000025</v>
      </c>
      <c r="G52" s="167">
        <f t="shared" si="3"/>
        <v>5.0179211469534094E-2</v>
      </c>
    </row>
    <row r="53" spans="1:7" x14ac:dyDescent="0.35">
      <c r="A53" s="90" t="s">
        <v>121</v>
      </c>
      <c r="B53" s="89">
        <v>350</v>
      </c>
      <c r="C53" s="90" t="s">
        <v>124</v>
      </c>
      <c r="D53" s="92">
        <v>5.58</v>
      </c>
      <c r="E53" s="92">
        <f>'3-4YO 2025-26 step-by-step'!AG55</f>
        <v>5.85</v>
      </c>
      <c r="F53" s="92">
        <f t="shared" si="2"/>
        <v>0.26999999999999957</v>
      </c>
      <c r="G53" s="167">
        <f t="shared" si="3"/>
        <v>4.8387096774193471E-2</v>
      </c>
    </row>
    <row r="54" spans="1:7" x14ac:dyDescent="0.35">
      <c r="A54" s="90" t="s">
        <v>121</v>
      </c>
      <c r="B54" s="89">
        <v>351</v>
      </c>
      <c r="C54" s="90" t="s">
        <v>125</v>
      </c>
      <c r="D54" s="92">
        <v>5.47</v>
      </c>
      <c r="E54" s="92">
        <f>'3-4YO 2025-26 step-by-step'!AG56</f>
        <v>5.71</v>
      </c>
      <c r="F54" s="92">
        <f t="shared" si="2"/>
        <v>0.24000000000000021</v>
      </c>
      <c r="G54" s="167">
        <f t="shared" si="3"/>
        <v>4.3875685557586877E-2</v>
      </c>
    </row>
    <row r="55" spans="1:7" x14ac:dyDescent="0.35">
      <c r="A55" s="90" t="s">
        <v>121</v>
      </c>
      <c r="B55" s="89">
        <v>895</v>
      </c>
      <c r="C55" s="90" t="s">
        <v>126</v>
      </c>
      <c r="D55" s="92">
        <v>5.47</v>
      </c>
      <c r="E55" s="92">
        <f>'3-4YO 2025-26 step-by-step'!AG57</f>
        <v>5.71</v>
      </c>
      <c r="F55" s="92">
        <f t="shared" si="2"/>
        <v>0.24000000000000021</v>
      </c>
      <c r="G55" s="167">
        <f t="shared" si="3"/>
        <v>4.3875685557586877E-2</v>
      </c>
    </row>
    <row r="56" spans="1:7" x14ac:dyDescent="0.35">
      <c r="A56" s="90" t="s">
        <v>121</v>
      </c>
      <c r="B56" s="89">
        <v>896</v>
      </c>
      <c r="C56" s="90" t="s">
        <v>127</v>
      </c>
      <c r="D56" s="92">
        <v>5.47</v>
      </c>
      <c r="E56" s="92">
        <f>'3-4YO 2025-26 step-by-step'!AG58</f>
        <v>5.71</v>
      </c>
      <c r="F56" s="92">
        <f t="shared" si="2"/>
        <v>0.24000000000000021</v>
      </c>
      <c r="G56" s="167">
        <f t="shared" si="3"/>
        <v>4.3875685557586877E-2</v>
      </c>
    </row>
    <row r="57" spans="1:7" x14ac:dyDescent="0.35">
      <c r="A57" s="90" t="s">
        <v>121</v>
      </c>
      <c r="B57" s="89">
        <v>942</v>
      </c>
      <c r="C57" s="90" t="s">
        <v>128</v>
      </c>
      <c r="D57" s="92">
        <v>5.47</v>
      </c>
      <c r="E57" s="92">
        <f>'3-4YO 2025-26 step-by-step'!AG59</f>
        <v>5.71</v>
      </c>
      <c r="F57" s="92">
        <f t="shared" si="2"/>
        <v>0.24000000000000021</v>
      </c>
      <c r="G57" s="167">
        <f t="shared" si="3"/>
        <v>4.3875685557586877E-2</v>
      </c>
    </row>
    <row r="58" spans="1:7" x14ac:dyDescent="0.35">
      <c r="A58" s="90" t="s">
        <v>121</v>
      </c>
      <c r="B58" s="89">
        <v>876</v>
      </c>
      <c r="C58" s="90" t="s">
        <v>129</v>
      </c>
      <c r="D58" s="92">
        <v>5.72</v>
      </c>
      <c r="E58" s="92">
        <f>'3-4YO 2025-26 step-by-step'!AG60</f>
        <v>5.97</v>
      </c>
      <c r="F58" s="92">
        <f t="shared" si="2"/>
        <v>0.25</v>
      </c>
      <c r="G58" s="167">
        <f t="shared" si="3"/>
        <v>4.3706293706293711E-2</v>
      </c>
    </row>
    <row r="59" spans="1:7" x14ac:dyDescent="0.35">
      <c r="A59" s="90" t="s">
        <v>121</v>
      </c>
      <c r="B59" s="89">
        <v>340</v>
      </c>
      <c r="C59" s="90" t="s">
        <v>130</v>
      </c>
      <c r="D59" s="92">
        <v>5.56</v>
      </c>
      <c r="E59" s="92">
        <f>'3-4YO 2025-26 step-by-step'!AG61</f>
        <v>5.86</v>
      </c>
      <c r="F59" s="92">
        <f t="shared" si="2"/>
        <v>0.30000000000000071</v>
      </c>
      <c r="G59" s="167">
        <f t="shared" si="3"/>
        <v>5.395683453237423E-2</v>
      </c>
    </row>
    <row r="60" spans="1:7" x14ac:dyDescent="0.35">
      <c r="A60" s="90" t="s">
        <v>121</v>
      </c>
      <c r="B60" s="89">
        <v>888</v>
      </c>
      <c r="C60" s="90" t="s">
        <v>131</v>
      </c>
      <c r="D60" s="92">
        <v>5.47</v>
      </c>
      <c r="E60" s="92">
        <f>'3-4YO 2025-26 step-by-step'!AG62</f>
        <v>5.71</v>
      </c>
      <c r="F60" s="92">
        <f t="shared" si="2"/>
        <v>0.24000000000000021</v>
      </c>
      <c r="G60" s="167">
        <f t="shared" si="3"/>
        <v>4.3875685557586877E-2</v>
      </c>
    </row>
    <row r="61" spans="1:7" x14ac:dyDescent="0.35">
      <c r="A61" s="90" t="s">
        <v>121</v>
      </c>
      <c r="B61" s="89">
        <v>341</v>
      </c>
      <c r="C61" s="90" t="s">
        <v>132</v>
      </c>
      <c r="D61" s="92">
        <v>5.61</v>
      </c>
      <c r="E61" s="92">
        <f>'3-4YO 2025-26 step-by-step'!AG63</f>
        <v>5.86</v>
      </c>
      <c r="F61" s="92">
        <f t="shared" si="2"/>
        <v>0.25</v>
      </c>
      <c r="G61" s="167">
        <f t="shared" si="3"/>
        <v>4.4563279857397504E-2</v>
      </c>
    </row>
    <row r="62" spans="1:7" x14ac:dyDescent="0.35">
      <c r="A62" s="90" t="s">
        <v>121</v>
      </c>
      <c r="B62" s="89">
        <v>352</v>
      </c>
      <c r="C62" s="90" t="s">
        <v>133</v>
      </c>
      <c r="D62" s="92">
        <v>5.85</v>
      </c>
      <c r="E62" s="92">
        <f>'3-4YO 2025-26 step-by-step'!AG64</f>
        <v>6.12</v>
      </c>
      <c r="F62" s="92">
        <f t="shared" si="2"/>
        <v>0.27000000000000046</v>
      </c>
      <c r="G62" s="167">
        <f t="shared" si="3"/>
        <v>4.6153846153846233E-2</v>
      </c>
    </row>
    <row r="63" spans="1:7" x14ac:dyDescent="0.35">
      <c r="A63" s="90" t="s">
        <v>121</v>
      </c>
      <c r="B63" s="89">
        <v>353</v>
      </c>
      <c r="C63" s="90" t="s">
        <v>134</v>
      </c>
      <c r="D63" s="92">
        <v>5.65</v>
      </c>
      <c r="E63" s="92">
        <f>'3-4YO 2025-26 step-by-step'!AG65</f>
        <v>5.92</v>
      </c>
      <c r="F63" s="92">
        <f t="shared" si="2"/>
        <v>0.26999999999999957</v>
      </c>
      <c r="G63" s="167">
        <f t="shared" si="3"/>
        <v>4.778761061946895E-2</v>
      </c>
    </row>
    <row r="64" spans="1:7" x14ac:dyDescent="0.35">
      <c r="A64" s="90" t="s">
        <v>121</v>
      </c>
      <c r="B64" s="89">
        <v>354</v>
      </c>
      <c r="C64" s="90" t="s">
        <v>135</v>
      </c>
      <c r="D64" s="92">
        <v>5.59</v>
      </c>
      <c r="E64" s="92">
        <f>'3-4YO 2025-26 step-by-step'!AG66</f>
        <v>5.85</v>
      </c>
      <c r="F64" s="92">
        <f t="shared" si="2"/>
        <v>0.25999999999999979</v>
      </c>
      <c r="G64" s="167">
        <f t="shared" si="3"/>
        <v>4.6511627906976709E-2</v>
      </c>
    </row>
    <row r="65" spans="1:7" x14ac:dyDescent="0.35">
      <c r="A65" s="90" t="s">
        <v>121</v>
      </c>
      <c r="B65" s="89">
        <v>355</v>
      </c>
      <c r="C65" s="90" t="s">
        <v>136</v>
      </c>
      <c r="D65" s="92">
        <v>5.67</v>
      </c>
      <c r="E65" s="92">
        <f>'3-4YO 2025-26 step-by-step'!AG67</f>
        <v>5.94</v>
      </c>
      <c r="F65" s="92">
        <f t="shared" si="2"/>
        <v>0.27000000000000046</v>
      </c>
      <c r="G65" s="167">
        <f t="shared" si="3"/>
        <v>4.76190476190477E-2</v>
      </c>
    </row>
    <row r="66" spans="1:7" x14ac:dyDescent="0.35">
      <c r="A66" s="90" t="s">
        <v>121</v>
      </c>
      <c r="B66" s="89">
        <v>343</v>
      </c>
      <c r="C66" s="90" t="s">
        <v>137</v>
      </c>
      <c r="D66" s="92">
        <v>5.47</v>
      </c>
      <c r="E66" s="92">
        <f>'3-4YO 2025-26 step-by-step'!AG68</f>
        <v>5.71</v>
      </c>
      <c r="F66" s="92">
        <f t="shared" si="2"/>
        <v>0.24000000000000021</v>
      </c>
      <c r="G66" s="167">
        <f t="shared" si="3"/>
        <v>4.3875685557586877E-2</v>
      </c>
    </row>
    <row r="67" spans="1:7" x14ac:dyDescent="0.35">
      <c r="A67" s="90" t="s">
        <v>121</v>
      </c>
      <c r="B67" s="89">
        <v>342</v>
      </c>
      <c r="C67" s="90" t="s">
        <v>138</v>
      </c>
      <c r="D67" s="92">
        <v>5.53</v>
      </c>
      <c r="E67" s="92">
        <f>'3-4YO 2025-26 step-by-step'!AG69</f>
        <v>5.76</v>
      </c>
      <c r="F67" s="92">
        <f t="shared" si="2"/>
        <v>0.22999999999999954</v>
      </c>
      <c r="G67" s="167">
        <f t="shared" si="3"/>
        <v>4.1591320072332648E-2</v>
      </c>
    </row>
    <row r="68" spans="1:7" x14ac:dyDescent="0.35">
      <c r="A68" s="90" t="s">
        <v>121</v>
      </c>
      <c r="B68" s="89">
        <v>356</v>
      </c>
      <c r="C68" s="90" t="s">
        <v>139</v>
      </c>
      <c r="D68" s="92">
        <v>5.47</v>
      </c>
      <c r="E68" s="92">
        <f>'3-4YO 2025-26 step-by-step'!AG70</f>
        <v>5.71</v>
      </c>
      <c r="F68" s="92">
        <f t="shared" si="2"/>
        <v>0.24000000000000021</v>
      </c>
      <c r="G68" s="167">
        <f t="shared" si="3"/>
        <v>4.3875685557586877E-2</v>
      </c>
    </row>
    <row r="69" spans="1:7" x14ac:dyDescent="0.35">
      <c r="A69" s="90" t="s">
        <v>121</v>
      </c>
      <c r="B69" s="89">
        <v>357</v>
      </c>
      <c r="C69" s="90" t="s">
        <v>140</v>
      </c>
      <c r="D69" s="92">
        <v>5.62</v>
      </c>
      <c r="E69" s="92">
        <f>'3-4YO 2025-26 step-by-step'!AG71</f>
        <v>5.91</v>
      </c>
      <c r="F69" s="92">
        <f t="shared" ref="F69:F100" si="4">E69-D69</f>
        <v>0.29000000000000004</v>
      </c>
      <c r="G69" s="167">
        <f t="shared" ref="G69:G100" si="5">F69/D69</f>
        <v>5.1601423487544491E-2</v>
      </c>
    </row>
    <row r="70" spans="1:7" x14ac:dyDescent="0.35">
      <c r="A70" s="90" t="s">
        <v>121</v>
      </c>
      <c r="B70" s="89">
        <v>358</v>
      </c>
      <c r="C70" s="90" t="s">
        <v>141</v>
      </c>
      <c r="D70" s="92">
        <v>5.47</v>
      </c>
      <c r="E70" s="92">
        <f>'3-4YO 2025-26 step-by-step'!AG72</f>
        <v>5.71</v>
      </c>
      <c r="F70" s="92">
        <f t="shared" si="4"/>
        <v>0.24000000000000021</v>
      </c>
      <c r="G70" s="167">
        <f t="shared" si="5"/>
        <v>4.3875685557586877E-2</v>
      </c>
    </row>
    <row r="71" spans="1:7" x14ac:dyDescent="0.35">
      <c r="A71" s="90" t="s">
        <v>121</v>
      </c>
      <c r="B71" s="89">
        <v>877</v>
      </c>
      <c r="C71" s="90" t="s">
        <v>142</v>
      </c>
      <c r="D71" s="92">
        <v>5.51</v>
      </c>
      <c r="E71" s="92">
        <f>'3-4YO 2025-26 step-by-step'!AG73</f>
        <v>5.76</v>
      </c>
      <c r="F71" s="92">
        <f t="shared" si="4"/>
        <v>0.25</v>
      </c>
      <c r="G71" s="167">
        <f t="shared" si="5"/>
        <v>4.5372050816696916E-2</v>
      </c>
    </row>
    <row r="72" spans="1:7" x14ac:dyDescent="0.35">
      <c r="A72" s="90" t="s">
        <v>121</v>
      </c>
      <c r="B72" s="89">
        <v>943</v>
      </c>
      <c r="C72" s="90" t="s">
        <v>143</v>
      </c>
      <c r="D72" s="92">
        <v>5.47</v>
      </c>
      <c r="E72" s="92">
        <f>'3-4YO 2025-26 step-by-step'!AG74</f>
        <v>5.71</v>
      </c>
      <c r="F72" s="92">
        <f t="shared" si="4"/>
        <v>0.24000000000000021</v>
      </c>
      <c r="G72" s="167">
        <f t="shared" si="5"/>
        <v>4.3875685557586877E-2</v>
      </c>
    </row>
    <row r="73" spans="1:7" x14ac:dyDescent="0.35">
      <c r="A73" s="90" t="s">
        <v>121</v>
      </c>
      <c r="B73" s="89">
        <v>359</v>
      </c>
      <c r="C73" s="90" t="s">
        <v>144</v>
      </c>
      <c r="D73" s="92">
        <v>5.55</v>
      </c>
      <c r="E73" s="92">
        <f>'3-4YO 2025-26 step-by-step'!AG75</f>
        <v>5.83</v>
      </c>
      <c r="F73" s="92">
        <f t="shared" si="4"/>
        <v>0.28000000000000025</v>
      </c>
      <c r="G73" s="167">
        <f t="shared" si="5"/>
        <v>5.0450450450450497E-2</v>
      </c>
    </row>
    <row r="74" spans="1:7" x14ac:dyDescent="0.35">
      <c r="A74" s="90" t="s">
        <v>121</v>
      </c>
      <c r="B74" s="89">
        <v>344</v>
      </c>
      <c r="C74" s="90" t="s">
        <v>145</v>
      </c>
      <c r="D74" s="92">
        <v>5.5</v>
      </c>
      <c r="E74" s="92">
        <f>'3-4YO 2025-26 step-by-step'!AG76</f>
        <v>5.77</v>
      </c>
      <c r="F74" s="92">
        <f t="shared" si="4"/>
        <v>0.26999999999999957</v>
      </c>
      <c r="G74" s="167">
        <f t="shared" si="5"/>
        <v>4.9090909090909012E-2</v>
      </c>
    </row>
    <row r="75" spans="1:7" x14ac:dyDescent="0.35">
      <c r="A75" s="90" t="s">
        <v>146</v>
      </c>
      <c r="B75" s="89">
        <v>301</v>
      </c>
      <c r="C75" s="90" t="s">
        <v>147</v>
      </c>
      <c r="D75" s="92">
        <v>6.29</v>
      </c>
      <c r="E75" s="92">
        <f>'3-4YO 2025-26 step-by-step'!AG77</f>
        <v>6.48</v>
      </c>
      <c r="F75" s="92">
        <f t="shared" si="4"/>
        <v>0.19000000000000039</v>
      </c>
      <c r="G75" s="167">
        <f t="shared" si="5"/>
        <v>3.0206677265500855E-2</v>
      </c>
    </row>
    <row r="76" spans="1:7" x14ac:dyDescent="0.35">
      <c r="A76" s="90" t="s">
        <v>146</v>
      </c>
      <c r="B76" s="89">
        <v>302</v>
      </c>
      <c r="C76" s="90" t="s">
        <v>148</v>
      </c>
      <c r="D76" s="92">
        <v>6.74</v>
      </c>
      <c r="E76" s="92">
        <f>'3-4YO 2025-26 step-by-step'!AG78</f>
        <v>7</v>
      </c>
      <c r="F76" s="92">
        <f t="shared" si="4"/>
        <v>0.25999999999999979</v>
      </c>
      <c r="G76" s="167">
        <f t="shared" si="5"/>
        <v>3.8575667655786315E-2</v>
      </c>
    </row>
    <row r="77" spans="1:7" x14ac:dyDescent="0.35">
      <c r="A77" s="90" t="s">
        <v>146</v>
      </c>
      <c r="B77" s="89">
        <v>303</v>
      </c>
      <c r="C77" s="90" t="s">
        <v>149</v>
      </c>
      <c r="D77" s="92">
        <v>6.48</v>
      </c>
      <c r="E77" s="92">
        <f>'3-4YO 2025-26 step-by-step'!AG79</f>
        <v>6.76</v>
      </c>
      <c r="F77" s="92">
        <f t="shared" si="4"/>
        <v>0.27999999999999936</v>
      </c>
      <c r="G77" s="167">
        <f t="shared" si="5"/>
        <v>4.3209876543209777E-2</v>
      </c>
    </row>
    <row r="78" spans="1:7" x14ac:dyDescent="0.35">
      <c r="A78" s="90" t="s">
        <v>146</v>
      </c>
      <c r="B78" s="89">
        <v>304</v>
      </c>
      <c r="C78" s="90" t="s">
        <v>150</v>
      </c>
      <c r="D78" s="92">
        <v>6.59</v>
      </c>
      <c r="E78" s="92">
        <f>'3-4YO 2025-26 step-by-step'!AG80</f>
        <v>6.8</v>
      </c>
      <c r="F78" s="92">
        <f t="shared" si="4"/>
        <v>0.20999999999999996</v>
      </c>
      <c r="G78" s="167">
        <f t="shared" si="5"/>
        <v>3.1866464339908945E-2</v>
      </c>
    </row>
    <row r="79" spans="1:7" x14ac:dyDescent="0.35">
      <c r="A79" s="90" t="s">
        <v>146</v>
      </c>
      <c r="B79" s="89">
        <v>305</v>
      </c>
      <c r="C79" s="90" t="s">
        <v>151</v>
      </c>
      <c r="D79" s="92">
        <v>6.4</v>
      </c>
      <c r="E79" s="92">
        <f>'3-4YO 2025-26 step-by-step'!AG81</f>
        <v>6.68</v>
      </c>
      <c r="F79" s="92">
        <f t="shared" si="4"/>
        <v>0.27999999999999936</v>
      </c>
      <c r="G79" s="167">
        <f t="shared" si="5"/>
        <v>4.37499999999999E-2</v>
      </c>
    </row>
    <row r="80" spans="1:7" x14ac:dyDescent="0.35">
      <c r="A80" s="90" t="s">
        <v>146</v>
      </c>
      <c r="B80" s="89">
        <v>306</v>
      </c>
      <c r="C80" s="90" t="s">
        <v>152</v>
      </c>
      <c r="D80" s="92">
        <v>6.76</v>
      </c>
      <c r="E80" s="92">
        <f>'3-4YO 2025-26 step-by-step'!AG82</f>
        <v>7.08</v>
      </c>
      <c r="F80" s="92">
        <f t="shared" si="4"/>
        <v>0.32000000000000028</v>
      </c>
      <c r="G80" s="167">
        <f t="shared" si="5"/>
        <v>4.7337278106508916E-2</v>
      </c>
    </row>
    <row r="81" spans="1:7" x14ac:dyDescent="0.35">
      <c r="A81" s="90" t="s">
        <v>146</v>
      </c>
      <c r="B81" s="89">
        <v>307</v>
      </c>
      <c r="C81" s="90" t="s">
        <v>153</v>
      </c>
      <c r="D81" s="92">
        <v>6.74</v>
      </c>
      <c r="E81" s="92">
        <f>'3-4YO 2025-26 step-by-step'!AG83</f>
        <v>6.99</v>
      </c>
      <c r="F81" s="92">
        <f t="shared" si="4"/>
        <v>0.25</v>
      </c>
      <c r="G81" s="167">
        <f t="shared" si="5"/>
        <v>3.7091988130563795E-2</v>
      </c>
    </row>
    <row r="82" spans="1:7" x14ac:dyDescent="0.35">
      <c r="A82" s="90" t="s">
        <v>146</v>
      </c>
      <c r="B82" s="89">
        <v>308</v>
      </c>
      <c r="C82" s="90" t="s">
        <v>154</v>
      </c>
      <c r="D82" s="92">
        <v>6.71</v>
      </c>
      <c r="E82" s="92">
        <f>'3-4YO 2025-26 step-by-step'!AG84</f>
        <v>6.93</v>
      </c>
      <c r="F82" s="92">
        <f t="shared" si="4"/>
        <v>0.21999999999999975</v>
      </c>
      <c r="G82" s="167">
        <f t="shared" si="5"/>
        <v>3.2786885245901599E-2</v>
      </c>
    </row>
    <row r="83" spans="1:7" x14ac:dyDescent="0.35">
      <c r="A83" s="90" t="s">
        <v>146</v>
      </c>
      <c r="B83" s="89">
        <v>203</v>
      </c>
      <c r="C83" s="90" t="s">
        <v>155</v>
      </c>
      <c r="D83" s="92">
        <v>7.56</v>
      </c>
      <c r="E83" s="92">
        <f>'3-4YO 2025-26 step-by-step'!AG85</f>
        <v>7.87</v>
      </c>
      <c r="F83" s="92">
        <f t="shared" si="4"/>
        <v>0.3100000000000005</v>
      </c>
      <c r="G83" s="167">
        <f t="shared" si="5"/>
        <v>4.1005291005291072E-2</v>
      </c>
    </row>
    <row r="84" spans="1:7" x14ac:dyDescent="0.35">
      <c r="A84" s="90" t="s">
        <v>146</v>
      </c>
      <c r="B84" s="89">
        <v>310</v>
      </c>
      <c r="C84" s="90" t="s">
        <v>156</v>
      </c>
      <c r="D84" s="92">
        <v>6.6</v>
      </c>
      <c r="E84" s="92">
        <f>'3-4YO 2025-26 step-by-step'!AG86</f>
        <v>6.85</v>
      </c>
      <c r="F84" s="92">
        <f t="shared" si="4"/>
        <v>0.25</v>
      </c>
      <c r="G84" s="167">
        <f t="shared" si="5"/>
        <v>3.787878787878788E-2</v>
      </c>
    </row>
    <row r="85" spans="1:7" x14ac:dyDescent="0.35">
      <c r="A85" s="90" t="s">
        <v>146</v>
      </c>
      <c r="B85" s="89">
        <v>311</v>
      </c>
      <c r="C85" s="90" t="s">
        <v>157</v>
      </c>
      <c r="D85" s="92">
        <v>6.16</v>
      </c>
      <c r="E85" s="92">
        <f>'3-4YO 2025-26 step-by-step'!AG87</f>
        <v>6.4</v>
      </c>
      <c r="F85" s="92">
        <f t="shared" si="4"/>
        <v>0.24000000000000021</v>
      </c>
      <c r="G85" s="167">
        <f t="shared" si="5"/>
        <v>3.8961038961038995E-2</v>
      </c>
    </row>
    <row r="86" spans="1:7" x14ac:dyDescent="0.35">
      <c r="A86" s="90" t="s">
        <v>146</v>
      </c>
      <c r="B86" s="89">
        <v>312</v>
      </c>
      <c r="C86" s="90" t="s">
        <v>158</v>
      </c>
      <c r="D86" s="92">
        <v>6.61</v>
      </c>
      <c r="E86" s="92">
        <f>'3-4YO 2025-26 step-by-step'!AG88</f>
        <v>6.81</v>
      </c>
      <c r="F86" s="92">
        <f t="shared" si="4"/>
        <v>0.19999999999999929</v>
      </c>
      <c r="G86" s="167">
        <f t="shared" si="5"/>
        <v>3.0257186081694292E-2</v>
      </c>
    </row>
    <row r="87" spans="1:7" x14ac:dyDescent="0.35">
      <c r="A87" s="90" t="s">
        <v>146</v>
      </c>
      <c r="B87" s="89">
        <v>313</v>
      </c>
      <c r="C87" s="90" t="s">
        <v>159</v>
      </c>
      <c r="D87" s="92">
        <v>6.76</v>
      </c>
      <c r="E87" s="92">
        <f>'3-4YO 2025-26 step-by-step'!AG89</f>
        <v>7</v>
      </c>
      <c r="F87" s="92">
        <f t="shared" si="4"/>
        <v>0.24000000000000021</v>
      </c>
      <c r="G87" s="167">
        <f t="shared" si="5"/>
        <v>3.5502958579881692E-2</v>
      </c>
    </row>
    <row r="88" spans="1:7" x14ac:dyDescent="0.35">
      <c r="A88" s="90" t="s">
        <v>146</v>
      </c>
      <c r="B88" s="89">
        <v>314</v>
      </c>
      <c r="C88" s="90" t="s">
        <v>160</v>
      </c>
      <c r="D88" s="92">
        <v>6.83</v>
      </c>
      <c r="E88" s="92">
        <f>'3-4YO 2025-26 step-by-step'!AG90</f>
        <v>7.1</v>
      </c>
      <c r="F88" s="92">
        <f t="shared" si="4"/>
        <v>0.26999999999999957</v>
      </c>
      <c r="G88" s="167">
        <f t="shared" si="5"/>
        <v>3.953147877013171E-2</v>
      </c>
    </row>
    <row r="89" spans="1:7" x14ac:dyDescent="0.35">
      <c r="A89" s="90" t="s">
        <v>146</v>
      </c>
      <c r="B89" s="89">
        <v>315</v>
      </c>
      <c r="C89" s="90" t="s">
        <v>161</v>
      </c>
      <c r="D89" s="92">
        <v>6.81</v>
      </c>
      <c r="E89" s="92">
        <f>'3-4YO 2025-26 step-by-step'!AG91</f>
        <v>7.08</v>
      </c>
      <c r="F89" s="92">
        <f t="shared" si="4"/>
        <v>0.27000000000000046</v>
      </c>
      <c r="G89" s="167">
        <f t="shared" si="5"/>
        <v>3.9647577092511085E-2</v>
      </c>
    </row>
    <row r="90" spans="1:7" x14ac:dyDescent="0.35">
      <c r="A90" s="90" t="s">
        <v>146</v>
      </c>
      <c r="B90" s="89">
        <v>317</v>
      </c>
      <c r="C90" s="90" t="s">
        <v>162</v>
      </c>
      <c r="D90" s="92">
        <v>6.23</v>
      </c>
      <c r="E90" s="92">
        <f>'3-4YO 2025-26 step-by-step'!AG92</f>
        <v>6.49</v>
      </c>
      <c r="F90" s="92">
        <f t="shared" si="4"/>
        <v>0.25999999999999979</v>
      </c>
      <c r="G90" s="167">
        <f t="shared" si="5"/>
        <v>4.173354735152484E-2</v>
      </c>
    </row>
    <row r="91" spans="1:7" x14ac:dyDescent="0.35">
      <c r="A91" s="90" t="s">
        <v>146</v>
      </c>
      <c r="B91" s="89">
        <v>318</v>
      </c>
      <c r="C91" s="90" t="s">
        <v>163</v>
      </c>
      <c r="D91" s="92">
        <v>6.84</v>
      </c>
      <c r="E91" s="92">
        <f>'3-4YO 2025-26 step-by-step'!AG93</f>
        <v>7.14</v>
      </c>
      <c r="F91" s="92">
        <f t="shared" si="4"/>
        <v>0.29999999999999982</v>
      </c>
      <c r="G91" s="167">
        <f t="shared" si="5"/>
        <v>4.3859649122806994E-2</v>
      </c>
    </row>
    <row r="92" spans="1:7" x14ac:dyDescent="0.35">
      <c r="A92" s="90" t="s">
        <v>146</v>
      </c>
      <c r="B92" s="89">
        <v>319</v>
      </c>
      <c r="C92" s="90" t="s">
        <v>164</v>
      </c>
      <c r="D92" s="92">
        <v>6.93</v>
      </c>
      <c r="E92" s="92">
        <f>'3-4YO 2025-26 step-by-step'!AG94</f>
        <v>7.06</v>
      </c>
      <c r="F92" s="92">
        <f t="shared" si="4"/>
        <v>0.12999999999999989</v>
      </c>
      <c r="G92" s="167">
        <f t="shared" si="5"/>
        <v>1.8759018759018746E-2</v>
      </c>
    </row>
    <row r="93" spans="1:7" x14ac:dyDescent="0.35">
      <c r="A93" s="90" t="s">
        <v>146</v>
      </c>
      <c r="B93" s="89">
        <v>320</v>
      </c>
      <c r="C93" s="90" t="s">
        <v>165</v>
      </c>
      <c r="D93" s="92">
        <v>6.32</v>
      </c>
      <c r="E93" s="92">
        <f>'3-4YO 2025-26 step-by-step'!AG95</f>
        <v>6.52</v>
      </c>
      <c r="F93" s="92">
        <f t="shared" si="4"/>
        <v>0.19999999999999929</v>
      </c>
      <c r="G93" s="167">
        <f t="shared" si="5"/>
        <v>3.1645569620253049E-2</v>
      </c>
    </row>
    <row r="94" spans="1:7" x14ac:dyDescent="0.35">
      <c r="A94" s="90" t="s">
        <v>166</v>
      </c>
      <c r="B94" s="89">
        <v>867</v>
      </c>
      <c r="C94" s="90" t="s">
        <v>167</v>
      </c>
      <c r="D94" s="92">
        <v>6.53</v>
      </c>
      <c r="E94" s="92">
        <f>'3-4YO 2025-26 step-by-step'!AG96</f>
        <v>6.73</v>
      </c>
      <c r="F94" s="92">
        <f t="shared" si="4"/>
        <v>0.20000000000000018</v>
      </c>
      <c r="G94" s="167">
        <f t="shared" si="5"/>
        <v>3.06278713629403E-2</v>
      </c>
    </row>
    <row r="95" spans="1:7" x14ac:dyDescent="0.35">
      <c r="A95" s="90" t="s">
        <v>166</v>
      </c>
      <c r="B95" s="89">
        <v>846</v>
      </c>
      <c r="C95" s="90" t="s">
        <v>168</v>
      </c>
      <c r="D95" s="92">
        <v>5.84</v>
      </c>
      <c r="E95" s="92">
        <f>'3-4YO 2025-26 step-by-step'!AG97</f>
        <v>6.1</v>
      </c>
      <c r="F95" s="92">
        <f t="shared" si="4"/>
        <v>0.25999999999999979</v>
      </c>
      <c r="G95" s="167">
        <f t="shared" si="5"/>
        <v>4.4520547945205442E-2</v>
      </c>
    </row>
    <row r="96" spans="1:7" x14ac:dyDescent="0.35">
      <c r="A96" s="90" t="s">
        <v>166</v>
      </c>
      <c r="B96" s="89">
        <v>825</v>
      </c>
      <c r="C96" s="90" t="s">
        <v>169</v>
      </c>
      <c r="D96" s="92">
        <v>6.14</v>
      </c>
      <c r="E96" s="92">
        <f>'3-4YO 2025-26 step-by-step'!AG98</f>
        <v>6.44</v>
      </c>
      <c r="F96" s="92">
        <f t="shared" si="4"/>
        <v>0.30000000000000071</v>
      </c>
      <c r="G96" s="167">
        <f t="shared" si="5"/>
        <v>4.8859934853420314E-2</v>
      </c>
    </row>
    <row r="97" spans="1:7" x14ac:dyDescent="0.35">
      <c r="A97" s="90" t="s">
        <v>166</v>
      </c>
      <c r="B97" s="89">
        <v>845</v>
      </c>
      <c r="C97" s="90" t="s">
        <v>170</v>
      </c>
      <c r="D97" s="92">
        <v>5.7</v>
      </c>
      <c r="E97" s="92">
        <f>'3-4YO 2025-26 step-by-step'!AG99</f>
        <v>5.97</v>
      </c>
      <c r="F97" s="92">
        <f t="shared" si="4"/>
        <v>0.26999999999999957</v>
      </c>
      <c r="G97" s="167">
        <f t="shared" si="5"/>
        <v>4.7368421052631504E-2</v>
      </c>
    </row>
    <row r="98" spans="1:7" x14ac:dyDescent="0.35">
      <c r="A98" s="90" t="s">
        <v>166</v>
      </c>
      <c r="B98" s="89">
        <v>850</v>
      </c>
      <c r="C98" s="90" t="s">
        <v>171</v>
      </c>
      <c r="D98" s="92">
        <v>5.98</v>
      </c>
      <c r="E98" s="92">
        <f>'3-4YO 2025-26 step-by-step'!AG100</f>
        <v>6.16</v>
      </c>
      <c r="F98" s="92">
        <f t="shared" si="4"/>
        <v>0.17999999999999972</v>
      </c>
      <c r="G98" s="167">
        <f t="shared" si="5"/>
        <v>3.0100334448160484E-2</v>
      </c>
    </row>
    <row r="99" spans="1:7" x14ac:dyDescent="0.35">
      <c r="A99" s="90" t="s">
        <v>166</v>
      </c>
      <c r="B99" s="89">
        <v>921</v>
      </c>
      <c r="C99" s="90" t="s">
        <v>172</v>
      </c>
      <c r="D99" s="92">
        <v>5.64</v>
      </c>
      <c r="E99" s="92">
        <f>'3-4YO 2025-26 step-by-step'!AG101</f>
        <v>5.86</v>
      </c>
      <c r="F99" s="92">
        <f t="shared" si="4"/>
        <v>0.22000000000000064</v>
      </c>
      <c r="G99" s="167">
        <f t="shared" si="5"/>
        <v>3.9007092198581679E-2</v>
      </c>
    </row>
    <row r="100" spans="1:7" x14ac:dyDescent="0.35">
      <c r="A100" s="90" t="s">
        <v>166</v>
      </c>
      <c r="B100" s="89">
        <v>886</v>
      </c>
      <c r="C100" s="90" t="s">
        <v>173</v>
      </c>
      <c r="D100" s="92">
        <v>5.75</v>
      </c>
      <c r="E100" s="92">
        <f>'3-4YO 2025-26 step-by-step'!AG102</f>
        <v>5.99</v>
      </c>
      <c r="F100" s="92">
        <f t="shared" si="4"/>
        <v>0.24000000000000021</v>
      </c>
      <c r="G100" s="167">
        <f t="shared" si="5"/>
        <v>4.1739130434782647E-2</v>
      </c>
    </row>
    <row r="101" spans="1:7" x14ac:dyDescent="0.35">
      <c r="A101" s="90" t="s">
        <v>166</v>
      </c>
      <c r="B101" s="89">
        <v>887</v>
      </c>
      <c r="C101" s="90" t="s">
        <v>174</v>
      </c>
      <c r="D101" s="92">
        <v>5.58</v>
      </c>
      <c r="E101" s="92">
        <f>'3-4YO 2025-26 step-by-step'!AG103</f>
        <v>5.79</v>
      </c>
      <c r="F101" s="92">
        <f t="shared" ref="F101:F132" si="6">E101-D101</f>
        <v>0.20999999999999996</v>
      </c>
      <c r="G101" s="167">
        <f t="shared" ref="G101:G132" si="7">F101/D101</f>
        <v>3.7634408602150532E-2</v>
      </c>
    </row>
    <row r="102" spans="1:7" x14ac:dyDescent="0.35">
      <c r="A102" s="90" t="s">
        <v>166</v>
      </c>
      <c r="B102" s="89">
        <v>826</v>
      </c>
      <c r="C102" s="90" t="s">
        <v>175</v>
      </c>
      <c r="D102" s="92">
        <v>6.11</v>
      </c>
      <c r="E102" s="92">
        <f>'3-4YO 2025-26 step-by-step'!AG104</f>
        <v>6.36</v>
      </c>
      <c r="F102" s="92">
        <f t="shared" si="6"/>
        <v>0.25</v>
      </c>
      <c r="G102" s="167">
        <f t="shared" si="7"/>
        <v>4.0916530278232402E-2</v>
      </c>
    </row>
    <row r="103" spans="1:7" x14ac:dyDescent="0.35">
      <c r="A103" s="90" t="s">
        <v>166</v>
      </c>
      <c r="B103" s="89">
        <v>931</v>
      </c>
      <c r="C103" s="90" t="s">
        <v>176</v>
      </c>
      <c r="D103" s="92">
        <v>5.8</v>
      </c>
      <c r="E103" s="92">
        <f>'3-4YO 2025-26 step-by-step'!AG105</f>
        <v>6</v>
      </c>
      <c r="F103" s="92">
        <f t="shared" si="6"/>
        <v>0.20000000000000018</v>
      </c>
      <c r="G103" s="167">
        <f t="shared" si="7"/>
        <v>3.4482758620689689E-2</v>
      </c>
    </row>
    <row r="104" spans="1:7" x14ac:dyDescent="0.35">
      <c r="A104" s="90" t="s">
        <v>166</v>
      </c>
      <c r="B104" s="89">
        <v>851</v>
      </c>
      <c r="C104" s="90" t="s">
        <v>177</v>
      </c>
      <c r="D104" s="92">
        <v>6.13</v>
      </c>
      <c r="E104" s="92">
        <f>'3-4YO 2025-26 step-by-step'!AG106</f>
        <v>6.4</v>
      </c>
      <c r="F104" s="92">
        <f t="shared" si="6"/>
        <v>0.27000000000000046</v>
      </c>
      <c r="G104" s="167">
        <f t="shared" si="7"/>
        <v>4.4045676998368755E-2</v>
      </c>
    </row>
    <row r="105" spans="1:7" x14ac:dyDescent="0.35">
      <c r="A105" s="90" t="s">
        <v>166</v>
      </c>
      <c r="B105" s="89">
        <v>870</v>
      </c>
      <c r="C105" s="90" t="s">
        <v>178</v>
      </c>
      <c r="D105" s="92">
        <v>6.7</v>
      </c>
      <c r="E105" s="92">
        <f>'3-4YO 2025-26 step-by-step'!AG107</f>
        <v>6.86</v>
      </c>
      <c r="F105" s="92">
        <f t="shared" si="6"/>
        <v>0.16000000000000014</v>
      </c>
      <c r="G105" s="167">
        <f t="shared" si="7"/>
        <v>2.3880597014925394E-2</v>
      </c>
    </row>
    <row r="106" spans="1:7" x14ac:dyDescent="0.35">
      <c r="A106" s="90" t="s">
        <v>166</v>
      </c>
      <c r="B106" s="89">
        <v>871</v>
      </c>
      <c r="C106" s="90" t="s">
        <v>179</v>
      </c>
      <c r="D106" s="92">
        <v>6.75</v>
      </c>
      <c r="E106" s="92">
        <f>'3-4YO 2025-26 step-by-step'!AG108</f>
        <v>6.95</v>
      </c>
      <c r="F106" s="92">
        <f t="shared" si="6"/>
        <v>0.20000000000000018</v>
      </c>
      <c r="G106" s="167">
        <f t="shared" si="7"/>
        <v>2.9629629629629655E-2</v>
      </c>
    </row>
    <row r="107" spans="1:7" x14ac:dyDescent="0.35">
      <c r="A107" s="90" t="s">
        <v>166</v>
      </c>
      <c r="B107" s="89">
        <v>852</v>
      </c>
      <c r="C107" s="90" t="s">
        <v>180</v>
      </c>
      <c r="D107" s="92">
        <v>6.48</v>
      </c>
      <c r="E107" s="92">
        <f>'3-4YO 2025-26 step-by-step'!AG109</f>
        <v>6.62</v>
      </c>
      <c r="F107" s="92">
        <f t="shared" si="6"/>
        <v>0.13999999999999968</v>
      </c>
      <c r="G107" s="167">
        <f t="shared" si="7"/>
        <v>2.1604938271604889E-2</v>
      </c>
    </row>
    <row r="108" spans="1:7" x14ac:dyDescent="0.35">
      <c r="A108" s="90" t="s">
        <v>166</v>
      </c>
      <c r="B108" s="89">
        <v>936</v>
      </c>
      <c r="C108" s="90" t="s">
        <v>181</v>
      </c>
      <c r="D108" s="92">
        <v>6.77</v>
      </c>
      <c r="E108" s="92">
        <f>'3-4YO 2025-26 step-by-step'!AG110</f>
        <v>7.08</v>
      </c>
      <c r="F108" s="92">
        <f t="shared" si="6"/>
        <v>0.3100000000000005</v>
      </c>
      <c r="G108" s="167">
        <f t="shared" si="7"/>
        <v>4.5790251107828729E-2</v>
      </c>
    </row>
    <row r="109" spans="1:7" x14ac:dyDescent="0.35">
      <c r="A109" s="90" t="s">
        <v>166</v>
      </c>
      <c r="B109" s="89">
        <v>869</v>
      </c>
      <c r="C109" s="90" t="s">
        <v>182</v>
      </c>
      <c r="D109" s="92">
        <v>6.21</v>
      </c>
      <c r="E109" s="92">
        <f>'3-4YO 2025-26 step-by-step'!AG111</f>
        <v>6.49</v>
      </c>
      <c r="F109" s="92">
        <f t="shared" si="6"/>
        <v>0.28000000000000025</v>
      </c>
      <c r="G109" s="167">
        <f t="shared" si="7"/>
        <v>4.5088566827697303E-2</v>
      </c>
    </row>
    <row r="110" spans="1:7" x14ac:dyDescent="0.35">
      <c r="A110" s="90" t="s">
        <v>166</v>
      </c>
      <c r="B110" s="89">
        <v>938</v>
      </c>
      <c r="C110" s="90" t="s">
        <v>183</v>
      </c>
      <c r="D110" s="92">
        <v>6.19</v>
      </c>
      <c r="E110" s="92">
        <f>'3-4YO 2025-26 step-by-step'!AG112</f>
        <v>6.38</v>
      </c>
      <c r="F110" s="92">
        <f t="shared" si="6"/>
        <v>0.1899999999999995</v>
      </c>
      <c r="G110" s="167">
        <f t="shared" si="7"/>
        <v>3.0694668820678433E-2</v>
      </c>
    </row>
    <row r="111" spans="1:7" x14ac:dyDescent="0.35">
      <c r="A111" s="90" t="s">
        <v>166</v>
      </c>
      <c r="B111" s="89">
        <v>868</v>
      </c>
      <c r="C111" s="90" t="s">
        <v>184</v>
      </c>
      <c r="D111" s="92">
        <v>6.53</v>
      </c>
      <c r="E111" s="92">
        <f>'3-4YO 2025-26 step-by-step'!AG113</f>
        <v>6.73</v>
      </c>
      <c r="F111" s="92">
        <f t="shared" si="6"/>
        <v>0.20000000000000018</v>
      </c>
      <c r="G111" s="167">
        <f t="shared" si="7"/>
        <v>3.06278713629403E-2</v>
      </c>
    </row>
    <row r="112" spans="1:7" x14ac:dyDescent="0.35">
      <c r="A112" s="90" t="s">
        <v>166</v>
      </c>
      <c r="B112" s="89">
        <v>872</v>
      </c>
      <c r="C112" s="90" t="s">
        <v>185</v>
      </c>
      <c r="D112" s="92">
        <v>6.31</v>
      </c>
      <c r="E112" s="92">
        <f>'3-4YO 2025-26 step-by-step'!AG114</f>
        <v>6.53</v>
      </c>
      <c r="F112" s="92">
        <f t="shared" si="6"/>
        <v>0.22000000000000064</v>
      </c>
      <c r="G112" s="167">
        <f t="shared" si="7"/>
        <v>3.4865293185420074E-2</v>
      </c>
    </row>
    <row r="113" spans="1:7" x14ac:dyDescent="0.35">
      <c r="A113" s="90" t="s">
        <v>186</v>
      </c>
      <c r="B113" s="89">
        <v>800</v>
      </c>
      <c r="C113" s="90" t="s">
        <v>187</v>
      </c>
      <c r="D113" s="92">
        <v>5.68</v>
      </c>
      <c r="E113" s="92">
        <f>'3-4YO 2025-26 step-by-step'!AG115</f>
        <v>5.94</v>
      </c>
      <c r="F113" s="92">
        <f t="shared" si="6"/>
        <v>0.26000000000000068</v>
      </c>
      <c r="G113" s="167">
        <f t="shared" si="7"/>
        <v>4.5774647887324063E-2</v>
      </c>
    </row>
    <row r="114" spans="1:7" x14ac:dyDescent="0.35">
      <c r="A114" s="90" t="s">
        <v>186</v>
      </c>
      <c r="B114" s="89">
        <v>839</v>
      </c>
      <c r="C114" s="90" t="s">
        <v>188</v>
      </c>
      <c r="D114" s="92">
        <v>5.6</v>
      </c>
      <c r="E114" s="92">
        <f>'3-4YO 2025-26 step-by-step'!AG116</f>
        <v>5.84</v>
      </c>
      <c r="F114" s="92">
        <f t="shared" si="6"/>
        <v>0.24000000000000021</v>
      </c>
      <c r="G114" s="167">
        <f t="shared" si="7"/>
        <v>4.2857142857142899E-2</v>
      </c>
    </row>
    <row r="115" spans="1:7" x14ac:dyDescent="0.35">
      <c r="A115" s="90" t="s">
        <v>186</v>
      </c>
      <c r="B115" s="89">
        <v>801</v>
      </c>
      <c r="C115" s="90" t="s">
        <v>189</v>
      </c>
      <c r="D115" s="92">
        <v>5.97</v>
      </c>
      <c r="E115" s="92">
        <f>'3-4YO 2025-26 step-by-step'!AG117</f>
        <v>6.12</v>
      </c>
      <c r="F115" s="92">
        <f t="shared" si="6"/>
        <v>0.15000000000000036</v>
      </c>
      <c r="G115" s="167">
        <f t="shared" si="7"/>
        <v>2.5125628140703578E-2</v>
      </c>
    </row>
    <row r="116" spans="1:7" x14ac:dyDescent="0.35">
      <c r="A116" s="90" t="s">
        <v>186</v>
      </c>
      <c r="B116" s="89">
        <v>908</v>
      </c>
      <c r="C116" s="90" t="s">
        <v>190</v>
      </c>
      <c r="D116" s="92">
        <v>5.47</v>
      </c>
      <c r="E116" s="92">
        <f>'3-4YO 2025-26 step-by-step'!AG118</f>
        <v>5.71</v>
      </c>
      <c r="F116" s="92">
        <f t="shared" si="6"/>
        <v>0.24000000000000021</v>
      </c>
      <c r="G116" s="167">
        <f t="shared" si="7"/>
        <v>4.3875685557586877E-2</v>
      </c>
    </row>
    <row r="117" spans="1:7" x14ac:dyDescent="0.35">
      <c r="A117" s="90" t="s">
        <v>186</v>
      </c>
      <c r="B117" s="89">
        <v>878</v>
      </c>
      <c r="C117" s="90" t="s">
        <v>191</v>
      </c>
      <c r="D117" s="92">
        <v>5.47</v>
      </c>
      <c r="E117" s="92">
        <f>'3-4YO 2025-26 step-by-step'!AG119</f>
        <v>5.71</v>
      </c>
      <c r="F117" s="92">
        <f t="shared" si="6"/>
        <v>0.24000000000000021</v>
      </c>
      <c r="G117" s="167">
        <f t="shared" si="7"/>
        <v>4.3875685557586877E-2</v>
      </c>
    </row>
    <row r="118" spans="1:7" x14ac:dyDescent="0.35">
      <c r="A118" s="90" t="s">
        <v>186</v>
      </c>
      <c r="B118" s="89">
        <v>838</v>
      </c>
      <c r="C118" s="90" t="s">
        <v>192</v>
      </c>
      <c r="D118" s="92">
        <v>5.47</v>
      </c>
      <c r="E118" s="92">
        <f>'3-4YO 2025-26 step-by-step'!AG120</f>
        <v>5.71</v>
      </c>
      <c r="F118" s="92">
        <f t="shared" si="6"/>
        <v>0.24000000000000021</v>
      </c>
      <c r="G118" s="167">
        <f t="shared" si="7"/>
        <v>4.3875685557586877E-2</v>
      </c>
    </row>
    <row r="119" spans="1:7" x14ac:dyDescent="0.35">
      <c r="A119" s="90" t="s">
        <v>186</v>
      </c>
      <c r="B119" s="89">
        <v>916</v>
      </c>
      <c r="C119" s="90" t="s">
        <v>193</v>
      </c>
      <c r="D119" s="92">
        <v>5.47</v>
      </c>
      <c r="E119" s="92">
        <f>'3-4YO 2025-26 step-by-step'!AG121</f>
        <v>5.71</v>
      </c>
      <c r="F119" s="92">
        <f t="shared" si="6"/>
        <v>0.24000000000000021</v>
      </c>
      <c r="G119" s="167">
        <f t="shared" si="7"/>
        <v>4.3875685557586877E-2</v>
      </c>
    </row>
    <row r="120" spans="1:7" x14ac:dyDescent="0.35">
      <c r="A120" s="90" t="s">
        <v>186</v>
      </c>
      <c r="B120" s="89">
        <v>802</v>
      </c>
      <c r="C120" s="90" t="s">
        <v>194</v>
      </c>
      <c r="D120" s="92">
        <v>5.58</v>
      </c>
      <c r="E120" s="92">
        <f>'3-4YO 2025-26 step-by-step'!AG122</f>
        <v>5.84</v>
      </c>
      <c r="F120" s="92">
        <f t="shared" si="6"/>
        <v>0.25999999999999979</v>
      </c>
      <c r="G120" s="167">
        <f t="shared" si="7"/>
        <v>4.6594982078853008E-2</v>
      </c>
    </row>
    <row r="121" spans="1:7" x14ac:dyDescent="0.35">
      <c r="A121" s="90" t="s">
        <v>186</v>
      </c>
      <c r="B121" s="89">
        <v>879</v>
      </c>
      <c r="C121" s="90" t="s">
        <v>195</v>
      </c>
      <c r="D121" s="92">
        <v>5.65</v>
      </c>
      <c r="E121" s="92">
        <f>'3-4YO 2025-26 step-by-step'!AG123</f>
        <v>5.87</v>
      </c>
      <c r="F121" s="92">
        <f t="shared" si="6"/>
        <v>0.21999999999999975</v>
      </c>
      <c r="G121" s="167">
        <f t="shared" si="7"/>
        <v>3.8938053097345084E-2</v>
      </c>
    </row>
    <row r="122" spans="1:7" x14ac:dyDescent="0.35">
      <c r="A122" s="90" t="s">
        <v>186</v>
      </c>
      <c r="B122" s="89">
        <v>933</v>
      </c>
      <c r="C122" s="90" t="s">
        <v>196</v>
      </c>
      <c r="D122" s="92">
        <v>5.47</v>
      </c>
      <c r="E122" s="92">
        <f>'3-4YO 2025-26 step-by-step'!AG124</f>
        <v>5.71</v>
      </c>
      <c r="F122" s="92">
        <f t="shared" si="6"/>
        <v>0.24000000000000021</v>
      </c>
      <c r="G122" s="167">
        <f t="shared" si="7"/>
        <v>4.3875685557586877E-2</v>
      </c>
    </row>
    <row r="123" spans="1:7" x14ac:dyDescent="0.35">
      <c r="A123" s="90" t="s">
        <v>186</v>
      </c>
      <c r="B123" s="89">
        <v>803</v>
      </c>
      <c r="C123" s="90" t="s">
        <v>197</v>
      </c>
      <c r="D123" s="92">
        <v>5.66</v>
      </c>
      <c r="E123" s="92">
        <f>'3-4YO 2025-26 step-by-step'!AG125</f>
        <v>5.89</v>
      </c>
      <c r="F123" s="92">
        <f t="shared" si="6"/>
        <v>0.22999999999999954</v>
      </c>
      <c r="G123" s="167">
        <f t="shared" si="7"/>
        <v>4.0636042402826769E-2</v>
      </c>
    </row>
    <row r="124" spans="1:7" x14ac:dyDescent="0.35">
      <c r="A124" s="90" t="s">
        <v>186</v>
      </c>
      <c r="B124" s="89">
        <v>866</v>
      </c>
      <c r="C124" s="90" t="s">
        <v>198</v>
      </c>
      <c r="D124" s="92">
        <v>5.66</v>
      </c>
      <c r="E124" s="92">
        <f>'3-4YO 2025-26 step-by-step'!AG126</f>
        <v>5.87</v>
      </c>
      <c r="F124" s="92">
        <f t="shared" si="6"/>
        <v>0.20999999999999996</v>
      </c>
      <c r="G124" s="167">
        <f t="shared" si="7"/>
        <v>3.7102473498233209E-2</v>
      </c>
    </row>
    <row r="125" spans="1:7" x14ac:dyDescent="0.35">
      <c r="A125" s="90" t="s">
        <v>186</v>
      </c>
      <c r="B125" s="89">
        <v>880</v>
      </c>
      <c r="C125" s="90" t="s">
        <v>199</v>
      </c>
      <c r="D125" s="92">
        <v>5.74</v>
      </c>
      <c r="E125" s="92">
        <f>'3-4YO 2025-26 step-by-step'!AG127</f>
        <v>5.93</v>
      </c>
      <c r="F125" s="92">
        <f t="shared" si="6"/>
        <v>0.1899999999999995</v>
      </c>
      <c r="G125" s="167">
        <f t="shared" si="7"/>
        <v>3.3101045296167163E-2</v>
      </c>
    </row>
    <row r="126" spans="1:7" x14ac:dyDescent="0.35">
      <c r="A126" s="90" t="s">
        <v>186</v>
      </c>
      <c r="B126" s="89">
        <v>865</v>
      </c>
      <c r="C126" s="90" t="s">
        <v>200</v>
      </c>
      <c r="D126" s="92">
        <v>5.47</v>
      </c>
      <c r="E126" s="92">
        <f>'3-4YO 2025-26 step-by-step'!AG128</f>
        <v>5.71</v>
      </c>
      <c r="F126" s="92">
        <f t="shared" si="6"/>
        <v>0.24000000000000021</v>
      </c>
      <c r="G126" s="167">
        <f t="shared" si="7"/>
        <v>4.3875685557586877E-2</v>
      </c>
    </row>
    <row r="127" spans="1:7" x14ac:dyDescent="0.35">
      <c r="A127" s="90" t="s">
        <v>201</v>
      </c>
      <c r="B127" s="89">
        <v>330</v>
      </c>
      <c r="C127" s="90" t="s">
        <v>202</v>
      </c>
      <c r="D127" s="92">
        <v>5.95</v>
      </c>
      <c r="E127" s="92">
        <f>'3-4YO 2025-26 step-by-step'!AG129</f>
        <v>6.2</v>
      </c>
      <c r="F127" s="92">
        <f t="shared" si="6"/>
        <v>0.25</v>
      </c>
      <c r="G127" s="167">
        <f t="shared" si="7"/>
        <v>4.2016806722689072E-2</v>
      </c>
    </row>
    <row r="128" spans="1:7" x14ac:dyDescent="0.35">
      <c r="A128" s="90" t="s">
        <v>201</v>
      </c>
      <c r="B128" s="89">
        <v>331</v>
      </c>
      <c r="C128" s="90" t="s">
        <v>203</v>
      </c>
      <c r="D128" s="92">
        <v>5.73</v>
      </c>
      <c r="E128" s="92">
        <f>'3-4YO 2025-26 step-by-step'!AG130</f>
        <v>5.93</v>
      </c>
      <c r="F128" s="92">
        <f t="shared" si="6"/>
        <v>0.19999999999999929</v>
      </c>
      <c r="G128" s="167">
        <f t="shared" si="7"/>
        <v>3.490401396160546E-2</v>
      </c>
    </row>
    <row r="129" spans="1:7" x14ac:dyDescent="0.35">
      <c r="A129" s="90" t="s">
        <v>201</v>
      </c>
      <c r="B129" s="89">
        <v>332</v>
      </c>
      <c r="C129" s="90" t="s">
        <v>204</v>
      </c>
      <c r="D129" s="92">
        <v>5.47</v>
      </c>
      <c r="E129" s="92">
        <f>'3-4YO 2025-26 step-by-step'!AG131</f>
        <v>5.71</v>
      </c>
      <c r="F129" s="92">
        <f t="shared" si="6"/>
        <v>0.24000000000000021</v>
      </c>
      <c r="G129" s="167">
        <f t="shared" si="7"/>
        <v>4.3875685557586877E-2</v>
      </c>
    </row>
    <row r="130" spans="1:7" x14ac:dyDescent="0.35">
      <c r="A130" s="90" t="s">
        <v>201</v>
      </c>
      <c r="B130" s="89">
        <v>884</v>
      </c>
      <c r="C130" s="90" t="s">
        <v>205</v>
      </c>
      <c r="D130" s="92">
        <v>5.47</v>
      </c>
      <c r="E130" s="92">
        <f>'3-4YO 2025-26 step-by-step'!AG132</f>
        <v>5.71</v>
      </c>
      <c r="F130" s="92">
        <f t="shared" si="6"/>
        <v>0.24000000000000021</v>
      </c>
      <c r="G130" s="167">
        <f t="shared" si="7"/>
        <v>4.3875685557586877E-2</v>
      </c>
    </row>
    <row r="131" spans="1:7" x14ac:dyDescent="0.35">
      <c r="A131" s="90" t="s">
        <v>201</v>
      </c>
      <c r="B131" s="89">
        <v>333</v>
      </c>
      <c r="C131" s="90" t="s">
        <v>206</v>
      </c>
      <c r="D131" s="92">
        <v>5.73</v>
      </c>
      <c r="E131" s="92">
        <f>'3-4YO 2025-26 step-by-step'!AG133</f>
        <v>6.01</v>
      </c>
      <c r="F131" s="92">
        <f t="shared" si="6"/>
        <v>0.27999999999999936</v>
      </c>
      <c r="G131" s="167">
        <f t="shared" si="7"/>
        <v>4.8865619546247706E-2</v>
      </c>
    </row>
    <row r="132" spans="1:7" x14ac:dyDescent="0.35">
      <c r="A132" s="90" t="s">
        <v>201</v>
      </c>
      <c r="B132" s="89">
        <v>893</v>
      </c>
      <c r="C132" s="90" t="s">
        <v>207</v>
      </c>
      <c r="D132" s="92">
        <v>5.47</v>
      </c>
      <c r="E132" s="92">
        <f>'3-4YO 2025-26 step-by-step'!AG134</f>
        <v>5.71</v>
      </c>
      <c r="F132" s="92">
        <f t="shared" si="6"/>
        <v>0.24000000000000021</v>
      </c>
      <c r="G132" s="167">
        <f t="shared" si="7"/>
        <v>4.3875685557586877E-2</v>
      </c>
    </row>
    <row r="133" spans="1:7" x14ac:dyDescent="0.35">
      <c r="A133" s="90" t="s">
        <v>201</v>
      </c>
      <c r="B133" s="89">
        <v>334</v>
      </c>
      <c r="C133" s="90" t="s">
        <v>208</v>
      </c>
      <c r="D133" s="92">
        <v>5.57</v>
      </c>
      <c r="E133" s="92">
        <f>'3-4YO 2025-26 step-by-step'!AG135</f>
        <v>5.77</v>
      </c>
      <c r="F133" s="92">
        <f t="shared" ref="F133:F155" si="8">E133-D133</f>
        <v>0.19999999999999929</v>
      </c>
      <c r="G133" s="167">
        <f t="shared" ref="G133:G155" si="9">F133/D133</f>
        <v>3.5906642728904717E-2</v>
      </c>
    </row>
    <row r="134" spans="1:7" x14ac:dyDescent="0.35">
      <c r="A134" s="90" t="s">
        <v>201</v>
      </c>
      <c r="B134" s="89">
        <v>860</v>
      </c>
      <c r="C134" s="90" t="s">
        <v>209</v>
      </c>
      <c r="D134" s="92">
        <v>5.47</v>
      </c>
      <c r="E134" s="92">
        <f>'3-4YO 2025-26 step-by-step'!AG136</f>
        <v>5.71</v>
      </c>
      <c r="F134" s="92">
        <f t="shared" si="8"/>
        <v>0.24000000000000021</v>
      </c>
      <c r="G134" s="167">
        <f t="shared" si="9"/>
        <v>4.3875685557586877E-2</v>
      </c>
    </row>
    <row r="135" spans="1:7" x14ac:dyDescent="0.35">
      <c r="A135" s="90" t="s">
        <v>201</v>
      </c>
      <c r="B135" s="89">
        <v>861</v>
      </c>
      <c r="C135" s="90" t="s">
        <v>210</v>
      </c>
      <c r="D135" s="92">
        <v>5.65</v>
      </c>
      <c r="E135" s="92">
        <f>'3-4YO 2025-26 step-by-step'!AG137</f>
        <v>5.9</v>
      </c>
      <c r="F135" s="92">
        <f t="shared" si="8"/>
        <v>0.25</v>
      </c>
      <c r="G135" s="167">
        <f t="shared" si="9"/>
        <v>4.4247787610619468E-2</v>
      </c>
    </row>
    <row r="136" spans="1:7" x14ac:dyDescent="0.35">
      <c r="A136" s="90" t="s">
        <v>201</v>
      </c>
      <c r="B136" s="89">
        <v>894</v>
      </c>
      <c r="C136" s="90" t="s">
        <v>211</v>
      </c>
      <c r="D136" s="92">
        <v>5.47</v>
      </c>
      <c r="E136" s="92">
        <f>'3-4YO 2025-26 step-by-step'!AG138</f>
        <v>5.71</v>
      </c>
      <c r="F136" s="92">
        <f t="shared" si="8"/>
        <v>0.24000000000000021</v>
      </c>
      <c r="G136" s="167">
        <f t="shared" si="9"/>
        <v>4.3875685557586877E-2</v>
      </c>
    </row>
    <row r="137" spans="1:7" x14ac:dyDescent="0.35">
      <c r="A137" s="90" t="s">
        <v>201</v>
      </c>
      <c r="B137" s="89">
        <v>335</v>
      </c>
      <c r="C137" s="90" t="s">
        <v>212</v>
      </c>
      <c r="D137" s="92">
        <v>5.59</v>
      </c>
      <c r="E137" s="92">
        <f>'3-4YO 2025-26 step-by-step'!AG139</f>
        <v>5.81</v>
      </c>
      <c r="F137" s="92">
        <f t="shared" si="8"/>
        <v>0.21999999999999975</v>
      </c>
      <c r="G137" s="167">
        <f t="shared" si="9"/>
        <v>3.9355992844364897E-2</v>
      </c>
    </row>
    <row r="138" spans="1:7" x14ac:dyDescent="0.35">
      <c r="A138" s="90" t="s">
        <v>201</v>
      </c>
      <c r="B138" s="89">
        <v>937</v>
      </c>
      <c r="C138" s="90" t="s">
        <v>213</v>
      </c>
      <c r="D138" s="92">
        <v>5.61</v>
      </c>
      <c r="E138" s="92">
        <f>'3-4YO 2025-26 step-by-step'!AG140</f>
        <v>5.83</v>
      </c>
      <c r="F138" s="92">
        <f t="shared" si="8"/>
        <v>0.21999999999999975</v>
      </c>
      <c r="G138" s="167">
        <f t="shared" si="9"/>
        <v>3.9215686274509755E-2</v>
      </c>
    </row>
    <row r="139" spans="1:7" x14ac:dyDescent="0.35">
      <c r="A139" s="90" t="s">
        <v>201</v>
      </c>
      <c r="B139" s="89">
        <v>336</v>
      </c>
      <c r="C139" s="90" t="s">
        <v>214</v>
      </c>
      <c r="D139" s="92">
        <v>5.74</v>
      </c>
      <c r="E139" s="92">
        <f>'3-4YO 2025-26 step-by-step'!AG141</f>
        <v>6</v>
      </c>
      <c r="F139" s="92">
        <f t="shared" si="8"/>
        <v>0.25999999999999979</v>
      </c>
      <c r="G139" s="167">
        <f t="shared" si="9"/>
        <v>4.5296167247386721E-2</v>
      </c>
    </row>
    <row r="140" spans="1:7" x14ac:dyDescent="0.35">
      <c r="A140" s="90" t="s">
        <v>201</v>
      </c>
      <c r="B140" s="89">
        <v>885</v>
      </c>
      <c r="C140" s="90" t="s">
        <v>215</v>
      </c>
      <c r="D140" s="92">
        <v>5.47</v>
      </c>
      <c r="E140" s="92">
        <f>'3-4YO 2025-26 step-by-step'!AG142</f>
        <v>5.71</v>
      </c>
      <c r="F140" s="92">
        <f t="shared" si="8"/>
        <v>0.24000000000000021</v>
      </c>
      <c r="G140" s="167">
        <f t="shared" si="9"/>
        <v>4.3875685557586877E-2</v>
      </c>
    </row>
    <row r="141" spans="1:7" x14ac:dyDescent="0.35">
      <c r="A141" s="90" t="s">
        <v>216</v>
      </c>
      <c r="B141" s="89">
        <v>370</v>
      </c>
      <c r="C141" s="90" t="s">
        <v>217</v>
      </c>
      <c r="D141" s="92">
        <v>5.47</v>
      </c>
      <c r="E141" s="92">
        <f>'3-4YO 2025-26 step-by-step'!AG143</f>
        <v>5.71</v>
      </c>
      <c r="F141" s="92">
        <f t="shared" si="8"/>
        <v>0.24000000000000021</v>
      </c>
      <c r="G141" s="167">
        <f t="shared" si="9"/>
        <v>4.3875685557586877E-2</v>
      </c>
    </row>
    <row r="142" spans="1:7" x14ac:dyDescent="0.35">
      <c r="A142" s="90" t="s">
        <v>216</v>
      </c>
      <c r="B142" s="89">
        <v>380</v>
      </c>
      <c r="C142" s="90" t="s">
        <v>218</v>
      </c>
      <c r="D142" s="92">
        <v>5.55</v>
      </c>
      <c r="E142" s="92">
        <f>'3-4YO 2025-26 step-by-step'!AG144</f>
        <v>5.78</v>
      </c>
      <c r="F142" s="92">
        <f t="shared" si="8"/>
        <v>0.23000000000000043</v>
      </c>
      <c r="G142" s="167">
        <f t="shared" si="9"/>
        <v>4.1441441441441518E-2</v>
      </c>
    </row>
    <row r="143" spans="1:7" x14ac:dyDescent="0.35">
      <c r="A143" s="90" t="s">
        <v>216</v>
      </c>
      <c r="B143" s="89">
        <v>381</v>
      </c>
      <c r="C143" s="90" t="s">
        <v>219</v>
      </c>
      <c r="D143" s="92">
        <v>5.47</v>
      </c>
      <c r="E143" s="92">
        <f>'3-4YO 2025-26 step-by-step'!AG145</f>
        <v>5.71</v>
      </c>
      <c r="F143" s="92">
        <f t="shared" si="8"/>
        <v>0.24000000000000021</v>
      </c>
      <c r="G143" s="167">
        <f t="shared" si="9"/>
        <v>4.3875685557586877E-2</v>
      </c>
    </row>
    <row r="144" spans="1:7" x14ac:dyDescent="0.35">
      <c r="A144" s="90" t="s">
        <v>216</v>
      </c>
      <c r="B144" s="89">
        <v>371</v>
      </c>
      <c r="C144" s="90" t="s">
        <v>220</v>
      </c>
      <c r="D144" s="92">
        <v>5.47</v>
      </c>
      <c r="E144" s="92">
        <f>'3-4YO 2025-26 step-by-step'!AG146</f>
        <v>5.71</v>
      </c>
      <c r="F144" s="92">
        <f t="shared" si="8"/>
        <v>0.24000000000000021</v>
      </c>
      <c r="G144" s="167">
        <f t="shared" si="9"/>
        <v>4.3875685557586877E-2</v>
      </c>
    </row>
    <row r="145" spans="1:7" x14ac:dyDescent="0.35">
      <c r="A145" s="90" t="s">
        <v>216</v>
      </c>
      <c r="B145" s="89">
        <v>811</v>
      </c>
      <c r="C145" s="90" t="s">
        <v>221</v>
      </c>
      <c r="D145" s="92">
        <v>5.47</v>
      </c>
      <c r="E145" s="92">
        <f>'3-4YO 2025-26 step-by-step'!AG147</f>
        <v>5.71</v>
      </c>
      <c r="F145" s="92">
        <f t="shared" si="8"/>
        <v>0.24000000000000021</v>
      </c>
      <c r="G145" s="167">
        <f t="shared" si="9"/>
        <v>4.3875685557586877E-2</v>
      </c>
    </row>
    <row r="146" spans="1:7" x14ac:dyDescent="0.35">
      <c r="A146" s="90" t="s">
        <v>216</v>
      </c>
      <c r="B146" s="89">
        <v>810</v>
      </c>
      <c r="C146" s="90" t="s">
        <v>222</v>
      </c>
      <c r="D146" s="92">
        <v>5.47</v>
      </c>
      <c r="E146" s="92">
        <f>'3-4YO 2025-26 step-by-step'!AG148</f>
        <v>5.71</v>
      </c>
      <c r="F146" s="92">
        <f t="shared" si="8"/>
        <v>0.24000000000000021</v>
      </c>
      <c r="G146" s="167">
        <f t="shared" si="9"/>
        <v>4.3875685557586877E-2</v>
      </c>
    </row>
    <row r="147" spans="1:7" x14ac:dyDescent="0.35">
      <c r="A147" s="90" t="s">
        <v>216</v>
      </c>
      <c r="B147" s="89">
        <v>382</v>
      </c>
      <c r="C147" s="90" t="s">
        <v>223</v>
      </c>
      <c r="D147" s="92">
        <v>5.47</v>
      </c>
      <c r="E147" s="92">
        <f>'3-4YO 2025-26 step-by-step'!AG149</f>
        <v>5.71</v>
      </c>
      <c r="F147" s="92">
        <f t="shared" si="8"/>
        <v>0.24000000000000021</v>
      </c>
      <c r="G147" s="167">
        <f t="shared" si="9"/>
        <v>4.3875685557586877E-2</v>
      </c>
    </row>
    <row r="148" spans="1:7" x14ac:dyDescent="0.35">
      <c r="A148" s="90" t="s">
        <v>216</v>
      </c>
      <c r="B148" s="89">
        <v>383</v>
      </c>
      <c r="C148" s="90" t="s">
        <v>224</v>
      </c>
      <c r="D148" s="92">
        <v>5.62</v>
      </c>
      <c r="E148" s="92">
        <f>'3-4YO 2025-26 step-by-step'!AG150</f>
        <v>5.82</v>
      </c>
      <c r="F148" s="92">
        <f t="shared" si="8"/>
        <v>0.20000000000000018</v>
      </c>
      <c r="G148" s="167">
        <f t="shared" si="9"/>
        <v>3.5587188612099675E-2</v>
      </c>
    </row>
    <row r="149" spans="1:7" x14ac:dyDescent="0.35">
      <c r="A149" s="90" t="s">
        <v>216</v>
      </c>
      <c r="B149" s="89">
        <v>812</v>
      </c>
      <c r="C149" s="90" t="s">
        <v>225</v>
      </c>
      <c r="D149" s="92">
        <v>5.47</v>
      </c>
      <c r="E149" s="92">
        <f>'3-4YO 2025-26 step-by-step'!AG151</f>
        <v>5.71</v>
      </c>
      <c r="F149" s="92">
        <f t="shared" si="8"/>
        <v>0.24000000000000021</v>
      </c>
      <c r="G149" s="167">
        <f t="shared" si="9"/>
        <v>4.3875685557586877E-2</v>
      </c>
    </row>
    <row r="150" spans="1:7" x14ac:dyDescent="0.35">
      <c r="A150" s="90" t="s">
        <v>216</v>
      </c>
      <c r="B150" s="89">
        <v>813</v>
      </c>
      <c r="C150" s="90" t="s">
        <v>226</v>
      </c>
      <c r="D150" s="92">
        <v>5.47</v>
      </c>
      <c r="E150" s="92">
        <f>'3-4YO 2025-26 step-by-step'!AG152</f>
        <v>5.71</v>
      </c>
      <c r="F150" s="92">
        <f t="shared" si="8"/>
        <v>0.24000000000000021</v>
      </c>
      <c r="G150" s="167">
        <f t="shared" si="9"/>
        <v>4.3875685557586877E-2</v>
      </c>
    </row>
    <row r="151" spans="1:7" x14ac:dyDescent="0.35">
      <c r="A151" s="90" t="s">
        <v>216</v>
      </c>
      <c r="B151" s="89">
        <v>815</v>
      </c>
      <c r="C151" s="90" t="s">
        <v>227</v>
      </c>
      <c r="D151" s="92">
        <v>5.47</v>
      </c>
      <c r="E151" s="92">
        <f>'3-4YO 2025-26 step-by-step'!AG153</f>
        <v>5.71</v>
      </c>
      <c r="F151" s="92">
        <f t="shared" si="8"/>
        <v>0.24000000000000021</v>
      </c>
      <c r="G151" s="167">
        <f t="shared" si="9"/>
        <v>4.3875685557586877E-2</v>
      </c>
    </row>
    <row r="152" spans="1:7" x14ac:dyDescent="0.35">
      <c r="A152" s="90" t="s">
        <v>216</v>
      </c>
      <c r="B152" s="89">
        <v>372</v>
      </c>
      <c r="C152" s="90" t="s">
        <v>228</v>
      </c>
      <c r="D152" s="92">
        <v>5.47</v>
      </c>
      <c r="E152" s="92">
        <f>'3-4YO 2025-26 step-by-step'!AG154</f>
        <v>5.71</v>
      </c>
      <c r="F152" s="92">
        <f t="shared" si="8"/>
        <v>0.24000000000000021</v>
      </c>
      <c r="G152" s="167">
        <f t="shared" si="9"/>
        <v>4.3875685557586877E-2</v>
      </c>
    </row>
    <row r="153" spans="1:7" x14ac:dyDescent="0.35">
      <c r="A153" s="90" t="s">
        <v>216</v>
      </c>
      <c r="B153" s="89">
        <v>373</v>
      </c>
      <c r="C153" s="90" t="s">
        <v>229</v>
      </c>
      <c r="D153" s="92">
        <v>5.56</v>
      </c>
      <c r="E153" s="92">
        <f>'3-4YO 2025-26 step-by-step'!AG155</f>
        <v>5.8</v>
      </c>
      <c r="F153" s="92">
        <f t="shared" si="8"/>
        <v>0.24000000000000021</v>
      </c>
      <c r="G153" s="167">
        <f t="shared" si="9"/>
        <v>4.3165467625899324E-2</v>
      </c>
    </row>
    <row r="154" spans="1:7" x14ac:dyDescent="0.35">
      <c r="A154" s="90" t="s">
        <v>216</v>
      </c>
      <c r="B154" s="89">
        <v>384</v>
      </c>
      <c r="C154" s="90" t="s">
        <v>230</v>
      </c>
      <c r="D154" s="92">
        <v>5.47</v>
      </c>
      <c r="E154" s="92">
        <f>'3-4YO 2025-26 step-by-step'!AG156</f>
        <v>5.71</v>
      </c>
      <c r="F154" s="92">
        <f t="shared" si="8"/>
        <v>0.24000000000000021</v>
      </c>
      <c r="G154" s="167">
        <f t="shared" si="9"/>
        <v>4.3875685557586877E-2</v>
      </c>
    </row>
    <row r="155" spans="1:7" x14ac:dyDescent="0.35">
      <c r="A155" s="90" t="s">
        <v>216</v>
      </c>
      <c r="B155" s="89">
        <v>816</v>
      </c>
      <c r="C155" s="90" t="s">
        <v>231</v>
      </c>
      <c r="D155" s="92">
        <v>5.47</v>
      </c>
      <c r="E155" s="92">
        <f>'3-4YO 2025-26 step-by-step'!AG157</f>
        <v>5.71</v>
      </c>
      <c r="F155" s="92">
        <f t="shared" si="8"/>
        <v>0.24000000000000021</v>
      </c>
      <c r="G155" s="167">
        <f t="shared" si="9"/>
        <v>4.3875685557586877E-2</v>
      </c>
    </row>
  </sheetData>
  <sortState xmlns:xlrd2="http://schemas.microsoft.com/office/spreadsheetml/2017/richdata2" ref="A5:G155">
    <sortCondition ref="A5:A155"/>
    <sortCondition ref="C5:C15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04113-EF78-4271-B916-C71CBFB21A4F}">
  <sheetPr codeName="Sheet3">
    <tabColor theme="6" tint="0.39997558519241921"/>
  </sheetPr>
  <dimension ref="A1:J158"/>
  <sheetViews>
    <sheetView showGridLines="0" zoomScaleNormal="100" workbookViewId="0"/>
  </sheetViews>
  <sheetFormatPr defaultColWidth="28.81640625" defaultRowHeight="15.5" x14ac:dyDescent="0.35"/>
  <cols>
    <col min="1" max="1" width="35.7265625" style="30" customWidth="1"/>
    <col min="2" max="2" width="18.7265625" style="30" customWidth="1"/>
    <col min="3" max="3" width="39.54296875" style="30" bestFit="1" customWidth="1"/>
    <col min="4" max="16384" width="28.81640625" style="30"/>
  </cols>
  <sheetData>
    <row r="1" spans="1:10" ht="44.25" customHeight="1" x14ac:dyDescent="0.35">
      <c r="A1" s="102" t="s">
        <v>232</v>
      </c>
      <c r="B1" s="160"/>
      <c r="C1" s="160"/>
      <c r="D1" s="160"/>
      <c r="E1" s="160"/>
      <c r="F1" s="160"/>
    </row>
    <row r="2" spans="1:10" x14ac:dyDescent="0.35">
      <c r="A2" s="34" t="s">
        <v>233</v>
      </c>
      <c r="B2" s="28"/>
      <c r="C2" s="28"/>
      <c r="D2" s="264"/>
      <c r="E2" s="31"/>
      <c r="F2" s="31"/>
      <c r="G2" s="31"/>
    </row>
    <row r="3" spans="1:10" x14ac:dyDescent="0.35">
      <c r="A3" s="38" t="s">
        <v>505</v>
      </c>
      <c r="B3" s="39"/>
      <c r="C3" s="39"/>
      <c r="D3" s="265"/>
      <c r="E3" s="31"/>
      <c r="F3" s="31"/>
      <c r="G3" s="31"/>
    </row>
    <row r="4" spans="1:10" ht="60" customHeight="1" x14ac:dyDescent="0.35">
      <c r="A4" s="143" t="s">
        <v>66</v>
      </c>
      <c r="B4" s="143" t="s">
        <v>651</v>
      </c>
      <c r="C4" s="143" t="s">
        <v>652</v>
      </c>
      <c r="D4" s="166" t="s">
        <v>234</v>
      </c>
      <c r="E4" s="82" t="s">
        <v>235</v>
      </c>
      <c r="F4" s="82" t="s">
        <v>69</v>
      </c>
      <c r="G4" s="82" t="s">
        <v>70</v>
      </c>
      <c r="I4" s="211"/>
      <c r="J4" s="211"/>
    </row>
    <row r="5" spans="1:10" x14ac:dyDescent="0.35">
      <c r="A5" s="88" t="s">
        <v>71</v>
      </c>
      <c r="B5" s="174">
        <v>831</v>
      </c>
      <c r="C5" s="88" t="s">
        <v>72</v>
      </c>
      <c r="D5" s="175">
        <v>8.16</v>
      </c>
      <c r="E5" s="175">
        <f>'2YO 2025-26 step-by-step'!AZ9</f>
        <v>8.43</v>
      </c>
      <c r="F5" s="92">
        <f t="shared" ref="F5" si="0">E5-D5</f>
        <v>0.26999999999999957</v>
      </c>
      <c r="G5" s="167">
        <f t="shared" ref="G5" si="1">F5/D5</f>
        <v>3.3088235294117592E-2</v>
      </c>
      <c r="I5" s="211"/>
      <c r="J5" s="211"/>
    </row>
    <row r="6" spans="1:10" x14ac:dyDescent="0.35">
      <c r="A6" s="90" t="s">
        <v>71</v>
      </c>
      <c r="B6" s="89">
        <v>830</v>
      </c>
      <c r="C6" s="90" t="s">
        <v>73</v>
      </c>
      <c r="D6" s="92">
        <v>7.53</v>
      </c>
      <c r="E6" s="92">
        <f>'2YO 2025-26 step-by-step'!AZ10</f>
        <v>7.75</v>
      </c>
      <c r="F6" s="92">
        <f t="shared" ref="F6:F69" si="2">E6-D6</f>
        <v>0.21999999999999975</v>
      </c>
      <c r="G6" s="167">
        <f t="shared" ref="G6:G69" si="3">F6/D6</f>
        <v>2.9216467463479383E-2</v>
      </c>
    </row>
    <row r="7" spans="1:10" x14ac:dyDescent="0.35">
      <c r="A7" s="90" t="s">
        <v>71</v>
      </c>
      <c r="B7" s="89">
        <v>856</v>
      </c>
      <c r="C7" s="90" t="s">
        <v>74</v>
      </c>
      <c r="D7" s="92">
        <v>7.97</v>
      </c>
      <c r="E7" s="92">
        <f>'2YO 2025-26 step-by-step'!AZ11</f>
        <v>8.27</v>
      </c>
      <c r="F7" s="92">
        <f t="shared" si="2"/>
        <v>0.29999999999999982</v>
      </c>
      <c r="G7" s="167">
        <f t="shared" si="3"/>
        <v>3.7641154328732725E-2</v>
      </c>
    </row>
    <row r="8" spans="1:10" x14ac:dyDescent="0.35">
      <c r="A8" s="90" t="s">
        <v>71</v>
      </c>
      <c r="B8" s="89">
        <v>855</v>
      </c>
      <c r="C8" s="90" t="s">
        <v>75</v>
      </c>
      <c r="D8" s="92">
        <v>7.27</v>
      </c>
      <c r="E8" s="92">
        <f>'2YO 2025-26 step-by-step'!AZ12</f>
        <v>7.53</v>
      </c>
      <c r="F8" s="92">
        <f t="shared" si="2"/>
        <v>0.26000000000000068</v>
      </c>
      <c r="G8" s="167">
        <f t="shared" si="3"/>
        <v>3.5763411279229808E-2</v>
      </c>
    </row>
    <row r="9" spans="1:10" x14ac:dyDescent="0.35">
      <c r="A9" s="90" t="s">
        <v>71</v>
      </c>
      <c r="B9" s="89">
        <v>925</v>
      </c>
      <c r="C9" s="90" t="s">
        <v>76</v>
      </c>
      <c r="D9" s="92">
        <v>7.61</v>
      </c>
      <c r="E9" s="92">
        <f>'2YO 2025-26 step-by-step'!AZ13</f>
        <v>7.81</v>
      </c>
      <c r="F9" s="92">
        <f t="shared" si="2"/>
        <v>0.19999999999999929</v>
      </c>
      <c r="G9" s="167">
        <f t="shared" si="3"/>
        <v>2.6281208935610943E-2</v>
      </c>
    </row>
    <row r="10" spans="1:10" x14ac:dyDescent="0.35">
      <c r="A10" s="90" t="s">
        <v>71</v>
      </c>
      <c r="B10" s="89">
        <v>940</v>
      </c>
      <c r="C10" s="90" t="s">
        <v>77</v>
      </c>
      <c r="D10" s="92">
        <v>7.84</v>
      </c>
      <c r="E10" s="92">
        <f>'2YO 2025-26 step-by-step'!AZ14</f>
        <v>8</v>
      </c>
      <c r="F10" s="92">
        <f t="shared" si="2"/>
        <v>0.16000000000000014</v>
      </c>
      <c r="G10" s="167">
        <f t="shared" si="3"/>
        <v>2.0408163265306142E-2</v>
      </c>
    </row>
    <row r="11" spans="1:10" x14ac:dyDescent="0.35">
      <c r="A11" s="90" t="s">
        <v>71</v>
      </c>
      <c r="B11" s="89">
        <v>892</v>
      </c>
      <c r="C11" s="90" t="s">
        <v>78</v>
      </c>
      <c r="D11" s="92">
        <v>8.36</v>
      </c>
      <c r="E11" s="92">
        <f>'2YO 2025-26 step-by-step'!AZ15</f>
        <v>8.6199999999999992</v>
      </c>
      <c r="F11" s="92">
        <f t="shared" si="2"/>
        <v>0.25999999999999979</v>
      </c>
      <c r="G11" s="167">
        <f t="shared" si="3"/>
        <v>3.1100478468899496E-2</v>
      </c>
    </row>
    <row r="12" spans="1:10" x14ac:dyDescent="0.35">
      <c r="A12" s="90" t="s">
        <v>71</v>
      </c>
      <c r="B12" s="89">
        <v>891</v>
      </c>
      <c r="C12" s="90" t="s">
        <v>79</v>
      </c>
      <c r="D12" s="92">
        <v>7.63</v>
      </c>
      <c r="E12" s="92">
        <f>'2YO 2025-26 step-by-step'!AZ16</f>
        <v>7.86</v>
      </c>
      <c r="F12" s="92">
        <f t="shared" si="2"/>
        <v>0.23000000000000043</v>
      </c>
      <c r="G12" s="167">
        <f t="shared" si="3"/>
        <v>3.0144167758846714E-2</v>
      </c>
    </row>
    <row r="13" spans="1:10" x14ac:dyDescent="0.35">
      <c r="A13" s="90" t="s">
        <v>71</v>
      </c>
      <c r="B13" s="89">
        <v>857</v>
      </c>
      <c r="C13" s="90" t="s">
        <v>80</v>
      </c>
      <c r="D13" s="92">
        <v>6.98</v>
      </c>
      <c r="E13" s="92">
        <f>'2YO 2025-26 step-by-step'!AZ17</f>
        <v>7.23</v>
      </c>
      <c r="F13" s="92">
        <f t="shared" si="2"/>
        <v>0.25</v>
      </c>
      <c r="G13" s="167">
        <f t="shared" si="3"/>
        <v>3.5816618911174783E-2</v>
      </c>
    </row>
    <row r="14" spans="1:10" x14ac:dyDescent="0.35">
      <c r="A14" s="90" t="s">
        <v>71</v>
      </c>
      <c r="B14" s="89">
        <v>941</v>
      </c>
      <c r="C14" s="90" t="s">
        <v>81</v>
      </c>
      <c r="D14" s="92">
        <v>7.81</v>
      </c>
      <c r="E14" s="92">
        <f>'2YO 2025-26 step-by-step'!AZ18</f>
        <v>8.0399999999999991</v>
      </c>
      <c r="F14" s="92">
        <f t="shared" si="2"/>
        <v>0.22999999999999954</v>
      </c>
      <c r="G14" s="167">
        <f t="shared" si="3"/>
        <v>2.9449423815620941E-2</v>
      </c>
    </row>
    <row r="15" spans="1:10" x14ac:dyDescent="0.35">
      <c r="A15" s="90" t="s">
        <v>82</v>
      </c>
      <c r="B15" s="89">
        <v>822</v>
      </c>
      <c r="C15" s="90" t="s">
        <v>83</v>
      </c>
      <c r="D15" s="92">
        <v>8.16</v>
      </c>
      <c r="E15" s="92">
        <f>'2YO 2025-26 step-by-step'!AZ19</f>
        <v>8.48</v>
      </c>
      <c r="F15" s="92">
        <f t="shared" si="2"/>
        <v>0.32000000000000028</v>
      </c>
      <c r="G15" s="167">
        <f t="shared" si="3"/>
        <v>3.9215686274509838E-2</v>
      </c>
    </row>
    <row r="16" spans="1:10" x14ac:dyDescent="0.35">
      <c r="A16" s="90" t="s">
        <v>82</v>
      </c>
      <c r="B16" s="89">
        <v>873</v>
      </c>
      <c r="C16" s="90" t="s">
        <v>84</v>
      </c>
      <c r="D16" s="92">
        <v>8.15</v>
      </c>
      <c r="E16" s="92">
        <f>'2YO 2025-26 step-by-step'!AZ20</f>
        <v>8.4</v>
      </c>
      <c r="F16" s="92">
        <f t="shared" si="2"/>
        <v>0.25</v>
      </c>
      <c r="G16" s="167">
        <f t="shared" si="3"/>
        <v>3.0674846625766871E-2</v>
      </c>
    </row>
    <row r="17" spans="1:7" x14ac:dyDescent="0.35">
      <c r="A17" s="90" t="s">
        <v>82</v>
      </c>
      <c r="B17" s="89">
        <v>823</v>
      </c>
      <c r="C17" s="90" t="s">
        <v>85</v>
      </c>
      <c r="D17" s="92">
        <v>7.76</v>
      </c>
      <c r="E17" s="92">
        <f>'2YO 2025-26 step-by-step'!AZ21</f>
        <v>8.11</v>
      </c>
      <c r="F17" s="92">
        <f t="shared" si="2"/>
        <v>0.34999999999999964</v>
      </c>
      <c r="G17" s="167">
        <f t="shared" si="3"/>
        <v>4.5103092783505112E-2</v>
      </c>
    </row>
    <row r="18" spans="1:7" x14ac:dyDescent="0.35">
      <c r="A18" s="90" t="s">
        <v>82</v>
      </c>
      <c r="B18" s="89">
        <v>881</v>
      </c>
      <c r="C18" s="90" t="s">
        <v>86</v>
      </c>
      <c r="D18" s="92">
        <v>7.91</v>
      </c>
      <c r="E18" s="92">
        <f>'2YO 2025-26 step-by-step'!AZ22</f>
        <v>8.1999999999999993</v>
      </c>
      <c r="F18" s="92">
        <f t="shared" si="2"/>
        <v>0.28999999999999915</v>
      </c>
      <c r="G18" s="167">
        <f t="shared" si="3"/>
        <v>3.6662452591656021E-2</v>
      </c>
    </row>
    <row r="19" spans="1:7" x14ac:dyDescent="0.35">
      <c r="A19" s="90" t="s">
        <v>82</v>
      </c>
      <c r="B19" s="89">
        <v>919</v>
      </c>
      <c r="C19" s="90" t="s">
        <v>87</v>
      </c>
      <c r="D19" s="92">
        <v>8.73</v>
      </c>
      <c r="E19" s="92">
        <f>'2YO 2025-26 step-by-step'!AZ23</f>
        <v>8.99</v>
      </c>
      <c r="F19" s="92">
        <f t="shared" si="2"/>
        <v>0.25999999999999979</v>
      </c>
      <c r="G19" s="167">
        <f t="shared" si="3"/>
        <v>2.978235967926687E-2</v>
      </c>
    </row>
    <row r="20" spans="1:7" x14ac:dyDescent="0.35">
      <c r="A20" s="90" t="s">
        <v>82</v>
      </c>
      <c r="B20" s="89">
        <v>821</v>
      </c>
      <c r="C20" s="90" t="s">
        <v>88</v>
      </c>
      <c r="D20" s="92">
        <v>8.3699999999999992</v>
      </c>
      <c r="E20" s="92">
        <f>'2YO 2025-26 step-by-step'!AZ24</f>
        <v>8.6300000000000008</v>
      </c>
      <c r="F20" s="92">
        <f t="shared" si="2"/>
        <v>0.26000000000000156</v>
      </c>
      <c r="G20" s="167">
        <f t="shared" si="3"/>
        <v>3.1063321385902221E-2</v>
      </c>
    </row>
    <row r="21" spans="1:7" x14ac:dyDescent="0.35">
      <c r="A21" s="90" t="s">
        <v>82</v>
      </c>
      <c r="B21" s="89">
        <v>926</v>
      </c>
      <c r="C21" s="90" t="s">
        <v>89</v>
      </c>
      <c r="D21" s="92">
        <v>7.7</v>
      </c>
      <c r="E21" s="92">
        <f>'2YO 2025-26 step-by-step'!AZ25</f>
        <v>7.94</v>
      </c>
      <c r="F21" s="92">
        <f t="shared" si="2"/>
        <v>0.24000000000000021</v>
      </c>
      <c r="G21" s="167">
        <f t="shared" si="3"/>
        <v>3.1168831168831197E-2</v>
      </c>
    </row>
    <row r="22" spans="1:7" x14ac:dyDescent="0.35">
      <c r="A22" s="90" t="s">
        <v>82</v>
      </c>
      <c r="B22" s="89">
        <v>874</v>
      </c>
      <c r="C22" s="90" t="s">
        <v>90</v>
      </c>
      <c r="D22" s="92">
        <v>8.52</v>
      </c>
      <c r="E22" s="92">
        <f>'2YO 2025-26 step-by-step'!AZ26</f>
        <v>8.81</v>
      </c>
      <c r="F22" s="92">
        <f t="shared" si="2"/>
        <v>0.29000000000000092</v>
      </c>
      <c r="G22" s="167">
        <f t="shared" si="3"/>
        <v>3.4037558685446119E-2</v>
      </c>
    </row>
    <row r="23" spans="1:7" x14ac:dyDescent="0.35">
      <c r="A23" s="90" t="s">
        <v>82</v>
      </c>
      <c r="B23" s="89">
        <v>882</v>
      </c>
      <c r="C23" s="90" t="s">
        <v>91</v>
      </c>
      <c r="D23" s="92">
        <v>7.99</v>
      </c>
      <c r="E23" s="92">
        <f>'2YO 2025-26 step-by-step'!AZ27</f>
        <v>8.4</v>
      </c>
      <c r="F23" s="92">
        <f t="shared" si="2"/>
        <v>0.41000000000000014</v>
      </c>
      <c r="G23" s="167">
        <f t="shared" si="3"/>
        <v>5.1314142678347954E-2</v>
      </c>
    </row>
    <row r="24" spans="1:7" x14ac:dyDescent="0.35">
      <c r="A24" s="90" t="s">
        <v>82</v>
      </c>
      <c r="B24" s="89">
        <v>935</v>
      </c>
      <c r="C24" s="90" t="s">
        <v>92</v>
      </c>
      <c r="D24" s="92">
        <v>7.74</v>
      </c>
      <c r="E24" s="92">
        <f>'2YO 2025-26 step-by-step'!AZ28</f>
        <v>7.95</v>
      </c>
      <c r="F24" s="92">
        <f t="shared" si="2"/>
        <v>0.20999999999999996</v>
      </c>
      <c r="G24" s="167">
        <f t="shared" si="3"/>
        <v>2.713178294573643E-2</v>
      </c>
    </row>
    <row r="25" spans="1:7" x14ac:dyDescent="0.35">
      <c r="A25" s="90" t="s">
        <v>82</v>
      </c>
      <c r="B25" s="89">
        <v>883</v>
      </c>
      <c r="C25" s="90" t="s">
        <v>93</v>
      </c>
      <c r="D25" s="92">
        <v>8.4499999999999993</v>
      </c>
      <c r="E25" s="92">
        <f>'2YO 2025-26 step-by-step'!AZ29</f>
        <v>8.75</v>
      </c>
      <c r="F25" s="92">
        <f t="shared" si="2"/>
        <v>0.30000000000000071</v>
      </c>
      <c r="G25" s="167">
        <f t="shared" si="3"/>
        <v>3.5502958579881741E-2</v>
      </c>
    </row>
    <row r="26" spans="1:7" x14ac:dyDescent="0.35">
      <c r="A26" s="90" t="s">
        <v>94</v>
      </c>
      <c r="B26" s="89">
        <v>202</v>
      </c>
      <c r="C26" s="90" t="s">
        <v>95</v>
      </c>
      <c r="D26" s="92">
        <v>11.83</v>
      </c>
      <c r="E26" s="92">
        <f>'2YO 2025-26 step-by-step'!AZ30</f>
        <v>12.23</v>
      </c>
      <c r="F26" s="92">
        <f t="shared" si="2"/>
        <v>0.40000000000000036</v>
      </c>
      <c r="G26" s="167">
        <f t="shared" si="3"/>
        <v>3.3812341504649228E-2</v>
      </c>
    </row>
    <row r="27" spans="1:7" x14ac:dyDescent="0.35">
      <c r="A27" s="90" t="s">
        <v>94</v>
      </c>
      <c r="B27" s="89">
        <v>204</v>
      </c>
      <c r="C27" s="90" t="s">
        <v>96</v>
      </c>
      <c r="D27" s="92">
        <v>11.01</v>
      </c>
      <c r="E27" s="92">
        <f>'2YO 2025-26 step-by-step'!AZ31</f>
        <v>11.51</v>
      </c>
      <c r="F27" s="92">
        <f t="shared" si="2"/>
        <v>0.5</v>
      </c>
      <c r="G27" s="167">
        <f t="shared" si="3"/>
        <v>4.5413260672116255E-2</v>
      </c>
    </row>
    <row r="28" spans="1:7" x14ac:dyDescent="0.35">
      <c r="A28" s="90" t="s">
        <v>94</v>
      </c>
      <c r="B28" s="89">
        <v>205</v>
      </c>
      <c r="C28" s="90" t="s">
        <v>97</v>
      </c>
      <c r="D28" s="92">
        <v>11.3</v>
      </c>
      <c r="E28" s="92">
        <f>'2YO 2025-26 step-by-step'!AZ32</f>
        <v>11.98</v>
      </c>
      <c r="F28" s="92">
        <f t="shared" si="2"/>
        <v>0.67999999999999972</v>
      </c>
      <c r="G28" s="167">
        <f t="shared" si="3"/>
        <v>6.0176991150442449E-2</v>
      </c>
    </row>
    <row r="29" spans="1:7" x14ac:dyDescent="0.35">
      <c r="A29" s="90" t="s">
        <v>94</v>
      </c>
      <c r="B29" s="89">
        <v>309</v>
      </c>
      <c r="C29" s="90" t="s">
        <v>98</v>
      </c>
      <c r="D29" s="92">
        <v>9.85</v>
      </c>
      <c r="E29" s="92">
        <f>'2YO 2025-26 step-by-step'!AZ33</f>
        <v>10.23</v>
      </c>
      <c r="F29" s="92">
        <f t="shared" si="2"/>
        <v>0.38000000000000078</v>
      </c>
      <c r="G29" s="167">
        <f t="shared" si="3"/>
        <v>3.8578680203045765E-2</v>
      </c>
    </row>
    <row r="30" spans="1:7" x14ac:dyDescent="0.35">
      <c r="A30" s="90" t="s">
        <v>94</v>
      </c>
      <c r="B30" s="89">
        <v>206</v>
      </c>
      <c r="C30" s="90" t="s">
        <v>99</v>
      </c>
      <c r="D30" s="92">
        <v>11.27</v>
      </c>
      <c r="E30" s="92">
        <f>'2YO 2025-26 step-by-step'!AZ34</f>
        <v>11.85</v>
      </c>
      <c r="F30" s="92">
        <f t="shared" si="2"/>
        <v>0.58000000000000007</v>
      </c>
      <c r="G30" s="167">
        <f t="shared" si="3"/>
        <v>5.146406388642414E-2</v>
      </c>
    </row>
    <row r="31" spans="1:7" x14ac:dyDescent="0.35">
      <c r="A31" s="90" t="s">
        <v>94</v>
      </c>
      <c r="B31" s="89">
        <v>207</v>
      </c>
      <c r="C31" s="90" t="s">
        <v>100</v>
      </c>
      <c r="D31" s="92">
        <v>11.5</v>
      </c>
      <c r="E31" s="92">
        <f>'2YO 2025-26 step-by-step'!AZ35</f>
        <v>11.88</v>
      </c>
      <c r="F31" s="92">
        <f t="shared" si="2"/>
        <v>0.38000000000000078</v>
      </c>
      <c r="G31" s="167">
        <f t="shared" si="3"/>
        <v>3.3043478260869633E-2</v>
      </c>
    </row>
    <row r="32" spans="1:7" x14ac:dyDescent="0.35">
      <c r="A32" s="90" t="s">
        <v>94</v>
      </c>
      <c r="B32" s="89">
        <v>208</v>
      </c>
      <c r="C32" s="90" t="s">
        <v>101</v>
      </c>
      <c r="D32" s="92">
        <v>11.18</v>
      </c>
      <c r="E32" s="92">
        <f>'2YO 2025-26 step-by-step'!AZ36</f>
        <v>11.61</v>
      </c>
      <c r="F32" s="92">
        <f t="shared" si="2"/>
        <v>0.42999999999999972</v>
      </c>
      <c r="G32" s="167">
        <f t="shared" si="3"/>
        <v>3.8461538461538436E-2</v>
      </c>
    </row>
    <row r="33" spans="1:7" x14ac:dyDescent="0.35">
      <c r="A33" s="90" t="s">
        <v>94</v>
      </c>
      <c r="B33" s="89">
        <v>209</v>
      </c>
      <c r="C33" s="90" t="s">
        <v>102</v>
      </c>
      <c r="D33" s="92">
        <v>10.64</v>
      </c>
      <c r="E33" s="92">
        <f>'2YO 2025-26 step-by-step'!AZ37</f>
        <v>11.04</v>
      </c>
      <c r="F33" s="92">
        <f t="shared" si="2"/>
        <v>0.39999999999999858</v>
      </c>
      <c r="G33" s="167">
        <f t="shared" si="3"/>
        <v>3.7593984962405881E-2</v>
      </c>
    </row>
    <row r="34" spans="1:7" x14ac:dyDescent="0.35">
      <c r="A34" s="90" t="s">
        <v>94</v>
      </c>
      <c r="B34" s="89">
        <v>316</v>
      </c>
      <c r="C34" s="90" t="s">
        <v>103</v>
      </c>
      <c r="D34" s="92">
        <v>9.2100000000000009</v>
      </c>
      <c r="E34" s="92">
        <f>'2YO 2025-26 step-by-step'!AZ38</f>
        <v>9.6199999999999992</v>
      </c>
      <c r="F34" s="92">
        <f t="shared" si="2"/>
        <v>0.40999999999999837</v>
      </c>
      <c r="G34" s="167">
        <f t="shared" si="3"/>
        <v>4.4516829533115997E-2</v>
      </c>
    </row>
    <row r="35" spans="1:7" x14ac:dyDescent="0.35">
      <c r="A35" s="90" t="s">
        <v>94</v>
      </c>
      <c r="B35" s="89">
        <v>210</v>
      </c>
      <c r="C35" s="90" t="s">
        <v>104</v>
      </c>
      <c r="D35" s="92">
        <v>10.97</v>
      </c>
      <c r="E35" s="92">
        <f>'2YO 2025-26 step-by-step'!AZ39</f>
        <v>11.48</v>
      </c>
      <c r="F35" s="92">
        <f t="shared" si="2"/>
        <v>0.50999999999999979</v>
      </c>
      <c r="G35" s="167">
        <f t="shared" si="3"/>
        <v>4.6490428441203262E-2</v>
      </c>
    </row>
    <row r="36" spans="1:7" x14ac:dyDescent="0.35">
      <c r="A36" s="90" t="s">
        <v>94</v>
      </c>
      <c r="B36" s="89">
        <v>211</v>
      </c>
      <c r="C36" s="90" t="s">
        <v>105</v>
      </c>
      <c r="D36" s="92">
        <v>11.25</v>
      </c>
      <c r="E36" s="92">
        <f>'2YO 2025-26 step-by-step'!AZ40</f>
        <v>11.79</v>
      </c>
      <c r="F36" s="92">
        <f t="shared" si="2"/>
        <v>0.53999999999999915</v>
      </c>
      <c r="G36" s="167">
        <f t="shared" si="3"/>
        <v>4.7999999999999925E-2</v>
      </c>
    </row>
    <row r="37" spans="1:7" x14ac:dyDescent="0.35">
      <c r="A37" s="90" t="s">
        <v>94</v>
      </c>
      <c r="B37" s="89">
        <v>212</v>
      </c>
      <c r="C37" s="90" t="s">
        <v>106</v>
      </c>
      <c r="D37" s="92">
        <v>11.17</v>
      </c>
      <c r="E37" s="92">
        <f>'2YO 2025-26 step-by-step'!AZ41</f>
        <v>11.55</v>
      </c>
      <c r="F37" s="92">
        <f t="shared" si="2"/>
        <v>0.38000000000000078</v>
      </c>
      <c r="G37" s="167">
        <f t="shared" si="3"/>
        <v>3.4019695613249849E-2</v>
      </c>
    </row>
    <row r="38" spans="1:7" x14ac:dyDescent="0.35">
      <c r="A38" s="90" t="s">
        <v>94</v>
      </c>
      <c r="B38" s="89">
        <v>213</v>
      </c>
      <c r="C38" s="90" t="s">
        <v>107</v>
      </c>
      <c r="D38" s="92">
        <v>11.88</v>
      </c>
      <c r="E38" s="92">
        <f>'2YO 2025-26 step-by-step'!AZ42</f>
        <v>12.43</v>
      </c>
      <c r="F38" s="92">
        <f t="shared" si="2"/>
        <v>0.54999999999999893</v>
      </c>
      <c r="G38" s="167">
        <f t="shared" si="3"/>
        <v>4.6296296296296204E-2</v>
      </c>
    </row>
    <row r="39" spans="1:7" x14ac:dyDescent="0.35">
      <c r="A39" s="90" t="s">
        <v>108</v>
      </c>
      <c r="B39" s="89">
        <v>841</v>
      </c>
      <c r="C39" s="90" t="s">
        <v>109</v>
      </c>
      <c r="D39" s="92">
        <v>7.86</v>
      </c>
      <c r="E39" s="92">
        <f>'2YO 2025-26 step-by-step'!AZ43</f>
        <v>8.09</v>
      </c>
      <c r="F39" s="92">
        <f t="shared" si="2"/>
        <v>0.22999999999999954</v>
      </c>
      <c r="G39" s="167">
        <f t="shared" si="3"/>
        <v>2.926208651399485E-2</v>
      </c>
    </row>
    <row r="40" spans="1:7" x14ac:dyDescent="0.35">
      <c r="A40" s="90" t="s">
        <v>108</v>
      </c>
      <c r="B40" s="89">
        <v>840</v>
      </c>
      <c r="C40" s="90" t="s">
        <v>110</v>
      </c>
      <c r="D40" s="92">
        <v>7.73</v>
      </c>
      <c r="E40" s="92">
        <f>'2YO 2025-26 step-by-step'!AZ44</f>
        <v>7.98</v>
      </c>
      <c r="F40" s="92">
        <f t="shared" si="2"/>
        <v>0.25</v>
      </c>
      <c r="G40" s="167">
        <f t="shared" si="3"/>
        <v>3.2341526520051747E-2</v>
      </c>
    </row>
    <row r="41" spans="1:7" x14ac:dyDescent="0.35">
      <c r="A41" s="90" t="s">
        <v>108</v>
      </c>
      <c r="B41" s="89">
        <v>390</v>
      </c>
      <c r="C41" s="90" t="s">
        <v>111</v>
      </c>
      <c r="D41" s="92">
        <v>7.68</v>
      </c>
      <c r="E41" s="92">
        <f>'2YO 2025-26 step-by-step'!AZ45</f>
        <v>7.94</v>
      </c>
      <c r="F41" s="92">
        <f t="shared" si="2"/>
        <v>0.26000000000000068</v>
      </c>
      <c r="G41" s="167">
        <f t="shared" si="3"/>
        <v>3.3854166666666755E-2</v>
      </c>
    </row>
    <row r="42" spans="1:7" x14ac:dyDescent="0.35">
      <c r="A42" s="90" t="s">
        <v>108</v>
      </c>
      <c r="B42" s="89">
        <v>805</v>
      </c>
      <c r="C42" s="90" t="s">
        <v>112</v>
      </c>
      <c r="D42" s="92">
        <v>8.02</v>
      </c>
      <c r="E42" s="92">
        <f>'2YO 2025-26 step-by-step'!AZ46</f>
        <v>8.2799999999999994</v>
      </c>
      <c r="F42" s="92">
        <f t="shared" si="2"/>
        <v>0.25999999999999979</v>
      </c>
      <c r="G42" s="167">
        <f t="shared" si="3"/>
        <v>3.2418952618453838E-2</v>
      </c>
    </row>
    <row r="43" spans="1:7" x14ac:dyDescent="0.35">
      <c r="A43" s="90" t="s">
        <v>108</v>
      </c>
      <c r="B43" s="89">
        <v>806</v>
      </c>
      <c r="C43" s="90" t="s">
        <v>113</v>
      </c>
      <c r="D43" s="92">
        <v>8.18</v>
      </c>
      <c r="E43" s="92">
        <f>'2YO 2025-26 step-by-step'!AZ47</f>
        <v>8.4700000000000006</v>
      </c>
      <c r="F43" s="92">
        <f t="shared" si="2"/>
        <v>0.29000000000000092</v>
      </c>
      <c r="G43" s="167">
        <f t="shared" si="3"/>
        <v>3.5452322738386423E-2</v>
      </c>
    </row>
    <row r="44" spans="1:7" x14ac:dyDescent="0.35">
      <c r="A44" s="90" t="s">
        <v>108</v>
      </c>
      <c r="B44" s="89">
        <v>391</v>
      </c>
      <c r="C44" s="90" t="s">
        <v>114</v>
      </c>
      <c r="D44" s="92">
        <v>7.98</v>
      </c>
      <c r="E44" s="92">
        <f>'2YO 2025-26 step-by-step'!AZ48</f>
        <v>8.25</v>
      </c>
      <c r="F44" s="92">
        <f t="shared" si="2"/>
        <v>0.26999999999999957</v>
      </c>
      <c r="G44" s="167">
        <f t="shared" si="3"/>
        <v>3.3834586466165356E-2</v>
      </c>
    </row>
    <row r="45" spans="1:7" x14ac:dyDescent="0.35">
      <c r="A45" s="90" t="s">
        <v>108</v>
      </c>
      <c r="B45" s="89">
        <v>392</v>
      </c>
      <c r="C45" s="90" t="s">
        <v>115</v>
      </c>
      <c r="D45" s="92">
        <v>7.54</v>
      </c>
      <c r="E45" s="92">
        <f>'2YO 2025-26 step-by-step'!AZ49</f>
        <v>7.76</v>
      </c>
      <c r="F45" s="92">
        <f t="shared" si="2"/>
        <v>0.21999999999999975</v>
      </c>
      <c r="G45" s="167">
        <f t="shared" si="3"/>
        <v>2.9177718832891213E-2</v>
      </c>
    </row>
    <row r="46" spans="1:7" x14ac:dyDescent="0.35">
      <c r="A46" s="90" t="s">
        <v>108</v>
      </c>
      <c r="B46" s="89">
        <v>929</v>
      </c>
      <c r="C46" s="90" t="s">
        <v>116</v>
      </c>
      <c r="D46" s="92">
        <v>7.5</v>
      </c>
      <c r="E46" s="92">
        <f>'2YO 2025-26 step-by-step'!AZ50</f>
        <v>7.72</v>
      </c>
      <c r="F46" s="92">
        <f t="shared" si="2"/>
        <v>0.21999999999999975</v>
      </c>
      <c r="G46" s="167">
        <f t="shared" si="3"/>
        <v>2.9333333333333302E-2</v>
      </c>
    </row>
    <row r="47" spans="1:7" x14ac:dyDescent="0.35">
      <c r="A47" s="90" t="s">
        <v>108</v>
      </c>
      <c r="B47" s="89">
        <v>807</v>
      </c>
      <c r="C47" s="90" t="s">
        <v>117</v>
      </c>
      <c r="D47" s="92">
        <v>7.78</v>
      </c>
      <c r="E47" s="92">
        <f>'2YO 2025-26 step-by-step'!AZ51</f>
        <v>8.06</v>
      </c>
      <c r="F47" s="92">
        <f t="shared" si="2"/>
        <v>0.28000000000000025</v>
      </c>
      <c r="G47" s="167">
        <f t="shared" si="3"/>
        <v>3.5989717223650415E-2</v>
      </c>
    </row>
    <row r="48" spans="1:7" x14ac:dyDescent="0.35">
      <c r="A48" s="90" t="s">
        <v>108</v>
      </c>
      <c r="B48" s="89">
        <v>393</v>
      </c>
      <c r="C48" s="90" t="s">
        <v>118</v>
      </c>
      <c r="D48" s="92">
        <v>7.79</v>
      </c>
      <c r="E48" s="92">
        <f>'2YO 2025-26 step-by-step'!AZ52</f>
        <v>8.07</v>
      </c>
      <c r="F48" s="92">
        <f t="shared" si="2"/>
        <v>0.28000000000000025</v>
      </c>
      <c r="G48" s="167">
        <f t="shared" si="3"/>
        <v>3.594351732991017E-2</v>
      </c>
    </row>
    <row r="49" spans="1:7" x14ac:dyDescent="0.35">
      <c r="A49" s="90" t="s">
        <v>108</v>
      </c>
      <c r="B49" s="89">
        <v>808</v>
      </c>
      <c r="C49" s="90" t="s">
        <v>119</v>
      </c>
      <c r="D49" s="92">
        <v>7.76</v>
      </c>
      <c r="E49" s="92">
        <f>'2YO 2025-26 step-by-step'!AZ53</f>
        <v>7.98</v>
      </c>
      <c r="F49" s="92">
        <f t="shared" si="2"/>
        <v>0.22000000000000064</v>
      </c>
      <c r="G49" s="167">
        <f t="shared" si="3"/>
        <v>2.8350515463917609E-2</v>
      </c>
    </row>
    <row r="50" spans="1:7" x14ac:dyDescent="0.35">
      <c r="A50" s="90" t="s">
        <v>108</v>
      </c>
      <c r="B50" s="89">
        <v>394</v>
      </c>
      <c r="C50" s="90" t="s">
        <v>120</v>
      </c>
      <c r="D50" s="92">
        <v>7.84</v>
      </c>
      <c r="E50" s="92">
        <f>'2YO 2025-26 step-by-step'!AZ54</f>
        <v>8.11</v>
      </c>
      <c r="F50" s="92">
        <f t="shared" si="2"/>
        <v>0.26999999999999957</v>
      </c>
      <c r="G50" s="167">
        <f t="shared" si="3"/>
        <v>3.443877551020403E-2</v>
      </c>
    </row>
    <row r="51" spans="1:7" x14ac:dyDescent="0.35">
      <c r="A51" s="90" t="s">
        <v>121</v>
      </c>
      <c r="B51" s="89">
        <v>889</v>
      </c>
      <c r="C51" s="90" t="s">
        <v>122</v>
      </c>
      <c r="D51" s="92">
        <v>7.86</v>
      </c>
      <c r="E51" s="92">
        <f>'2YO 2025-26 step-by-step'!AZ55</f>
        <v>8.14</v>
      </c>
      <c r="F51" s="92">
        <f t="shared" si="2"/>
        <v>0.28000000000000025</v>
      </c>
      <c r="G51" s="167">
        <f t="shared" si="3"/>
        <v>3.5623409669211223E-2</v>
      </c>
    </row>
    <row r="52" spans="1:7" x14ac:dyDescent="0.35">
      <c r="A52" s="90" t="s">
        <v>121</v>
      </c>
      <c r="B52" s="89">
        <v>890</v>
      </c>
      <c r="C52" s="90" t="s">
        <v>123</v>
      </c>
      <c r="D52" s="92">
        <v>8.01</v>
      </c>
      <c r="E52" s="92">
        <f>'2YO 2025-26 step-by-step'!AZ56</f>
        <v>8.4</v>
      </c>
      <c r="F52" s="92">
        <f t="shared" si="2"/>
        <v>0.39000000000000057</v>
      </c>
      <c r="G52" s="167">
        <f t="shared" si="3"/>
        <v>4.8689138576779097E-2</v>
      </c>
    </row>
    <row r="53" spans="1:7" x14ac:dyDescent="0.35">
      <c r="A53" s="90" t="s">
        <v>121</v>
      </c>
      <c r="B53" s="89">
        <v>350</v>
      </c>
      <c r="C53" s="90" t="s">
        <v>124</v>
      </c>
      <c r="D53" s="92">
        <v>8.0500000000000007</v>
      </c>
      <c r="E53" s="92">
        <f>'2YO 2025-26 step-by-step'!AZ57</f>
        <v>8.3800000000000008</v>
      </c>
      <c r="F53" s="92">
        <f t="shared" si="2"/>
        <v>0.33000000000000007</v>
      </c>
      <c r="G53" s="167">
        <f t="shared" si="3"/>
        <v>4.0993788819875782E-2</v>
      </c>
    </row>
    <row r="54" spans="1:7" x14ac:dyDescent="0.35">
      <c r="A54" s="90" t="s">
        <v>121</v>
      </c>
      <c r="B54" s="89">
        <v>351</v>
      </c>
      <c r="C54" s="90" t="s">
        <v>125</v>
      </c>
      <c r="D54" s="92">
        <v>7.74</v>
      </c>
      <c r="E54" s="92">
        <f>'2YO 2025-26 step-by-step'!AZ58</f>
        <v>8.14</v>
      </c>
      <c r="F54" s="92">
        <f t="shared" si="2"/>
        <v>0.40000000000000036</v>
      </c>
      <c r="G54" s="167">
        <f t="shared" si="3"/>
        <v>5.1679586563307539E-2</v>
      </c>
    </row>
    <row r="55" spans="1:7" x14ac:dyDescent="0.35">
      <c r="A55" s="90" t="s">
        <v>121</v>
      </c>
      <c r="B55" s="89">
        <v>895</v>
      </c>
      <c r="C55" s="90" t="s">
        <v>126</v>
      </c>
      <c r="D55" s="92">
        <v>7.48</v>
      </c>
      <c r="E55" s="92">
        <f>'2YO 2025-26 step-by-step'!AZ59</f>
        <v>7.74</v>
      </c>
      <c r="F55" s="92">
        <f t="shared" si="2"/>
        <v>0.25999999999999979</v>
      </c>
      <c r="G55" s="167">
        <f t="shared" si="3"/>
        <v>3.4759358288770026E-2</v>
      </c>
    </row>
    <row r="56" spans="1:7" x14ac:dyDescent="0.35">
      <c r="A56" s="90" t="s">
        <v>121</v>
      </c>
      <c r="B56" s="89">
        <v>896</v>
      </c>
      <c r="C56" s="90" t="s">
        <v>127</v>
      </c>
      <c r="D56" s="92">
        <v>7.64</v>
      </c>
      <c r="E56" s="92">
        <f>'2YO 2025-26 step-by-step'!AZ60</f>
        <v>7.97</v>
      </c>
      <c r="F56" s="92">
        <f t="shared" si="2"/>
        <v>0.33000000000000007</v>
      </c>
      <c r="G56" s="167">
        <f t="shared" si="3"/>
        <v>4.3193717277486922E-2</v>
      </c>
    </row>
    <row r="57" spans="1:7" x14ac:dyDescent="0.35">
      <c r="A57" s="90" t="s">
        <v>121</v>
      </c>
      <c r="B57" s="89">
        <v>942</v>
      </c>
      <c r="C57" s="90" t="s">
        <v>128</v>
      </c>
      <c r="D57" s="92">
        <v>7.37</v>
      </c>
      <c r="E57" s="92">
        <f>'2YO 2025-26 step-by-step'!AZ61</f>
        <v>7.57</v>
      </c>
      <c r="F57" s="92">
        <f t="shared" si="2"/>
        <v>0.20000000000000018</v>
      </c>
      <c r="G57" s="167">
        <f t="shared" si="3"/>
        <v>2.7137042062415219E-2</v>
      </c>
    </row>
    <row r="58" spans="1:7" x14ac:dyDescent="0.35">
      <c r="A58" s="90" t="s">
        <v>121</v>
      </c>
      <c r="B58" s="89">
        <v>876</v>
      </c>
      <c r="C58" s="90" t="s">
        <v>129</v>
      </c>
      <c r="D58" s="92">
        <v>8.1999999999999993</v>
      </c>
      <c r="E58" s="92">
        <f>'2YO 2025-26 step-by-step'!AZ62</f>
        <v>8.52</v>
      </c>
      <c r="F58" s="92">
        <f t="shared" si="2"/>
        <v>0.32000000000000028</v>
      </c>
      <c r="G58" s="167">
        <f t="shared" si="3"/>
        <v>3.9024390243902474E-2</v>
      </c>
    </row>
    <row r="59" spans="1:7" x14ac:dyDescent="0.35">
      <c r="A59" s="90" t="s">
        <v>121</v>
      </c>
      <c r="B59" s="89">
        <v>340</v>
      </c>
      <c r="C59" s="90" t="s">
        <v>130</v>
      </c>
      <c r="D59" s="92">
        <v>8.17</v>
      </c>
      <c r="E59" s="92">
        <f>'2YO 2025-26 step-by-step'!AZ63</f>
        <v>8.5399999999999991</v>
      </c>
      <c r="F59" s="92">
        <f t="shared" si="2"/>
        <v>0.36999999999999922</v>
      </c>
      <c r="G59" s="167">
        <f t="shared" si="3"/>
        <v>4.5287637698898313E-2</v>
      </c>
    </row>
    <row r="60" spans="1:7" x14ac:dyDescent="0.35">
      <c r="A60" s="90" t="s">
        <v>121</v>
      </c>
      <c r="B60" s="89">
        <v>888</v>
      </c>
      <c r="C60" s="90" t="s">
        <v>131</v>
      </c>
      <c r="D60" s="92">
        <v>7.54</v>
      </c>
      <c r="E60" s="92">
        <f>'2YO 2025-26 step-by-step'!AZ64</f>
        <v>7.83</v>
      </c>
      <c r="F60" s="92">
        <f t="shared" si="2"/>
        <v>0.29000000000000004</v>
      </c>
      <c r="G60" s="167">
        <f t="shared" si="3"/>
        <v>3.8461538461538464E-2</v>
      </c>
    </row>
    <row r="61" spans="1:7" x14ac:dyDescent="0.35">
      <c r="A61" s="90" t="s">
        <v>121</v>
      </c>
      <c r="B61" s="89">
        <v>341</v>
      </c>
      <c r="C61" s="90" t="s">
        <v>132</v>
      </c>
      <c r="D61" s="92">
        <v>8.2100000000000009</v>
      </c>
      <c r="E61" s="92">
        <f>'2YO 2025-26 step-by-step'!AZ65</f>
        <v>8.58</v>
      </c>
      <c r="F61" s="92">
        <f t="shared" si="2"/>
        <v>0.36999999999999922</v>
      </c>
      <c r="G61" s="167">
        <f t="shared" si="3"/>
        <v>4.5066991473812323E-2</v>
      </c>
    </row>
    <row r="62" spans="1:7" x14ac:dyDescent="0.35">
      <c r="A62" s="90" t="s">
        <v>121</v>
      </c>
      <c r="B62" s="89">
        <v>352</v>
      </c>
      <c r="C62" s="90" t="s">
        <v>133</v>
      </c>
      <c r="D62" s="92">
        <v>8.49</v>
      </c>
      <c r="E62" s="92">
        <f>'2YO 2025-26 step-by-step'!AZ66</f>
        <v>8.83</v>
      </c>
      <c r="F62" s="92">
        <f t="shared" si="2"/>
        <v>0.33999999999999986</v>
      </c>
      <c r="G62" s="167">
        <f t="shared" si="3"/>
        <v>4.0047114252061228E-2</v>
      </c>
    </row>
    <row r="63" spans="1:7" x14ac:dyDescent="0.35">
      <c r="A63" s="90" t="s">
        <v>121</v>
      </c>
      <c r="B63" s="89">
        <v>353</v>
      </c>
      <c r="C63" s="90" t="s">
        <v>134</v>
      </c>
      <c r="D63" s="92">
        <v>8.08</v>
      </c>
      <c r="E63" s="92">
        <f>'2YO 2025-26 step-by-step'!AZ67</f>
        <v>8.43</v>
      </c>
      <c r="F63" s="92">
        <f t="shared" si="2"/>
        <v>0.34999999999999964</v>
      </c>
      <c r="G63" s="167">
        <f t="shared" si="3"/>
        <v>4.3316831683168272E-2</v>
      </c>
    </row>
    <row r="64" spans="1:7" x14ac:dyDescent="0.35">
      <c r="A64" s="90" t="s">
        <v>121</v>
      </c>
      <c r="B64" s="89">
        <v>354</v>
      </c>
      <c r="C64" s="90" t="s">
        <v>135</v>
      </c>
      <c r="D64" s="92">
        <v>8.0399999999999991</v>
      </c>
      <c r="E64" s="92">
        <f>'2YO 2025-26 step-by-step'!AZ68</f>
        <v>8.39</v>
      </c>
      <c r="F64" s="92">
        <f t="shared" si="2"/>
        <v>0.35000000000000142</v>
      </c>
      <c r="G64" s="167">
        <f t="shared" si="3"/>
        <v>4.3532338308457895E-2</v>
      </c>
    </row>
    <row r="65" spans="1:7" x14ac:dyDescent="0.35">
      <c r="A65" s="90" t="s">
        <v>121</v>
      </c>
      <c r="B65" s="89">
        <v>355</v>
      </c>
      <c r="C65" s="90" t="s">
        <v>136</v>
      </c>
      <c r="D65" s="92">
        <v>8.1199999999999992</v>
      </c>
      <c r="E65" s="92">
        <f>'2YO 2025-26 step-by-step'!AZ69</f>
        <v>8.5</v>
      </c>
      <c r="F65" s="92">
        <f t="shared" si="2"/>
        <v>0.38000000000000078</v>
      </c>
      <c r="G65" s="167">
        <f t="shared" si="3"/>
        <v>4.6798029556650349E-2</v>
      </c>
    </row>
    <row r="66" spans="1:7" x14ac:dyDescent="0.35">
      <c r="A66" s="90" t="s">
        <v>121</v>
      </c>
      <c r="B66" s="89">
        <v>343</v>
      </c>
      <c r="C66" s="90" t="s">
        <v>137</v>
      </c>
      <c r="D66" s="92">
        <v>7.6</v>
      </c>
      <c r="E66" s="92">
        <f>'2YO 2025-26 step-by-step'!AZ70</f>
        <v>7.95</v>
      </c>
      <c r="F66" s="92">
        <f t="shared" si="2"/>
        <v>0.35000000000000053</v>
      </c>
      <c r="G66" s="167">
        <f t="shared" si="3"/>
        <v>4.6052631578947442E-2</v>
      </c>
    </row>
    <row r="67" spans="1:7" x14ac:dyDescent="0.35">
      <c r="A67" s="90" t="s">
        <v>121</v>
      </c>
      <c r="B67" s="89">
        <v>342</v>
      </c>
      <c r="C67" s="90" t="s">
        <v>138</v>
      </c>
      <c r="D67" s="92">
        <v>8.1199999999999992</v>
      </c>
      <c r="E67" s="92">
        <f>'2YO 2025-26 step-by-step'!AZ71</f>
        <v>8.41</v>
      </c>
      <c r="F67" s="92">
        <f t="shared" si="2"/>
        <v>0.29000000000000092</v>
      </c>
      <c r="G67" s="167">
        <f t="shared" si="3"/>
        <v>3.571428571428583E-2</v>
      </c>
    </row>
    <row r="68" spans="1:7" x14ac:dyDescent="0.35">
      <c r="A68" s="90" t="s">
        <v>121</v>
      </c>
      <c r="B68" s="89">
        <v>356</v>
      </c>
      <c r="C68" s="90" t="s">
        <v>139</v>
      </c>
      <c r="D68" s="92">
        <v>7.55</v>
      </c>
      <c r="E68" s="92">
        <f>'2YO 2025-26 step-by-step'!AZ72</f>
        <v>7.86</v>
      </c>
      <c r="F68" s="92">
        <f t="shared" si="2"/>
        <v>0.3100000000000005</v>
      </c>
      <c r="G68" s="167">
        <f t="shared" si="3"/>
        <v>4.1059602649006689E-2</v>
      </c>
    </row>
    <row r="69" spans="1:7" x14ac:dyDescent="0.35">
      <c r="A69" s="90" t="s">
        <v>121</v>
      </c>
      <c r="B69" s="89">
        <v>357</v>
      </c>
      <c r="C69" s="90" t="s">
        <v>140</v>
      </c>
      <c r="D69" s="92">
        <v>7.96</v>
      </c>
      <c r="E69" s="92">
        <f>'2YO 2025-26 step-by-step'!AZ73</f>
        <v>8.34</v>
      </c>
      <c r="F69" s="92">
        <f t="shared" si="2"/>
        <v>0.37999999999999989</v>
      </c>
      <c r="G69" s="167">
        <f t="shared" si="3"/>
        <v>4.7738693467336668E-2</v>
      </c>
    </row>
    <row r="70" spans="1:7" x14ac:dyDescent="0.35">
      <c r="A70" s="90" t="s">
        <v>121</v>
      </c>
      <c r="B70" s="89">
        <v>358</v>
      </c>
      <c r="C70" s="90" t="s">
        <v>141</v>
      </c>
      <c r="D70" s="92">
        <v>7.7</v>
      </c>
      <c r="E70" s="92">
        <f>'2YO 2025-26 step-by-step'!AZ74</f>
        <v>8.0299999999999994</v>
      </c>
      <c r="F70" s="92">
        <f t="shared" ref="F70:F133" si="4">E70-D70</f>
        <v>0.32999999999999918</v>
      </c>
      <c r="G70" s="167">
        <f t="shared" ref="G70:G133" si="5">F70/D70</f>
        <v>4.2857142857142753E-2</v>
      </c>
    </row>
    <row r="71" spans="1:7" x14ac:dyDescent="0.35">
      <c r="A71" s="90" t="s">
        <v>121</v>
      </c>
      <c r="B71" s="89">
        <v>877</v>
      </c>
      <c r="C71" s="90" t="s">
        <v>142</v>
      </c>
      <c r="D71" s="92">
        <v>7.74</v>
      </c>
      <c r="E71" s="92">
        <f>'2YO 2025-26 step-by-step'!AZ75</f>
        <v>8.0500000000000007</v>
      </c>
      <c r="F71" s="92">
        <f t="shared" si="4"/>
        <v>0.3100000000000005</v>
      </c>
      <c r="G71" s="167">
        <f t="shared" si="5"/>
        <v>4.0051679586563374E-2</v>
      </c>
    </row>
    <row r="72" spans="1:7" x14ac:dyDescent="0.35">
      <c r="A72" s="90" t="s">
        <v>121</v>
      </c>
      <c r="B72" s="89">
        <v>943</v>
      </c>
      <c r="C72" s="90" t="s">
        <v>143</v>
      </c>
      <c r="D72" s="92">
        <v>7.2</v>
      </c>
      <c r="E72" s="92">
        <f>'2YO 2025-26 step-by-step'!AZ76</f>
        <v>7.49</v>
      </c>
      <c r="F72" s="92">
        <f t="shared" si="4"/>
        <v>0.29000000000000004</v>
      </c>
      <c r="G72" s="167">
        <f t="shared" si="5"/>
        <v>4.027777777777778E-2</v>
      </c>
    </row>
    <row r="73" spans="1:7" x14ac:dyDescent="0.35">
      <c r="A73" s="90" t="s">
        <v>121</v>
      </c>
      <c r="B73" s="89">
        <v>359</v>
      </c>
      <c r="C73" s="90" t="s">
        <v>144</v>
      </c>
      <c r="D73" s="92">
        <v>7.85</v>
      </c>
      <c r="E73" s="92">
        <f>'2YO 2025-26 step-by-step'!AZ77</f>
        <v>8.1999999999999993</v>
      </c>
      <c r="F73" s="92">
        <f t="shared" si="4"/>
        <v>0.34999999999999964</v>
      </c>
      <c r="G73" s="167">
        <f t="shared" si="5"/>
        <v>4.4585987261146452E-2</v>
      </c>
    </row>
    <row r="74" spans="1:7" x14ac:dyDescent="0.35">
      <c r="A74" s="90" t="s">
        <v>121</v>
      </c>
      <c r="B74" s="89">
        <v>344</v>
      </c>
      <c r="C74" s="90" t="s">
        <v>145</v>
      </c>
      <c r="D74" s="92">
        <v>7.88</v>
      </c>
      <c r="E74" s="92">
        <f>'2YO 2025-26 step-by-step'!AZ78</f>
        <v>8.2799999999999994</v>
      </c>
      <c r="F74" s="92">
        <f t="shared" si="4"/>
        <v>0.39999999999999947</v>
      </c>
      <c r="G74" s="167">
        <f t="shared" si="5"/>
        <v>5.0761421319796884E-2</v>
      </c>
    </row>
    <row r="75" spans="1:7" x14ac:dyDescent="0.35">
      <c r="A75" s="90" t="s">
        <v>146</v>
      </c>
      <c r="B75" s="89">
        <v>301</v>
      </c>
      <c r="C75" s="90" t="s">
        <v>147</v>
      </c>
      <c r="D75" s="92">
        <v>9.2100000000000009</v>
      </c>
      <c r="E75" s="92">
        <f>'2YO 2025-26 step-by-step'!AZ79</f>
        <v>9.41</v>
      </c>
      <c r="F75" s="92">
        <f t="shared" si="4"/>
        <v>0.19999999999999929</v>
      </c>
      <c r="G75" s="167">
        <f t="shared" si="5"/>
        <v>2.1715526601520006E-2</v>
      </c>
    </row>
    <row r="76" spans="1:7" x14ac:dyDescent="0.35">
      <c r="A76" s="90" t="s">
        <v>146</v>
      </c>
      <c r="B76" s="89">
        <v>302</v>
      </c>
      <c r="C76" s="90" t="s">
        <v>148</v>
      </c>
      <c r="D76" s="92">
        <v>9.59</v>
      </c>
      <c r="E76" s="92">
        <f>'2YO 2025-26 step-by-step'!AZ80</f>
        <v>9.99</v>
      </c>
      <c r="F76" s="92">
        <f t="shared" si="4"/>
        <v>0.40000000000000036</v>
      </c>
      <c r="G76" s="167">
        <f t="shared" si="5"/>
        <v>4.1710114702815472E-2</v>
      </c>
    </row>
    <row r="77" spans="1:7" x14ac:dyDescent="0.35">
      <c r="A77" s="90" t="s">
        <v>146</v>
      </c>
      <c r="B77" s="89">
        <v>303</v>
      </c>
      <c r="C77" s="90" t="s">
        <v>149</v>
      </c>
      <c r="D77" s="92">
        <v>9.43</v>
      </c>
      <c r="E77" s="92">
        <f>'2YO 2025-26 step-by-step'!AZ81</f>
        <v>9.77</v>
      </c>
      <c r="F77" s="92">
        <f t="shared" si="4"/>
        <v>0.33999999999999986</v>
      </c>
      <c r="G77" s="167">
        <f t="shared" si="5"/>
        <v>3.6055143160127243E-2</v>
      </c>
    </row>
    <row r="78" spans="1:7" x14ac:dyDescent="0.35">
      <c r="A78" s="90" t="s">
        <v>146</v>
      </c>
      <c r="B78" s="89">
        <v>304</v>
      </c>
      <c r="C78" s="90" t="s">
        <v>150</v>
      </c>
      <c r="D78" s="92">
        <v>9.59</v>
      </c>
      <c r="E78" s="92">
        <f>'2YO 2025-26 step-by-step'!AZ82</f>
        <v>9.77</v>
      </c>
      <c r="F78" s="92">
        <f t="shared" si="4"/>
        <v>0.17999999999999972</v>
      </c>
      <c r="G78" s="167">
        <f t="shared" si="5"/>
        <v>1.8769551616266915E-2</v>
      </c>
    </row>
    <row r="79" spans="1:7" x14ac:dyDescent="0.35">
      <c r="A79" s="90" t="s">
        <v>146</v>
      </c>
      <c r="B79" s="89">
        <v>305</v>
      </c>
      <c r="C79" s="90" t="s">
        <v>151</v>
      </c>
      <c r="D79" s="92">
        <v>9.44</v>
      </c>
      <c r="E79" s="92">
        <f>'2YO 2025-26 step-by-step'!AZ83</f>
        <v>9.67</v>
      </c>
      <c r="F79" s="92">
        <f t="shared" si="4"/>
        <v>0.23000000000000043</v>
      </c>
      <c r="G79" s="167">
        <f t="shared" si="5"/>
        <v>2.4364406779661063E-2</v>
      </c>
    </row>
    <row r="80" spans="1:7" x14ac:dyDescent="0.35">
      <c r="A80" s="90" t="s">
        <v>146</v>
      </c>
      <c r="B80" s="89">
        <v>306</v>
      </c>
      <c r="C80" s="90" t="s">
        <v>152</v>
      </c>
      <c r="D80" s="92">
        <v>10.119999999999999</v>
      </c>
      <c r="E80" s="92">
        <f>'2YO 2025-26 step-by-step'!AZ84</f>
        <v>10.49</v>
      </c>
      <c r="F80" s="92">
        <f t="shared" si="4"/>
        <v>0.37000000000000099</v>
      </c>
      <c r="G80" s="167">
        <f t="shared" si="5"/>
        <v>3.6561264822134489E-2</v>
      </c>
    </row>
    <row r="81" spans="1:7" x14ac:dyDescent="0.35">
      <c r="A81" s="90" t="s">
        <v>146</v>
      </c>
      <c r="B81" s="89">
        <v>307</v>
      </c>
      <c r="C81" s="90" t="s">
        <v>153</v>
      </c>
      <c r="D81" s="92">
        <v>9.7200000000000006</v>
      </c>
      <c r="E81" s="92">
        <f>'2YO 2025-26 step-by-step'!AZ85</f>
        <v>9.98</v>
      </c>
      <c r="F81" s="92">
        <f t="shared" si="4"/>
        <v>0.25999999999999979</v>
      </c>
      <c r="G81" s="167">
        <f t="shared" si="5"/>
        <v>2.6748971193415613E-2</v>
      </c>
    </row>
    <row r="82" spans="1:7" x14ac:dyDescent="0.35">
      <c r="A82" s="90" t="s">
        <v>146</v>
      </c>
      <c r="B82" s="89">
        <v>308</v>
      </c>
      <c r="C82" s="90" t="s">
        <v>154</v>
      </c>
      <c r="D82" s="92">
        <v>9.77</v>
      </c>
      <c r="E82" s="92">
        <f>'2YO 2025-26 step-by-step'!AZ86</f>
        <v>10.1</v>
      </c>
      <c r="F82" s="92">
        <f t="shared" si="4"/>
        <v>0.33000000000000007</v>
      </c>
      <c r="G82" s="167">
        <f t="shared" si="5"/>
        <v>3.3776867963152518E-2</v>
      </c>
    </row>
    <row r="83" spans="1:7" x14ac:dyDescent="0.35">
      <c r="A83" s="90" t="s">
        <v>146</v>
      </c>
      <c r="B83" s="89">
        <v>203</v>
      </c>
      <c r="C83" s="90" t="s">
        <v>155</v>
      </c>
      <c r="D83" s="92">
        <v>11.11</v>
      </c>
      <c r="E83" s="92">
        <f>'2YO 2025-26 step-by-step'!AZ87</f>
        <v>11.68</v>
      </c>
      <c r="F83" s="92">
        <f t="shared" si="4"/>
        <v>0.57000000000000028</v>
      </c>
      <c r="G83" s="167">
        <f t="shared" si="5"/>
        <v>5.1305130513051335E-2</v>
      </c>
    </row>
    <row r="84" spans="1:7" x14ac:dyDescent="0.35">
      <c r="A84" s="90" t="s">
        <v>146</v>
      </c>
      <c r="B84" s="89">
        <v>310</v>
      </c>
      <c r="C84" s="90" t="s">
        <v>156</v>
      </c>
      <c r="D84" s="92">
        <v>9.3800000000000008</v>
      </c>
      <c r="E84" s="92">
        <f>'2YO 2025-26 step-by-step'!AZ88</f>
        <v>9.69</v>
      </c>
      <c r="F84" s="92">
        <f t="shared" si="4"/>
        <v>0.30999999999999872</v>
      </c>
      <c r="G84" s="167">
        <f t="shared" si="5"/>
        <v>3.304904051172694E-2</v>
      </c>
    </row>
    <row r="85" spans="1:7" x14ac:dyDescent="0.35">
      <c r="A85" s="90" t="s">
        <v>146</v>
      </c>
      <c r="B85" s="89">
        <v>311</v>
      </c>
      <c r="C85" s="90" t="s">
        <v>157</v>
      </c>
      <c r="D85" s="92">
        <v>8.9</v>
      </c>
      <c r="E85" s="92">
        <f>'2YO 2025-26 step-by-step'!AZ89</f>
        <v>9.17</v>
      </c>
      <c r="F85" s="92">
        <f t="shared" si="4"/>
        <v>0.26999999999999957</v>
      </c>
      <c r="G85" s="167">
        <f t="shared" si="5"/>
        <v>3.0337078651685345E-2</v>
      </c>
    </row>
    <row r="86" spans="1:7" x14ac:dyDescent="0.35">
      <c r="A86" s="90" t="s">
        <v>146</v>
      </c>
      <c r="B86" s="89">
        <v>312</v>
      </c>
      <c r="C86" s="90" t="s">
        <v>158</v>
      </c>
      <c r="D86" s="92">
        <v>9.51</v>
      </c>
      <c r="E86" s="92">
        <f>'2YO 2025-26 step-by-step'!AZ90</f>
        <v>9.85</v>
      </c>
      <c r="F86" s="92">
        <f t="shared" si="4"/>
        <v>0.33999999999999986</v>
      </c>
      <c r="G86" s="167">
        <f t="shared" si="5"/>
        <v>3.575184016824394E-2</v>
      </c>
    </row>
    <row r="87" spans="1:7" x14ac:dyDescent="0.35">
      <c r="A87" s="90" t="s">
        <v>146</v>
      </c>
      <c r="B87" s="89">
        <v>313</v>
      </c>
      <c r="C87" s="90" t="s">
        <v>159</v>
      </c>
      <c r="D87" s="92">
        <v>9.82</v>
      </c>
      <c r="E87" s="92">
        <f>'2YO 2025-26 step-by-step'!AZ91</f>
        <v>10.15</v>
      </c>
      <c r="F87" s="92">
        <f t="shared" si="4"/>
        <v>0.33000000000000007</v>
      </c>
      <c r="G87" s="167">
        <f t="shared" si="5"/>
        <v>3.3604887983706727E-2</v>
      </c>
    </row>
    <row r="88" spans="1:7" x14ac:dyDescent="0.35">
      <c r="A88" s="90" t="s">
        <v>146</v>
      </c>
      <c r="B88" s="89">
        <v>314</v>
      </c>
      <c r="C88" s="90" t="s">
        <v>160</v>
      </c>
      <c r="D88" s="92">
        <v>9.68</v>
      </c>
      <c r="E88" s="92">
        <f>'2YO 2025-26 step-by-step'!AZ92</f>
        <v>10.09</v>
      </c>
      <c r="F88" s="92">
        <f t="shared" si="4"/>
        <v>0.41000000000000014</v>
      </c>
      <c r="G88" s="167">
        <f t="shared" si="5"/>
        <v>4.2355371900826465E-2</v>
      </c>
    </row>
    <row r="89" spans="1:7" x14ac:dyDescent="0.35">
      <c r="A89" s="90" t="s">
        <v>146</v>
      </c>
      <c r="B89" s="89">
        <v>315</v>
      </c>
      <c r="C89" s="90" t="s">
        <v>161</v>
      </c>
      <c r="D89" s="92">
        <v>9.9</v>
      </c>
      <c r="E89" s="92">
        <f>'2YO 2025-26 step-by-step'!AZ93</f>
        <v>10.29</v>
      </c>
      <c r="F89" s="92">
        <f t="shared" si="4"/>
        <v>0.38999999999999879</v>
      </c>
      <c r="G89" s="167">
        <f t="shared" si="5"/>
        <v>3.9393939393939273E-2</v>
      </c>
    </row>
    <row r="90" spans="1:7" x14ac:dyDescent="0.35">
      <c r="A90" s="90" t="s">
        <v>146</v>
      </c>
      <c r="B90" s="89">
        <v>317</v>
      </c>
      <c r="C90" s="90" t="s">
        <v>162</v>
      </c>
      <c r="D90" s="92">
        <v>9.0399999999999991</v>
      </c>
      <c r="E90" s="92">
        <f>'2YO 2025-26 step-by-step'!AZ94</f>
        <v>9.3000000000000007</v>
      </c>
      <c r="F90" s="92">
        <f t="shared" si="4"/>
        <v>0.26000000000000156</v>
      </c>
      <c r="G90" s="167">
        <f t="shared" si="5"/>
        <v>2.8761061946902831E-2</v>
      </c>
    </row>
    <row r="91" spans="1:7" x14ac:dyDescent="0.35">
      <c r="A91" s="90" t="s">
        <v>146</v>
      </c>
      <c r="B91" s="89">
        <v>318</v>
      </c>
      <c r="C91" s="90" t="s">
        <v>163</v>
      </c>
      <c r="D91" s="92">
        <v>9.65</v>
      </c>
      <c r="E91" s="92">
        <f>'2YO 2025-26 step-by-step'!AZ95</f>
        <v>10.08</v>
      </c>
      <c r="F91" s="92">
        <f t="shared" si="4"/>
        <v>0.42999999999999972</v>
      </c>
      <c r="G91" s="167">
        <f t="shared" si="5"/>
        <v>4.4559585492227952E-2</v>
      </c>
    </row>
    <row r="92" spans="1:7" x14ac:dyDescent="0.35">
      <c r="A92" s="90" t="s">
        <v>146</v>
      </c>
      <c r="B92" s="89">
        <v>319</v>
      </c>
      <c r="C92" s="90" t="s">
        <v>164</v>
      </c>
      <c r="D92" s="92">
        <v>10.199999999999999</v>
      </c>
      <c r="E92" s="92">
        <f>'2YO 2025-26 step-by-step'!AZ96</f>
        <v>10.25</v>
      </c>
      <c r="F92" s="92">
        <f t="shared" si="4"/>
        <v>5.0000000000000711E-2</v>
      </c>
      <c r="G92" s="167">
        <f t="shared" si="5"/>
        <v>4.9019607843137957E-3</v>
      </c>
    </row>
    <row r="93" spans="1:7" x14ac:dyDescent="0.35">
      <c r="A93" s="90" t="s">
        <v>146</v>
      </c>
      <c r="B93" s="89">
        <v>320</v>
      </c>
      <c r="C93" s="90" t="s">
        <v>165</v>
      </c>
      <c r="D93" s="92">
        <v>9</v>
      </c>
      <c r="E93" s="92">
        <f>'2YO 2025-26 step-by-step'!AZ97</f>
        <v>9.2799999999999994</v>
      </c>
      <c r="F93" s="92">
        <f t="shared" si="4"/>
        <v>0.27999999999999936</v>
      </c>
      <c r="G93" s="167">
        <f t="shared" si="5"/>
        <v>3.1111111111111041E-2</v>
      </c>
    </row>
    <row r="94" spans="1:7" x14ac:dyDescent="0.35">
      <c r="A94" s="90" t="s">
        <v>166</v>
      </c>
      <c r="B94" s="89">
        <v>867</v>
      </c>
      <c r="C94" s="90" t="s">
        <v>167</v>
      </c>
      <c r="D94" s="92">
        <v>9.6300000000000008</v>
      </c>
      <c r="E94" s="92">
        <f>'2YO 2025-26 step-by-step'!AZ98</f>
        <v>9.8000000000000007</v>
      </c>
      <c r="F94" s="92">
        <f t="shared" si="4"/>
        <v>0.16999999999999993</v>
      </c>
      <c r="G94" s="167">
        <f t="shared" si="5"/>
        <v>1.7653167185877457E-2</v>
      </c>
    </row>
    <row r="95" spans="1:7" x14ac:dyDescent="0.35">
      <c r="A95" s="90" t="s">
        <v>166</v>
      </c>
      <c r="B95" s="89">
        <v>846</v>
      </c>
      <c r="C95" s="90" t="s">
        <v>168</v>
      </c>
      <c r="D95" s="92">
        <v>9.34</v>
      </c>
      <c r="E95" s="92">
        <f>'2YO 2025-26 step-by-step'!AZ99</f>
        <v>9.6199999999999992</v>
      </c>
      <c r="F95" s="92">
        <f t="shared" si="4"/>
        <v>0.27999999999999936</v>
      </c>
      <c r="G95" s="167">
        <f t="shared" si="5"/>
        <v>2.9978586723768668E-2</v>
      </c>
    </row>
    <row r="96" spans="1:7" x14ac:dyDescent="0.35">
      <c r="A96" s="90" t="s">
        <v>166</v>
      </c>
      <c r="B96" s="89">
        <v>825</v>
      </c>
      <c r="C96" s="90" t="s">
        <v>169</v>
      </c>
      <c r="D96" s="92">
        <v>8.8000000000000007</v>
      </c>
      <c r="E96" s="92">
        <f>'2YO 2025-26 step-by-step'!AZ100</f>
        <v>9.16</v>
      </c>
      <c r="F96" s="92">
        <f t="shared" si="4"/>
        <v>0.35999999999999943</v>
      </c>
      <c r="G96" s="167">
        <f t="shared" si="5"/>
        <v>4.0909090909090839E-2</v>
      </c>
    </row>
    <row r="97" spans="1:7" x14ac:dyDescent="0.35">
      <c r="A97" s="90" t="s">
        <v>166</v>
      </c>
      <c r="B97" s="89">
        <v>845</v>
      </c>
      <c r="C97" s="90" t="s">
        <v>170</v>
      </c>
      <c r="D97" s="92">
        <v>8.3699999999999992</v>
      </c>
      <c r="E97" s="92">
        <f>'2YO 2025-26 step-by-step'!AZ101</f>
        <v>8.56</v>
      </c>
      <c r="F97" s="92">
        <f t="shared" si="4"/>
        <v>0.19000000000000128</v>
      </c>
      <c r="G97" s="167">
        <f t="shared" si="5"/>
        <v>2.2700119474313177E-2</v>
      </c>
    </row>
    <row r="98" spans="1:7" x14ac:dyDescent="0.35">
      <c r="A98" s="90" t="s">
        <v>166</v>
      </c>
      <c r="B98" s="89">
        <v>850</v>
      </c>
      <c r="C98" s="90" t="s">
        <v>171</v>
      </c>
      <c r="D98" s="92">
        <v>8.32</v>
      </c>
      <c r="E98" s="92">
        <f>'2YO 2025-26 step-by-step'!AZ102</f>
        <v>8.48</v>
      </c>
      <c r="F98" s="92">
        <f t="shared" si="4"/>
        <v>0.16000000000000014</v>
      </c>
      <c r="G98" s="167">
        <f t="shared" si="5"/>
        <v>1.9230769230769246E-2</v>
      </c>
    </row>
    <row r="99" spans="1:7" x14ac:dyDescent="0.35">
      <c r="A99" s="90" t="s">
        <v>166</v>
      </c>
      <c r="B99" s="89">
        <v>921</v>
      </c>
      <c r="C99" s="90" t="s">
        <v>172</v>
      </c>
      <c r="D99" s="92">
        <v>8.06</v>
      </c>
      <c r="E99" s="92">
        <f>'2YO 2025-26 step-by-step'!AZ103</f>
        <v>8.2200000000000006</v>
      </c>
      <c r="F99" s="92">
        <f t="shared" si="4"/>
        <v>0.16000000000000014</v>
      </c>
      <c r="G99" s="167">
        <f t="shared" si="5"/>
        <v>1.9851116625310191E-2</v>
      </c>
    </row>
    <row r="100" spans="1:7" x14ac:dyDescent="0.35">
      <c r="A100" s="90" t="s">
        <v>166</v>
      </c>
      <c r="B100" s="89">
        <v>886</v>
      </c>
      <c r="C100" s="90" t="s">
        <v>173</v>
      </c>
      <c r="D100" s="92">
        <v>8.1</v>
      </c>
      <c r="E100" s="92">
        <f>'2YO 2025-26 step-by-step'!AZ104</f>
        <v>8.33</v>
      </c>
      <c r="F100" s="92">
        <f t="shared" si="4"/>
        <v>0.23000000000000043</v>
      </c>
      <c r="G100" s="167">
        <f t="shared" si="5"/>
        <v>2.8395061728395114E-2</v>
      </c>
    </row>
    <row r="101" spans="1:7" x14ac:dyDescent="0.35">
      <c r="A101" s="90" t="s">
        <v>166</v>
      </c>
      <c r="B101" s="89">
        <v>887</v>
      </c>
      <c r="C101" s="90" t="s">
        <v>174</v>
      </c>
      <c r="D101" s="92">
        <v>7.98</v>
      </c>
      <c r="E101" s="92">
        <f>'2YO 2025-26 step-by-step'!AZ105</f>
        <v>8.1999999999999993</v>
      </c>
      <c r="F101" s="92">
        <f t="shared" si="4"/>
        <v>0.21999999999999886</v>
      </c>
      <c r="G101" s="167">
        <f t="shared" si="5"/>
        <v>2.7568922305764267E-2</v>
      </c>
    </row>
    <row r="102" spans="1:7" x14ac:dyDescent="0.35">
      <c r="A102" s="90" t="s">
        <v>166</v>
      </c>
      <c r="B102" s="89">
        <v>826</v>
      </c>
      <c r="C102" s="90" t="s">
        <v>175</v>
      </c>
      <c r="D102" s="92">
        <v>8.6</v>
      </c>
      <c r="E102" s="92">
        <f>'2YO 2025-26 step-by-step'!AZ106</f>
        <v>8.85</v>
      </c>
      <c r="F102" s="92">
        <f t="shared" si="4"/>
        <v>0.25</v>
      </c>
      <c r="G102" s="167">
        <f t="shared" si="5"/>
        <v>2.9069767441860465E-2</v>
      </c>
    </row>
    <row r="103" spans="1:7" x14ac:dyDescent="0.35">
      <c r="A103" s="90" t="s">
        <v>166</v>
      </c>
      <c r="B103" s="89">
        <v>931</v>
      </c>
      <c r="C103" s="90" t="s">
        <v>176</v>
      </c>
      <c r="D103" s="92">
        <v>8.15</v>
      </c>
      <c r="E103" s="92">
        <f>'2YO 2025-26 step-by-step'!AZ107</f>
        <v>8.3800000000000008</v>
      </c>
      <c r="F103" s="92">
        <f t="shared" si="4"/>
        <v>0.23000000000000043</v>
      </c>
      <c r="G103" s="167">
        <f t="shared" si="5"/>
        <v>2.8220858895705574E-2</v>
      </c>
    </row>
    <row r="104" spans="1:7" x14ac:dyDescent="0.35">
      <c r="A104" s="90" t="s">
        <v>166</v>
      </c>
      <c r="B104" s="89">
        <v>851</v>
      </c>
      <c r="C104" s="90" t="s">
        <v>177</v>
      </c>
      <c r="D104" s="92">
        <v>8.98</v>
      </c>
      <c r="E104" s="92">
        <f>'2YO 2025-26 step-by-step'!AZ108</f>
        <v>9.36</v>
      </c>
      <c r="F104" s="92">
        <f t="shared" si="4"/>
        <v>0.37999999999999901</v>
      </c>
      <c r="G104" s="167">
        <f t="shared" si="5"/>
        <v>4.2316258351892982E-2</v>
      </c>
    </row>
    <row r="105" spans="1:7" x14ac:dyDescent="0.35">
      <c r="A105" s="90" t="s">
        <v>166</v>
      </c>
      <c r="B105" s="89">
        <v>870</v>
      </c>
      <c r="C105" s="90" t="s">
        <v>178</v>
      </c>
      <c r="D105" s="92">
        <v>9.7200000000000006</v>
      </c>
      <c r="E105" s="92">
        <f>'2YO 2025-26 step-by-step'!AZ109</f>
        <v>10.02</v>
      </c>
      <c r="F105" s="92">
        <f t="shared" si="4"/>
        <v>0.29999999999999893</v>
      </c>
      <c r="G105" s="167">
        <f t="shared" si="5"/>
        <v>3.0864197530864085E-2</v>
      </c>
    </row>
    <row r="106" spans="1:7" x14ac:dyDescent="0.35">
      <c r="A106" s="90" t="s">
        <v>166</v>
      </c>
      <c r="B106" s="89">
        <v>871</v>
      </c>
      <c r="C106" s="90" t="s">
        <v>179</v>
      </c>
      <c r="D106" s="92">
        <v>9.82</v>
      </c>
      <c r="E106" s="92">
        <f>'2YO 2025-26 step-by-step'!AZ110</f>
        <v>10.08</v>
      </c>
      <c r="F106" s="92">
        <f t="shared" si="4"/>
        <v>0.25999999999999979</v>
      </c>
      <c r="G106" s="167">
        <f t="shared" si="5"/>
        <v>2.6476578411405272E-2</v>
      </c>
    </row>
    <row r="107" spans="1:7" x14ac:dyDescent="0.35">
      <c r="A107" s="90" t="s">
        <v>166</v>
      </c>
      <c r="B107" s="89">
        <v>852</v>
      </c>
      <c r="C107" s="90" t="s">
        <v>180</v>
      </c>
      <c r="D107" s="92">
        <v>9.1999999999999993</v>
      </c>
      <c r="E107" s="92">
        <f>'2YO 2025-26 step-by-step'!AZ111</f>
        <v>9.34</v>
      </c>
      <c r="F107" s="92">
        <f t="shared" si="4"/>
        <v>0.14000000000000057</v>
      </c>
      <c r="G107" s="167">
        <f t="shared" si="5"/>
        <v>1.5217391304347889E-2</v>
      </c>
    </row>
    <row r="108" spans="1:7" x14ac:dyDescent="0.35">
      <c r="A108" s="90" t="s">
        <v>166</v>
      </c>
      <c r="B108" s="89">
        <v>936</v>
      </c>
      <c r="C108" s="90" t="s">
        <v>181</v>
      </c>
      <c r="D108" s="92">
        <v>9.61</v>
      </c>
      <c r="E108" s="92">
        <f>'2YO 2025-26 step-by-step'!AZ112</f>
        <v>10.01</v>
      </c>
      <c r="F108" s="92">
        <f t="shared" si="4"/>
        <v>0.40000000000000036</v>
      </c>
      <c r="G108" s="167">
        <f t="shared" si="5"/>
        <v>4.1623309053069761E-2</v>
      </c>
    </row>
    <row r="109" spans="1:7" x14ac:dyDescent="0.35">
      <c r="A109" s="90" t="s">
        <v>166</v>
      </c>
      <c r="B109" s="89">
        <v>869</v>
      </c>
      <c r="C109" s="90" t="s">
        <v>182</v>
      </c>
      <c r="D109" s="92">
        <v>8.66</v>
      </c>
      <c r="E109" s="92">
        <f>'2YO 2025-26 step-by-step'!AZ113</f>
        <v>9.06</v>
      </c>
      <c r="F109" s="92">
        <f t="shared" si="4"/>
        <v>0.40000000000000036</v>
      </c>
      <c r="G109" s="167">
        <f t="shared" si="5"/>
        <v>4.6189376443418056E-2</v>
      </c>
    </row>
    <row r="110" spans="1:7" x14ac:dyDescent="0.35">
      <c r="A110" s="90" t="s">
        <v>166</v>
      </c>
      <c r="B110" s="89">
        <v>938</v>
      </c>
      <c r="C110" s="90" t="s">
        <v>183</v>
      </c>
      <c r="D110" s="92">
        <v>8.7899999999999991</v>
      </c>
      <c r="E110" s="92">
        <f>'2YO 2025-26 step-by-step'!AZ114</f>
        <v>8.93</v>
      </c>
      <c r="F110" s="92">
        <f t="shared" si="4"/>
        <v>0.14000000000000057</v>
      </c>
      <c r="G110" s="167">
        <f t="shared" si="5"/>
        <v>1.59271899886235E-2</v>
      </c>
    </row>
    <row r="111" spans="1:7" x14ac:dyDescent="0.35">
      <c r="A111" s="90" t="s">
        <v>166</v>
      </c>
      <c r="B111" s="89">
        <v>868</v>
      </c>
      <c r="C111" s="90" t="s">
        <v>184</v>
      </c>
      <c r="D111" s="92">
        <v>9.23</v>
      </c>
      <c r="E111" s="92">
        <f>'2YO 2025-26 step-by-step'!AZ115</f>
        <v>9.4499999999999993</v>
      </c>
      <c r="F111" s="92">
        <f t="shared" si="4"/>
        <v>0.21999999999999886</v>
      </c>
      <c r="G111" s="167">
        <f t="shared" si="5"/>
        <v>2.3835319609967372E-2</v>
      </c>
    </row>
    <row r="112" spans="1:7" x14ac:dyDescent="0.35">
      <c r="A112" s="90" t="s">
        <v>166</v>
      </c>
      <c r="B112" s="89">
        <v>872</v>
      </c>
      <c r="C112" s="90" t="s">
        <v>185</v>
      </c>
      <c r="D112" s="92">
        <v>9.0500000000000007</v>
      </c>
      <c r="E112" s="92">
        <f>'2YO 2025-26 step-by-step'!AZ116</f>
        <v>9.27</v>
      </c>
      <c r="F112" s="92">
        <f t="shared" si="4"/>
        <v>0.21999999999999886</v>
      </c>
      <c r="G112" s="167">
        <f t="shared" si="5"/>
        <v>2.4309392265193241E-2</v>
      </c>
    </row>
    <row r="113" spans="1:7" x14ac:dyDescent="0.35">
      <c r="A113" s="90" t="s">
        <v>186</v>
      </c>
      <c r="B113" s="89">
        <v>800</v>
      </c>
      <c r="C113" s="90" t="s">
        <v>187</v>
      </c>
      <c r="D113" s="92">
        <v>7.9</v>
      </c>
      <c r="E113" s="92">
        <f>'2YO 2025-26 step-by-step'!AZ117</f>
        <v>8.35</v>
      </c>
      <c r="F113" s="92">
        <f t="shared" si="4"/>
        <v>0.44999999999999929</v>
      </c>
      <c r="G113" s="167">
        <f t="shared" si="5"/>
        <v>5.6962025316455604E-2</v>
      </c>
    </row>
    <row r="114" spans="1:7" x14ac:dyDescent="0.35">
      <c r="A114" s="90" t="s">
        <v>186</v>
      </c>
      <c r="B114" s="89">
        <v>839</v>
      </c>
      <c r="C114" s="90" t="s">
        <v>188</v>
      </c>
      <c r="D114" s="92">
        <v>7.92</v>
      </c>
      <c r="E114" s="92">
        <f>'2YO 2025-26 step-by-step'!AZ118</f>
        <v>8.36</v>
      </c>
      <c r="F114" s="92">
        <f t="shared" si="4"/>
        <v>0.4399999999999995</v>
      </c>
      <c r="G114" s="167">
        <f t="shared" si="5"/>
        <v>5.555555555555549E-2</v>
      </c>
    </row>
    <row r="115" spans="1:7" x14ac:dyDescent="0.35">
      <c r="A115" s="90" t="s">
        <v>186</v>
      </c>
      <c r="B115" s="89">
        <v>801</v>
      </c>
      <c r="C115" s="90" t="s">
        <v>189</v>
      </c>
      <c r="D115" s="92">
        <v>8.25</v>
      </c>
      <c r="E115" s="92">
        <f>'2YO 2025-26 step-by-step'!AZ119</f>
        <v>8.75</v>
      </c>
      <c r="F115" s="92">
        <f t="shared" si="4"/>
        <v>0.5</v>
      </c>
      <c r="G115" s="167">
        <f t="shared" si="5"/>
        <v>6.0606060606060608E-2</v>
      </c>
    </row>
    <row r="116" spans="1:7" x14ac:dyDescent="0.35">
      <c r="A116" s="90" t="s">
        <v>186</v>
      </c>
      <c r="B116" s="89">
        <v>908</v>
      </c>
      <c r="C116" s="90" t="s">
        <v>190</v>
      </c>
      <c r="D116" s="92">
        <v>7.52</v>
      </c>
      <c r="E116" s="92">
        <f>'2YO 2025-26 step-by-step'!AZ120</f>
        <v>7.72</v>
      </c>
      <c r="F116" s="92">
        <f t="shared" si="4"/>
        <v>0.20000000000000018</v>
      </c>
      <c r="G116" s="167">
        <f t="shared" si="5"/>
        <v>2.6595744680851088E-2</v>
      </c>
    </row>
    <row r="117" spans="1:7" x14ac:dyDescent="0.35">
      <c r="A117" s="90" t="s">
        <v>186</v>
      </c>
      <c r="B117" s="89">
        <v>878</v>
      </c>
      <c r="C117" s="90" t="s">
        <v>191</v>
      </c>
      <c r="D117" s="92">
        <v>7.43</v>
      </c>
      <c r="E117" s="92">
        <f>'2YO 2025-26 step-by-step'!AZ121</f>
        <v>7.68</v>
      </c>
      <c r="F117" s="92">
        <f t="shared" si="4"/>
        <v>0.25</v>
      </c>
      <c r="G117" s="167">
        <f t="shared" si="5"/>
        <v>3.3647375504710635E-2</v>
      </c>
    </row>
    <row r="118" spans="1:7" x14ac:dyDescent="0.35">
      <c r="A118" s="90" t="s">
        <v>186</v>
      </c>
      <c r="B118" s="89">
        <v>838</v>
      </c>
      <c r="C118" s="90" t="s">
        <v>192</v>
      </c>
      <c r="D118" s="92">
        <v>7.47</v>
      </c>
      <c r="E118" s="92">
        <f>'2YO 2025-26 step-by-step'!AZ122</f>
        <v>7.72</v>
      </c>
      <c r="F118" s="92">
        <f t="shared" si="4"/>
        <v>0.25</v>
      </c>
      <c r="G118" s="167">
        <f t="shared" si="5"/>
        <v>3.3467202141900937E-2</v>
      </c>
    </row>
    <row r="119" spans="1:7" x14ac:dyDescent="0.35">
      <c r="A119" s="90" t="s">
        <v>186</v>
      </c>
      <c r="B119" s="89">
        <v>916</v>
      </c>
      <c r="C119" s="90" t="s">
        <v>193</v>
      </c>
      <c r="D119" s="92">
        <v>7.6</v>
      </c>
      <c r="E119" s="92">
        <f>'2YO 2025-26 step-by-step'!AZ123</f>
        <v>7.94</v>
      </c>
      <c r="F119" s="92">
        <f t="shared" si="4"/>
        <v>0.34000000000000075</v>
      </c>
      <c r="G119" s="167">
        <f t="shared" si="5"/>
        <v>4.4736842105263255E-2</v>
      </c>
    </row>
    <row r="120" spans="1:7" x14ac:dyDescent="0.35">
      <c r="A120" s="90" t="s">
        <v>186</v>
      </c>
      <c r="B120" s="89">
        <v>802</v>
      </c>
      <c r="C120" s="90" t="s">
        <v>194</v>
      </c>
      <c r="D120" s="92">
        <v>7.9</v>
      </c>
      <c r="E120" s="92">
        <f>'2YO 2025-26 step-by-step'!AZ124</f>
        <v>8.26</v>
      </c>
      <c r="F120" s="92">
        <f t="shared" si="4"/>
        <v>0.35999999999999943</v>
      </c>
      <c r="G120" s="167">
        <f t="shared" si="5"/>
        <v>4.5569620253164481E-2</v>
      </c>
    </row>
    <row r="121" spans="1:7" x14ac:dyDescent="0.35">
      <c r="A121" s="90" t="s">
        <v>186</v>
      </c>
      <c r="B121" s="89">
        <v>879</v>
      </c>
      <c r="C121" s="90" t="s">
        <v>195</v>
      </c>
      <c r="D121" s="92">
        <v>8.08</v>
      </c>
      <c r="E121" s="92">
        <f>'2YO 2025-26 step-by-step'!AZ125</f>
        <v>8.3699999999999992</v>
      </c>
      <c r="F121" s="92">
        <f t="shared" si="4"/>
        <v>0.28999999999999915</v>
      </c>
      <c r="G121" s="167">
        <f t="shared" si="5"/>
        <v>3.5891089108910784E-2</v>
      </c>
    </row>
    <row r="122" spans="1:7" x14ac:dyDescent="0.35">
      <c r="A122" s="90" t="s">
        <v>186</v>
      </c>
      <c r="B122" s="89">
        <v>933</v>
      </c>
      <c r="C122" s="90" t="s">
        <v>196</v>
      </c>
      <c r="D122" s="92">
        <v>7.48</v>
      </c>
      <c r="E122" s="92">
        <f>'2YO 2025-26 step-by-step'!AZ126</f>
        <v>7.72</v>
      </c>
      <c r="F122" s="92">
        <f t="shared" si="4"/>
        <v>0.23999999999999932</v>
      </c>
      <c r="G122" s="167">
        <f t="shared" si="5"/>
        <v>3.2085561497326109E-2</v>
      </c>
    </row>
    <row r="123" spans="1:7" x14ac:dyDescent="0.35">
      <c r="A123" s="90" t="s">
        <v>186</v>
      </c>
      <c r="B123" s="89">
        <v>803</v>
      </c>
      <c r="C123" s="90" t="s">
        <v>197</v>
      </c>
      <c r="D123" s="92">
        <v>7.98</v>
      </c>
      <c r="E123" s="92">
        <f>'2YO 2025-26 step-by-step'!AZ127</f>
        <v>8.36</v>
      </c>
      <c r="F123" s="92">
        <f t="shared" si="4"/>
        <v>0.37999999999999901</v>
      </c>
      <c r="G123" s="167">
        <f t="shared" si="5"/>
        <v>4.7619047619047492E-2</v>
      </c>
    </row>
    <row r="124" spans="1:7" x14ac:dyDescent="0.35">
      <c r="A124" s="90" t="s">
        <v>186</v>
      </c>
      <c r="B124" s="89">
        <v>866</v>
      </c>
      <c r="C124" s="90" t="s">
        <v>198</v>
      </c>
      <c r="D124" s="92">
        <v>8.06</v>
      </c>
      <c r="E124" s="92">
        <f>'2YO 2025-26 step-by-step'!AZ128</f>
        <v>8.33</v>
      </c>
      <c r="F124" s="92">
        <f t="shared" si="4"/>
        <v>0.26999999999999957</v>
      </c>
      <c r="G124" s="167">
        <f t="shared" si="5"/>
        <v>3.3498759305210866E-2</v>
      </c>
    </row>
    <row r="125" spans="1:7" x14ac:dyDescent="0.35">
      <c r="A125" s="90" t="s">
        <v>186</v>
      </c>
      <c r="B125" s="89">
        <v>880</v>
      </c>
      <c r="C125" s="90" t="s">
        <v>199</v>
      </c>
      <c r="D125" s="92">
        <v>8.1999999999999993</v>
      </c>
      <c r="E125" s="92">
        <f>'2YO 2025-26 step-by-step'!AZ129</f>
        <v>8.5</v>
      </c>
      <c r="F125" s="92">
        <f t="shared" si="4"/>
        <v>0.30000000000000071</v>
      </c>
      <c r="G125" s="167">
        <f t="shared" si="5"/>
        <v>3.6585365853658625E-2</v>
      </c>
    </row>
    <row r="126" spans="1:7" x14ac:dyDescent="0.35">
      <c r="A126" s="90" t="s">
        <v>186</v>
      </c>
      <c r="B126" s="89">
        <v>865</v>
      </c>
      <c r="C126" s="90" t="s">
        <v>200</v>
      </c>
      <c r="D126" s="92">
        <v>7.48</v>
      </c>
      <c r="E126" s="92">
        <f>'2YO 2025-26 step-by-step'!AZ130</f>
        <v>7.76</v>
      </c>
      <c r="F126" s="92">
        <f t="shared" si="4"/>
        <v>0.27999999999999936</v>
      </c>
      <c r="G126" s="167">
        <f t="shared" si="5"/>
        <v>3.7433155080213817E-2</v>
      </c>
    </row>
    <row r="127" spans="1:7" x14ac:dyDescent="0.35">
      <c r="A127" s="90" t="s">
        <v>201</v>
      </c>
      <c r="B127" s="89">
        <v>330</v>
      </c>
      <c r="C127" s="90" t="s">
        <v>202</v>
      </c>
      <c r="D127" s="92">
        <v>8.67</v>
      </c>
      <c r="E127" s="92">
        <f>'2YO 2025-26 step-by-step'!AZ131</f>
        <v>9</v>
      </c>
      <c r="F127" s="92">
        <f t="shared" si="4"/>
        <v>0.33000000000000007</v>
      </c>
      <c r="G127" s="167">
        <f t="shared" si="5"/>
        <v>3.8062283737024229E-2</v>
      </c>
    </row>
    <row r="128" spans="1:7" x14ac:dyDescent="0.35">
      <c r="A128" s="90" t="s">
        <v>201</v>
      </c>
      <c r="B128" s="89">
        <v>331</v>
      </c>
      <c r="C128" s="90" t="s">
        <v>203</v>
      </c>
      <c r="D128" s="92">
        <v>8.35</v>
      </c>
      <c r="E128" s="92">
        <f>'2YO 2025-26 step-by-step'!AZ132</f>
        <v>8.59</v>
      </c>
      <c r="F128" s="92">
        <f t="shared" si="4"/>
        <v>0.24000000000000021</v>
      </c>
      <c r="G128" s="167">
        <f t="shared" si="5"/>
        <v>2.8742514970059908E-2</v>
      </c>
    </row>
    <row r="129" spans="1:7" x14ac:dyDescent="0.35">
      <c r="A129" s="90" t="s">
        <v>201</v>
      </c>
      <c r="B129" s="89">
        <v>332</v>
      </c>
      <c r="C129" s="90" t="s">
        <v>204</v>
      </c>
      <c r="D129" s="92">
        <v>7.78</v>
      </c>
      <c r="E129" s="92">
        <f>'2YO 2025-26 step-by-step'!AZ133</f>
        <v>8.09</v>
      </c>
      <c r="F129" s="92">
        <f t="shared" si="4"/>
        <v>0.30999999999999961</v>
      </c>
      <c r="G129" s="167">
        <f t="shared" si="5"/>
        <v>3.9845758354755734E-2</v>
      </c>
    </row>
    <row r="130" spans="1:7" x14ac:dyDescent="0.35">
      <c r="A130" s="90" t="s">
        <v>201</v>
      </c>
      <c r="B130" s="89">
        <v>884</v>
      </c>
      <c r="C130" s="90" t="s">
        <v>205</v>
      </c>
      <c r="D130" s="92">
        <v>7.19</v>
      </c>
      <c r="E130" s="92">
        <f>'2YO 2025-26 step-by-step'!AZ134</f>
        <v>7.44</v>
      </c>
      <c r="F130" s="92">
        <f t="shared" si="4"/>
        <v>0.25</v>
      </c>
      <c r="G130" s="167">
        <f t="shared" si="5"/>
        <v>3.4770514603616132E-2</v>
      </c>
    </row>
    <row r="131" spans="1:7" x14ac:dyDescent="0.35">
      <c r="A131" s="90" t="s">
        <v>201</v>
      </c>
      <c r="B131" s="89">
        <v>333</v>
      </c>
      <c r="C131" s="90" t="s">
        <v>206</v>
      </c>
      <c r="D131" s="92">
        <v>8.5</v>
      </c>
      <c r="E131" s="92">
        <f>'2YO 2025-26 step-by-step'!AZ135</f>
        <v>8.84</v>
      </c>
      <c r="F131" s="92">
        <f t="shared" si="4"/>
        <v>0.33999999999999986</v>
      </c>
      <c r="G131" s="167">
        <f t="shared" si="5"/>
        <v>3.999999999999998E-2</v>
      </c>
    </row>
    <row r="132" spans="1:7" x14ac:dyDescent="0.35">
      <c r="A132" s="90" t="s">
        <v>201</v>
      </c>
      <c r="B132" s="89">
        <v>893</v>
      </c>
      <c r="C132" s="90" t="s">
        <v>207</v>
      </c>
      <c r="D132" s="92">
        <v>7.26</v>
      </c>
      <c r="E132" s="92">
        <f>'2YO 2025-26 step-by-step'!AZ136</f>
        <v>7.55</v>
      </c>
      <c r="F132" s="92">
        <f t="shared" si="4"/>
        <v>0.29000000000000004</v>
      </c>
      <c r="G132" s="167">
        <f t="shared" si="5"/>
        <v>3.9944903581267226E-2</v>
      </c>
    </row>
    <row r="133" spans="1:7" x14ac:dyDescent="0.35">
      <c r="A133" s="90" t="s">
        <v>201</v>
      </c>
      <c r="B133" s="89">
        <v>334</v>
      </c>
      <c r="C133" s="90" t="s">
        <v>208</v>
      </c>
      <c r="D133" s="92">
        <v>8.02</v>
      </c>
      <c r="E133" s="92">
        <f>'2YO 2025-26 step-by-step'!AZ137</f>
        <v>8.26</v>
      </c>
      <c r="F133" s="92">
        <f t="shared" si="4"/>
        <v>0.24000000000000021</v>
      </c>
      <c r="G133" s="167">
        <f t="shared" si="5"/>
        <v>2.992518703241898E-2</v>
      </c>
    </row>
    <row r="134" spans="1:7" x14ac:dyDescent="0.35">
      <c r="A134" s="90" t="s">
        <v>201</v>
      </c>
      <c r="B134" s="89">
        <v>860</v>
      </c>
      <c r="C134" s="90" t="s">
        <v>209</v>
      </c>
      <c r="D134" s="92">
        <v>7.66</v>
      </c>
      <c r="E134" s="92">
        <f>'2YO 2025-26 step-by-step'!AZ138</f>
        <v>7.94</v>
      </c>
      <c r="F134" s="92">
        <f t="shared" ref="F134:F155" si="6">E134-D134</f>
        <v>0.28000000000000025</v>
      </c>
      <c r="G134" s="167">
        <f t="shared" ref="G134:G155" si="7">F134/D134</f>
        <v>3.6553524804177576E-2</v>
      </c>
    </row>
    <row r="135" spans="1:7" x14ac:dyDescent="0.35">
      <c r="A135" s="90" t="s">
        <v>201</v>
      </c>
      <c r="B135" s="89">
        <v>861</v>
      </c>
      <c r="C135" s="90" t="s">
        <v>210</v>
      </c>
      <c r="D135" s="92">
        <v>8</v>
      </c>
      <c r="E135" s="92">
        <f>'2YO 2025-26 step-by-step'!AZ139</f>
        <v>8.35</v>
      </c>
      <c r="F135" s="92">
        <f t="shared" si="6"/>
        <v>0.34999999999999964</v>
      </c>
      <c r="G135" s="167">
        <f t="shared" si="7"/>
        <v>4.3749999999999956E-2</v>
      </c>
    </row>
    <row r="136" spans="1:7" x14ac:dyDescent="0.35">
      <c r="A136" s="90" t="s">
        <v>201</v>
      </c>
      <c r="B136" s="89">
        <v>894</v>
      </c>
      <c r="C136" s="90" t="s">
        <v>211</v>
      </c>
      <c r="D136" s="92">
        <v>7.79</v>
      </c>
      <c r="E136" s="92">
        <f>'2YO 2025-26 step-by-step'!AZ140</f>
        <v>8.0299999999999994</v>
      </c>
      <c r="F136" s="92">
        <f t="shared" si="6"/>
        <v>0.23999999999999932</v>
      </c>
      <c r="G136" s="167">
        <f t="shared" si="7"/>
        <v>3.0808729139922893E-2</v>
      </c>
    </row>
    <row r="137" spans="1:7" x14ac:dyDescent="0.35">
      <c r="A137" s="90" t="s">
        <v>201</v>
      </c>
      <c r="B137" s="89">
        <v>335</v>
      </c>
      <c r="C137" s="90" t="s">
        <v>212</v>
      </c>
      <c r="D137" s="92">
        <v>8.11</v>
      </c>
      <c r="E137" s="92">
        <f>'2YO 2025-26 step-by-step'!AZ141</f>
        <v>8.3800000000000008</v>
      </c>
      <c r="F137" s="92">
        <f t="shared" si="6"/>
        <v>0.27000000000000135</v>
      </c>
      <c r="G137" s="167">
        <f t="shared" si="7"/>
        <v>3.3292231812577233E-2</v>
      </c>
    </row>
    <row r="138" spans="1:7" x14ac:dyDescent="0.35">
      <c r="A138" s="90" t="s">
        <v>201</v>
      </c>
      <c r="B138" s="89">
        <v>937</v>
      </c>
      <c r="C138" s="90" t="s">
        <v>213</v>
      </c>
      <c r="D138" s="92">
        <v>7.87</v>
      </c>
      <c r="E138" s="92">
        <f>'2YO 2025-26 step-by-step'!AZ142</f>
        <v>8.08</v>
      </c>
      <c r="F138" s="92">
        <f t="shared" si="6"/>
        <v>0.20999999999999996</v>
      </c>
      <c r="G138" s="167">
        <f t="shared" si="7"/>
        <v>2.6683608640406604E-2</v>
      </c>
    </row>
    <row r="139" spans="1:7" x14ac:dyDescent="0.35">
      <c r="A139" s="90" t="s">
        <v>201</v>
      </c>
      <c r="B139" s="89">
        <v>336</v>
      </c>
      <c r="C139" s="90" t="s">
        <v>214</v>
      </c>
      <c r="D139" s="92">
        <v>8.24</v>
      </c>
      <c r="E139" s="92">
        <f>'2YO 2025-26 step-by-step'!AZ143</f>
        <v>8.56</v>
      </c>
      <c r="F139" s="92">
        <f t="shared" si="6"/>
        <v>0.32000000000000028</v>
      </c>
      <c r="G139" s="167">
        <f t="shared" si="7"/>
        <v>3.8834951456310711E-2</v>
      </c>
    </row>
    <row r="140" spans="1:7" x14ac:dyDescent="0.35">
      <c r="A140" s="90" t="s">
        <v>201</v>
      </c>
      <c r="B140" s="89">
        <v>885</v>
      </c>
      <c r="C140" s="90" t="s">
        <v>215</v>
      </c>
      <c r="D140" s="92">
        <v>7.44</v>
      </c>
      <c r="E140" s="92">
        <f>'2YO 2025-26 step-by-step'!AZ144</f>
        <v>7.71</v>
      </c>
      <c r="F140" s="92">
        <f t="shared" si="6"/>
        <v>0.26999999999999957</v>
      </c>
      <c r="G140" s="167">
        <f t="shared" si="7"/>
        <v>3.6290322580645101E-2</v>
      </c>
    </row>
    <row r="141" spans="1:7" x14ac:dyDescent="0.35">
      <c r="A141" s="90" t="s">
        <v>216</v>
      </c>
      <c r="B141" s="89">
        <v>370</v>
      </c>
      <c r="C141" s="90" t="s">
        <v>217</v>
      </c>
      <c r="D141" s="92">
        <v>7.76</v>
      </c>
      <c r="E141" s="92">
        <f>'2YO 2025-26 step-by-step'!AZ145</f>
        <v>8.01</v>
      </c>
      <c r="F141" s="92">
        <f t="shared" si="6"/>
        <v>0.25</v>
      </c>
      <c r="G141" s="167">
        <f t="shared" si="7"/>
        <v>3.2216494845360828E-2</v>
      </c>
    </row>
    <row r="142" spans="1:7" x14ac:dyDescent="0.35">
      <c r="A142" s="90" t="s">
        <v>216</v>
      </c>
      <c r="B142" s="89">
        <v>380</v>
      </c>
      <c r="C142" s="90" t="s">
        <v>218</v>
      </c>
      <c r="D142" s="92">
        <v>8.0399999999999991</v>
      </c>
      <c r="E142" s="92">
        <f>'2YO 2025-26 step-by-step'!AZ146</f>
        <v>8.35</v>
      </c>
      <c r="F142" s="92">
        <f t="shared" si="6"/>
        <v>0.3100000000000005</v>
      </c>
      <c r="G142" s="167">
        <f t="shared" si="7"/>
        <v>3.8557213930348326E-2</v>
      </c>
    </row>
    <row r="143" spans="1:7" x14ac:dyDescent="0.35">
      <c r="A143" s="90" t="s">
        <v>216</v>
      </c>
      <c r="B143" s="89">
        <v>381</v>
      </c>
      <c r="C143" s="90" t="s">
        <v>219</v>
      </c>
      <c r="D143" s="92">
        <v>7.66</v>
      </c>
      <c r="E143" s="92">
        <f>'2YO 2025-26 step-by-step'!AZ147</f>
        <v>7.94</v>
      </c>
      <c r="F143" s="92">
        <f t="shared" si="6"/>
        <v>0.28000000000000025</v>
      </c>
      <c r="G143" s="167">
        <f t="shared" si="7"/>
        <v>3.6553524804177576E-2</v>
      </c>
    </row>
    <row r="144" spans="1:7" x14ac:dyDescent="0.35">
      <c r="A144" s="90" t="s">
        <v>216</v>
      </c>
      <c r="B144" s="89">
        <v>371</v>
      </c>
      <c r="C144" s="90" t="s">
        <v>220</v>
      </c>
      <c r="D144" s="92">
        <v>7.89</v>
      </c>
      <c r="E144" s="92">
        <f>'2YO 2025-26 step-by-step'!AZ148</f>
        <v>8.1999999999999993</v>
      </c>
      <c r="F144" s="92">
        <f t="shared" si="6"/>
        <v>0.30999999999999961</v>
      </c>
      <c r="G144" s="167">
        <f t="shared" si="7"/>
        <v>3.9290240811153308E-2</v>
      </c>
    </row>
    <row r="145" spans="1:7" x14ac:dyDescent="0.35">
      <c r="A145" s="90" t="s">
        <v>216</v>
      </c>
      <c r="B145" s="89">
        <v>811</v>
      </c>
      <c r="C145" s="90" t="s">
        <v>221</v>
      </c>
      <c r="D145" s="92">
        <v>7.37</v>
      </c>
      <c r="E145" s="92">
        <f>'2YO 2025-26 step-by-step'!AZ149</f>
        <v>7.62</v>
      </c>
      <c r="F145" s="92">
        <f t="shared" si="6"/>
        <v>0.25</v>
      </c>
      <c r="G145" s="167">
        <f t="shared" si="7"/>
        <v>3.3921302578018994E-2</v>
      </c>
    </row>
    <row r="146" spans="1:7" x14ac:dyDescent="0.35">
      <c r="A146" s="90" t="s">
        <v>216</v>
      </c>
      <c r="B146" s="89">
        <v>810</v>
      </c>
      <c r="C146" s="90" t="s">
        <v>222</v>
      </c>
      <c r="D146" s="92">
        <v>7.9</v>
      </c>
      <c r="E146" s="92">
        <f>'2YO 2025-26 step-by-step'!AZ150</f>
        <v>8.23</v>
      </c>
      <c r="F146" s="92">
        <f t="shared" si="6"/>
        <v>0.33000000000000007</v>
      </c>
      <c r="G146" s="167">
        <f t="shared" si="7"/>
        <v>4.1772151898734185E-2</v>
      </c>
    </row>
    <row r="147" spans="1:7" x14ac:dyDescent="0.35">
      <c r="A147" s="90" t="s">
        <v>216</v>
      </c>
      <c r="B147" s="89">
        <v>382</v>
      </c>
      <c r="C147" s="90" t="s">
        <v>223</v>
      </c>
      <c r="D147" s="92">
        <v>7.65</v>
      </c>
      <c r="E147" s="92">
        <f>'2YO 2025-26 step-by-step'!AZ151</f>
        <v>7.93</v>
      </c>
      <c r="F147" s="92">
        <f t="shared" si="6"/>
        <v>0.27999999999999936</v>
      </c>
      <c r="G147" s="167">
        <f t="shared" si="7"/>
        <v>3.6601307189542395E-2</v>
      </c>
    </row>
    <row r="148" spans="1:7" x14ac:dyDescent="0.35">
      <c r="A148" s="90" t="s">
        <v>216</v>
      </c>
      <c r="B148" s="89">
        <v>383</v>
      </c>
      <c r="C148" s="90" t="s">
        <v>224</v>
      </c>
      <c r="D148" s="92">
        <v>8.2100000000000009</v>
      </c>
      <c r="E148" s="92">
        <f>'2YO 2025-26 step-by-step'!AZ152</f>
        <v>8.44</v>
      </c>
      <c r="F148" s="92">
        <f t="shared" si="6"/>
        <v>0.22999999999999865</v>
      </c>
      <c r="G148" s="167">
        <f t="shared" si="7"/>
        <v>2.8014616321558907E-2</v>
      </c>
    </row>
    <row r="149" spans="1:7" x14ac:dyDescent="0.35">
      <c r="A149" s="90" t="s">
        <v>216</v>
      </c>
      <c r="B149" s="89">
        <v>812</v>
      </c>
      <c r="C149" s="90" t="s">
        <v>225</v>
      </c>
      <c r="D149" s="92">
        <v>7.8</v>
      </c>
      <c r="E149" s="92">
        <f>'2YO 2025-26 step-by-step'!AZ153</f>
        <v>8.11</v>
      </c>
      <c r="F149" s="92">
        <f t="shared" si="6"/>
        <v>0.30999999999999961</v>
      </c>
      <c r="G149" s="167">
        <f t="shared" si="7"/>
        <v>3.9743589743589693E-2</v>
      </c>
    </row>
    <row r="150" spans="1:7" x14ac:dyDescent="0.35">
      <c r="A150" s="90" t="s">
        <v>216</v>
      </c>
      <c r="B150" s="89">
        <v>813</v>
      </c>
      <c r="C150" s="90" t="s">
        <v>226</v>
      </c>
      <c r="D150" s="92">
        <v>7.56</v>
      </c>
      <c r="E150" s="92">
        <f>'2YO 2025-26 step-by-step'!AZ154</f>
        <v>7.84</v>
      </c>
      <c r="F150" s="92">
        <f t="shared" si="6"/>
        <v>0.28000000000000025</v>
      </c>
      <c r="G150" s="167">
        <f t="shared" si="7"/>
        <v>3.703703703703707E-2</v>
      </c>
    </row>
    <row r="151" spans="1:7" x14ac:dyDescent="0.35">
      <c r="A151" s="90" t="s">
        <v>216</v>
      </c>
      <c r="B151" s="89">
        <v>815</v>
      </c>
      <c r="C151" s="90" t="s">
        <v>227</v>
      </c>
      <c r="D151" s="92">
        <v>7.45</v>
      </c>
      <c r="E151" s="92">
        <f>'2YO 2025-26 step-by-step'!AZ155</f>
        <v>7.74</v>
      </c>
      <c r="F151" s="92">
        <f t="shared" si="6"/>
        <v>0.29000000000000004</v>
      </c>
      <c r="G151" s="167">
        <f t="shared" si="7"/>
        <v>3.8926174496644296E-2</v>
      </c>
    </row>
    <row r="152" spans="1:7" x14ac:dyDescent="0.35">
      <c r="A152" s="90" t="s">
        <v>216</v>
      </c>
      <c r="B152" s="89">
        <v>372</v>
      </c>
      <c r="C152" s="90" t="s">
        <v>228</v>
      </c>
      <c r="D152" s="92">
        <v>7.91</v>
      </c>
      <c r="E152" s="92">
        <f>'2YO 2025-26 step-by-step'!AZ156</f>
        <v>8.15</v>
      </c>
      <c r="F152" s="92">
        <f t="shared" si="6"/>
        <v>0.24000000000000021</v>
      </c>
      <c r="G152" s="167">
        <f t="shared" si="7"/>
        <v>3.0341340075853377E-2</v>
      </c>
    </row>
    <row r="153" spans="1:7" x14ac:dyDescent="0.35">
      <c r="A153" s="90" t="s">
        <v>216</v>
      </c>
      <c r="B153" s="89">
        <v>373</v>
      </c>
      <c r="C153" s="90" t="s">
        <v>229</v>
      </c>
      <c r="D153" s="92">
        <v>7.95</v>
      </c>
      <c r="E153" s="92">
        <f>'2YO 2025-26 step-by-step'!AZ157</f>
        <v>8.26</v>
      </c>
      <c r="F153" s="92">
        <f t="shared" si="6"/>
        <v>0.30999999999999961</v>
      </c>
      <c r="G153" s="167">
        <f t="shared" si="7"/>
        <v>3.8993710691823849E-2</v>
      </c>
    </row>
    <row r="154" spans="1:7" x14ac:dyDescent="0.35">
      <c r="A154" s="90" t="s">
        <v>216</v>
      </c>
      <c r="B154" s="89">
        <v>384</v>
      </c>
      <c r="C154" s="90" t="s">
        <v>230</v>
      </c>
      <c r="D154" s="92">
        <v>7.9</v>
      </c>
      <c r="E154" s="92">
        <f>'2YO 2025-26 step-by-step'!AZ158</f>
        <v>8.19</v>
      </c>
      <c r="F154" s="92">
        <f t="shared" si="6"/>
        <v>0.28999999999999915</v>
      </c>
      <c r="G154" s="167">
        <f t="shared" si="7"/>
        <v>3.6708860759493561E-2</v>
      </c>
    </row>
    <row r="155" spans="1:7" x14ac:dyDescent="0.35">
      <c r="A155" s="90" t="s">
        <v>216</v>
      </c>
      <c r="B155" s="89">
        <v>816</v>
      </c>
      <c r="C155" s="90" t="s">
        <v>231</v>
      </c>
      <c r="D155" s="92">
        <v>7.59</v>
      </c>
      <c r="E155" s="92">
        <f>'2YO 2025-26 step-by-step'!AZ159</f>
        <v>7.91</v>
      </c>
      <c r="F155" s="92">
        <f t="shared" si="6"/>
        <v>0.32000000000000028</v>
      </c>
      <c r="G155" s="167">
        <f t="shared" si="7"/>
        <v>4.2160737812911762E-2</v>
      </c>
    </row>
    <row r="158" spans="1:7" x14ac:dyDescent="0.35">
      <c r="E158" s="169"/>
    </row>
  </sheetData>
  <sortState xmlns:xlrd2="http://schemas.microsoft.com/office/spreadsheetml/2017/richdata2" ref="A5:E155">
    <sortCondition ref="A5:A155"/>
    <sortCondition ref="C5:C155"/>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99CF-74FB-4012-A84F-4EC8583343E2}">
  <sheetPr>
    <tabColor theme="6" tint="0.39997558519241921"/>
  </sheetPr>
  <dimension ref="A1:K154"/>
  <sheetViews>
    <sheetView showGridLines="0" zoomScaleNormal="100" workbookViewId="0"/>
  </sheetViews>
  <sheetFormatPr defaultColWidth="28.81640625" defaultRowHeight="15.5" x14ac:dyDescent="0.35"/>
  <cols>
    <col min="1" max="1" width="35.7265625" style="96" customWidth="1"/>
    <col min="2" max="2" width="18.7265625" style="96" customWidth="1"/>
    <col min="3" max="3" width="39.54296875" style="96" bestFit="1" customWidth="1"/>
    <col min="4" max="16384" width="28.81640625" style="96"/>
  </cols>
  <sheetData>
    <row r="1" spans="1:11" ht="44.25" customHeight="1" x14ac:dyDescent="0.35">
      <c r="A1" s="95" t="s">
        <v>236</v>
      </c>
      <c r="B1" s="135"/>
      <c r="C1" s="135"/>
      <c r="D1" s="135"/>
      <c r="E1" s="135"/>
      <c r="F1" s="135"/>
    </row>
    <row r="2" spans="1:11" x14ac:dyDescent="0.35">
      <c r="A2" s="49" t="s">
        <v>237</v>
      </c>
      <c r="B2" s="124"/>
      <c r="C2" s="124"/>
      <c r="D2" s="125"/>
      <c r="E2" s="31"/>
      <c r="F2" s="31"/>
      <c r="G2" s="31"/>
    </row>
    <row r="3" spans="1:11" ht="60" customHeight="1" x14ac:dyDescent="0.35">
      <c r="A3" s="41" t="s">
        <v>66</v>
      </c>
      <c r="B3" s="41" t="s">
        <v>651</v>
      </c>
      <c r="C3" s="41" t="s">
        <v>652</v>
      </c>
      <c r="D3" s="166" t="s">
        <v>238</v>
      </c>
      <c r="E3" s="33" t="s">
        <v>239</v>
      </c>
      <c r="F3" s="82" t="s">
        <v>69</v>
      </c>
      <c r="G3" s="82" t="s">
        <v>70</v>
      </c>
      <c r="K3" s="212"/>
    </row>
    <row r="4" spans="1:11" x14ac:dyDescent="0.35">
      <c r="A4" s="12" t="s">
        <v>71</v>
      </c>
      <c r="B4" s="13">
        <v>831</v>
      </c>
      <c r="C4" s="12" t="s">
        <v>72</v>
      </c>
      <c r="D4" s="203">
        <v>11.14</v>
      </c>
      <c r="E4" s="16">
        <f>'Under 2s 2025-26 step-by-step'!AX9</f>
        <v>11.51</v>
      </c>
      <c r="F4" s="92">
        <f t="shared" ref="F4" si="0">E4-D4</f>
        <v>0.36999999999999922</v>
      </c>
      <c r="G4" s="167">
        <f t="shared" ref="G4" si="1">F4/D4</f>
        <v>3.3213644524236911E-2</v>
      </c>
      <c r="K4" s="212"/>
    </row>
    <row r="5" spans="1:11" x14ac:dyDescent="0.35">
      <c r="A5" s="12" t="s">
        <v>71</v>
      </c>
      <c r="B5" s="13">
        <v>830</v>
      </c>
      <c r="C5" s="12" t="s">
        <v>73</v>
      </c>
      <c r="D5" s="203">
        <v>10.24</v>
      </c>
      <c r="E5" s="16">
        <f>'Under 2s 2025-26 step-by-step'!AX10</f>
        <v>10.51</v>
      </c>
      <c r="F5" s="92">
        <f t="shared" ref="F5:F68" si="2">E5-D5</f>
        <v>0.26999999999999957</v>
      </c>
      <c r="G5" s="167">
        <f t="shared" ref="G5:G68" si="3">F5/D5</f>
        <v>2.6367187499999958E-2</v>
      </c>
    </row>
    <row r="6" spans="1:11" x14ac:dyDescent="0.35">
      <c r="A6" s="12" t="s">
        <v>71</v>
      </c>
      <c r="B6" s="13">
        <v>856</v>
      </c>
      <c r="C6" s="12" t="s">
        <v>74</v>
      </c>
      <c r="D6" s="203">
        <v>10.88</v>
      </c>
      <c r="E6" s="16">
        <f>'Under 2s 2025-26 step-by-step'!AX11</f>
        <v>11.27</v>
      </c>
      <c r="F6" s="92">
        <f t="shared" si="2"/>
        <v>0.38999999999999879</v>
      </c>
      <c r="G6" s="167">
        <f t="shared" si="3"/>
        <v>3.5845588235294004E-2</v>
      </c>
    </row>
    <row r="7" spans="1:11" x14ac:dyDescent="0.35">
      <c r="A7" s="12" t="s">
        <v>71</v>
      </c>
      <c r="B7" s="13">
        <v>855</v>
      </c>
      <c r="C7" s="12" t="s">
        <v>75</v>
      </c>
      <c r="D7" s="203">
        <v>9.86</v>
      </c>
      <c r="E7" s="16">
        <f>'Under 2s 2025-26 step-by-step'!AX12</f>
        <v>10.18</v>
      </c>
      <c r="F7" s="92">
        <f t="shared" si="2"/>
        <v>0.32000000000000028</v>
      </c>
      <c r="G7" s="167">
        <f t="shared" si="3"/>
        <v>3.2454361054766762E-2</v>
      </c>
    </row>
    <row r="8" spans="1:11" x14ac:dyDescent="0.35">
      <c r="A8" s="12" t="s">
        <v>71</v>
      </c>
      <c r="B8" s="13">
        <v>925</v>
      </c>
      <c r="C8" s="12" t="s">
        <v>76</v>
      </c>
      <c r="D8" s="203">
        <v>10.36</v>
      </c>
      <c r="E8" s="16">
        <f>'Under 2s 2025-26 step-by-step'!AX13</f>
        <v>10.58</v>
      </c>
      <c r="F8" s="92">
        <f t="shared" si="2"/>
        <v>0.22000000000000064</v>
      </c>
      <c r="G8" s="167">
        <f t="shared" si="3"/>
        <v>2.1235521235521297E-2</v>
      </c>
    </row>
    <row r="9" spans="1:11" x14ac:dyDescent="0.35">
      <c r="A9" s="12" t="s">
        <v>71</v>
      </c>
      <c r="B9" s="13">
        <v>940</v>
      </c>
      <c r="C9" s="12" t="s">
        <v>77</v>
      </c>
      <c r="D9" s="203">
        <v>10.67</v>
      </c>
      <c r="E9" s="16">
        <f>'Under 2s 2025-26 step-by-step'!AX14</f>
        <v>10.86</v>
      </c>
      <c r="F9" s="92">
        <f t="shared" si="2"/>
        <v>0.1899999999999995</v>
      </c>
      <c r="G9" s="167">
        <f t="shared" si="3"/>
        <v>1.7806935332708482E-2</v>
      </c>
    </row>
    <row r="10" spans="1:11" x14ac:dyDescent="0.35">
      <c r="A10" s="12" t="s">
        <v>71</v>
      </c>
      <c r="B10" s="13">
        <v>892</v>
      </c>
      <c r="C10" s="12" t="s">
        <v>78</v>
      </c>
      <c r="D10" s="203">
        <v>11.43</v>
      </c>
      <c r="E10" s="16">
        <f>'Under 2s 2025-26 step-by-step'!AX15</f>
        <v>11.78</v>
      </c>
      <c r="F10" s="92">
        <f t="shared" si="2"/>
        <v>0.34999999999999964</v>
      </c>
      <c r="G10" s="167">
        <f t="shared" si="3"/>
        <v>3.0621172353455788E-2</v>
      </c>
    </row>
    <row r="11" spans="1:11" x14ac:dyDescent="0.35">
      <c r="A11" s="12" t="s">
        <v>71</v>
      </c>
      <c r="B11" s="13">
        <v>891</v>
      </c>
      <c r="C11" s="12" t="s">
        <v>79</v>
      </c>
      <c r="D11" s="203">
        <v>10.38</v>
      </c>
      <c r="E11" s="16">
        <f>'Under 2s 2025-26 step-by-step'!AX16</f>
        <v>10.66</v>
      </c>
      <c r="F11" s="92">
        <f t="shared" si="2"/>
        <v>0.27999999999999936</v>
      </c>
      <c r="G11" s="167">
        <f t="shared" si="3"/>
        <v>2.6974951830443097E-2</v>
      </c>
    </row>
    <row r="12" spans="1:11" x14ac:dyDescent="0.35">
      <c r="A12" s="12" t="s">
        <v>71</v>
      </c>
      <c r="B12" s="13">
        <v>857</v>
      </c>
      <c r="C12" s="12" t="s">
        <v>80</v>
      </c>
      <c r="D12" s="203">
        <v>9.4499999999999993</v>
      </c>
      <c r="E12" s="16">
        <f>'Under 2s 2025-26 step-by-step'!AX17</f>
        <v>9.76</v>
      </c>
      <c r="F12" s="92">
        <f t="shared" si="2"/>
        <v>0.3100000000000005</v>
      </c>
      <c r="G12" s="167">
        <f t="shared" si="3"/>
        <v>3.2804232804232857E-2</v>
      </c>
    </row>
    <row r="13" spans="1:11" x14ac:dyDescent="0.35">
      <c r="A13" s="12" t="s">
        <v>71</v>
      </c>
      <c r="B13" s="13">
        <v>941</v>
      </c>
      <c r="C13" s="12" t="s">
        <v>81</v>
      </c>
      <c r="D13" s="203">
        <v>10.62</v>
      </c>
      <c r="E13" s="16">
        <f>'Under 2s 2025-26 step-by-step'!AX18</f>
        <v>10.9</v>
      </c>
      <c r="F13" s="92">
        <f t="shared" si="2"/>
        <v>0.28000000000000114</v>
      </c>
      <c r="G13" s="167">
        <f t="shared" si="3"/>
        <v>2.6365348399246813E-2</v>
      </c>
    </row>
    <row r="14" spans="1:11" x14ac:dyDescent="0.35">
      <c r="A14" s="12" t="s">
        <v>82</v>
      </c>
      <c r="B14" s="13">
        <v>822</v>
      </c>
      <c r="C14" s="12" t="s">
        <v>83</v>
      </c>
      <c r="D14" s="203">
        <v>11.1</v>
      </c>
      <c r="E14" s="16">
        <f>'Under 2s 2025-26 step-by-step'!AX19</f>
        <v>11.52</v>
      </c>
      <c r="F14" s="92">
        <f t="shared" si="2"/>
        <v>0.41999999999999993</v>
      </c>
      <c r="G14" s="167">
        <f t="shared" si="3"/>
        <v>3.7837837837837833E-2</v>
      </c>
    </row>
    <row r="15" spans="1:11" x14ac:dyDescent="0.35">
      <c r="A15" s="12" t="s">
        <v>82</v>
      </c>
      <c r="B15" s="13">
        <v>873</v>
      </c>
      <c r="C15" s="12" t="s">
        <v>84</v>
      </c>
      <c r="D15" s="203">
        <v>11.07</v>
      </c>
      <c r="E15" s="16">
        <f>'Under 2s 2025-26 step-by-step'!AX20</f>
        <v>11.38</v>
      </c>
      <c r="F15" s="92">
        <f t="shared" si="2"/>
        <v>0.3100000000000005</v>
      </c>
      <c r="G15" s="167">
        <f t="shared" si="3"/>
        <v>2.8003613369467072E-2</v>
      </c>
    </row>
    <row r="16" spans="1:11" x14ac:dyDescent="0.35">
      <c r="A16" s="12" t="s">
        <v>82</v>
      </c>
      <c r="B16" s="13">
        <v>823</v>
      </c>
      <c r="C16" s="12" t="s">
        <v>85</v>
      </c>
      <c r="D16" s="203">
        <v>10.54</v>
      </c>
      <c r="E16" s="16">
        <f>'Under 2s 2025-26 step-by-step'!AX21</f>
        <v>10.98</v>
      </c>
      <c r="F16" s="92">
        <f t="shared" si="2"/>
        <v>0.44000000000000128</v>
      </c>
      <c r="G16" s="167">
        <f t="shared" si="3"/>
        <v>4.1745730550284757E-2</v>
      </c>
    </row>
    <row r="17" spans="1:7" x14ac:dyDescent="0.35">
      <c r="A17" s="12" t="s">
        <v>82</v>
      </c>
      <c r="B17" s="13">
        <v>881</v>
      </c>
      <c r="C17" s="12" t="s">
        <v>86</v>
      </c>
      <c r="D17" s="203">
        <v>10.75</v>
      </c>
      <c r="E17" s="16">
        <f>'Under 2s 2025-26 step-by-step'!AX22</f>
        <v>11.11</v>
      </c>
      <c r="F17" s="92">
        <f t="shared" si="2"/>
        <v>0.35999999999999943</v>
      </c>
      <c r="G17" s="167">
        <f t="shared" si="3"/>
        <v>3.3488372093023203E-2</v>
      </c>
    </row>
    <row r="18" spans="1:7" x14ac:dyDescent="0.35">
      <c r="A18" s="12" t="s">
        <v>82</v>
      </c>
      <c r="B18" s="13">
        <v>919</v>
      </c>
      <c r="C18" s="12" t="s">
        <v>87</v>
      </c>
      <c r="D18" s="203">
        <v>11.85</v>
      </c>
      <c r="E18" s="16">
        <f>'Under 2s 2025-26 step-by-step'!AX23</f>
        <v>12.19</v>
      </c>
      <c r="F18" s="92">
        <f t="shared" si="2"/>
        <v>0.33999999999999986</v>
      </c>
      <c r="G18" s="167">
        <f t="shared" si="3"/>
        <v>2.8691983122362857E-2</v>
      </c>
    </row>
    <row r="19" spans="1:7" x14ac:dyDescent="0.35">
      <c r="A19" s="12" t="s">
        <v>82</v>
      </c>
      <c r="B19" s="13">
        <v>821</v>
      </c>
      <c r="C19" s="12" t="s">
        <v>88</v>
      </c>
      <c r="D19" s="203">
        <v>11.41</v>
      </c>
      <c r="E19" s="16">
        <f>'Under 2s 2025-26 step-by-step'!AX24</f>
        <v>11.76</v>
      </c>
      <c r="F19" s="92">
        <f t="shared" si="2"/>
        <v>0.34999999999999964</v>
      </c>
      <c r="G19" s="167">
        <f t="shared" si="3"/>
        <v>3.067484662576684E-2</v>
      </c>
    </row>
    <row r="20" spans="1:7" x14ac:dyDescent="0.35">
      <c r="A20" s="12" t="s">
        <v>82</v>
      </c>
      <c r="B20" s="13">
        <v>926</v>
      </c>
      <c r="C20" s="12" t="s">
        <v>89</v>
      </c>
      <c r="D20" s="203">
        <v>10.48</v>
      </c>
      <c r="E20" s="16">
        <f>'Under 2s 2025-26 step-by-step'!AX25</f>
        <v>10.78</v>
      </c>
      <c r="F20" s="92">
        <f t="shared" si="2"/>
        <v>0.29999999999999893</v>
      </c>
      <c r="G20" s="167">
        <f t="shared" si="3"/>
        <v>2.8625954198473181E-2</v>
      </c>
    </row>
    <row r="21" spans="1:7" x14ac:dyDescent="0.35">
      <c r="A21" s="12" t="s">
        <v>82</v>
      </c>
      <c r="B21" s="13">
        <v>874</v>
      </c>
      <c r="C21" s="12" t="s">
        <v>90</v>
      </c>
      <c r="D21" s="203">
        <v>11.63</v>
      </c>
      <c r="E21" s="16">
        <f>'Under 2s 2025-26 step-by-step'!AX26</f>
        <v>12.01</v>
      </c>
      <c r="F21" s="92">
        <f t="shared" si="2"/>
        <v>0.37999999999999901</v>
      </c>
      <c r="G21" s="167">
        <f t="shared" si="3"/>
        <v>3.2674118658641359E-2</v>
      </c>
    </row>
    <row r="22" spans="1:7" x14ac:dyDescent="0.35">
      <c r="A22" s="12" t="s">
        <v>82</v>
      </c>
      <c r="B22" s="13">
        <v>882</v>
      </c>
      <c r="C22" s="12" t="s">
        <v>91</v>
      </c>
      <c r="D22" s="203">
        <v>10.89</v>
      </c>
      <c r="E22" s="16">
        <f>'Under 2s 2025-26 step-by-step'!AX27</f>
        <v>11.43</v>
      </c>
      <c r="F22" s="92">
        <f t="shared" si="2"/>
        <v>0.53999999999999915</v>
      </c>
      <c r="G22" s="167">
        <f t="shared" si="3"/>
        <v>4.958677685950405E-2</v>
      </c>
    </row>
    <row r="23" spans="1:7" x14ac:dyDescent="0.35">
      <c r="A23" s="12" t="s">
        <v>82</v>
      </c>
      <c r="B23" s="13">
        <v>935</v>
      </c>
      <c r="C23" s="12" t="s">
        <v>92</v>
      </c>
      <c r="D23" s="203">
        <v>10.52</v>
      </c>
      <c r="E23" s="16">
        <f>'Under 2s 2025-26 step-by-step'!AX28</f>
        <v>10.78</v>
      </c>
      <c r="F23" s="92">
        <f t="shared" si="2"/>
        <v>0.25999999999999979</v>
      </c>
      <c r="G23" s="167">
        <f t="shared" si="3"/>
        <v>2.4714828897338385E-2</v>
      </c>
    </row>
    <row r="24" spans="1:7" x14ac:dyDescent="0.35">
      <c r="A24" s="12" t="s">
        <v>82</v>
      </c>
      <c r="B24" s="13">
        <v>883</v>
      </c>
      <c r="C24" s="12" t="s">
        <v>93</v>
      </c>
      <c r="D24" s="203">
        <v>11.52</v>
      </c>
      <c r="E24" s="16">
        <f>'Under 2s 2025-26 step-by-step'!AX29</f>
        <v>11.89</v>
      </c>
      <c r="F24" s="92">
        <f t="shared" si="2"/>
        <v>0.37000000000000099</v>
      </c>
      <c r="G24" s="167">
        <f t="shared" si="3"/>
        <v>3.2118055555555643E-2</v>
      </c>
    </row>
    <row r="25" spans="1:7" x14ac:dyDescent="0.35">
      <c r="A25" s="12" t="s">
        <v>94</v>
      </c>
      <c r="B25" s="13">
        <v>202</v>
      </c>
      <c r="C25" s="12" t="s">
        <v>95</v>
      </c>
      <c r="D25" s="203">
        <v>16.149999999999999</v>
      </c>
      <c r="E25" s="16">
        <f>'Under 2s 2025-26 step-by-step'!AX30</f>
        <v>16.829999999999998</v>
      </c>
      <c r="F25" s="92">
        <f t="shared" si="2"/>
        <v>0.67999999999999972</v>
      </c>
      <c r="G25" s="167">
        <f t="shared" si="3"/>
        <v>4.2105263157894722E-2</v>
      </c>
    </row>
    <row r="26" spans="1:7" x14ac:dyDescent="0.35">
      <c r="A26" s="12" t="s">
        <v>94</v>
      </c>
      <c r="B26" s="13">
        <v>204</v>
      </c>
      <c r="C26" s="12" t="s">
        <v>96</v>
      </c>
      <c r="D26" s="203">
        <v>15.05</v>
      </c>
      <c r="E26" s="16">
        <f>'Under 2s 2025-26 step-by-step'!AX31</f>
        <v>15.79</v>
      </c>
      <c r="F26" s="92">
        <f t="shared" si="2"/>
        <v>0.73999999999999844</v>
      </c>
      <c r="G26" s="167">
        <f t="shared" si="3"/>
        <v>4.9169435215946737E-2</v>
      </c>
    </row>
    <row r="27" spans="1:7" x14ac:dyDescent="0.35">
      <c r="A27" s="12" t="s">
        <v>94</v>
      </c>
      <c r="B27" s="13">
        <v>205</v>
      </c>
      <c r="C27" s="12" t="s">
        <v>97</v>
      </c>
      <c r="D27" s="203">
        <v>15.41</v>
      </c>
      <c r="E27" s="16">
        <f>'Under 2s 2025-26 step-by-step'!AX32</f>
        <v>16.579999999999998</v>
      </c>
      <c r="F27" s="92">
        <f t="shared" si="2"/>
        <v>1.1699999999999982</v>
      </c>
      <c r="G27" s="167">
        <f t="shared" si="3"/>
        <v>7.5924724205061522E-2</v>
      </c>
    </row>
    <row r="28" spans="1:7" x14ac:dyDescent="0.35">
      <c r="A28" s="12" t="s">
        <v>94</v>
      </c>
      <c r="B28" s="13">
        <v>309</v>
      </c>
      <c r="C28" s="12" t="s">
        <v>98</v>
      </c>
      <c r="D28" s="203">
        <v>13.45</v>
      </c>
      <c r="E28" s="16">
        <f>'Under 2s 2025-26 step-by-step'!AX33</f>
        <v>14.1</v>
      </c>
      <c r="F28" s="92">
        <f t="shared" si="2"/>
        <v>0.65000000000000036</v>
      </c>
      <c r="G28" s="167">
        <f t="shared" si="3"/>
        <v>4.8327137546468432E-2</v>
      </c>
    </row>
    <row r="29" spans="1:7" x14ac:dyDescent="0.35">
      <c r="A29" s="12" t="s">
        <v>94</v>
      </c>
      <c r="B29" s="13">
        <v>206</v>
      </c>
      <c r="C29" s="12" t="s">
        <v>99</v>
      </c>
      <c r="D29" s="203">
        <v>15.42</v>
      </c>
      <c r="E29" s="16">
        <f>'Under 2s 2025-26 step-by-step'!AX34</f>
        <v>16.37</v>
      </c>
      <c r="F29" s="92">
        <f t="shared" si="2"/>
        <v>0.95000000000000107</v>
      </c>
      <c r="G29" s="167">
        <f t="shared" si="3"/>
        <v>6.1608300907911875E-2</v>
      </c>
    </row>
    <row r="30" spans="1:7" x14ac:dyDescent="0.35">
      <c r="A30" s="12" t="s">
        <v>94</v>
      </c>
      <c r="B30" s="13">
        <v>207</v>
      </c>
      <c r="C30" s="12" t="s">
        <v>100</v>
      </c>
      <c r="D30" s="203">
        <v>15.67</v>
      </c>
      <c r="E30" s="16">
        <f>'Under 2s 2025-26 step-by-step'!AX35</f>
        <v>16.29</v>
      </c>
      <c r="F30" s="92">
        <f t="shared" si="2"/>
        <v>0.61999999999999922</v>
      </c>
      <c r="G30" s="167">
        <f t="shared" si="3"/>
        <v>3.9566049776643221E-2</v>
      </c>
    </row>
    <row r="31" spans="1:7" x14ac:dyDescent="0.35">
      <c r="A31" s="12" t="s">
        <v>94</v>
      </c>
      <c r="B31" s="13">
        <v>208</v>
      </c>
      <c r="C31" s="12" t="s">
        <v>101</v>
      </c>
      <c r="D31" s="203">
        <v>15.27</v>
      </c>
      <c r="E31" s="16">
        <f>'Under 2s 2025-26 step-by-step'!AX36</f>
        <v>15.95</v>
      </c>
      <c r="F31" s="92">
        <f t="shared" si="2"/>
        <v>0.67999999999999972</v>
      </c>
      <c r="G31" s="167">
        <f t="shared" si="3"/>
        <v>4.4531761624099525E-2</v>
      </c>
    </row>
    <row r="32" spans="1:7" x14ac:dyDescent="0.35">
      <c r="A32" s="12" t="s">
        <v>94</v>
      </c>
      <c r="B32" s="13">
        <v>209</v>
      </c>
      <c r="C32" s="12" t="s">
        <v>102</v>
      </c>
      <c r="D32" s="203">
        <v>14.52</v>
      </c>
      <c r="E32" s="16">
        <f>'Under 2s 2025-26 step-by-step'!AX37</f>
        <v>15.06</v>
      </c>
      <c r="F32" s="92">
        <f t="shared" si="2"/>
        <v>0.54000000000000092</v>
      </c>
      <c r="G32" s="167">
        <f t="shared" si="3"/>
        <v>3.7190082644628163E-2</v>
      </c>
    </row>
    <row r="33" spans="1:7" x14ac:dyDescent="0.35">
      <c r="A33" s="12" t="s">
        <v>94</v>
      </c>
      <c r="B33" s="13">
        <v>316</v>
      </c>
      <c r="C33" s="12" t="s">
        <v>103</v>
      </c>
      <c r="D33" s="203">
        <v>12.58</v>
      </c>
      <c r="E33" s="16">
        <f>'Under 2s 2025-26 step-by-step'!AX38</f>
        <v>13.22</v>
      </c>
      <c r="F33" s="92">
        <f t="shared" si="2"/>
        <v>0.64000000000000057</v>
      </c>
      <c r="G33" s="167">
        <f t="shared" si="3"/>
        <v>5.0874403815580331E-2</v>
      </c>
    </row>
    <row r="34" spans="1:7" x14ac:dyDescent="0.35">
      <c r="A34" s="12" t="s">
        <v>94</v>
      </c>
      <c r="B34" s="13">
        <v>210</v>
      </c>
      <c r="C34" s="12" t="s">
        <v>104</v>
      </c>
      <c r="D34" s="203">
        <v>14.98</v>
      </c>
      <c r="E34" s="16">
        <f>'Under 2s 2025-26 step-by-step'!AX39</f>
        <v>15.8</v>
      </c>
      <c r="F34" s="92">
        <f t="shared" si="2"/>
        <v>0.82000000000000028</v>
      </c>
      <c r="G34" s="167">
        <f t="shared" si="3"/>
        <v>5.473965287049401E-2</v>
      </c>
    </row>
    <row r="35" spans="1:7" x14ac:dyDescent="0.35">
      <c r="A35" s="12" t="s">
        <v>94</v>
      </c>
      <c r="B35" s="13">
        <v>211</v>
      </c>
      <c r="C35" s="12" t="s">
        <v>105</v>
      </c>
      <c r="D35" s="203">
        <v>15.4</v>
      </c>
      <c r="E35" s="16">
        <f>'Under 2s 2025-26 step-by-step'!AX40</f>
        <v>16.28</v>
      </c>
      <c r="F35" s="92">
        <f t="shared" si="2"/>
        <v>0.88000000000000078</v>
      </c>
      <c r="G35" s="167">
        <f t="shared" si="3"/>
        <v>5.714285714285719E-2</v>
      </c>
    </row>
    <row r="36" spans="1:7" x14ac:dyDescent="0.35">
      <c r="A36" s="12" t="s">
        <v>94</v>
      </c>
      <c r="B36" s="13">
        <v>212</v>
      </c>
      <c r="C36" s="12" t="s">
        <v>106</v>
      </c>
      <c r="D36" s="203">
        <v>15.21</v>
      </c>
      <c r="E36" s="16">
        <f>'Under 2s 2025-26 step-by-step'!AX41</f>
        <v>15.82</v>
      </c>
      <c r="F36" s="92">
        <f t="shared" si="2"/>
        <v>0.60999999999999943</v>
      </c>
      <c r="G36" s="167">
        <f t="shared" si="3"/>
        <v>4.0105193951347755E-2</v>
      </c>
    </row>
    <row r="37" spans="1:7" x14ac:dyDescent="0.35">
      <c r="A37" s="12" t="s">
        <v>94</v>
      </c>
      <c r="B37" s="13">
        <v>213</v>
      </c>
      <c r="C37" s="12" t="s">
        <v>107</v>
      </c>
      <c r="D37" s="203">
        <v>16.21</v>
      </c>
      <c r="E37" s="16">
        <f>'Under 2s 2025-26 step-by-step'!AX42</f>
        <v>17.440000000000001</v>
      </c>
      <c r="F37" s="92">
        <f t="shared" si="2"/>
        <v>1.2300000000000004</v>
      </c>
      <c r="G37" s="167">
        <f t="shared" si="3"/>
        <v>7.5879086983343641E-2</v>
      </c>
    </row>
    <row r="38" spans="1:7" x14ac:dyDescent="0.35">
      <c r="A38" s="12" t="s">
        <v>108</v>
      </c>
      <c r="B38" s="13">
        <v>841</v>
      </c>
      <c r="C38" s="12" t="s">
        <v>109</v>
      </c>
      <c r="D38" s="203">
        <v>10.71</v>
      </c>
      <c r="E38" s="16">
        <f>'Under 2s 2025-26 step-by-step'!AX43</f>
        <v>11.02</v>
      </c>
      <c r="F38" s="92">
        <f t="shared" si="2"/>
        <v>0.30999999999999872</v>
      </c>
      <c r="G38" s="167">
        <f t="shared" si="3"/>
        <v>2.8944911297852354E-2</v>
      </c>
    </row>
    <row r="39" spans="1:7" x14ac:dyDescent="0.35">
      <c r="A39" s="12" t="s">
        <v>108</v>
      </c>
      <c r="B39" s="13">
        <v>840</v>
      </c>
      <c r="C39" s="12" t="s">
        <v>110</v>
      </c>
      <c r="D39" s="203">
        <v>10.53</v>
      </c>
      <c r="E39" s="16">
        <f>'Under 2s 2025-26 step-by-step'!AX44</f>
        <v>10.85</v>
      </c>
      <c r="F39" s="92">
        <f t="shared" si="2"/>
        <v>0.32000000000000028</v>
      </c>
      <c r="G39" s="167">
        <f t="shared" si="3"/>
        <v>3.0389363722697085E-2</v>
      </c>
    </row>
    <row r="40" spans="1:7" x14ac:dyDescent="0.35">
      <c r="A40" s="12" t="s">
        <v>108</v>
      </c>
      <c r="B40" s="13">
        <v>390</v>
      </c>
      <c r="C40" s="12" t="s">
        <v>111</v>
      </c>
      <c r="D40" s="203">
        <v>10.46</v>
      </c>
      <c r="E40" s="16">
        <f>'Under 2s 2025-26 step-by-step'!AX45</f>
        <v>10.79</v>
      </c>
      <c r="F40" s="92">
        <f t="shared" si="2"/>
        <v>0.32999999999999829</v>
      </c>
      <c r="G40" s="167">
        <f t="shared" si="3"/>
        <v>3.1548757170171922E-2</v>
      </c>
    </row>
    <row r="41" spans="1:7" x14ac:dyDescent="0.35">
      <c r="A41" s="12" t="s">
        <v>108</v>
      </c>
      <c r="B41" s="13">
        <v>805</v>
      </c>
      <c r="C41" s="12" t="s">
        <v>112</v>
      </c>
      <c r="D41" s="203">
        <v>10.95</v>
      </c>
      <c r="E41" s="16">
        <f>'Under 2s 2025-26 step-by-step'!AX46</f>
        <v>11.27</v>
      </c>
      <c r="F41" s="92">
        <f t="shared" si="2"/>
        <v>0.32000000000000028</v>
      </c>
      <c r="G41" s="167">
        <f t="shared" si="3"/>
        <v>2.922374429223747E-2</v>
      </c>
    </row>
    <row r="42" spans="1:7" x14ac:dyDescent="0.35">
      <c r="A42" s="12" t="s">
        <v>108</v>
      </c>
      <c r="B42" s="13">
        <v>806</v>
      </c>
      <c r="C42" s="12" t="s">
        <v>113</v>
      </c>
      <c r="D42" s="203">
        <v>11.2</v>
      </c>
      <c r="E42" s="16">
        <f>'Under 2s 2025-26 step-by-step'!AX47</f>
        <v>11.58</v>
      </c>
      <c r="F42" s="92">
        <f t="shared" si="2"/>
        <v>0.38000000000000078</v>
      </c>
      <c r="G42" s="167">
        <f t="shared" si="3"/>
        <v>3.3928571428571502E-2</v>
      </c>
    </row>
    <row r="43" spans="1:7" x14ac:dyDescent="0.35">
      <c r="A43" s="12" t="s">
        <v>108</v>
      </c>
      <c r="B43" s="13">
        <v>391</v>
      </c>
      <c r="C43" s="12" t="s">
        <v>114</v>
      </c>
      <c r="D43" s="203">
        <v>10.89</v>
      </c>
      <c r="E43" s="16">
        <f>'Under 2s 2025-26 step-by-step'!AX48</f>
        <v>11.26</v>
      </c>
      <c r="F43" s="92">
        <f t="shared" si="2"/>
        <v>0.36999999999999922</v>
      </c>
      <c r="G43" s="167">
        <f t="shared" si="3"/>
        <v>3.3976124885215724E-2</v>
      </c>
    </row>
    <row r="44" spans="1:7" x14ac:dyDescent="0.35">
      <c r="A44" s="12" t="s">
        <v>108</v>
      </c>
      <c r="B44" s="13">
        <v>392</v>
      </c>
      <c r="C44" s="12" t="s">
        <v>115</v>
      </c>
      <c r="D44" s="203">
        <v>10.26</v>
      </c>
      <c r="E44" s="16">
        <f>'Under 2s 2025-26 step-by-step'!AX49</f>
        <v>10.53</v>
      </c>
      <c r="F44" s="92">
        <f t="shared" si="2"/>
        <v>0.26999999999999957</v>
      </c>
      <c r="G44" s="167">
        <f t="shared" si="3"/>
        <v>2.6315789473684171E-2</v>
      </c>
    </row>
    <row r="45" spans="1:7" x14ac:dyDescent="0.35">
      <c r="A45" s="12" t="s">
        <v>108</v>
      </c>
      <c r="B45" s="13">
        <v>929</v>
      </c>
      <c r="C45" s="12" t="s">
        <v>116</v>
      </c>
      <c r="D45" s="203">
        <v>10.199999999999999</v>
      </c>
      <c r="E45" s="16">
        <f>'Under 2s 2025-26 step-by-step'!AX50</f>
        <v>10.47</v>
      </c>
      <c r="F45" s="92">
        <f t="shared" si="2"/>
        <v>0.27000000000000135</v>
      </c>
      <c r="G45" s="167">
        <f t="shared" si="3"/>
        <v>2.6470588235294253E-2</v>
      </c>
    </row>
    <row r="46" spans="1:7" x14ac:dyDescent="0.35">
      <c r="A46" s="12" t="s">
        <v>108</v>
      </c>
      <c r="B46" s="13">
        <v>807</v>
      </c>
      <c r="C46" s="12" t="s">
        <v>117</v>
      </c>
      <c r="D46" s="203">
        <v>10.61</v>
      </c>
      <c r="E46" s="16">
        <f>'Under 2s 2025-26 step-by-step'!AX51</f>
        <v>10.95</v>
      </c>
      <c r="F46" s="92">
        <f t="shared" si="2"/>
        <v>0.33999999999999986</v>
      </c>
      <c r="G46" s="167">
        <f t="shared" si="3"/>
        <v>3.2045240339302533E-2</v>
      </c>
    </row>
    <row r="47" spans="1:7" x14ac:dyDescent="0.35">
      <c r="A47" s="12" t="s">
        <v>108</v>
      </c>
      <c r="B47" s="13">
        <v>393</v>
      </c>
      <c r="C47" s="12" t="s">
        <v>118</v>
      </c>
      <c r="D47" s="203">
        <v>10.63</v>
      </c>
      <c r="E47" s="16">
        <f>'Under 2s 2025-26 step-by-step'!AX52</f>
        <v>10.98</v>
      </c>
      <c r="F47" s="92">
        <f t="shared" si="2"/>
        <v>0.34999999999999964</v>
      </c>
      <c r="G47" s="167">
        <f t="shared" si="3"/>
        <v>3.2925682031984913E-2</v>
      </c>
    </row>
    <row r="48" spans="1:7" x14ac:dyDescent="0.35">
      <c r="A48" s="12" t="s">
        <v>108</v>
      </c>
      <c r="B48" s="13">
        <v>808</v>
      </c>
      <c r="C48" s="12" t="s">
        <v>119</v>
      </c>
      <c r="D48" s="203">
        <v>10.57</v>
      </c>
      <c r="E48" s="16">
        <f>'Under 2s 2025-26 step-by-step'!AX53</f>
        <v>10.84</v>
      </c>
      <c r="F48" s="92">
        <f t="shared" si="2"/>
        <v>0.26999999999999957</v>
      </c>
      <c r="G48" s="167">
        <f t="shared" si="3"/>
        <v>2.5543992431409607E-2</v>
      </c>
    </row>
    <row r="49" spans="1:7" x14ac:dyDescent="0.35">
      <c r="A49" s="12" t="s">
        <v>108</v>
      </c>
      <c r="B49" s="13">
        <v>394</v>
      </c>
      <c r="C49" s="12" t="s">
        <v>120</v>
      </c>
      <c r="D49" s="203">
        <v>10.69</v>
      </c>
      <c r="E49" s="16">
        <f>'Under 2s 2025-26 step-by-step'!AX54</f>
        <v>11.04</v>
      </c>
      <c r="F49" s="92">
        <f t="shared" si="2"/>
        <v>0.34999999999999964</v>
      </c>
      <c r="G49" s="167">
        <f t="shared" si="3"/>
        <v>3.2740879326473307E-2</v>
      </c>
    </row>
    <row r="50" spans="1:7" x14ac:dyDescent="0.35">
      <c r="A50" s="12" t="s">
        <v>121</v>
      </c>
      <c r="B50" s="13">
        <v>889</v>
      </c>
      <c r="C50" s="12" t="s">
        <v>122</v>
      </c>
      <c r="D50" s="203">
        <v>10.73</v>
      </c>
      <c r="E50" s="16">
        <f>'Under 2s 2025-26 step-by-step'!AX55</f>
        <v>11.08</v>
      </c>
      <c r="F50" s="92">
        <f t="shared" si="2"/>
        <v>0.34999999999999964</v>
      </c>
      <c r="G50" s="167">
        <f t="shared" si="3"/>
        <v>3.2618825722273967E-2</v>
      </c>
    </row>
    <row r="51" spans="1:7" x14ac:dyDescent="0.35">
      <c r="A51" s="12" t="s">
        <v>121</v>
      </c>
      <c r="B51" s="13">
        <v>890</v>
      </c>
      <c r="C51" s="12" t="s">
        <v>123</v>
      </c>
      <c r="D51" s="203">
        <v>10.94</v>
      </c>
      <c r="E51" s="16">
        <f>'Under 2s 2025-26 step-by-step'!AX56</f>
        <v>11.46</v>
      </c>
      <c r="F51" s="92">
        <f t="shared" si="2"/>
        <v>0.52000000000000135</v>
      </c>
      <c r="G51" s="167">
        <f t="shared" si="3"/>
        <v>4.7531992687385866E-2</v>
      </c>
    </row>
    <row r="52" spans="1:7" x14ac:dyDescent="0.35">
      <c r="A52" s="12" t="s">
        <v>121</v>
      </c>
      <c r="B52" s="13">
        <v>350</v>
      </c>
      <c r="C52" s="12" t="s">
        <v>124</v>
      </c>
      <c r="D52" s="203">
        <v>10.98</v>
      </c>
      <c r="E52" s="16">
        <f>'Under 2s 2025-26 step-by-step'!AX57</f>
        <v>11.42</v>
      </c>
      <c r="F52" s="92">
        <f t="shared" si="2"/>
        <v>0.4399999999999995</v>
      </c>
      <c r="G52" s="167">
        <f t="shared" si="3"/>
        <v>4.0072859744990849E-2</v>
      </c>
    </row>
    <row r="53" spans="1:7" x14ac:dyDescent="0.35">
      <c r="A53" s="12" t="s">
        <v>121</v>
      </c>
      <c r="B53" s="13">
        <v>351</v>
      </c>
      <c r="C53" s="12" t="s">
        <v>125</v>
      </c>
      <c r="D53" s="203">
        <v>10.53</v>
      </c>
      <c r="E53" s="16">
        <f>'Under 2s 2025-26 step-by-step'!AX58</f>
        <v>11.06</v>
      </c>
      <c r="F53" s="92">
        <f t="shared" si="2"/>
        <v>0.53000000000000114</v>
      </c>
      <c r="G53" s="167">
        <f t="shared" si="3"/>
        <v>5.0332383665717108E-2</v>
      </c>
    </row>
    <row r="54" spans="1:7" x14ac:dyDescent="0.35">
      <c r="A54" s="12" t="s">
        <v>121</v>
      </c>
      <c r="B54" s="13">
        <v>895</v>
      </c>
      <c r="C54" s="12" t="s">
        <v>126</v>
      </c>
      <c r="D54" s="203">
        <v>10.16</v>
      </c>
      <c r="E54" s="16">
        <f>'Under 2s 2025-26 step-by-step'!AX59</f>
        <v>10.48</v>
      </c>
      <c r="F54" s="92">
        <f t="shared" si="2"/>
        <v>0.32000000000000028</v>
      </c>
      <c r="G54" s="167">
        <f t="shared" si="3"/>
        <v>3.1496062992126012E-2</v>
      </c>
    </row>
    <row r="55" spans="1:7" x14ac:dyDescent="0.35">
      <c r="A55" s="12" t="s">
        <v>121</v>
      </c>
      <c r="B55" s="13">
        <v>896</v>
      </c>
      <c r="C55" s="12" t="s">
        <v>127</v>
      </c>
      <c r="D55" s="203">
        <v>10.38</v>
      </c>
      <c r="E55" s="16">
        <f>'Under 2s 2025-26 step-by-step'!AX60</f>
        <v>10.81</v>
      </c>
      <c r="F55" s="92">
        <f t="shared" si="2"/>
        <v>0.42999999999999972</v>
      </c>
      <c r="G55" s="167">
        <f t="shared" si="3"/>
        <v>4.1425818882466249E-2</v>
      </c>
    </row>
    <row r="56" spans="1:7" x14ac:dyDescent="0.35">
      <c r="A56" s="12" t="s">
        <v>121</v>
      </c>
      <c r="B56" s="13">
        <v>942</v>
      </c>
      <c r="C56" s="12" t="s">
        <v>128</v>
      </c>
      <c r="D56" s="203">
        <v>10.02</v>
      </c>
      <c r="E56" s="16">
        <f>'Under 2s 2025-26 step-by-step'!AX61</f>
        <v>10.26</v>
      </c>
      <c r="F56" s="92">
        <f t="shared" si="2"/>
        <v>0.24000000000000021</v>
      </c>
      <c r="G56" s="167">
        <f t="shared" si="3"/>
        <v>2.3952095808383256E-2</v>
      </c>
    </row>
    <row r="57" spans="1:7" x14ac:dyDescent="0.35">
      <c r="A57" s="12" t="s">
        <v>121</v>
      </c>
      <c r="B57" s="13">
        <v>876</v>
      </c>
      <c r="C57" s="12" t="s">
        <v>129</v>
      </c>
      <c r="D57" s="203">
        <v>11.18</v>
      </c>
      <c r="E57" s="16">
        <f>'Under 2s 2025-26 step-by-step'!AX62</f>
        <v>11.6</v>
      </c>
      <c r="F57" s="92">
        <f t="shared" si="2"/>
        <v>0.41999999999999993</v>
      </c>
      <c r="G57" s="167">
        <f t="shared" si="3"/>
        <v>3.7567084078711982E-2</v>
      </c>
    </row>
    <row r="58" spans="1:7" x14ac:dyDescent="0.35">
      <c r="A58" s="12" t="s">
        <v>121</v>
      </c>
      <c r="B58" s="13">
        <v>340</v>
      </c>
      <c r="C58" s="12" t="s">
        <v>130</v>
      </c>
      <c r="D58" s="203">
        <v>11.16</v>
      </c>
      <c r="E58" s="16">
        <f>'Under 2s 2025-26 step-by-step'!AX63</f>
        <v>11.65</v>
      </c>
      <c r="F58" s="92">
        <f t="shared" si="2"/>
        <v>0.49000000000000021</v>
      </c>
      <c r="G58" s="167">
        <f t="shared" si="3"/>
        <v>4.3906810035842313E-2</v>
      </c>
    </row>
    <row r="59" spans="1:7" x14ac:dyDescent="0.35">
      <c r="A59" s="12" t="s">
        <v>121</v>
      </c>
      <c r="B59" s="13">
        <v>888</v>
      </c>
      <c r="C59" s="12" t="s">
        <v>131</v>
      </c>
      <c r="D59" s="203">
        <v>10.27</v>
      </c>
      <c r="E59" s="16">
        <f>'Under 2s 2025-26 step-by-step'!AX64</f>
        <v>10.63</v>
      </c>
      <c r="F59" s="92">
        <f t="shared" si="2"/>
        <v>0.36000000000000121</v>
      </c>
      <c r="G59" s="167">
        <f t="shared" si="3"/>
        <v>3.5053554040895933E-2</v>
      </c>
    </row>
    <row r="60" spans="1:7" x14ac:dyDescent="0.35">
      <c r="A60" s="12" t="s">
        <v>121</v>
      </c>
      <c r="B60" s="13">
        <v>341</v>
      </c>
      <c r="C60" s="12" t="s">
        <v>132</v>
      </c>
      <c r="D60" s="203">
        <v>11.22</v>
      </c>
      <c r="E60" s="16">
        <f>'Under 2s 2025-26 step-by-step'!AX65</f>
        <v>11.75</v>
      </c>
      <c r="F60" s="92">
        <f t="shared" si="2"/>
        <v>0.52999999999999936</v>
      </c>
      <c r="G60" s="167">
        <f t="shared" si="3"/>
        <v>4.7237076648841296E-2</v>
      </c>
    </row>
    <row r="61" spans="1:7" x14ac:dyDescent="0.35">
      <c r="A61" s="12" t="s">
        <v>121</v>
      </c>
      <c r="B61" s="13">
        <v>352</v>
      </c>
      <c r="C61" s="12" t="s">
        <v>133</v>
      </c>
      <c r="D61" s="203">
        <v>11.61</v>
      </c>
      <c r="E61" s="16">
        <f>'Under 2s 2025-26 step-by-step'!AX66</f>
        <v>12.07</v>
      </c>
      <c r="F61" s="92">
        <f t="shared" si="2"/>
        <v>0.46000000000000085</v>
      </c>
      <c r="G61" s="167">
        <f t="shared" si="3"/>
        <v>3.9621016365202488E-2</v>
      </c>
    </row>
    <row r="62" spans="1:7" x14ac:dyDescent="0.35">
      <c r="A62" s="12" t="s">
        <v>121</v>
      </c>
      <c r="B62" s="13">
        <v>353</v>
      </c>
      <c r="C62" s="12" t="s">
        <v>134</v>
      </c>
      <c r="D62" s="203">
        <v>11.03</v>
      </c>
      <c r="E62" s="16">
        <f>'Under 2s 2025-26 step-by-step'!AX67</f>
        <v>11.5</v>
      </c>
      <c r="F62" s="92">
        <f t="shared" si="2"/>
        <v>0.47000000000000064</v>
      </c>
      <c r="G62" s="167">
        <f t="shared" si="3"/>
        <v>4.2611060743427076E-2</v>
      </c>
    </row>
    <row r="63" spans="1:7" x14ac:dyDescent="0.35">
      <c r="A63" s="12" t="s">
        <v>121</v>
      </c>
      <c r="B63" s="13">
        <v>354</v>
      </c>
      <c r="C63" s="12" t="s">
        <v>135</v>
      </c>
      <c r="D63" s="203">
        <v>10.98</v>
      </c>
      <c r="E63" s="16">
        <f>'Under 2s 2025-26 step-by-step'!AX68</f>
        <v>11.43</v>
      </c>
      <c r="F63" s="92">
        <f t="shared" si="2"/>
        <v>0.44999999999999929</v>
      </c>
      <c r="G63" s="167">
        <f t="shared" si="3"/>
        <v>4.0983606557376984E-2</v>
      </c>
    </row>
    <row r="64" spans="1:7" x14ac:dyDescent="0.35">
      <c r="A64" s="12" t="s">
        <v>121</v>
      </c>
      <c r="B64" s="13">
        <v>355</v>
      </c>
      <c r="C64" s="12" t="s">
        <v>136</v>
      </c>
      <c r="D64" s="203">
        <v>11.09</v>
      </c>
      <c r="E64" s="16">
        <f>'Under 2s 2025-26 step-by-step'!AX69</f>
        <v>11.58</v>
      </c>
      <c r="F64" s="92">
        <f t="shared" si="2"/>
        <v>0.49000000000000021</v>
      </c>
      <c r="G64" s="167">
        <f t="shared" si="3"/>
        <v>4.4183949504057726E-2</v>
      </c>
    </row>
    <row r="65" spans="1:7" x14ac:dyDescent="0.35">
      <c r="A65" s="12" t="s">
        <v>121</v>
      </c>
      <c r="B65" s="13">
        <v>343</v>
      </c>
      <c r="C65" s="12" t="s">
        <v>137</v>
      </c>
      <c r="D65" s="203">
        <v>10.34</v>
      </c>
      <c r="E65" s="16">
        <f>'Under 2s 2025-26 step-by-step'!AX70</f>
        <v>10.82</v>
      </c>
      <c r="F65" s="92">
        <f t="shared" si="2"/>
        <v>0.48000000000000043</v>
      </c>
      <c r="G65" s="167">
        <f t="shared" si="3"/>
        <v>4.6421663442940082E-2</v>
      </c>
    </row>
    <row r="66" spans="1:7" x14ac:dyDescent="0.35">
      <c r="A66" s="12" t="s">
        <v>121</v>
      </c>
      <c r="B66" s="13">
        <v>342</v>
      </c>
      <c r="C66" s="12" t="s">
        <v>138</v>
      </c>
      <c r="D66" s="203">
        <v>11.08</v>
      </c>
      <c r="E66" s="16">
        <f>'Under 2s 2025-26 step-by-step'!AX71</f>
        <v>11.48</v>
      </c>
      <c r="F66" s="92">
        <f t="shared" si="2"/>
        <v>0.40000000000000036</v>
      </c>
      <c r="G66" s="167">
        <f t="shared" si="3"/>
        <v>3.6101083032491009E-2</v>
      </c>
    </row>
    <row r="67" spans="1:7" x14ac:dyDescent="0.35">
      <c r="A67" s="12" t="s">
        <v>121</v>
      </c>
      <c r="B67" s="13">
        <v>356</v>
      </c>
      <c r="C67" s="12" t="s">
        <v>139</v>
      </c>
      <c r="D67" s="203">
        <v>10.27</v>
      </c>
      <c r="E67" s="16">
        <f>'Under 2s 2025-26 step-by-step'!AX72</f>
        <v>10.66</v>
      </c>
      <c r="F67" s="92">
        <f t="shared" si="2"/>
        <v>0.39000000000000057</v>
      </c>
      <c r="G67" s="167">
        <f t="shared" si="3"/>
        <v>3.7974683544303854E-2</v>
      </c>
    </row>
    <row r="68" spans="1:7" x14ac:dyDescent="0.35">
      <c r="A68" s="12" t="s">
        <v>121</v>
      </c>
      <c r="B68" s="13">
        <v>357</v>
      </c>
      <c r="C68" s="12" t="s">
        <v>140</v>
      </c>
      <c r="D68" s="203">
        <v>10.86</v>
      </c>
      <c r="E68" s="16">
        <f>'Under 2s 2025-26 step-by-step'!AX73</f>
        <v>11.36</v>
      </c>
      <c r="F68" s="92">
        <f t="shared" si="2"/>
        <v>0.5</v>
      </c>
      <c r="G68" s="167">
        <f t="shared" si="3"/>
        <v>4.6040515653775323E-2</v>
      </c>
    </row>
    <row r="69" spans="1:7" x14ac:dyDescent="0.35">
      <c r="A69" s="12" t="s">
        <v>121</v>
      </c>
      <c r="B69" s="13">
        <v>358</v>
      </c>
      <c r="C69" s="12" t="s">
        <v>141</v>
      </c>
      <c r="D69" s="203">
        <v>10.46</v>
      </c>
      <c r="E69" s="16">
        <f>'Under 2s 2025-26 step-by-step'!AX74</f>
        <v>10.88</v>
      </c>
      <c r="F69" s="92">
        <f t="shared" ref="F69:F132" si="4">E69-D69</f>
        <v>0.41999999999999993</v>
      </c>
      <c r="G69" s="167">
        <f t="shared" ref="G69:G132" si="5">F69/D69</f>
        <v>4.0152963671128097E-2</v>
      </c>
    </row>
    <row r="70" spans="1:7" x14ac:dyDescent="0.35">
      <c r="A70" s="12" t="s">
        <v>121</v>
      </c>
      <c r="B70" s="13">
        <v>877</v>
      </c>
      <c r="C70" s="12" t="s">
        <v>142</v>
      </c>
      <c r="D70" s="203">
        <v>10.52</v>
      </c>
      <c r="E70" s="16">
        <f>'Under 2s 2025-26 step-by-step'!AX75</f>
        <v>10.94</v>
      </c>
      <c r="F70" s="92">
        <f t="shared" si="4"/>
        <v>0.41999999999999993</v>
      </c>
      <c r="G70" s="167">
        <f t="shared" si="5"/>
        <v>3.9923954372623568E-2</v>
      </c>
    </row>
    <row r="71" spans="1:7" x14ac:dyDescent="0.35">
      <c r="A71" s="12" t="s">
        <v>121</v>
      </c>
      <c r="B71" s="13">
        <v>943</v>
      </c>
      <c r="C71" s="12" t="s">
        <v>143</v>
      </c>
      <c r="D71" s="203">
        <v>9.7799999999999994</v>
      </c>
      <c r="E71" s="16">
        <f>'Under 2s 2025-26 step-by-step'!AX76</f>
        <v>10.130000000000001</v>
      </c>
      <c r="F71" s="92">
        <f t="shared" si="4"/>
        <v>0.35000000000000142</v>
      </c>
      <c r="G71" s="167">
        <f t="shared" si="5"/>
        <v>3.5787321063394828E-2</v>
      </c>
    </row>
    <row r="72" spans="1:7" x14ac:dyDescent="0.35">
      <c r="A72" s="12" t="s">
        <v>121</v>
      </c>
      <c r="B72" s="13">
        <v>359</v>
      </c>
      <c r="C72" s="12" t="s">
        <v>144</v>
      </c>
      <c r="D72" s="203">
        <v>10.69</v>
      </c>
      <c r="E72" s="16">
        <f>'Under 2s 2025-26 step-by-step'!AX77</f>
        <v>11.15</v>
      </c>
      <c r="F72" s="92">
        <f t="shared" si="4"/>
        <v>0.46000000000000085</v>
      </c>
      <c r="G72" s="167">
        <f t="shared" si="5"/>
        <v>4.3030869971936468E-2</v>
      </c>
    </row>
    <row r="73" spans="1:7" x14ac:dyDescent="0.35">
      <c r="A73" s="12" t="s">
        <v>121</v>
      </c>
      <c r="B73" s="13">
        <v>344</v>
      </c>
      <c r="C73" s="12" t="s">
        <v>145</v>
      </c>
      <c r="D73" s="203">
        <v>10.75</v>
      </c>
      <c r="E73" s="16">
        <f>'Under 2s 2025-26 step-by-step'!AX78</f>
        <v>11.32</v>
      </c>
      <c r="F73" s="92">
        <f t="shared" si="4"/>
        <v>0.57000000000000028</v>
      </c>
      <c r="G73" s="167">
        <f t="shared" si="5"/>
        <v>5.3023255813953514E-2</v>
      </c>
    </row>
    <row r="74" spans="1:7" x14ac:dyDescent="0.35">
      <c r="A74" s="12" t="s">
        <v>146</v>
      </c>
      <c r="B74" s="13">
        <v>301</v>
      </c>
      <c r="C74" s="12" t="s">
        <v>147</v>
      </c>
      <c r="D74" s="203">
        <v>12.58</v>
      </c>
      <c r="E74" s="16">
        <f>'Under 2s 2025-26 step-by-step'!AX79</f>
        <v>12.83</v>
      </c>
      <c r="F74" s="92">
        <f t="shared" si="4"/>
        <v>0.25</v>
      </c>
      <c r="G74" s="167">
        <f t="shared" si="5"/>
        <v>1.987281399046105E-2</v>
      </c>
    </row>
    <row r="75" spans="1:7" x14ac:dyDescent="0.35">
      <c r="A75" s="12" t="s">
        <v>146</v>
      </c>
      <c r="B75" s="13">
        <v>302</v>
      </c>
      <c r="C75" s="12" t="s">
        <v>148</v>
      </c>
      <c r="D75" s="203">
        <v>13.06</v>
      </c>
      <c r="E75" s="16">
        <f>'Under 2s 2025-26 step-by-step'!AX80</f>
        <v>13.66</v>
      </c>
      <c r="F75" s="92">
        <f t="shared" si="4"/>
        <v>0.59999999999999964</v>
      </c>
      <c r="G75" s="167">
        <f t="shared" si="5"/>
        <v>4.5941807044410386E-2</v>
      </c>
    </row>
    <row r="76" spans="1:7" x14ac:dyDescent="0.35">
      <c r="A76" s="12" t="s">
        <v>146</v>
      </c>
      <c r="B76" s="13">
        <v>303</v>
      </c>
      <c r="C76" s="12" t="s">
        <v>149</v>
      </c>
      <c r="D76" s="203">
        <v>12.84</v>
      </c>
      <c r="E76" s="16">
        <f>'Under 2s 2025-26 step-by-step'!AX81</f>
        <v>13.26</v>
      </c>
      <c r="F76" s="92">
        <f t="shared" si="4"/>
        <v>0.41999999999999993</v>
      </c>
      <c r="G76" s="167">
        <f t="shared" si="5"/>
        <v>3.2710280373831772E-2</v>
      </c>
    </row>
    <row r="77" spans="1:7" x14ac:dyDescent="0.35">
      <c r="A77" s="12" t="s">
        <v>146</v>
      </c>
      <c r="B77" s="13">
        <v>304</v>
      </c>
      <c r="C77" s="12" t="s">
        <v>150</v>
      </c>
      <c r="D77" s="203">
        <v>13.07</v>
      </c>
      <c r="E77" s="16">
        <f>'Under 2s 2025-26 step-by-step'!AX82</f>
        <v>13.32</v>
      </c>
      <c r="F77" s="92">
        <f t="shared" si="4"/>
        <v>0.25</v>
      </c>
      <c r="G77" s="167">
        <f t="shared" si="5"/>
        <v>1.9127773527161437E-2</v>
      </c>
    </row>
    <row r="78" spans="1:7" x14ac:dyDescent="0.35">
      <c r="A78" s="12" t="s">
        <v>146</v>
      </c>
      <c r="B78" s="13">
        <v>305</v>
      </c>
      <c r="C78" s="12" t="s">
        <v>151</v>
      </c>
      <c r="D78" s="203">
        <v>12.83</v>
      </c>
      <c r="E78" s="16">
        <f>'Under 2s 2025-26 step-by-step'!AX83</f>
        <v>13.11</v>
      </c>
      <c r="F78" s="92">
        <f t="shared" si="4"/>
        <v>0.27999999999999936</v>
      </c>
      <c r="G78" s="167">
        <f t="shared" si="5"/>
        <v>2.1823850350740401E-2</v>
      </c>
    </row>
    <row r="79" spans="1:7" x14ac:dyDescent="0.35">
      <c r="A79" s="12" t="s">
        <v>146</v>
      </c>
      <c r="B79" s="13">
        <v>306</v>
      </c>
      <c r="C79" s="12" t="s">
        <v>152</v>
      </c>
      <c r="D79" s="203">
        <v>13.79</v>
      </c>
      <c r="E79" s="16">
        <f>'Under 2s 2025-26 step-by-step'!AX84</f>
        <v>14.34</v>
      </c>
      <c r="F79" s="92">
        <f t="shared" si="4"/>
        <v>0.55000000000000071</v>
      </c>
      <c r="G79" s="167">
        <f t="shared" si="5"/>
        <v>3.9883973894126235E-2</v>
      </c>
    </row>
    <row r="80" spans="1:7" x14ac:dyDescent="0.35">
      <c r="A80" s="12" t="s">
        <v>146</v>
      </c>
      <c r="B80" s="13">
        <v>307</v>
      </c>
      <c r="C80" s="12" t="s">
        <v>153</v>
      </c>
      <c r="D80" s="203">
        <v>13.26</v>
      </c>
      <c r="E80" s="16">
        <f>'Under 2s 2025-26 step-by-step'!AX85</f>
        <v>13.61</v>
      </c>
      <c r="F80" s="92">
        <f t="shared" si="4"/>
        <v>0.34999999999999964</v>
      </c>
      <c r="G80" s="167">
        <f t="shared" si="5"/>
        <v>2.6395173453996956E-2</v>
      </c>
    </row>
    <row r="81" spans="1:7" x14ac:dyDescent="0.35">
      <c r="A81" s="12" t="s">
        <v>146</v>
      </c>
      <c r="B81" s="13">
        <v>308</v>
      </c>
      <c r="C81" s="12" t="s">
        <v>154</v>
      </c>
      <c r="D81" s="203">
        <v>13.34</v>
      </c>
      <c r="E81" s="16">
        <f>'Under 2s 2025-26 step-by-step'!AX86</f>
        <v>13.91</v>
      </c>
      <c r="F81" s="92">
        <f t="shared" si="4"/>
        <v>0.57000000000000028</v>
      </c>
      <c r="G81" s="167">
        <f t="shared" si="5"/>
        <v>4.2728635682158941E-2</v>
      </c>
    </row>
    <row r="82" spans="1:7" x14ac:dyDescent="0.35">
      <c r="A82" s="12" t="s">
        <v>146</v>
      </c>
      <c r="B82" s="13">
        <v>203</v>
      </c>
      <c r="C82" s="12" t="s">
        <v>155</v>
      </c>
      <c r="D82" s="203">
        <v>15.15</v>
      </c>
      <c r="E82" s="16">
        <f>'Under 2s 2025-26 step-by-step'!AX87</f>
        <v>16.04</v>
      </c>
      <c r="F82" s="92">
        <f t="shared" si="4"/>
        <v>0.88999999999999879</v>
      </c>
      <c r="G82" s="167">
        <f t="shared" si="5"/>
        <v>5.8745874587458662E-2</v>
      </c>
    </row>
    <row r="83" spans="1:7" x14ac:dyDescent="0.35">
      <c r="A83" s="12" t="s">
        <v>146</v>
      </c>
      <c r="B83" s="13">
        <v>310</v>
      </c>
      <c r="C83" s="12" t="s">
        <v>156</v>
      </c>
      <c r="D83" s="203">
        <v>12.77</v>
      </c>
      <c r="E83" s="16">
        <f>'Under 2s 2025-26 step-by-step'!AX88</f>
        <v>13.15</v>
      </c>
      <c r="F83" s="92">
        <f t="shared" si="4"/>
        <v>0.38000000000000078</v>
      </c>
      <c r="G83" s="167">
        <f t="shared" si="5"/>
        <v>2.9757243539545872E-2</v>
      </c>
    </row>
    <row r="84" spans="1:7" x14ac:dyDescent="0.35">
      <c r="A84" s="12" t="s">
        <v>146</v>
      </c>
      <c r="B84" s="13">
        <v>311</v>
      </c>
      <c r="C84" s="12" t="s">
        <v>157</v>
      </c>
      <c r="D84" s="203">
        <v>12.11</v>
      </c>
      <c r="E84" s="16">
        <f>'Under 2s 2025-26 step-by-step'!AX89</f>
        <v>12.45</v>
      </c>
      <c r="F84" s="92">
        <f t="shared" si="4"/>
        <v>0.33999999999999986</v>
      </c>
      <c r="G84" s="167">
        <f t="shared" si="5"/>
        <v>2.8075970272502054E-2</v>
      </c>
    </row>
    <row r="85" spans="1:7" x14ac:dyDescent="0.35">
      <c r="A85" s="12" t="s">
        <v>146</v>
      </c>
      <c r="B85" s="13">
        <v>312</v>
      </c>
      <c r="C85" s="12" t="s">
        <v>158</v>
      </c>
      <c r="D85" s="203">
        <v>12.95</v>
      </c>
      <c r="E85" s="16">
        <f>'Under 2s 2025-26 step-by-step'!AX90</f>
        <v>13.4</v>
      </c>
      <c r="F85" s="92">
        <f t="shared" si="4"/>
        <v>0.45000000000000107</v>
      </c>
      <c r="G85" s="167">
        <f t="shared" si="5"/>
        <v>3.4749034749034832E-2</v>
      </c>
    </row>
    <row r="86" spans="1:7" x14ac:dyDescent="0.35">
      <c r="A86" s="12" t="s">
        <v>146</v>
      </c>
      <c r="B86" s="13">
        <v>313</v>
      </c>
      <c r="C86" s="12" t="s">
        <v>159</v>
      </c>
      <c r="D86" s="203">
        <v>13.39</v>
      </c>
      <c r="E86" s="16">
        <f>'Under 2s 2025-26 step-by-step'!AX91</f>
        <v>13.86</v>
      </c>
      <c r="F86" s="92">
        <f t="shared" si="4"/>
        <v>0.46999999999999886</v>
      </c>
      <c r="G86" s="167">
        <f t="shared" si="5"/>
        <v>3.5100821508588412E-2</v>
      </c>
    </row>
    <row r="87" spans="1:7" x14ac:dyDescent="0.35">
      <c r="A87" s="12" t="s">
        <v>146</v>
      </c>
      <c r="B87" s="13">
        <v>314</v>
      </c>
      <c r="C87" s="12" t="s">
        <v>160</v>
      </c>
      <c r="D87" s="203">
        <v>13.15</v>
      </c>
      <c r="E87" s="16">
        <f>'Under 2s 2025-26 step-by-step'!AX92</f>
        <v>13.74</v>
      </c>
      <c r="F87" s="92">
        <f t="shared" si="4"/>
        <v>0.58999999999999986</v>
      </c>
      <c r="G87" s="167">
        <f t="shared" si="5"/>
        <v>4.486692015209124E-2</v>
      </c>
    </row>
    <row r="88" spans="1:7" x14ac:dyDescent="0.35">
      <c r="A88" s="12" t="s">
        <v>146</v>
      </c>
      <c r="B88" s="13">
        <v>315</v>
      </c>
      <c r="C88" s="12" t="s">
        <v>161</v>
      </c>
      <c r="D88" s="203">
        <v>13.48</v>
      </c>
      <c r="E88" s="16">
        <f>'Under 2s 2025-26 step-by-step'!AX93</f>
        <v>13.99</v>
      </c>
      <c r="F88" s="92">
        <f t="shared" si="4"/>
        <v>0.50999999999999979</v>
      </c>
      <c r="G88" s="167">
        <f t="shared" si="5"/>
        <v>3.7833827893175055E-2</v>
      </c>
    </row>
    <row r="89" spans="1:7" x14ac:dyDescent="0.35">
      <c r="A89" s="12" t="s">
        <v>146</v>
      </c>
      <c r="B89" s="13">
        <v>317</v>
      </c>
      <c r="C89" s="12" t="s">
        <v>162</v>
      </c>
      <c r="D89" s="203">
        <v>12.31</v>
      </c>
      <c r="E89" s="16">
        <f>'Under 2s 2025-26 step-by-step'!AX94</f>
        <v>12.62</v>
      </c>
      <c r="F89" s="92">
        <f t="shared" si="4"/>
        <v>0.30999999999999872</v>
      </c>
      <c r="G89" s="167">
        <f t="shared" si="5"/>
        <v>2.5182778229081944E-2</v>
      </c>
    </row>
    <row r="90" spans="1:7" x14ac:dyDescent="0.35">
      <c r="A90" s="12" t="s">
        <v>146</v>
      </c>
      <c r="B90" s="13">
        <v>318</v>
      </c>
      <c r="C90" s="12" t="s">
        <v>163</v>
      </c>
      <c r="D90" s="203">
        <v>13.09</v>
      </c>
      <c r="E90" s="16">
        <f>'Under 2s 2025-26 step-by-step'!AX95</f>
        <v>13.65</v>
      </c>
      <c r="F90" s="92">
        <f t="shared" si="4"/>
        <v>0.5600000000000005</v>
      </c>
      <c r="G90" s="167">
        <f t="shared" si="5"/>
        <v>4.2780748663101643E-2</v>
      </c>
    </row>
    <row r="91" spans="1:7" x14ac:dyDescent="0.35">
      <c r="A91" s="12" t="s">
        <v>146</v>
      </c>
      <c r="B91" s="13">
        <v>319</v>
      </c>
      <c r="C91" s="12" t="s">
        <v>164</v>
      </c>
      <c r="D91" s="203">
        <v>13.87</v>
      </c>
      <c r="E91" s="16">
        <f>'Under 2s 2025-26 step-by-step'!AX96</f>
        <v>13.94</v>
      </c>
      <c r="F91" s="92">
        <f t="shared" si="4"/>
        <v>7.0000000000000284E-2</v>
      </c>
      <c r="G91" s="167">
        <f t="shared" si="5"/>
        <v>5.0468637346791842E-3</v>
      </c>
    </row>
    <row r="92" spans="1:7" x14ac:dyDescent="0.35">
      <c r="A92" s="12" t="s">
        <v>146</v>
      </c>
      <c r="B92" s="13">
        <v>320</v>
      </c>
      <c r="C92" s="12" t="s">
        <v>165</v>
      </c>
      <c r="D92" s="203">
        <v>12.27</v>
      </c>
      <c r="E92" s="16">
        <f>'Under 2s 2025-26 step-by-step'!AX97</f>
        <v>12.66</v>
      </c>
      <c r="F92" s="92">
        <f t="shared" si="4"/>
        <v>0.39000000000000057</v>
      </c>
      <c r="G92" s="167">
        <f t="shared" si="5"/>
        <v>3.178484107579467E-2</v>
      </c>
    </row>
    <row r="93" spans="1:7" x14ac:dyDescent="0.35">
      <c r="A93" s="12" t="s">
        <v>166</v>
      </c>
      <c r="B93" s="13">
        <v>867</v>
      </c>
      <c r="C93" s="12" t="s">
        <v>167</v>
      </c>
      <c r="D93" s="203">
        <v>13.06</v>
      </c>
      <c r="E93" s="16">
        <f>'Under 2s 2025-26 step-by-step'!AX98</f>
        <v>13.24</v>
      </c>
      <c r="F93" s="92">
        <f t="shared" si="4"/>
        <v>0.17999999999999972</v>
      </c>
      <c r="G93" s="167">
        <f t="shared" si="5"/>
        <v>1.3782542113323101E-2</v>
      </c>
    </row>
    <row r="94" spans="1:7" x14ac:dyDescent="0.35">
      <c r="A94" s="12" t="s">
        <v>166</v>
      </c>
      <c r="B94" s="13">
        <v>846</v>
      </c>
      <c r="C94" s="12" t="s">
        <v>168</v>
      </c>
      <c r="D94" s="203">
        <v>12.7</v>
      </c>
      <c r="E94" s="16">
        <f>'Under 2s 2025-26 step-by-step'!AX99</f>
        <v>13.1</v>
      </c>
      <c r="F94" s="92">
        <f t="shared" si="4"/>
        <v>0.40000000000000036</v>
      </c>
      <c r="G94" s="167">
        <f t="shared" si="5"/>
        <v>3.1496062992126012E-2</v>
      </c>
    </row>
    <row r="95" spans="1:7" x14ac:dyDescent="0.35">
      <c r="A95" s="12" t="s">
        <v>166</v>
      </c>
      <c r="B95" s="13">
        <v>825</v>
      </c>
      <c r="C95" s="12" t="s">
        <v>169</v>
      </c>
      <c r="D95" s="203">
        <v>11.94</v>
      </c>
      <c r="E95" s="16">
        <f>'Under 2s 2025-26 step-by-step'!AX100</f>
        <v>12.46</v>
      </c>
      <c r="F95" s="92">
        <f t="shared" si="4"/>
        <v>0.52000000000000135</v>
      </c>
      <c r="G95" s="167">
        <f t="shared" si="5"/>
        <v>4.3551088777219547E-2</v>
      </c>
    </row>
    <row r="96" spans="1:7" x14ac:dyDescent="0.35">
      <c r="A96" s="12" t="s">
        <v>166</v>
      </c>
      <c r="B96" s="13">
        <v>845</v>
      </c>
      <c r="C96" s="12" t="s">
        <v>170</v>
      </c>
      <c r="D96" s="203">
        <v>11.38</v>
      </c>
      <c r="E96" s="16">
        <f>'Under 2s 2025-26 step-by-step'!AX101</f>
        <v>11.63</v>
      </c>
      <c r="F96" s="92">
        <f t="shared" si="4"/>
        <v>0.25</v>
      </c>
      <c r="G96" s="167">
        <f t="shared" si="5"/>
        <v>2.196836555360281E-2</v>
      </c>
    </row>
    <row r="97" spans="1:7" x14ac:dyDescent="0.35">
      <c r="A97" s="12" t="s">
        <v>166</v>
      </c>
      <c r="B97" s="13">
        <v>850</v>
      </c>
      <c r="C97" s="12" t="s">
        <v>171</v>
      </c>
      <c r="D97" s="203">
        <v>11.3</v>
      </c>
      <c r="E97" s="16">
        <f>'Under 2s 2025-26 step-by-step'!AX102</f>
        <v>11.49</v>
      </c>
      <c r="F97" s="92">
        <f t="shared" si="4"/>
        <v>0.1899999999999995</v>
      </c>
      <c r="G97" s="167">
        <f t="shared" si="5"/>
        <v>1.6814159292035353E-2</v>
      </c>
    </row>
    <row r="98" spans="1:7" x14ac:dyDescent="0.35">
      <c r="A98" s="12" t="s">
        <v>166</v>
      </c>
      <c r="B98" s="13">
        <v>921</v>
      </c>
      <c r="C98" s="12" t="s">
        <v>172</v>
      </c>
      <c r="D98" s="203">
        <v>10.97</v>
      </c>
      <c r="E98" s="16">
        <f>'Under 2s 2025-26 step-by-step'!AX103</f>
        <v>11.15</v>
      </c>
      <c r="F98" s="92">
        <f t="shared" si="4"/>
        <v>0.17999999999999972</v>
      </c>
      <c r="G98" s="167">
        <f t="shared" si="5"/>
        <v>1.6408386508659955E-2</v>
      </c>
    </row>
    <row r="99" spans="1:7" x14ac:dyDescent="0.35">
      <c r="A99" s="12" t="s">
        <v>166</v>
      </c>
      <c r="B99" s="13">
        <v>886</v>
      </c>
      <c r="C99" s="12" t="s">
        <v>173</v>
      </c>
      <c r="D99" s="203">
        <v>11.01</v>
      </c>
      <c r="E99" s="16">
        <f>'Under 2s 2025-26 step-by-step'!AX104</f>
        <v>11.31</v>
      </c>
      <c r="F99" s="92">
        <f t="shared" si="4"/>
        <v>0.30000000000000071</v>
      </c>
      <c r="G99" s="167">
        <f t="shared" si="5"/>
        <v>2.7247956403269821E-2</v>
      </c>
    </row>
    <row r="100" spans="1:7" x14ac:dyDescent="0.35">
      <c r="A100" s="12" t="s">
        <v>166</v>
      </c>
      <c r="B100" s="13">
        <v>887</v>
      </c>
      <c r="C100" s="12" t="s">
        <v>174</v>
      </c>
      <c r="D100" s="203">
        <v>10.87</v>
      </c>
      <c r="E100" s="16">
        <f>'Under 2s 2025-26 step-by-step'!AX105</f>
        <v>11.15</v>
      </c>
      <c r="F100" s="92">
        <f t="shared" si="4"/>
        <v>0.28000000000000114</v>
      </c>
      <c r="G100" s="167">
        <f t="shared" si="5"/>
        <v>2.5758969641214456E-2</v>
      </c>
    </row>
    <row r="101" spans="1:7" x14ac:dyDescent="0.35">
      <c r="A101" s="12" t="s">
        <v>166</v>
      </c>
      <c r="B101" s="13">
        <v>826</v>
      </c>
      <c r="C101" s="12" t="s">
        <v>175</v>
      </c>
      <c r="D101" s="203">
        <v>11.7</v>
      </c>
      <c r="E101" s="16">
        <f>'Under 2s 2025-26 step-by-step'!AX106</f>
        <v>12.01</v>
      </c>
      <c r="F101" s="92">
        <f t="shared" si="4"/>
        <v>0.3100000000000005</v>
      </c>
      <c r="G101" s="167">
        <f t="shared" si="5"/>
        <v>2.649572649572654E-2</v>
      </c>
    </row>
    <row r="102" spans="1:7" x14ac:dyDescent="0.35">
      <c r="A102" s="12" t="s">
        <v>166</v>
      </c>
      <c r="B102" s="13">
        <v>931</v>
      </c>
      <c r="C102" s="12" t="s">
        <v>176</v>
      </c>
      <c r="D102" s="203">
        <v>11.06</v>
      </c>
      <c r="E102" s="16">
        <f>'Under 2s 2025-26 step-by-step'!AX107</f>
        <v>11.35</v>
      </c>
      <c r="F102" s="92">
        <f t="shared" si="4"/>
        <v>0.28999999999999915</v>
      </c>
      <c r="G102" s="167">
        <f t="shared" si="5"/>
        <v>2.6220614828209688E-2</v>
      </c>
    </row>
    <row r="103" spans="1:7" x14ac:dyDescent="0.35">
      <c r="A103" s="12" t="s">
        <v>166</v>
      </c>
      <c r="B103" s="13">
        <v>851</v>
      </c>
      <c r="C103" s="12" t="s">
        <v>177</v>
      </c>
      <c r="D103" s="203">
        <v>12.24</v>
      </c>
      <c r="E103" s="16">
        <f>'Under 2s 2025-26 step-by-step'!AX108</f>
        <v>12.76</v>
      </c>
      <c r="F103" s="92">
        <f t="shared" si="4"/>
        <v>0.51999999999999957</v>
      </c>
      <c r="G103" s="167">
        <f t="shared" si="5"/>
        <v>4.2483660130718921E-2</v>
      </c>
    </row>
    <row r="104" spans="1:7" x14ac:dyDescent="0.35">
      <c r="A104" s="12" t="s">
        <v>166</v>
      </c>
      <c r="B104" s="13">
        <v>870</v>
      </c>
      <c r="C104" s="12" t="s">
        <v>178</v>
      </c>
      <c r="D104" s="203">
        <v>13.24</v>
      </c>
      <c r="E104" s="16">
        <f>'Under 2s 2025-26 step-by-step'!AX109</f>
        <v>13.76</v>
      </c>
      <c r="F104" s="92">
        <f t="shared" si="4"/>
        <v>0.51999999999999957</v>
      </c>
      <c r="G104" s="167">
        <f t="shared" si="5"/>
        <v>3.9274924471299058E-2</v>
      </c>
    </row>
    <row r="105" spans="1:7" x14ac:dyDescent="0.35">
      <c r="A105" s="12" t="s">
        <v>166</v>
      </c>
      <c r="B105" s="13">
        <v>871</v>
      </c>
      <c r="C105" s="12" t="s">
        <v>179</v>
      </c>
      <c r="D105" s="203">
        <v>13.36</v>
      </c>
      <c r="E105" s="16">
        <f>'Under 2s 2025-26 step-by-step'!AX110</f>
        <v>13.76</v>
      </c>
      <c r="F105" s="92">
        <f t="shared" si="4"/>
        <v>0.40000000000000036</v>
      </c>
      <c r="G105" s="167">
        <f t="shared" si="5"/>
        <v>2.994011976047907E-2</v>
      </c>
    </row>
    <row r="106" spans="1:7" x14ac:dyDescent="0.35">
      <c r="A106" s="12" t="s">
        <v>166</v>
      </c>
      <c r="B106" s="13">
        <v>852</v>
      </c>
      <c r="C106" s="12" t="s">
        <v>180</v>
      </c>
      <c r="D106" s="203">
        <v>12.55</v>
      </c>
      <c r="E106" s="16">
        <f>'Under 2s 2025-26 step-by-step'!AX111</f>
        <v>12.74</v>
      </c>
      <c r="F106" s="92">
        <f t="shared" si="4"/>
        <v>0.1899999999999995</v>
      </c>
      <c r="G106" s="167">
        <f t="shared" si="5"/>
        <v>1.5139442231075656E-2</v>
      </c>
    </row>
    <row r="107" spans="1:7" x14ac:dyDescent="0.35">
      <c r="A107" s="12" t="s">
        <v>166</v>
      </c>
      <c r="B107" s="13">
        <v>936</v>
      </c>
      <c r="C107" s="12" t="s">
        <v>181</v>
      </c>
      <c r="D107" s="203">
        <v>13.04</v>
      </c>
      <c r="E107" s="16">
        <f>'Under 2s 2025-26 step-by-step'!AX112</f>
        <v>13.62</v>
      </c>
      <c r="F107" s="92">
        <f t="shared" si="4"/>
        <v>0.58000000000000007</v>
      </c>
      <c r="G107" s="167">
        <f t="shared" si="5"/>
        <v>4.447852760736197E-2</v>
      </c>
    </row>
    <row r="108" spans="1:7" x14ac:dyDescent="0.35">
      <c r="A108" s="12" t="s">
        <v>166</v>
      </c>
      <c r="B108" s="13">
        <v>869</v>
      </c>
      <c r="C108" s="12" t="s">
        <v>182</v>
      </c>
      <c r="D108" s="203">
        <v>11.75</v>
      </c>
      <c r="E108" s="16">
        <f>'Under 2s 2025-26 step-by-step'!AX113</f>
        <v>12.3</v>
      </c>
      <c r="F108" s="92">
        <f t="shared" si="4"/>
        <v>0.55000000000000071</v>
      </c>
      <c r="G108" s="167">
        <f t="shared" si="5"/>
        <v>4.6808510638297933E-2</v>
      </c>
    </row>
    <row r="109" spans="1:7" x14ac:dyDescent="0.35">
      <c r="A109" s="12" t="s">
        <v>166</v>
      </c>
      <c r="B109" s="13">
        <v>938</v>
      </c>
      <c r="C109" s="12" t="s">
        <v>183</v>
      </c>
      <c r="D109" s="203">
        <v>11.93</v>
      </c>
      <c r="E109" s="16">
        <f>'Under 2s 2025-26 step-by-step'!AX114</f>
        <v>12.11</v>
      </c>
      <c r="F109" s="92">
        <f t="shared" si="4"/>
        <v>0.17999999999999972</v>
      </c>
      <c r="G109" s="167">
        <f t="shared" si="5"/>
        <v>1.5088013411567453E-2</v>
      </c>
    </row>
    <row r="110" spans="1:7" x14ac:dyDescent="0.35">
      <c r="A110" s="12" t="s">
        <v>166</v>
      </c>
      <c r="B110" s="13">
        <v>868</v>
      </c>
      <c r="C110" s="12" t="s">
        <v>184</v>
      </c>
      <c r="D110" s="203">
        <v>12.52</v>
      </c>
      <c r="E110" s="16">
        <f>'Under 2s 2025-26 step-by-step'!AX115</f>
        <v>12.8</v>
      </c>
      <c r="F110" s="92">
        <f t="shared" si="4"/>
        <v>0.28000000000000114</v>
      </c>
      <c r="G110" s="167">
        <f t="shared" si="5"/>
        <v>2.2364217252396259E-2</v>
      </c>
    </row>
    <row r="111" spans="1:7" x14ac:dyDescent="0.35">
      <c r="A111" s="12" t="s">
        <v>166</v>
      </c>
      <c r="B111" s="13">
        <v>872</v>
      </c>
      <c r="C111" s="12" t="s">
        <v>185</v>
      </c>
      <c r="D111" s="203">
        <v>12.27</v>
      </c>
      <c r="E111" s="16">
        <f>'Under 2s 2025-26 step-by-step'!AX116</f>
        <v>12.54</v>
      </c>
      <c r="F111" s="92">
        <f t="shared" si="4"/>
        <v>0.26999999999999957</v>
      </c>
      <c r="G111" s="167">
        <f t="shared" si="5"/>
        <v>2.2004889975550088E-2</v>
      </c>
    </row>
    <row r="112" spans="1:7" x14ac:dyDescent="0.35">
      <c r="A112" s="12" t="s">
        <v>186</v>
      </c>
      <c r="B112" s="13">
        <v>800</v>
      </c>
      <c r="C112" s="12" t="s">
        <v>187</v>
      </c>
      <c r="D112" s="203">
        <v>10.72</v>
      </c>
      <c r="E112" s="16">
        <f>'Under 2s 2025-26 step-by-step'!AX117</f>
        <v>11.33</v>
      </c>
      <c r="F112" s="92">
        <f t="shared" si="4"/>
        <v>0.60999999999999943</v>
      </c>
      <c r="G112" s="167">
        <f t="shared" si="5"/>
        <v>5.6902985074626808E-2</v>
      </c>
    </row>
    <row r="113" spans="1:7" x14ac:dyDescent="0.35">
      <c r="A113" s="12" t="s">
        <v>186</v>
      </c>
      <c r="B113" s="13">
        <v>839</v>
      </c>
      <c r="C113" s="12" t="s">
        <v>188</v>
      </c>
      <c r="D113" s="203">
        <v>10.77</v>
      </c>
      <c r="E113" s="16">
        <f>'Under 2s 2025-26 step-by-step'!AX118</f>
        <v>11.34</v>
      </c>
      <c r="F113" s="92">
        <f t="shared" si="4"/>
        <v>0.57000000000000028</v>
      </c>
      <c r="G113" s="167">
        <f t="shared" si="5"/>
        <v>5.2924791086351002E-2</v>
      </c>
    </row>
    <row r="114" spans="1:7" x14ac:dyDescent="0.35">
      <c r="A114" s="12" t="s">
        <v>186</v>
      </c>
      <c r="B114" s="13">
        <v>801</v>
      </c>
      <c r="C114" s="12" t="s">
        <v>189</v>
      </c>
      <c r="D114" s="203">
        <v>11.24</v>
      </c>
      <c r="E114" s="16">
        <f>'Under 2s 2025-26 step-by-step'!AX119</f>
        <v>11.99</v>
      </c>
      <c r="F114" s="92">
        <f t="shared" si="4"/>
        <v>0.75</v>
      </c>
      <c r="G114" s="167">
        <f t="shared" si="5"/>
        <v>6.6725978647686826E-2</v>
      </c>
    </row>
    <row r="115" spans="1:7" x14ac:dyDescent="0.35">
      <c r="A115" s="12" t="s">
        <v>186</v>
      </c>
      <c r="B115" s="13">
        <v>908</v>
      </c>
      <c r="C115" s="12" t="s">
        <v>190</v>
      </c>
      <c r="D115" s="203">
        <v>10.220000000000001</v>
      </c>
      <c r="E115" s="16">
        <f>'Under 2s 2025-26 step-by-step'!AX120</f>
        <v>10.46</v>
      </c>
      <c r="F115" s="92">
        <f t="shared" si="4"/>
        <v>0.24000000000000021</v>
      </c>
      <c r="G115" s="167">
        <f t="shared" si="5"/>
        <v>2.3483365949119393E-2</v>
      </c>
    </row>
    <row r="116" spans="1:7" x14ac:dyDescent="0.35">
      <c r="A116" s="12" t="s">
        <v>186</v>
      </c>
      <c r="B116" s="13">
        <v>878</v>
      </c>
      <c r="C116" s="12" t="s">
        <v>191</v>
      </c>
      <c r="D116" s="203">
        <v>10.09</v>
      </c>
      <c r="E116" s="16">
        <f>'Under 2s 2025-26 step-by-step'!AX121</f>
        <v>10.39</v>
      </c>
      <c r="F116" s="92">
        <f t="shared" si="4"/>
        <v>0.30000000000000071</v>
      </c>
      <c r="G116" s="167">
        <f t="shared" si="5"/>
        <v>2.9732408325074403E-2</v>
      </c>
    </row>
    <row r="117" spans="1:7" x14ac:dyDescent="0.35">
      <c r="A117" s="12" t="s">
        <v>186</v>
      </c>
      <c r="B117" s="13">
        <v>838</v>
      </c>
      <c r="C117" s="12" t="s">
        <v>192</v>
      </c>
      <c r="D117" s="203">
        <v>10.14</v>
      </c>
      <c r="E117" s="16">
        <f>'Under 2s 2025-26 step-by-step'!AX122</f>
        <v>10.44</v>
      </c>
      <c r="F117" s="92">
        <f t="shared" si="4"/>
        <v>0.29999999999999893</v>
      </c>
      <c r="G117" s="167">
        <f t="shared" si="5"/>
        <v>2.9585798816567942E-2</v>
      </c>
    </row>
    <row r="118" spans="1:7" x14ac:dyDescent="0.35">
      <c r="A118" s="12" t="s">
        <v>186</v>
      </c>
      <c r="B118" s="13">
        <v>916</v>
      </c>
      <c r="C118" s="12" t="s">
        <v>193</v>
      </c>
      <c r="D118" s="203">
        <v>10.33</v>
      </c>
      <c r="E118" s="16">
        <f>'Under 2s 2025-26 step-by-step'!AX123</f>
        <v>10.75</v>
      </c>
      <c r="F118" s="92">
        <f t="shared" si="4"/>
        <v>0.41999999999999993</v>
      </c>
      <c r="G118" s="167">
        <f t="shared" si="5"/>
        <v>4.0658276863504351E-2</v>
      </c>
    </row>
    <row r="119" spans="1:7" x14ac:dyDescent="0.35">
      <c r="A119" s="12" t="s">
        <v>186</v>
      </c>
      <c r="B119" s="13">
        <v>802</v>
      </c>
      <c r="C119" s="12" t="s">
        <v>194</v>
      </c>
      <c r="D119" s="203">
        <v>10.73</v>
      </c>
      <c r="E119" s="16">
        <f>'Under 2s 2025-26 step-by-step'!AX124</f>
        <v>11.19</v>
      </c>
      <c r="F119" s="92">
        <f t="shared" si="4"/>
        <v>0.45999999999999908</v>
      </c>
      <c r="G119" s="167">
        <f t="shared" si="5"/>
        <v>4.2870456663560021E-2</v>
      </c>
    </row>
    <row r="120" spans="1:7" x14ac:dyDescent="0.35">
      <c r="A120" s="12" t="s">
        <v>186</v>
      </c>
      <c r="B120" s="13">
        <v>879</v>
      </c>
      <c r="C120" s="12" t="s">
        <v>195</v>
      </c>
      <c r="D120" s="203">
        <v>11</v>
      </c>
      <c r="E120" s="16">
        <f>'Under 2s 2025-26 step-by-step'!AX125</f>
        <v>11.39</v>
      </c>
      <c r="F120" s="92">
        <f t="shared" si="4"/>
        <v>0.39000000000000057</v>
      </c>
      <c r="G120" s="167">
        <f t="shared" si="5"/>
        <v>3.5454545454545509E-2</v>
      </c>
    </row>
    <row r="121" spans="1:7" x14ac:dyDescent="0.35">
      <c r="A121" s="12" t="s">
        <v>186</v>
      </c>
      <c r="B121" s="13">
        <v>933</v>
      </c>
      <c r="C121" s="12" t="s">
        <v>196</v>
      </c>
      <c r="D121" s="203">
        <v>10.16</v>
      </c>
      <c r="E121" s="16">
        <f>'Under 2s 2025-26 step-by-step'!AX126</f>
        <v>10.46</v>
      </c>
      <c r="F121" s="92">
        <f t="shared" si="4"/>
        <v>0.30000000000000071</v>
      </c>
      <c r="G121" s="167">
        <f t="shared" si="5"/>
        <v>2.9527559055118179E-2</v>
      </c>
    </row>
    <row r="122" spans="1:7" x14ac:dyDescent="0.35">
      <c r="A122" s="12" t="s">
        <v>186</v>
      </c>
      <c r="B122" s="13">
        <v>803</v>
      </c>
      <c r="C122" s="12" t="s">
        <v>197</v>
      </c>
      <c r="D122" s="203">
        <v>10.82</v>
      </c>
      <c r="E122" s="16">
        <f>'Under 2s 2025-26 step-by-step'!AX127</f>
        <v>11.31</v>
      </c>
      <c r="F122" s="92">
        <f t="shared" si="4"/>
        <v>0.49000000000000021</v>
      </c>
      <c r="G122" s="167">
        <f t="shared" si="5"/>
        <v>4.5286506469500942E-2</v>
      </c>
    </row>
    <row r="123" spans="1:7" x14ac:dyDescent="0.35">
      <c r="A123" s="12" t="s">
        <v>186</v>
      </c>
      <c r="B123" s="13">
        <v>866</v>
      </c>
      <c r="C123" s="12" t="s">
        <v>198</v>
      </c>
      <c r="D123" s="203">
        <v>10.96</v>
      </c>
      <c r="E123" s="16">
        <f>'Under 2s 2025-26 step-by-step'!AX128</f>
        <v>11.32</v>
      </c>
      <c r="F123" s="92">
        <f t="shared" si="4"/>
        <v>0.35999999999999943</v>
      </c>
      <c r="G123" s="167">
        <f t="shared" si="5"/>
        <v>3.2846715328467099E-2</v>
      </c>
    </row>
    <row r="124" spans="1:7" x14ac:dyDescent="0.35">
      <c r="A124" s="12" t="s">
        <v>186</v>
      </c>
      <c r="B124" s="13">
        <v>880</v>
      </c>
      <c r="C124" s="12" t="s">
        <v>199</v>
      </c>
      <c r="D124" s="203">
        <v>11.17</v>
      </c>
      <c r="E124" s="16">
        <f>'Under 2s 2025-26 step-by-step'!AX129</f>
        <v>11.58</v>
      </c>
      <c r="F124" s="92">
        <f t="shared" si="4"/>
        <v>0.41000000000000014</v>
      </c>
      <c r="G124" s="167">
        <f t="shared" si="5"/>
        <v>3.6705461056401087E-2</v>
      </c>
    </row>
    <row r="125" spans="1:7" x14ac:dyDescent="0.35">
      <c r="A125" s="12" t="s">
        <v>186</v>
      </c>
      <c r="B125" s="13">
        <v>865</v>
      </c>
      <c r="C125" s="12" t="s">
        <v>200</v>
      </c>
      <c r="D125" s="203">
        <v>10.14</v>
      </c>
      <c r="E125" s="16">
        <f>'Under 2s 2025-26 step-by-step'!AX130</f>
        <v>10.48</v>
      </c>
      <c r="F125" s="92">
        <f t="shared" si="4"/>
        <v>0.33999999999999986</v>
      </c>
      <c r="G125" s="167">
        <f t="shared" si="5"/>
        <v>3.3530571992110438E-2</v>
      </c>
    </row>
    <row r="126" spans="1:7" x14ac:dyDescent="0.35">
      <c r="A126" s="12" t="s">
        <v>201</v>
      </c>
      <c r="B126" s="13">
        <v>330</v>
      </c>
      <c r="C126" s="12" t="s">
        <v>202</v>
      </c>
      <c r="D126" s="203">
        <v>11.85</v>
      </c>
      <c r="E126" s="16">
        <f>'Under 2s 2025-26 step-by-step'!AX131</f>
        <v>12.36</v>
      </c>
      <c r="F126" s="92">
        <f t="shared" si="4"/>
        <v>0.50999999999999979</v>
      </c>
      <c r="G126" s="167">
        <f t="shared" si="5"/>
        <v>4.303797468354429E-2</v>
      </c>
    </row>
    <row r="127" spans="1:7" x14ac:dyDescent="0.35">
      <c r="A127" s="12" t="s">
        <v>201</v>
      </c>
      <c r="B127" s="13">
        <v>331</v>
      </c>
      <c r="C127" s="12" t="s">
        <v>203</v>
      </c>
      <c r="D127" s="203">
        <v>11.38</v>
      </c>
      <c r="E127" s="16">
        <f>'Under 2s 2025-26 step-by-step'!AX132</f>
        <v>11.72</v>
      </c>
      <c r="F127" s="92">
        <f t="shared" si="4"/>
        <v>0.33999999999999986</v>
      </c>
      <c r="G127" s="167">
        <f t="shared" si="5"/>
        <v>2.987697715289981E-2</v>
      </c>
    </row>
    <row r="128" spans="1:7" x14ac:dyDescent="0.35">
      <c r="A128" s="12" t="s">
        <v>201</v>
      </c>
      <c r="B128" s="13">
        <v>332</v>
      </c>
      <c r="C128" s="12" t="s">
        <v>204</v>
      </c>
      <c r="D128" s="203">
        <v>10.61</v>
      </c>
      <c r="E128" s="16">
        <f>'Under 2s 2025-26 step-by-step'!AX133</f>
        <v>11.01</v>
      </c>
      <c r="F128" s="92">
        <f t="shared" si="4"/>
        <v>0.40000000000000036</v>
      </c>
      <c r="G128" s="167">
        <f t="shared" si="5"/>
        <v>3.770028275212068E-2</v>
      </c>
    </row>
    <row r="129" spans="1:7" x14ac:dyDescent="0.35">
      <c r="A129" s="12" t="s">
        <v>201</v>
      </c>
      <c r="B129" s="13">
        <v>884</v>
      </c>
      <c r="C129" s="12" t="s">
        <v>205</v>
      </c>
      <c r="D129" s="203">
        <v>9.77</v>
      </c>
      <c r="E129" s="16">
        <f>'Under 2s 2025-26 step-by-step'!AX134</f>
        <v>10.07</v>
      </c>
      <c r="F129" s="92">
        <f t="shared" si="4"/>
        <v>0.30000000000000071</v>
      </c>
      <c r="G129" s="167">
        <f t="shared" si="5"/>
        <v>3.0706243602865991E-2</v>
      </c>
    </row>
    <row r="130" spans="1:7" x14ac:dyDescent="0.35">
      <c r="A130" s="12" t="s">
        <v>201</v>
      </c>
      <c r="B130" s="13">
        <v>333</v>
      </c>
      <c r="C130" s="12" t="s">
        <v>206</v>
      </c>
      <c r="D130" s="203">
        <v>11.61</v>
      </c>
      <c r="E130" s="16">
        <f>'Under 2s 2025-26 step-by-step'!AX135</f>
        <v>12.07</v>
      </c>
      <c r="F130" s="92">
        <f t="shared" si="4"/>
        <v>0.46000000000000085</v>
      </c>
      <c r="G130" s="167">
        <f t="shared" si="5"/>
        <v>3.9621016365202488E-2</v>
      </c>
    </row>
    <row r="131" spans="1:7" x14ac:dyDescent="0.35">
      <c r="A131" s="12" t="s">
        <v>201</v>
      </c>
      <c r="B131" s="13">
        <v>893</v>
      </c>
      <c r="C131" s="12" t="s">
        <v>207</v>
      </c>
      <c r="D131" s="203">
        <v>9.85</v>
      </c>
      <c r="E131" s="16">
        <f>'Under 2s 2025-26 step-by-step'!AX136</f>
        <v>10.23</v>
      </c>
      <c r="F131" s="92">
        <f t="shared" si="4"/>
        <v>0.38000000000000078</v>
      </c>
      <c r="G131" s="167">
        <f t="shared" si="5"/>
        <v>3.8578680203045765E-2</v>
      </c>
    </row>
    <row r="132" spans="1:7" x14ac:dyDescent="0.35">
      <c r="A132" s="12" t="s">
        <v>201</v>
      </c>
      <c r="B132" s="13">
        <v>334</v>
      </c>
      <c r="C132" s="12" t="s">
        <v>208</v>
      </c>
      <c r="D132" s="203">
        <v>10.91</v>
      </c>
      <c r="E132" s="16">
        <f>'Under 2s 2025-26 step-by-step'!AX137</f>
        <v>11.23</v>
      </c>
      <c r="F132" s="92">
        <f t="shared" si="4"/>
        <v>0.32000000000000028</v>
      </c>
      <c r="G132" s="167">
        <f t="shared" si="5"/>
        <v>2.9330889092575644E-2</v>
      </c>
    </row>
    <row r="133" spans="1:7" x14ac:dyDescent="0.35">
      <c r="A133" s="12" t="s">
        <v>201</v>
      </c>
      <c r="B133" s="13">
        <v>860</v>
      </c>
      <c r="C133" s="12" t="s">
        <v>209</v>
      </c>
      <c r="D133" s="203">
        <v>10.4</v>
      </c>
      <c r="E133" s="16">
        <f>'Under 2s 2025-26 step-by-step'!AX138</f>
        <v>10.77</v>
      </c>
      <c r="F133" s="92">
        <f t="shared" ref="F133:F154" si="6">E133-D133</f>
        <v>0.36999999999999922</v>
      </c>
      <c r="G133" s="167">
        <f t="shared" ref="G133:G154" si="7">F133/D133</f>
        <v>3.5576923076922999E-2</v>
      </c>
    </row>
    <row r="134" spans="1:7" x14ac:dyDescent="0.35">
      <c r="A134" s="12" t="s">
        <v>201</v>
      </c>
      <c r="B134" s="13">
        <v>861</v>
      </c>
      <c r="C134" s="12" t="s">
        <v>210</v>
      </c>
      <c r="D134" s="203">
        <v>10.93</v>
      </c>
      <c r="E134" s="16">
        <f>'Under 2s 2025-26 step-by-step'!AX139</f>
        <v>11.38</v>
      </c>
      <c r="F134" s="92">
        <f t="shared" si="6"/>
        <v>0.45000000000000107</v>
      </c>
      <c r="G134" s="167">
        <f t="shared" si="7"/>
        <v>4.1171088746569176E-2</v>
      </c>
    </row>
    <row r="135" spans="1:7" x14ac:dyDescent="0.35">
      <c r="A135" s="12" t="s">
        <v>201</v>
      </c>
      <c r="B135" s="13">
        <v>894</v>
      </c>
      <c r="C135" s="12" t="s">
        <v>211</v>
      </c>
      <c r="D135" s="203">
        <v>10.61</v>
      </c>
      <c r="E135" s="16">
        <f>'Under 2s 2025-26 step-by-step'!AX140</f>
        <v>10.92</v>
      </c>
      <c r="F135" s="92">
        <f t="shared" si="6"/>
        <v>0.3100000000000005</v>
      </c>
      <c r="G135" s="167">
        <f t="shared" si="7"/>
        <v>2.9217719132893546E-2</v>
      </c>
    </row>
    <row r="136" spans="1:7" x14ac:dyDescent="0.35">
      <c r="A136" s="12" t="s">
        <v>201</v>
      </c>
      <c r="B136" s="13">
        <v>335</v>
      </c>
      <c r="C136" s="12" t="s">
        <v>212</v>
      </c>
      <c r="D136" s="203">
        <v>11.08</v>
      </c>
      <c r="E136" s="16">
        <f>'Under 2s 2025-26 step-by-step'!AX141</f>
        <v>11.45</v>
      </c>
      <c r="F136" s="92">
        <f t="shared" si="6"/>
        <v>0.36999999999999922</v>
      </c>
      <c r="G136" s="167">
        <f t="shared" si="7"/>
        <v>3.3393501805054078E-2</v>
      </c>
    </row>
    <row r="137" spans="1:7" x14ac:dyDescent="0.35">
      <c r="A137" s="12" t="s">
        <v>201</v>
      </c>
      <c r="B137" s="13">
        <v>937</v>
      </c>
      <c r="C137" s="12" t="s">
        <v>213</v>
      </c>
      <c r="D137" s="203">
        <v>10.69</v>
      </c>
      <c r="E137" s="16">
        <f>'Under 2s 2025-26 step-by-step'!AX142</f>
        <v>10.95</v>
      </c>
      <c r="F137" s="92">
        <f t="shared" si="6"/>
        <v>0.25999999999999979</v>
      </c>
      <c r="G137" s="167">
        <f t="shared" si="7"/>
        <v>2.4321796071094463E-2</v>
      </c>
    </row>
    <row r="138" spans="1:7" x14ac:dyDescent="0.35">
      <c r="A138" s="12" t="s">
        <v>201</v>
      </c>
      <c r="B138" s="13">
        <v>336</v>
      </c>
      <c r="C138" s="12" t="s">
        <v>214</v>
      </c>
      <c r="D138" s="203">
        <v>11.27</v>
      </c>
      <c r="E138" s="16">
        <f>'Under 2s 2025-26 step-by-step'!AX143</f>
        <v>11.7</v>
      </c>
      <c r="F138" s="92">
        <f t="shared" si="6"/>
        <v>0.42999999999999972</v>
      </c>
      <c r="G138" s="167">
        <f t="shared" si="7"/>
        <v>3.8154392191659246E-2</v>
      </c>
    </row>
    <row r="139" spans="1:7" x14ac:dyDescent="0.35">
      <c r="A139" s="12" t="s">
        <v>201</v>
      </c>
      <c r="B139" s="13">
        <v>885</v>
      </c>
      <c r="C139" s="12" t="s">
        <v>215</v>
      </c>
      <c r="D139" s="203">
        <v>10.11</v>
      </c>
      <c r="E139" s="16">
        <f>'Under 2s 2025-26 step-by-step'!AX144</f>
        <v>10.45</v>
      </c>
      <c r="F139" s="92">
        <f t="shared" si="6"/>
        <v>0.33999999999999986</v>
      </c>
      <c r="G139" s="167">
        <f t="shared" si="7"/>
        <v>3.363006923837783E-2</v>
      </c>
    </row>
    <row r="140" spans="1:7" x14ac:dyDescent="0.35">
      <c r="A140" s="12" t="s">
        <v>216</v>
      </c>
      <c r="B140" s="13">
        <v>370</v>
      </c>
      <c r="C140" s="12" t="s">
        <v>217</v>
      </c>
      <c r="D140" s="203">
        <v>10.57</v>
      </c>
      <c r="E140" s="16">
        <f>'Under 2s 2025-26 step-by-step'!AX145</f>
        <v>10.89</v>
      </c>
      <c r="F140" s="92">
        <f t="shared" si="6"/>
        <v>0.32000000000000028</v>
      </c>
      <c r="G140" s="167">
        <f t="shared" si="7"/>
        <v>3.0274361400189242E-2</v>
      </c>
    </row>
    <row r="141" spans="1:7" x14ac:dyDescent="0.35">
      <c r="A141" s="12" t="s">
        <v>216</v>
      </c>
      <c r="B141" s="13">
        <v>380</v>
      </c>
      <c r="C141" s="12" t="s">
        <v>218</v>
      </c>
      <c r="D141" s="203">
        <v>10.97</v>
      </c>
      <c r="E141" s="16">
        <f>'Under 2s 2025-26 step-by-step'!AX146</f>
        <v>11.43</v>
      </c>
      <c r="F141" s="92">
        <f t="shared" si="6"/>
        <v>0.45999999999999908</v>
      </c>
      <c r="G141" s="167">
        <f t="shared" si="7"/>
        <v>4.1932543299908753E-2</v>
      </c>
    </row>
    <row r="142" spans="1:7" x14ac:dyDescent="0.35">
      <c r="A142" s="12" t="s">
        <v>216</v>
      </c>
      <c r="B142" s="13">
        <v>381</v>
      </c>
      <c r="C142" s="12" t="s">
        <v>219</v>
      </c>
      <c r="D142" s="203">
        <v>10.43</v>
      </c>
      <c r="E142" s="16">
        <f>'Under 2s 2025-26 step-by-step'!AX147</f>
        <v>10.79</v>
      </c>
      <c r="F142" s="92">
        <f t="shared" si="6"/>
        <v>0.35999999999999943</v>
      </c>
      <c r="G142" s="167">
        <f t="shared" si="7"/>
        <v>3.4515819750719025E-2</v>
      </c>
    </row>
    <row r="143" spans="1:7" x14ac:dyDescent="0.35">
      <c r="A143" s="12" t="s">
        <v>216</v>
      </c>
      <c r="B143" s="13">
        <v>371</v>
      </c>
      <c r="C143" s="12" t="s">
        <v>220</v>
      </c>
      <c r="D143" s="203">
        <v>10.76</v>
      </c>
      <c r="E143" s="16">
        <f>'Under 2s 2025-26 step-by-step'!AX148</f>
        <v>11.17</v>
      </c>
      <c r="F143" s="92">
        <f t="shared" si="6"/>
        <v>0.41000000000000014</v>
      </c>
      <c r="G143" s="167">
        <f t="shared" si="7"/>
        <v>3.8104089219330867E-2</v>
      </c>
    </row>
    <row r="144" spans="1:7" x14ac:dyDescent="0.35">
      <c r="A144" s="12" t="s">
        <v>216</v>
      </c>
      <c r="B144" s="13">
        <v>811</v>
      </c>
      <c r="C144" s="12" t="s">
        <v>221</v>
      </c>
      <c r="D144" s="203">
        <v>10.01</v>
      </c>
      <c r="E144" s="16">
        <f>'Under 2s 2025-26 step-by-step'!AX149</f>
        <v>10.31</v>
      </c>
      <c r="F144" s="92">
        <f t="shared" si="6"/>
        <v>0.30000000000000071</v>
      </c>
      <c r="G144" s="167">
        <f t="shared" si="7"/>
        <v>2.9970029970030041E-2</v>
      </c>
    </row>
    <row r="145" spans="1:7" x14ac:dyDescent="0.35">
      <c r="A145" s="12" t="s">
        <v>216</v>
      </c>
      <c r="B145" s="13">
        <v>810</v>
      </c>
      <c r="C145" s="12" t="s">
        <v>222</v>
      </c>
      <c r="D145" s="203">
        <v>10.79</v>
      </c>
      <c r="E145" s="16">
        <f>'Under 2s 2025-26 step-by-step'!AX150</f>
        <v>11.22</v>
      </c>
      <c r="F145" s="92">
        <f t="shared" si="6"/>
        <v>0.43000000000000149</v>
      </c>
      <c r="G145" s="167">
        <f t="shared" si="7"/>
        <v>3.985171455050987E-2</v>
      </c>
    </row>
    <row r="146" spans="1:7" x14ac:dyDescent="0.35">
      <c r="A146" s="12" t="s">
        <v>216</v>
      </c>
      <c r="B146" s="13">
        <v>382</v>
      </c>
      <c r="C146" s="12" t="s">
        <v>223</v>
      </c>
      <c r="D146" s="203">
        <v>10.41</v>
      </c>
      <c r="E146" s="16">
        <f>'Under 2s 2025-26 step-by-step'!AX151</f>
        <v>10.77</v>
      </c>
      <c r="F146" s="92">
        <f t="shared" si="6"/>
        <v>0.35999999999999943</v>
      </c>
      <c r="G146" s="167">
        <f t="shared" si="7"/>
        <v>3.4582132564841446E-2</v>
      </c>
    </row>
    <row r="147" spans="1:7" x14ac:dyDescent="0.35">
      <c r="A147" s="12" t="s">
        <v>216</v>
      </c>
      <c r="B147" s="13">
        <v>383</v>
      </c>
      <c r="C147" s="12" t="s">
        <v>224</v>
      </c>
      <c r="D147" s="203">
        <v>11.18</v>
      </c>
      <c r="E147" s="16">
        <f>'Under 2s 2025-26 step-by-step'!AX152</f>
        <v>11.5</v>
      </c>
      <c r="F147" s="92">
        <f t="shared" si="6"/>
        <v>0.32000000000000028</v>
      </c>
      <c r="G147" s="167">
        <f t="shared" si="7"/>
        <v>2.8622540250447252E-2</v>
      </c>
    </row>
    <row r="148" spans="1:7" x14ac:dyDescent="0.35">
      <c r="A148" s="12" t="s">
        <v>216</v>
      </c>
      <c r="B148" s="13">
        <v>812</v>
      </c>
      <c r="C148" s="12" t="s">
        <v>225</v>
      </c>
      <c r="D148" s="203">
        <v>10.65</v>
      </c>
      <c r="E148" s="16">
        <f>'Under 2s 2025-26 step-by-step'!AX153</f>
        <v>11.06</v>
      </c>
      <c r="F148" s="92">
        <f t="shared" si="6"/>
        <v>0.41000000000000014</v>
      </c>
      <c r="G148" s="167">
        <f t="shared" si="7"/>
        <v>3.8497652582159633E-2</v>
      </c>
    </row>
    <row r="149" spans="1:7" x14ac:dyDescent="0.35">
      <c r="A149" s="12" t="s">
        <v>216</v>
      </c>
      <c r="B149" s="13">
        <v>813</v>
      </c>
      <c r="C149" s="12" t="s">
        <v>226</v>
      </c>
      <c r="D149" s="203">
        <v>10.29</v>
      </c>
      <c r="E149" s="16">
        <f>'Under 2s 2025-26 step-by-step'!AX154</f>
        <v>10.64</v>
      </c>
      <c r="F149" s="92">
        <f t="shared" si="6"/>
        <v>0.35000000000000142</v>
      </c>
      <c r="G149" s="167">
        <f t="shared" si="7"/>
        <v>3.4013605442177013E-2</v>
      </c>
    </row>
    <row r="150" spans="1:7" x14ac:dyDescent="0.35">
      <c r="A150" s="12" t="s">
        <v>216</v>
      </c>
      <c r="B150" s="13">
        <v>815</v>
      </c>
      <c r="C150" s="12" t="s">
        <v>227</v>
      </c>
      <c r="D150" s="203">
        <v>10.11</v>
      </c>
      <c r="E150" s="16">
        <f>'Under 2s 2025-26 step-by-step'!AX155</f>
        <v>10.48</v>
      </c>
      <c r="F150" s="92">
        <f t="shared" si="6"/>
        <v>0.37000000000000099</v>
      </c>
      <c r="G150" s="167">
        <f t="shared" si="7"/>
        <v>3.659742828882305E-2</v>
      </c>
    </row>
    <row r="151" spans="1:7" x14ac:dyDescent="0.35">
      <c r="A151" s="12" t="s">
        <v>216</v>
      </c>
      <c r="B151" s="13">
        <v>372</v>
      </c>
      <c r="C151" s="12" t="s">
        <v>228</v>
      </c>
      <c r="D151" s="203">
        <v>10.78</v>
      </c>
      <c r="E151" s="16">
        <f>'Under 2s 2025-26 step-by-step'!AX156</f>
        <v>11.12</v>
      </c>
      <c r="F151" s="92">
        <f t="shared" si="6"/>
        <v>0.33999999999999986</v>
      </c>
      <c r="G151" s="167">
        <f t="shared" si="7"/>
        <v>3.1539888682745813E-2</v>
      </c>
    </row>
    <row r="152" spans="1:7" x14ac:dyDescent="0.35">
      <c r="A152" s="12" t="s">
        <v>216</v>
      </c>
      <c r="B152" s="13">
        <v>373</v>
      </c>
      <c r="C152" s="12" t="s">
        <v>229</v>
      </c>
      <c r="D152" s="203">
        <v>10.85</v>
      </c>
      <c r="E152" s="16">
        <f>'Under 2s 2025-26 step-by-step'!AX157</f>
        <v>11.29</v>
      </c>
      <c r="F152" s="92">
        <f t="shared" si="6"/>
        <v>0.4399999999999995</v>
      </c>
      <c r="G152" s="167">
        <f t="shared" si="7"/>
        <v>4.0552995391705024E-2</v>
      </c>
    </row>
    <row r="153" spans="1:7" x14ac:dyDescent="0.35">
      <c r="A153" s="12" t="s">
        <v>216</v>
      </c>
      <c r="B153" s="13">
        <v>384</v>
      </c>
      <c r="C153" s="12" t="s">
        <v>230</v>
      </c>
      <c r="D153" s="203">
        <v>10.76</v>
      </c>
      <c r="E153" s="16">
        <f>'Under 2s 2025-26 step-by-step'!AX158</f>
        <v>11.16</v>
      </c>
      <c r="F153" s="92">
        <f t="shared" si="6"/>
        <v>0.40000000000000036</v>
      </c>
      <c r="G153" s="167">
        <f t="shared" si="7"/>
        <v>3.7174721189591114E-2</v>
      </c>
    </row>
    <row r="154" spans="1:7" x14ac:dyDescent="0.35">
      <c r="A154" s="12" t="s">
        <v>216</v>
      </c>
      <c r="B154" s="13">
        <v>816</v>
      </c>
      <c r="C154" s="12" t="s">
        <v>231</v>
      </c>
      <c r="D154" s="203">
        <v>10.3</v>
      </c>
      <c r="E154" s="16">
        <f>'Under 2s 2025-26 step-by-step'!AX159</f>
        <v>10.72</v>
      </c>
      <c r="F154" s="92">
        <f t="shared" si="6"/>
        <v>0.41999999999999993</v>
      </c>
      <c r="G154" s="167">
        <f t="shared" si="7"/>
        <v>4.0776699029126201E-2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6" tint="0.39997558519241921"/>
  </sheetPr>
  <dimension ref="A1:AM161"/>
  <sheetViews>
    <sheetView showGridLines="0" zoomScaleNormal="100" workbookViewId="0"/>
  </sheetViews>
  <sheetFormatPr defaultColWidth="28.81640625" defaultRowHeight="15.5" x14ac:dyDescent="0.35"/>
  <cols>
    <col min="1" max="1" width="35.7265625" style="180" customWidth="1"/>
    <col min="2" max="2" width="18.7265625" style="180" customWidth="1"/>
    <col min="3" max="3" width="39.54296875" style="180" bestFit="1" customWidth="1"/>
    <col min="4" max="34" width="28.81640625" style="180"/>
    <col min="35" max="35" width="12.7265625" style="180" customWidth="1"/>
    <col min="36" max="16384" width="28.81640625" style="180"/>
  </cols>
  <sheetData>
    <row r="1" spans="1:39" s="30" customFormat="1" ht="45" customHeight="1" x14ac:dyDescent="0.35">
      <c r="A1" s="102" t="s">
        <v>653</v>
      </c>
      <c r="B1" s="103"/>
      <c r="C1" s="103"/>
      <c r="D1" s="103"/>
      <c r="E1" s="103"/>
      <c r="F1" s="103"/>
      <c r="G1" s="103"/>
      <c r="H1" s="103"/>
      <c r="I1" s="103"/>
      <c r="J1" s="103"/>
      <c r="K1" s="103"/>
    </row>
    <row r="2" spans="1:39" s="99" customFormat="1" x14ac:dyDescent="0.35">
      <c r="A2" s="49" t="s">
        <v>489</v>
      </c>
      <c r="B2" s="124"/>
      <c r="C2" s="124"/>
      <c r="D2" s="124"/>
      <c r="E2" s="124"/>
      <c r="F2" s="238"/>
      <c r="G2" s="31"/>
    </row>
    <row r="3" spans="1:39" ht="260.25" customHeight="1" x14ac:dyDescent="0.35">
      <c r="A3" s="282" t="s">
        <v>240</v>
      </c>
      <c r="B3" s="284" t="s">
        <v>592</v>
      </c>
      <c r="C3" s="284" t="s">
        <v>654</v>
      </c>
      <c r="D3" s="214" t="s">
        <v>507</v>
      </c>
      <c r="E3" s="215" t="s">
        <v>732</v>
      </c>
      <c r="F3" s="215" t="s">
        <v>719</v>
      </c>
      <c r="G3" s="80" t="s">
        <v>720</v>
      </c>
      <c r="H3" s="80" t="s">
        <v>655</v>
      </c>
      <c r="I3" s="80" t="s">
        <v>241</v>
      </c>
      <c r="J3" s="80" t="s">
        <v>728</v>
      </c>
      <c r="K3" s="80" t="s">
        <v>729</v>
      </c>
      <c r="L3" s="80" t="s">
        <v>730</v>
      </c>
      <c r="M3" s="80" t="s">
        <v>665</v>
      </c>
      <c r="N3" s="80" t="s">
        <v>706</v>
      </c>
      <c r="O3" s="80" t="s">
        <v>731</v>
      </c>
      <c r="P3" s="80" t="s">
        <v>714</v>
      </c>
      <c r="Q3" s="80" t="s">
        <v>242</v>
      </c>
      <c r="R3" s="80" t="s">
        <v>243</v>
      </c>
      <c r="S3" s="80" t="s">
        <v>244</v>
      </c>
      <c r="T3" s="80" t="s">
        <v>245</v>
      </c>
      <c r="U3" s="80" t="s">
        <v>666</v>
      </c>
      <c r="V3" s="80" t="s">
        <v>656</v>
      </c>
      <c r="W3" s="80" t="s">
        <v>657</v>
      </c>
      <c r="X3" s="80" t="s">
        <v>658</v>
      </c>
      <c r="Y3" s="80" t="s">
        <v>659</v>
      </c>
      <c r="Z3" s="80" t="s">
        <v>246</v>
      </c>
      <c r="AA3" s="80" t="s">
        <v>247</v>
      </c>
      <c r="AB3" s="80" t="s">
        <v>490</v>
      </c>
      <c r="AC3" s="80" t="s">
        <v>491</v>
      </c>
      <c r="AD3" s="80" t="s">
        <v>660</v>
      </c>
      <c r="AE3" s="80" t="s">
        <v>661</v>
      </c>
      <c r="AF3" s="80" t="s">
        <v>662</v>
      </c>
      <c r="AG3" s="81" t="s">
        <v>524</v>
      </c>
      <c r="AH3" s="81" t="s">
        <v>492</v>
      </c>
      <c r="AI3" s="179"/>
      <c r="AJ3" s="80" t="s">
        <v>248</v>
      </c>
      <c r="AK3" s="81" t="s">
        <v>493</v>
      </c>
    </row>
    <row r="4" spans="1:39" ht="38.5" customHeight="1" x14ac:dyDescent="0.35">
      <c r="A4" s="282"/>
      <c r="B4" s="284"/>
      <c r="C4" s="284"/>
      <c r="D4" s="127" t="s">
        <v>249</v>
      </c>
      <c r="E4" s="82" t="s">
        <v>250</v>
      </c>
      <c r="F4" s="82" t="s">
        <v>251</v>
      </c>
      <c r="G4" s="82" t="s">
        <v>252</v>
      </c>
      <c r="H4" s="82" t="s">
        <v>253</v>
      </c>
      <c r="I4" s="82" t="s">
        <v>254</v>
      </c>
      <c r="J4" s="82" t="s">
        <v>255</v>
      </c>
      <c r="K4" s="82" t="s">
        <v>256</v>
      </c>
      <c r="L4" s="82" t="s">
        <v>257</v>
      </c>
      <c r="M4" s="82" t="s">
        <v>258</v>
      </c>
      <c r="N4" s="82" t="s">
        <v>259</v>
      </c>
      <c r="O4" s="82" t="s">
        <v>260</v>
      </c>
      <c r="P4" s="82" t="s">
        <v>261</v>
      </c>
      <c r="Q4" s="82" t="s">
        <v>262</v>
      </c>
      <c r="R4" s="82" t="s">
        <v>263</v>
      </c>
      <c r="S4" s="82" t="s">
        <v>264</v>
      </c>
      <c r="T4" s="82" t="s">
        <v>265</v>
      </c>
      <c r="U4" s="82" t="s">
        <v>266</v>
      </c>
      <c r="V4" s="82" t="s">
        <v>267</v>
      </c>
      <c r="W4" s="82" t="s">
        <v>268</v>
      </c>
      <c r="X4" s="82" t="s">
        <v>269</v>
      </c>
      <c r="Y4" s="82" t="s">
        <v>270</v>
      </c>
      <c r="Z4" s="82" t="s">
        <v>271</v>
      </c>
      <c r="AA4" s="82" t="s">
        <v>272</v>
      </c>
      <c r="AB4" s="82" t="s">
        <v>273</v>
      </c>
      <c r="AC4" s="82" t="s">
        <v>274</v>
      </c>
      <c r="AD4" s="82" t="s">
        <v>275</v>
      </c>
      <c r="AE4" s="82" t="s">
        <v>276</v>
      </c>
      <c r="AF4" s="82" t="s">
        <v>277</v>
      </c>
      <c r="AG4" s="83" t="s">
        <v>278</v>
      </c>
      <c r="AH4" s="83" t="s">
        <v>279</v>
      </c>
      <c r="AI4" s="181"/>
      <c r="AJ4" s="82" t="s">
        <v>280</v>
      </c>
      <c r="AK4" s="83" t="s">
        <v>281</v>
      </c>
    </row>
    <row r="5" spans="1:39" ht="43" customHeight="1" x14ac:dyDescent="0.35">
      <c r="A5" s="283"/>
      <c r="B5" s="285"/>
      <c r="C5" s="285"/>
      <c r="D5" s="128"/>
      <c r="E5" s="82"/>
      <c r="F5" s="84" t="s">
        <v>282</v>
      </c>
      <c r="G5" s="84" t="s">
        <v>283</v>
      </c>
      <c r="H5" s="82"/>
      <c r="I5" s="82"/>
      <c r="J5" s="82"/>
      <c r="K5" s="82"/>
      <c r="L5" s="82"/>
      <c r="M5" s="84" t="s">
        <v>284</v>
      </c>
      <c r="N5" s="84" t="s">
        <v>285</v>
      </c>
      <c r="O5" s="84" t="s">
        <v>286</v>
      </c>
      <c r="P5" s="84" t="s">
        <v>287</v>
      </c>
      <c r="Q5" s="84" t="s">
        <v>288</v>
      </c>
      <c r="R5" s="84" t="s">
        <v>289</v>
      </c>
      <c r="S5" s="84" t="s">
        <v>290</v>
      </c>
      <c r="T5" s="84" t="s">
        <v>291</v>
      </c>
      <c r="U5" s="84" t="s">
        <v>474</v>
      </c>
      <c r="V5" s="84" t="s">
        <v>292</v>
      </c>
      <c r="W5" s="84" t="s">
        <v>293</v>
      </c>
      <c r="X5" s="84" t="s">
        <v>294</v>
      </c>
      <c r="Y5" s="84" t="s">
        <v>295</v>
      </c>
      <c r="Z5" s="84" t="s">
        <v>475</v>
      </c>
      <c r="AA5" s="82"/>
      <c r="AB5" s="82"/>
      <c r="AC5" s="82"/>
      <c r="AD5" s="84" t="s">
        <v>296</v>
      </c>
      <c r="AE5" s="84" t="s">
        <v>297</v>
      </c>
      <c r="AF5" s="84" t="s">
        <v>298</v>
      </c>
      <c r="AG5" s="85" t="s">
        <v>480</v>
      </c>
      <c r="AH5" s="85" t="s">
        <v>299</v>
      </c>
      <c r="AI5" s="181"/>
      <c r="AJ5" s="82"/>
      <c r="AK5" s="85" t="s">
        <v>300</v>
      </c>
    </row>
    <row r="6" spans="1:39" s="182" customFormat="1" x14ac:dyDescent="0.35">
      <c r="A6" s="54" t="s">
        <v>301</v>
      </c>
      <c r="B6" s="55"/>
      <c r="C6" s="54"/>
      <c r="D6" s="53">
        <v>5.9039931531221379</v>
      </c>
      <c r="E6" s="53">
        <f>SUMPRODUCT(E7:E157,I7:I157)/I6</f>
        <v>7.8587503875257619E-2</v>
      </c>
      <c r="F6" s="53" t="s">
        <v>302</v>
      </c>
      <c r="G6" s="53" t="s">
        <v>302</v>
      </c>
      <c r="H6" s="53" t="s">
        <v>302</v>
      </c>
      <c r="I6" s="86">
        <f>SUM(I7:I157)</f>
        <v>762852.50000000012</v>
      </c>
      <c r="J6" s="86">
        <f>SUM(J7:J157)</f>
        <v>188846.36127451449</v>
      </c>
      <c r="K6" s="86">
        <f>SUM(K7:K157)</f>
        <v>176410.59466013528</v>
      </c>
      <c r="L6" s="86">
        <f>SUM(L7:L157)</f>
        <v>29503.26226778096</v>
      </c>
      <c r="M6" s="53">
        <f>Q6/(I6*15*38)</f>
        <v>5.4679596678849336</v>
      </c>
      <c r="N6" s="53">
        <f>R6/(J6*15*38)</f>
        <v>1.9743502853339143</v>
      </c>
      <c r="O6" s="53">
        <f>S6/(K6*15*38)</f>
        <v>0.39628664450212375</v>
      </c>
      <c r="P6" s="53">
        <f>T6/(L6*15*38)</f>
        <v>1.5796933906940289</v>
      </c>
      <c r="Q6" s="87">
        <f>SUM(Q7:Q157)</f>
        <v>2377610620.4507594</v>
      </c>
      <c r="R6" s="87">
        <f>SUM(R7:R157)</f>
        <v>212523854.34196723</v>
      </c>
      <c r="S6" s="87">
        <f>SUM(S7:S157)</f>
        <v>39848222.689118885</v>
      </c>
      <c r="T6" s="87">
        <f>SUM(T7:T157)</f>
        <v>26565481.792745881</v>
      </c>
      <c r="U6" s="87">
        <f>SUM(U7:U157)</f>
        <v>2656548179.2745914</v>
      </c>
      <c r="V6" s="53">
        <f>Q6/($I$6*15*38)</f>
        <v>5.4679596678849336</v>
      </c>
      <c r="W6" s="53">
        <f>R6/($I$6*15*38)</f>
        <v>0.48875617143105532</v>
      </c>
      <c r="X6" s="53">
        <f>S6/($I$6*15*38)</f>
        <v>9.1641782143322942E-2</v>
      </c>
      <c r="Y6" s="53">
        <f>T6/($I$6*15*38)</f>
        <v>6.1094521428881859E-2</v>
      </c>
      <c r="Z6" s="52">
        <f>U6/(I6*15*38)</f>
        <v>6.1094521428881938</v>
      </c>
      <c r="AA6" s="53">
        <f>(SUMPRODUCT($I$7:$I$157,AA7:AA157)*15*38)/($I$6*15*38)</f>
        <v>3.3921140885903027E-2</v>
      </c>
      <c r="AB6" s="53">
        <f>(SUMPRODUCT($I$7:$I$157,AB7:AB157)*15*38)/($I$6*15*38)</f>
        <v>1.1190260005009231E-2</v>
      </c>
      <c r="AC6" s="53">
        <f>(SUMPRODUCT($I$7:$I$157,AC7:AC157)*15*38)/($I$6*15*38)</f>
        <v>9.641889198035606E-3</v>
      </c>
      <c r="AD6" s="176">
        <f>SUM(AD7:AD157)</f>
        <v>14749791.46276811</v>
      </c>
      <c r="AE6" s="87">
        <f>SUM(AE7:AE157)</f>
        <v>4865815.1576686455</v>
      </c>
      <c r="AF6" s="87">
        <f>SUM(AF7:AF157)</f>
        <v>4192543.3892833414</v>
      </c>
      <c r="AG6" s="53">
        <f>AH6/(I6*15*38)</f>
        <v>6.1445924504156455</v>
      </c>
      <c r="AH6" s="87">
        <f>SUM(AH7:AH157)</f>
        <v>2671828096</v>
      </c>
      <c r="AJ6" s="86">
        <f>SUM(AJ7:AJ157)</f>
        <v>327550.27999999997</v>
      </c>
      <c r="AK6" s="87">
        <f>SUM(AK7:AK157)</f>
        <v>1132252082</v>
      </c>
      <c r="AL6" s="183"/>
    </row>
    <row r="7" spans="1:39" x14ac:dyDescent="0.35">
      <c r="A7" s="88" t="s">
        <v>71</v>
      </c>
      <c r="B7" s="89">
        <v>831</v>
      </c>
      <c r="C7" s="90" t="s">
        <v>72</v>
      </c>
      <c r="D7" s="92">
        <v>5.71</v>
      </c>
      <c r="E7" s="92">
        <f>'TP notional rates'!I11</f>
        <v>0.09</v>
      </c>
      <c r="F7" s="92">
        <f>(D7*100.5%)+E7</f>
        <v>5.828549999999999</v>
      </c>
      <c r="G7" s="92">
        <f>(D7*103.888022%)+E7</f>
        <v>6.0220060561999995</v>
      </c>
      <c r="H7" s="91">
        <f>ACA!I15</f>
        <v>1.0450565499221074</v>
      </c>
      <c r="I7" s="91">
        <f>'Formula factor data'!D12</f>
        <v>3864.92</v>
      </c>
      <c r="J7" s="91">
        <f>'Formula factor data'!H12</f>
        <v>1357.4876828549786</v>
      </c>
      <c r="K7" s="91">
        <f>'Formula factor data'!I12</f>
        <v>1333.15425981526</v>
      </c>
      <c r="L7" s="91">
        <f>'Formula factor data'!J12</f>
        <v>180.54749299283714</v>
      </c>
      <c r="M7" s="92">
        <f>H7*'National calculations'!$E$34</f>
        <v>5.0963550911917306</v>
      </c>
      <c r="N7" s="92">
        <f>H7*'National calculations'!$E$35</f>
        <v>1.8486130343047531</v>
      </c>
      <c r="O7" s="92">
        <f>H7*'National calculations'!$E$36</f>
        <v>0.35748098684618623</v>
      </c>
      <c r="P7" s="92">
        <f>H7*'National calculations'!$E$37</f>
        <v>1.4855181433563112</v>
      </c>
      <c r="Q7" s="93">
        <f>I7*M7*38*15</f>
        <v>11227292.689857783</v>
      </c>
      <c r="R7" s="93">
        <f>J7*N7*38*15</f>
        <v>1430397.571927306</v>
      </c>
      <c r="S7" s="93">
        <f>K7*O7*38*15</f>
        <v>271649.06123766495</v>
      </c>
      <c r="T7" s="93">
        <f>L7*P7*38*15</f>
        <v>152877.74864966294</v>
      </c>
      <c r="U7" s="93">
        <f>SUM(Q7:T7)</f>
        <v>13082217.071672415</v>
      </c>
      <c r="V7" s="92">
        <f t="shared" ref="V7:V38" si="0">Q7/($I7*15*38)</f>
        <v>5.0963550911917306</v>
      </c>
      <c r="W7" s="92">
        <f t="shared" ref="W7:W38" si="1">R7/($I7*15*38)</f>
        <v>0.6492940149948434</v>
      </c>
      <c r="X7" s="92">
        <f t="shared" ref="X7:X38" si="2">S7/($I7*15*38)</f>
        <v>0.12330845151179225</v>
      </c>
      <c r="Y7" s="92">
        <f t="shared" ref="Y7:Y38" si="3">T7/($I7*15*38)</f>
        <v>6.9395117254265559E-2</v>
      </c>
      <c r="Z7" s="92">
        <f t="shared" ref="Z7:Z38" si="4">U7/($I7*15*38)</f>
        <v>5.9383526749526307</v>
      </c>
      <c r="AA7" s="92">
        <v>0</v>
      </c>
      <c r="AB7" s="92">
        <v>0</v>
      </c>
      <c r="AC7" s="92">
        <v>0</v>
      </c>
      <c r="AD7" s="92">
        <f t="shared" ref="AD7:AD38" si="5">AA7*I7*15*38</f>
        <v>0</v>
      </c>
      <c r="AE7" s="92">
        <f t="shared" ref="AE7:AE38" si="6">AB7*$I7*15*38</f>
        <v>0</v>
      </c>
      <c r="AF7" s="92">
        <f t="shared" ref="AF7:AF38" si="7">AC7*$I7*15*38</f>
        <v>0</v>
      </c>
      <c r="AG7" s="92">
        <f t="shared" ref="AG7:AG38" si="8">ROUND(Z7+AA7+AB7-AC7,2)</f>
        <v>5.94</v>
      </c>
      <c r="AH7" s="93">
        <f t="shared" ref="AH7:AH38" si="9">ROUNDUP(AG7*I7*15*38,0)</f>
        <v>13085847</v>
      </c>
      <c r="AI7" s="184"/>
      <c r="AJ7" s="177">
        <v>1454.23</v>
      </c>
      <c r="AK7" s="178">
        <f>ROUNDUP(AG7*AJ7*15*38,0)</f>
        <v>4923732</v>
      </c>
      <c r="AL7" s="185"/>
      <c r="AM7" s="184"/>
    </row>
    <row r="8" spans="1:39" x14ac:dyDescent="0.35">
      <c r="A8" s="90" t="s">
        <v>71</v>
      </c>
      <c r="B8" s="89">
        <v>830</v>
      </c>
      <c r="C8" s="90" t="s">
        <v>73</v>
      </c>
      <c r="D8" s="92">
        <v>5.47</v>
      </c>
      <c r="E8" s="92">
        <f>'TP notional rates'!I12</f>
        <v>7.0000000000000007E-2</v>
      </c>
      <c r="F8" s="92">
        <f t="shared" ref="F8:F71" si="10">(D8*100.5%)+E8</f>
        <v>5.5673499999999994</v>
      </c>
      <c r="G8" s="92">
        <f t="shared" ref="G8:G71" si="11">(D8*103.888022%)+E8</f>
        <v>5.7526748033999997</v>
      </c>
      <c r="H8" s="91">
        <f>ACA!I16</f>
        <v>1.0313609986792791</v>
      </c>
      <c r="I8" s="91">
        <f>'Formula factor data'!D13</f>
        <v>9465.99</v>
      </c>
      <c r="J8" s="91">
        <f>'Formula factor data'!H13</f>
        <v>2735.3600970973366</v>
      </c>
      <c r="K8" s="91">
        <f>'Formula factor data'!I13</f>
        <v>429.78885271569692</v>
      </c>
      <c r="L8" s="91">
        <f>'Formula factor data'!J13</f>
        <v>395.01114630467566</v>
      </c>
      <c r="M8" s="92">
        <f>H8*'National calculations'!$E$34</f>
        <v>5.029566942446797</v>
      </c>
      <c r="N8" s="92">
        <f>H8*'National calculations'!$E$35</f>
        <v>1.824386809856547</v>
      </c>
      <c r="O8" s="92">
        <f>H8*'National calculations'!$E$36</f>
        <v>0.35279616938434299</v>
      </c>
      <c r="P8" s="92">
        <f>H8*'National calculations'!$E$37</f>
        <v>1.4660503070406554</v>
      </c>
      <c r="Q8" s="93">
        <f t="shared" ref="Q8:Q38" si="12">I8*M8*38*15</f>
        <v>27137603.317473214</v>
      </c>
      <c r="R8" s="93">
        <f t="shared" ref="R8:R38" si="13">J8*N8*38*15</f>
        <v>2844502.2823708137</v>
      </c>
      <c r="S8" s="93">
        <f t="shared" ref="S8:S38" si="14">K8*O8*38*15</f>
        <v>86427.880702847993</v>
      </c>
      <c r="T8" s="93">
        <f t="shared" ref="T8:T38" si="15">L8*P8*38*15</f>
        <v>330090.54102493706</v>
      </c>
      <c r="U8" s="93">
        <f t="shared" ref="U8:U71" si="16">SUM(Q8:T8)</f>
        <v>30398624.021571815</v>
      </c>
      <c r="V8" s="92">
        <f t="shared" si="0"/>
        <v>5.029566942446797</v>
      </c>
      <c r="W8" s="92">
        <f t="shared" si="1"/>
        <v>0.52718784631637106</v>
      </c>
      <c r="X8" s="92">
        <f t="shared" si="2"/>
        <v>1.6018172518900767E-2</v>
      </c>
      <c r="Y8" s="92">
        <f t="shared" si="3"/>
        <v>6.1177564346090688E-2</v>
      </c>
      <c r="Z8" s="92">
        <f t="shared" si="4"/>
        <v>5.6339505256281601</v>
      </c>
      <c r="AA8" s="92">
        <v>7.6049474371841619E-2</v>
      </c>
      <c r="AB8" s="92">
        <v>0</v>
      </c>
      <c r="AC8" s="92">
        <v>0</v>
      </c>
      <c r="AD8" s="92">
        <f t="shared" si="5"/>
        <v>410333.6314281922</v>
      </c>
      <c r="AE8" s="92">
        <f t="shared" si="6"/>
        <v>0</v>
      </c>
      <c r="AF8" s="92">
        <f t="shared" si="7"/>
        <v>0</v>
      </c>
      <c r="AG8" s="92">
        <f t="shared" si="8"/>
        <v>5.71</v>
      </c>
      <c r="AH8" s="93">
        <f t="shared" si="9"/>
        <v>30808958</v>
      </c>
      <c r="AI8" s="184"/>
      <c r="AJ8" s="177">
        <v>4712.24</v>
      </c>
      <c r="AK8" s="93">
        <f t="shared" ref="AK8:AK38" si="17">ROUNDUP(AG8*AJ8*15*38,0)</f>
        <v>15336928</v>
      </c>
      <c r="AL8" s="185"/>
      <c r="AM8" s="184"/>
    </row>
    <row r="9" spans="1:39" x14ac:dyDescent="0.35">
      <c r="A9" s="90" t="s">
        <v>71</v>
      </c>
      <c r="B9" s="89">
        <v>856</v>
      </c>
      <c r="C9" s="90" t="s">
        <v>74</v>
      </c>
      <c r="D9" s="92">
        <v>5.51</v>
      </c>
      <c r="E9" s="92">
        <f>'TP notional rates'!I13</f>
        <v>0.1</v>
      </c>
      <c r="F9" s="92">
        <f t="shared" si="10"/>
        <v>5.6375499999999992</v>
      </c>
      <c r="G9" s="92">
        <f t="shared" si="11"/>
        <v>5.8242300121999993</v>
      </c>
      <c r="H9" s="91">
        <f>ACA!I17</f>
        <v>1.0304647356952323</v>
      </c>
      <c r="I9" s="91">
        <f>'Formula factor data'!D14</f>
        <v>5814.25</v>
      </c>
      <c r="J9" s="91">
        <f>'Formula factor data'!H14</f>
        <v>1508.1462946738768</v>
      </c>
      <c r="K9" s="91">
        <f>'Formula factor data'!I14</f>
        <v>3383.2668703691002</v>
      </c>
      <c r="L9" s="91">
        <f>'Formula factor data'!J14</f>
        <v>162.08058874179312</v>
      </c>
      <c r="M9" s="92">
        <f>H9*'National calculations'!$E$34</f>
        <v>5.0251961986606029</v>
      </c>
      <c r="N9" s="92">
        <f>H9*'National calculations'!$E$35</f>
        <v>1.8228013995410983</v>
      </c>
      <c r="O9" s="92">
        <f>H9*'National calculations'!$E$36</f>
        <v>0.35248958599798497</v>
      </c>
      <c r="P9" s="92">
        <f>H9*'National calculations'!$E$37</f>
        <v>1.464776294716519</v>
      </c>
      <c r="Q9" s="93">
        <f t="shared" si="12"/>
        <v>16654115.788895575</v>
      </c>
      <c r="R9" s="93">
        <f t="shared" si="13"/>
        <v>1566959.1706872308</v>
      </c>
      <c r="S9" s="93">
        <f t="shared" si="14"/>
        <v>679762.81292054837</v>
      </c>
      <c r="T9" s="93">
        <f t="shared" si="15"/>
        <v>135324.72840692513</v>
      </c>
      <c r="U9" s="93">
        <f t="shared" si="16"/>
        <v>19036162.500910278</v>
      </c>
      <c r="V9" s="92">
        <f t="shared" si="0"/>
        <v>5.0251961986606037</v>
      </c>
      <c r="W9" s="92">
        <f t="shared" si="1"/>
        <v>0.47281268893567779</v>
      </c>
      <c r="X9" s="92">
        <f t="shared" si="2"/>
        <v>0.20511094955619424</v>
      </c>
      <c r="Y9" s="92">
        <f t="shared" si="3"/>
        <v>4.0832747856159549E-2</v>
      </c>
      <c r="Z9" s="92">
        <f t="shared" si="4"/>
        <v>5.7439525850086346</v>
      </c>
      <c r="AA9" s="92">
        <v>0</v>
      </c>
      <c r="AB9" s="92">
        <v>0</v>
      </c>
      <c r="AC9" s="92">
        <v>0</v>
      </c>
      <c r="AD9" s="92">
        <f t="shared" si="5"/>
        <v>0</v>
      </c>
      <c r="AE9" s="92">
        <f t="shared" si="6"/>
        <v>0</v>
      </c>
      <c r="AF9" s="92">
        <f t="shared" si="7"/>
        <v>0</v>
      </c>
      <c r="AG9" s="92">
        <f t="shared" si="8"/>
        <v>5.74</v>
      </c>
      <c r="AH9" s="93">
        <f t="shared" si="9"/>
        <v>19023064</v>
      </c>
      <c r="AI9" s="184"/>
      <c r="AJ9" s="177">
        <v>1546.11</v>
      </c>
      <c r="AK9" s="93">
        <f t="shared" si="17"/>
        <v>5058563</v>
      </c>
      <c r="AL9" s="185"/>
      <c r="AM9" s="184"/>
    </row>
    <row r="10" spans="1:39" x14ac:dyDescent="0.35">
      <c r="A10" s="90" t="s">
        <v>71</v>
      </c>
      <c r="B10" s="89">
        <v>855</v>
      </c>
      <c r="C10" s="90" t="s">
        <v>75</v>
      </c>
      <c r="D10" s="92">
        <v>5.47</v>
      </c>
      <c r="E10" s="92">
        <f>'TP notional rates'!I14</f>
        <v>0</v>
      </c>
      <c r="F10" s="92">
        <f t="shared" si="10"/>
        <v>5.4973499999999991</v>
      </c>
      <c r="G10" s="92">
        <f t="shared" si="11"/>
        <v>5.6826748033999994</v>
      </c>
      <c r="H10" s="91">
        <f>ACA!I18</f>
        <v>1.0402281335189778</v>
      </c>
      <c r="I10" s="91">
        <f>'Formula factor data'!D15</f>
        <v>8881.39</v>
      </c>
      <c r="J10" s="91">
        <f>'Formula factor data'!H15</f>
        <v>1425.8286733855507</v>
      </c>
      <c r="K10" s="91">
        <f>'Formula factor data'!I15</f>
        <v>903.08481802163806</v>
      </c>
      <c r="L10" s="91">
        <f>'Formula factor data'!J15</f>
        <v>326.56877433309296</v>
      </c>
      <c r="M10" s="92">
        <f>H10*'National calculations'!$E$34</f>
        <v>5.0728086864346702</v>
      </c>
      <c r="N10" s="92">
        <f>H10*'National calculations'!$E$35</f>
        <v>1.8400719907616632</v>
      </c>
      <c r="O10" s="92">
        <f>H10*'National calculations'!$E$36</f>
        <v>0.35582933741073347</v>
      </c>
      <c r="P10" s="92">
        <f>H10*'National calculations'!$E$37</f>
        <v>1.4786546868562176</v>
      </c>
      <c r="Q10" s="93">
        <f t="shared" si="12"/>
        <v>25680547.633579988</v>
      </c>
      <c r="R10" s="93">
        <f t="shared" si="13"/>
        <v>1495467.6211473183</v>
      </c>
      <c r="S10" s="93">
        <f t="shared" si="14"/>
        <v>183166.12128072939</v>
      </c>
      <c r="T10" s="93">
        <f t="shared" si="15"/>
        <v>275242.99578665546</v>
      </c>
      <c r="U10" s="93">
        <f t="shared" si="16"/>
        <v>27634424.371794693</v>
      </c>
      <c r="V10" s="92">
        <f t="shared" si="0"/>
        <v>5.0728086864346711</v>
      </c>
      <c r="W10" s="92">
        <f t="shared" si="1"/>
        <v>0.2954072961013548</v>
      </c>
      <c r="X10" s="92">
        <f t="shared" si="2"/>
        <v>3.6181731961138101E-2</v>
      </c>
      <c r="Y10" s="92">
        <f t="shared" si="3"/>
        <v>5.4370143496515574E-2</v>
      </c>
      <c r="Z10" s="92">
        <f t="shared" si="4"/>
        <v>5.4587678579936805</v>
      </c>
      <c r="AA10" s="92">
        <v>0.25123214200632304</v>
      </c>
      <c r="AB10" s="92">
        <v>0</v>
      </c>
      <c r="AC10" s="92">
        <v>0</v>
      </c>
      <c r="AD10" s="92">
        <f t="shared" si="5"/>
        <v>1271835.6612053162</v>
      </c>
      <c r="AE10" s="92">
        <f t="shared" si="6"/>
        <v>0</v>
      </c>
      <c r="AF10" s="92">
        <f t="shared" si="7"/>
        <v>0</v>
      </c>
      <c r="AG10" s="92">
        <f t="shared" si="8"/>
        <v>5.71</v>
      </c>
      <c r="AH10" s="93">
        <f t="shared" si="9"/>
        <v>28906261</v>
      </c>
      <c r="AI10" s="184"/>
      <c r="AJ10" s="177">
        <v>4609.26</v>
      </c>
      <c r="AK10" s="93">
        <f t="shared" si="17"/>
        <v>15001759</v>
      </c>
      <c r="AL10" s="185"/>
      <c r="AM10" s="184"/>
    </row>
    <row r="11" spans="1:39" x14ac:dyDescent="0.35">
      <c r="A11" s="90" t="s">
        <v>71</v>
      </c>
      <c r="B11" s="89">
        <v>925</v>
      </c>
      <c r="C11" s="90" t="s">
        <v>76</v>
      </c>
      <c r="D11" s="92">
        <v>5.47</v>
      </c>
      <c r="E11" s="92">
        <f>'TP notional rates'!I15</f>
        <v>0.03</v>
      </c>
      <c r="F11" s="92">
        <f t="shared" si="10"/>
        <v>5.5273499999999993</v>
      </c>
      <c r="G11" s="92">
        <f t="shared" si="11"/>
        <v>5.7126748033999997</v>
      </c>
      <c r="H11" s="91">
        <f>ACA!I19</f>
        <v>1.0325579906143256</v>
      </c>
      <c r="I11" s="91">
        <f>'Formula factor data'!D16</f>
        <v>8800.9500000000007</v>
      </c>
      <c r="J11" s="91">
        <f>'Formula factor data'!H16</f>
        <v>2491.6702319774176</v>
      </c>
      <c r="K11" s="91">
        <f>'Formula factor data'!I16</f>
        <v>1103.8793044051199</v>
      </c>
      <c r="L11" s="91">
        <f>'Formula factor data'!J16</f>
        <v>344.2757222554294</v>
      </c>
      <c r="M11" s="92">
        <f>H11*'National calculations'!$E$34</f>
        <v>5.0354042303359012</v>
      </c>
      <c r="N11" s="92">
        <f>H11*'National calculations'!$E$35</f>
        <v>1.8265041832113664</v>
      </c>
      <c r="O11" s="92">
        <f>H11*'National calculations'!$E$36</f>
        <v>0.3532056226892567</v>
      </c>
      <c r="P11" s="92">
        <f>H11*'National calculations'!$E$37</f>
        <v>1.4677517970098779</v>
      </c>
      <c r="Q11" s="93">
        <f t="shared" si="12"/>
        <v>25260314.290755611</v>
      </c>
      <c r="R11" s="93">
        <f t="shared" si="13"/>
        <v>2594096.2780772937</v>
      </c>
      <c r="S11" s="93">
        <f t="shared" si="14"/>
        <v>222240.93493913056</v>
      </c>
      <c r="T11" s="93">
        <f t="shared" si="15"/>
        <v>288027.44670414965</v>
      </c>
      <c r="U11" s="93">
        <f t="shared" si="16"/>
        <v>28364678.950476184</v>
      </c>
      <c r="V11" s="92">
        <f t="shared" si="0"/>
        <v>5.0354042303359021</v>
      </c>
      <c r="W11" s="92">
        <f t="shared" si="1"/>
        <v>0.51710850554655907</v>
      </c>
      <c r="X11" s="92">
        <f t="shared" si="2"/>
        <v>4.4301623925393732E-2</v>
      </c>
      <c r="Y11" s="92">
        <f t="shared" si="3"/>
        <v>5.7415541504869369E-2</v>
      </c>
      <c r="Z11" s="92">
        <f t="shared" si="4"/>
        <v>5.654229901312724</v>
      </c>
      <c r="AA11" s="92">
        <v>5.5770098687278669E-2</v>
      </c>
      <c r="AB11" s="92">
        <v>0</v>
      </c>
      <c r="AC11" s="92">
        <v>0</v>
      </c>
      <c r="AD11" s="92">
        <f t="shared" si="5"/>
        <v>279773.01452382898</v>
      </c>
      <c r="AE11" s="92">
        <f t="shared" si="6"/>
        <v>0</v>
      </c>
      <c r="AF11" s="92">
        <f t="shared" si="7"/>
        <v>0</v>
      </c>
      <c r="AG11" s="92">
        <f t="shared" si="8"/>
        <v>5.71</v>
      </c>
      <c r="AH11" s="93">
        <f t="shared" si="9"/>
        <v>28644452</v>
      </c>
      <c r="AI11" s="184"/>
      <c r="AJ11" s="177">
        <v>4322.3</v>
      </c>
      <c r="AK11" s="93">
        <f t="shared" si="17"/>
        <v>14067790</v>
      </c>
      <c r="AL11" s="185"/>
    </row>
    <row r="12" spans="1:39" x14ac:dyDescent="0.35">
      <c r="A12" s="90" t="s">
        <v>71</v>
      </c>
      <c r="B12" s="89">
        <v>940</v>
      </c>
      <c r="C12" s="90" t="s">
        <v>77</v>
      </c>
      <c r="D12" s="92">
        <v>5.47</v>
      </c>
      <c r="E12" s="92">
        <f>'TP notional rates'!I16</f>
        <v>0.05</v>
      </c>
      <c r="F12" s="92">
        <f t="shared" si="10"/>
        <v>5.5473499999999989</v>
      </c>
      <c r="G12" s="92">
        <f t="shared" si="11"/>
        <v>5.7326748033999992</v>
      </c>
      <c r="H12" s="91">
        <f>ACA!I20</f>
        <v>1.0621970695162239</v>
      </c>
      <c r="I12" s="91">
        <f>'Formula factor data'!D17</f>
        <v>4718.6899999999996</v>
      </c>
      <c r="J12" s="91">
        <f>'Formula factor data'!H17</f>
        <v>943.11537885535211</v>
      </c>
      <c r="K12" s="91">
        <f>'Formula factor data'!I17</f>
        <v>932.031474174957</v>
      </c>
      <c r="L12" s="91">
        <f>'Formula factor data'!J17</f>
        <v>153.54249854735616</v>
      </c>
      <c r="M12" s="92">
        <f>H12*'National calculations'!$E$34</f>
        <v>5.1799430791390417</v>
      </c>
      <c r="N12" s="92">
        <f>H12*'National calculations'!$E$35</f>
        <v>1.8789331044854545</v>
      </c>
      <c r="O12" s="92">
        <f>H12*'National calculations'!$E$36</f>
        <v>0.36334421966360447</v>
      </c>
      <c r="P12" s="92">
        <f>H12*'National calculations'!$E$37</f>
        <v>1.5098829041393638</v>
      </c>
      <c r="Q12" s="93">
        <f t="shared" si="12"/>
        <v>13932250.996618483</v>
      </c>
      <c r="R12" s="93">
        <f t="shared" si="13"/>
        <v>1010068.9028079775</v>
      </c>
      <c r="S12" s="93">
        <f t="shared" si="14"/>
        <v>193029.50175103065</v>
      </c>
      <c r="T12" s="93">
        <f t="shared" si="15"/>
        <v>132143.78036083281</v>
      </c>
      <c r="U12" s="93">
        <f t="shared" si="16"/>
        <v>15267493.181538323</v>
      </c>
      <c r="V12" s="92">
        <f t="shared" si="0"/>
        <v>5.1799430791390417</v>
      </c>
      <c r="W12" s="92">
        <f t="shared" si="1"/>
        <v>0.37553869965618897</v>
      </c>
      <c r="X12" s="92">
        <f t="shared" si="2"/>
        <v>7.1767428817324022E-2</v>
      </c>
      <c r="Y12" s="92">
        <f t="shared" si="3"/>
        <v>4.9130414080072259E-2</v>
      </c>
      <c r="Z12" s="92">
        <f t="shared" si="4"/>
        <v>5.6763796216926261</v>
      </c>
      <c r="AA12" s="92">
        <v>3.3620378307374743E-2</v>
      </c>
      <c r="AB12" s="92">
        <v>0</v>
      </c>
      <c r="AC12" s="92">
        <v>0</v>
      </c>
      <c r="AD12" s="92">
        <f t="shared" si="5"/>
        <v>90427.161461678901</v>
      </c>
      <c r="AE12" s="92">
        <f t="shared" si="6"/>
        <v>0</v>
      </c>
      <c r="AF12" s="92">
        <f t="shared" si="7"/>
        <v>0</v>
      </c>
      <c r="AG12" s="92">
        <f t="shared" si="8"/>
        <v>5.71</v>
      </c>
      <c r="AH12" s="93">
        <f t="shared" si="9"/>
        <v>15357921</v>
      </c>
      <c r="AI12" s="184"/>
      <c r="AJ12" s="177">
        <v>2310.87</v>
      </c>
      <c r="AK12" s="93">
        <f t="shared" si="17"/>
        <v>7521189</v>
      </c>
      <c r="AL12" s="185"/>
    </row>
    <row r="13" spans="1:39" x14ac:dyDescent="0.35">
      <c r="A13" s="90" t="s">
        <v>71</v>
      </c>
      <c r="B13" s="89">
        <v>892</v>
      </c>
      <c r="C13" s="90" t="s">
        <v>78</v>
      </c>
      <c r="D13" s="92">
        <v>5.72</v>
      </c>
      <c r="E13" s="92">
        <f>'TP notional rates'!I17</f>
        <v>0.15</v>
      </c>
      <c r="F13" s="92">
        <f t="shared" si="10"/>
        <v>5.8985999999999992</v>
      </c>
      <c r="G13" s="92">
        <f t="shared" si="11"/>
        <v>6.0923948584000005</v>
      </c>
      <c r="H13" s="91">
        <f>ACA!I21</f>
        <v>1.0397363085481901</v>
      </c>
      <c r="I13" s="91">
        <f>'Formula factor data'!D18</f>
        <v>4386.5</v>
      </c>
      <c r="J13" s="91">
        <f>'Formula factor data'!H18</f>
        <v>1640.315961770018</v>
      </c>
      <c r="K13" s="91">
        <f>'Formula factor data'!I18</f>
        <v>1602.3197552167501</v>
      </c>
      <c r="L13" s="91">
        <f>'Formula factor data'!J18</f>
        <v>165.34744605299099</v>
      </c>
      <c r="M13" s="92">
        <f>H13*'National calculations'!$E$34</f>
        <v>5.0704102375717488</v>
      </c>
      <c r="N13" s="92">
        <f>H13*'National calculations'!$E$35</f>
        <v>1.8392019956865999</v>
      </c>
      <c r="O13" s="92">
        <f>H13*'National calculations'!$E$36</f>
        <v>0.35566109955228847</v>
      </c>
      <c r="P13" s="92">
        <f>H13*'National calculations'!$E$37</f>
        <v>1.4779555716576043</v>
      </c>
      <c r="Q13" s="93">
        <f t="shared" si="12"/>
        <v>12677572.069051832</v>
      </c>
      <c r="R13" s="93">
        <f t="shared" si="13"/>
        <v>1719617.2625530809</v>
      </c>
      <c r="S13" s="93">
        <f t="shared" si="14"/>
        <v>324833.19940560352</v>
      </c>
      <c r="T13" s="93">
        <f t="shared" si="15"/>
        <v>139294.42211742271</v>
      </c>
      <c r="U13" s="93">
        <f t="shared" si="16"/>
        <v>14861316.953127939</v>
      </c>
      <c r="V13" s="92">
        <f t="shared" si="0"/>
        <v>5.0704102375717488</v>
      </c>
      <c r="W13" s="92">
        <f t="shared" si="1"/>
        <v>0.68776299793548423</v>
      </c>
      <c r="X13" s="92">
        <f t="shared" si="2"/>
        <v>0.12991742983580143</v>
      </c>
      <c r="Y13" s="92">
        <f t="shared" si="3"/>
        <v>5.5710972108371865E-2</v>
      </c>
      <c r="Z13" s="92">
        <f t="shared" si="4"/>
        <v>5.9438016374514069</v>
      </c>
      <c r="AA13" s="92">
        <v>0</v>
      </c>
      <c r="AB13" s="92">
        <v>0</v>
      </c>
      <c r="AC13" s="92">
        <v>0</v>
      </c>
      <c r="AD13" s="92">
        <f t="shared" si="5"/>
        <v>0</v>
      </c>
      <c r="AE13" s="92">
        <f t="shared" si="6"/>
        <v>0</v>
      </c>
      <c r="AF13" s="92">
        <f t="shared" si="7"/>
        <v>0</v>
      </c>
      <c r="AG13" s="92">
        <f t="shared" si="8"/>
        <v>5.94</v>
      </c>
      <c r="AH13" s="93">
        <f t="shared" si="9"/>
        <v>14851812</v>
      </c>
      <c r="AI13" s="184"/>
      <c r="AJ13" s="177">
        <v>1400.14</v>
      </c>
      <c r="AK13" s="93">
        <f t="shared" si="17"/>
        <v>4740595</v>
      </c>
      <c r="AL13" s="185"/>
    </row>
    <row r="14" spans="1:39" x14ac:dyDescent="0.35">
      <c r="A14" s="90" t="s">
        <v>71</v>
      </c>
      <c r="B14" s="89">
        <v>891</v>
      </c>
      <c r="C14" s="90" t="s">
        <v>79</v>
      </c>
      <c r="D14" s="92">
        <v>5.47</v>
      </c>
      <c r="E14" s="92">
        <f>'TP notional rates'!I18</f>
        <v>0.09</v>
      </c>
      <c r="F14" s="92">
        <f t="shared" si="10"/>
        <v>5.5873499999999989</v>
      </c>
      <c r="G14" s="92">
        <f t="shared" si="11"/>
        <v>5.7726748033999993</v>
      </c>
      <c r="H14" s="91">
        <f>ACA!I22</f>
        <v>1.0444932616693952</v>
      </c>
      <c r="I14" s="91">
        <f>'Formula factor data'!D19</f>
        <v>10994.01</v>
      </c>
      <c r="J14" s="91">
        <f>'Formula factor data'!H19</f>
        <v>2500.2325009509877</v>
      </c>
      <c r="K14" s="91">
        <f>'Formula factor data'!I19</f>
        <v>1343.3363643326459</v>
      </c>
      <c r="L14" s="91">
        <f>'Formula factor data'!J19</f>
        <v>376.43010010237742</v>
      </c>
      <c r="M14" s="92">
        <f>H14*'National calculations'!$E$34</f>
        <v>5.0936081422780743</v>
      </c>
      <c r="N14" s="92">
        <f>H14*'National calculations'!$E$35</f>
        <v>1.8476166269753007</v>
      </c>
      <c r="O14" s="92">
        <f>H14*'National calculations'!$E$36</f>
        <v>0.35728830364595804</v>
      </c>
      <c r="P14" s="92">
        <f>H14*'National calculations'!$E$37</f>
        <v>1.4847174451362906</v>
      </c>
      <c r="Q14" s="93">
        <f t="shared" si="12"/>
        <v>31919531.945803344</v>
      </c>
      <c r="R14" s="93">
        <f t="shared" si="13"/>
        <v>2633098.5498348176</v>
      </c>
      <c r="S14" s="93">
        <f t="shared" si="14"/>
        <v>273576.27137785358</v>
      </c>
      <c r="T14" s="93">
        <f t="shared" si="15"/>
        <v>318568.63180294796</v>
      </c>
      <c r="U14" s="93">
        <f t="shared" si="16"/>
        <v>35144775.398818962</v>
      </c>
      <c r="V14" s="92">
        <f t="shared" si="0"/>
        <v>5.0936081422780735</v>
      </c>
      <c r="W14" s="92">
        <f t="shared" si="1"/>
        <v>0.42018072932997907</v>
      </c>
      <c r="X14" s="92">
        <f t="shared" si="2"/>
        <v>4.365635203518458E-2</v>
      </c>
      <c r="Y14" s="92">
        <f t="shared" si="3"/>
        <v>5.0836076781483726E-2</v>
      </c>
      <c r="Z14" s="92">
        <f t="shared" si="4"/>
        <v>5.6082813004247214</v>
      </c>
      <c r="AA14" s="92">
        <v>0.10171869957528124</v>
      </c>
      <c r="AB14" s="92">
        <v>0</v>
      </c>
      <c r="AC14" s="92">
        <v>0</v>
      </c>
      <c r="AD14" s="92">
        <f t="shared" si="5"/>
        <v>637428.94818105339</v>
      </c>
      <c r="AE14" s="92">
        <f t="shared" si="6"/>
        <v>0</v>
      </c>
      <c r="AF14" s="92">
        <f t="shared" si="7"/>
        <v>0</v>
      </c>
      <c r="AG14" s="92">
        <f t="shared" si="8"/>
        <v>5.71</v>
      </c>
      <c r="AH14" s="93">
        <f t="shared" si="9"/>
        <v>35782205</v>
      </c>
      <c r="AI14" s="184"/>
      <c r="AJ14" s="177">
        <v>5997.92</v>
      </c>
      <c r="AK14" s="93">
        <f t="shared" si="17"/>
        <v>19521431</v>
      </c>
      <c r="AL14" s="185"/>
    </row>
    <row r="15" spans="1:39" x14ac:dyDescent="0.35">
      <c r="A15" s="90" t="s">
        <v>71</v>
      </c>
      <c r="B15" s="89">
        <v>857</v>
      </c>
      <c r="C15" s="90" t="s">
        <v>80</v>
      </c>
      <c r="D15" s="92">
        <v>5.47</v>
      </c>
      <c r="E15" s="92">
        <f>'TP notional rates'!I19</f>
        <v>0.03</v>
      </c>
      <c r="F15" s="92">
        <f t="shared" si="10"/>
        <v>5.5273499999999993</v>
      </c>
      <c r="G15" s="92">
        <f t="shared" si="11"/>
        <v>5.7126748033999997</v>
      </c>
      <c r="H15" s="91">
        <f>ACA!I23</f>
        <v>1.0294399229425837</v>
      </c>
      <c r="I15" s="91">
        <f>'Formula factor data'!D20</f>
        <v>352.88</v>
      </c>
      <c r="J15" s="91">
        <f>'Formula factor data'!H20</f>
        <v>37.767280669821623</v>
      </c>
      <c r="K15" s="91">
        <f>'Formula factor data'!I20</f>
        <v>19.611565564412803</v>
      </c>
      <c r="L15" s="91">
        <f>'Formula factor data'!J20</f>
        <v>7.5700330033003294</v>
      </c>
      <c r="M15" s="92">
        <f>H15*'National calculations'!$E$34</f>
        <v>5.0201985650972629</v>
      </c>
      <c r="N15" s="92">
        <f>H15*'National calculations'!$E$35</f>
        <v>1.8209885960019889</v>
      </c>
      <c r="O15" s="92">
        <f>H15*'National calculations'!$E$36</f>
        <v>0.35213902977767642</v>
      </c>
      <c r="P15" s="92">
        <f>H15*'National calculations'!$E$37</f>
        <v>1.4633195525548475</v>
      </c>
      <c r="Q15" s="93">
        <f t="shared" si="12"/>
        <v>1009770.7717013675</v>
      </c>
      <c r="R15" s="93">
        <f t="shared" si="13"/>
        <v>39201.058818998376</v>
      </c>
      <c r="S15" s="93">
        <f t="shared" si="14"/>
        <v>3936.4186720559596</v>
      </c>
      <c r="T15" s="93">
        <f t="shared" si="15"/>
        <v>6314.1050651124733</v>
      </c>
      <c r="U15" s="93">
        <f t="shared" si="16"/>
        <v>1059222.3542575343</v>
      </c>
      <c r="V15" s="92">
        <f t="shared" si="0"/>
        <v>5.020198565097262</v>
      </c>
      <c r="W15" s="92">
        <f t="shared" si="1"/>
        <v>0.19489284573155616</v>
      </c>
      <c r="X15" s="92">
        <f t="shared" si="2"/>
        <v>1.9570385599279112E-2</v>
      </c>
      <c r="Y15" s="92">
        <f t="shared" si="3"/>
        <v>3.1391343536655139E-2</v>
      </c>
      <c r="Z15" s="92">
        <f t="shared" si="4"/>
        <v>5.2660531399647521</v>
      </c>
      <c r="AA15" s="92">
        <v>0.44394686003524786</v>
      </c>
      <c r="AB15" s="92">
        <v>0</v>
      </c>
      <c r="AC15" s="92">
        <v>0</v>
      </c>
      <c r="AD15" s="92">
        <f t="shared" si="5"/>
        <v>89296.181742465822</v>
      </c>
      <c r="AE15" s="92">
        <f t="shared" si="6"/>
        <v>0</v>
      </c>
      <c r="AF15" s="92">
        <f t="shared" si="7"/>
        <v>0</v>
      </c>
      <c r="AG15" s="92">
        <f t="shared" si="8"/>
        <v>5.71</v>
      </c>
      <c r="AH15" s="93">
        <f t="shared" si="9"/>
        <v>1148519</v>
      </c>
      <c r="AI15" s="184"/>
      <c r="AJ15" s="177">
        <v>188.7</v>
      </c>
      <c r="AK15" s="93">
        <f t="shared" si="17"/>
        <v>614162</v>
      </c>
      <c r="AL15" s="185"/>
    </row>
    <row r="16" spans="1:39" x14ac:dyDescent="0.35">
      <c r="A16" s="90" t="s">
        <v>71</v>
      </c>
      <c r="B16" s="89">
        <v>941</v>
      </c>
      <c r="C16" s="90" t="s">
        <v>81</v>
      </c>
      <c r="D16" s="92">
        <v>5.5</v>
      </c>
      <c r="E16" s="92">
        <f>'TP notional rates'!I20</f>
        <v>0.04</v>
      </c>
      <c r="F16" s="92">
        <f t="shared" si="10"/>
        <v>5.5674999999999999</v>
      </c>
      <c r="G16" s="92">
        <f t="shared" si="11"/>
        <v>5.75384121</v>
      </c>
      <c r="H16" s="91">
        <f>ACA!I24</f>
        <v>1.0809256600635582</v>
      </c>
      <c r="I16" s="91">
        <f>'Formula factor data'!D21</f>
        <v>5687.44</v>
      </c>
      <c r="J16" s="91">
        <f>'Formula factor data'!H21</f>
        <v>908.67587157007858</v>
      </c>
      <c r="K16" s="91">
        <f>'Formula factor data'!I21</f>
        <v>1352.2359468845038</v>
      </c>
      <c r="L16" s="91">
        <f>'Formula factor data'!J21</f>
        <v>182.39280241738962</v>
      </c>
      <c r="M16" s="92">
        <f>H16*'National calculations'!$E$34</f>
        <v>5.2712755030101386</v>
      </c>
      <c r="N16" s="92">
        <f>H16*'National calculations'!$E$35</f>
        <v>1.9120623323751216</v>
      </c>
      <c r="O16" s="92">
        <f>H16*'National calculations'!$E$36</f>
        <v>0.36975068162166619</v>
      </c>
      <c r="P16" s="92">
        <f>H16*'National calculations'!$E$37</f>
        <v>1.5365050625858423</v>
      </c>
      <c r="Q16" s="93">
        <f t="shared" si="12"/>
        <v>17088635.993698787</v>
      </c>
      <c r="R16" s="93">
        <f t="shared" si="13"/>
        <v>990343.5966293501</v>
      </c>
      <c r="S16" s="93">
        <f t="shared" si="14"/>
        <v>284994.39295210276</v>
      </c>
      <c r="T16" s="93">
        <f t="shared" si="15"/>
        <v>159741.05464731692</v>
      </c>
      <c r="U16" s="93">
        <f t="shared" si="16"/>
        <v>18523715.037927557</v>
      </c>
      <c r="V16" s="92">
        <f t="shared" si="0"/>
        <v>5.2712755030101377</v>
      </c>
      <c r="W16" s="92">
        <f t="shared" si="1"/>
        <v>0.30548804143292607</v>
      </c>
      <c r="X16" s="92">
        <f t="shared" si="2"/>
        <v>8.7911285758419347E-2</v>
      </c>
      <c r="Y16" s="92">
        <f t="shared" si="3"/>
        <v>4.9274799258284652E-2</v>
      </c>
      <c r="Z16" s="92">
        <f t="shared" si="4"/>
        <v>5.7139496294597683</v>
      </c>
      <c r="AA16" s="92">
        <v>0</v>
      </c>
      <c r="AB16" s="92">
        <v>0</v>
      </c>
      <c r="AC16" s="92">
        <v>0</v>
      </c>
      <c r="AD16" s="92">
        <f t="shared" si="5"/>
        <v>0</v>
      </c>
      <c r="AE16" s="92">
        <f t="shared" si="6"/>
        <v>0</v>
      </c>
      <c r="AF16" s="92">
        <f t="shared" si="7"/>
        <v>0</v>
      </c>
      <c r="AG16" s="92">
        <f t="shared" si="8"/>
        <v>5.71</v>
      </c>
      <c r="AH16" s="93">
        <f t="shared" si="9"/>
        <v>18510911</v>
      </c>
      <c r="AI16" s="184"/>
      <c r="AJ16" s="177">
        <v>2848.78</v>
      </c>
      <c r="AK16" s="93">
        <f t="shared" si="17"/>
        <v>9271925</v>
      </c>
      <c r="AL16" s="185"/>
    </row>
    <row r="17" spans="1:38" x14ac:dyDescent="0.35">
      <c r="A17" s="90" t="s">
        <v>82</v>
      </c>
      <c r="B17" s="89">
        <v>822</v>
      </c>
      <c r="C17" s="90" t="s">
        <v>83</v>
      </c>
      <c r="D17" s="92">
        <v>5.78</v>
      </c>
      <c r="E17" s="92">
        <f>'TP notional rates'!I21</f>
        <v>0.08</v>
      </c>
      <c r="F17" s="92">
        <f t="shared" si="10"/>
        <v>5.8888999999999996</v>
      </c>
      <c r="G17" s="92">
        <f t="shared" si="11"/>
        <v>6.0847276716000005</v>
      </c>
      <c r="H17" s="91">
        <f>ACA!I25</f>
        <v>1.1230109619024351</v>
      </c>
      <c r="I17" s="91">
        <f>'Formula factor data'!D22</f>
        <v>2777.62</v>
      </c>
      <c r="J17" s="91">
        <f>'Formula factor data'!H22</f>
        <v>577.32098211615528</v>
      </c>
      <c r="K17" s="91">
        <f>'Formula factor data'!I22</f>
        <v>772.21890908556998</v>
      </c>
      <c r="L17" s="91">
        <f>'Formula factor data'!J22</f>
        <v>84.85359111301004</v>
      </c>
      <c r="M17" s="92">
        <f>H17*'National calculations'!$E$34</f>
        <v>5.4765099875046737</v>
      </c>
      <c r="N17" s="92">
        <f>H17*'National calculations'!$E$35</f>
        <v>1.9865075263101259</v>
      </c>
      <c r="O17" s="92">
        <f>H17*'National calculations'!$E$36</f>
        <v>0.38414674012606259</v>
      </c>
      <c r="P17" s="92">
        <f>H17*'National calculations'!$E$37</f>
        <v>1.5963281214001601</v>
      </c>
      <c r="Q17" s="93">
        <f t="shared" si="12"/>
        <v>8670648.2927508559</v>
      </c>
      <c r="R17" s="93">
        <f t="shared" si="13"/>
        <v>653705.91136018268</v>
      </c>
      <c r="S17" s="93">
        <f t="shared" si="14"/>
        <v>169087.86465568782</v>
      </c>
      <c r="T17" s="93">
        <f t="shared" si="15"/>
        <v>77208.879006428513</v>
      </c>
      <c r="U17" s="93">
        <f t="shared" si="16"/>
        <v>9570650.9477731548</v>
      </c>
      <c r="V17" s="92">
        <f t="shared" si="0"/>
        <v>5.4765099875046737</v>
      </c>
      <c r="W17" s="92">
        <f t="shared" si="1"/>
        <v>0.41289034355689258</v>
      </c>
      <c r="X17" s="92">
        <f t="shared" si="2"/>
        <v>0.10679840172123113</v>
      </c>
      <c r="Y17" s="92">
        <f t="shared" si="3"/>
        <v>4.876627245465133E-2</v>
      </c>
      <c r="Z17" s="92">
        <f t="shared" si="4"/>
        <v>6.0449650052374482</v>
      </c>
      <c r="AA17" s="92">
        <v>0</v>
      </c>
      <c r="AB17" s="92">
        <v>0</v>
      </c>
      <c r="AC17" s="92">
        <v>0</v>
      </c>
      <c r="AD17" s="92">
        <f t="shared" si="5"/>
        <v>0</v>
      </c>
      <c r="AE17" s="92">
        <f t="shared" si="6"/>
        <v>0</v>
      </c>
      <c r="AF17" s="92">
        <f t="shared" si="7"/>
        <v>0</v>
      </c>
      <c r="AG17" s="92">
        <f t="shared" si="8"/>
        <v>6.04</v>
      </c>
      <c r="AH17" s="93">
        <f t="shared" si="9"/>
        <v>9562791</v>
      </c>
      <c r="AI17" s="184"/>
      <c r="AJ17" s="177">
        <v>1101.44</v>
      </c>
      <c r="AK17" s="93">
        <f t="shared" si="17"/>
        <v>3792038</v>
      </c>
      <c r="AL17" s="185"/>
    </row>
    <row r="18" spans="1:38" x14ac:dyDescent="0.35">
      <c r="A18" s="90" t="s">
        <v>82</v>
      </c>
      <c r="B18" s="89">
        <v>873</v>
      </c>
      <c r="C18" s="90" t="s">
        <v>84</v>
      </c>
      <c r="D18" s="92">
        <v>5.8</v>
      </c>
      <c r="E18" s="92">
        <f>'TP notional rates'!I22</f>
        <v>0.03</v>
      </c>
      <c r="F18" s="92">
        <f t="shared" si="10"/>
        <v>5.8589999999999991</v>
      </c>
      <c r="G18" s="92">
        <f t="shared" si="11"/>
        <v>6.0555052759999999</v>
      </c>
      <c r="H18" s="91">
        <f>ACA!I26</f>
        <v>1.1344691743976043</v>
      </c>
      <c r="I18" s="91">
        <f>'Formula factor data'!D23</f>
        <v>8395.49</v>
      </c>
      <c r="J18" s="91">
        <f>'Formula factor data'!H23</f>
        <v>1775.3579840925247</v>
      </c>
      <c r="K18" s="91">
        <f>'Formula factor data'!I23</f>
        <v>1526.57001379448</v>
      </c>
      <c r="L18" s="91">
        <f>'Formula factor data'!J23</f>
        <v>266.08844045432903</v>
      </c>
      <c r="M18" s="92">
        <f>H18*'National calculations'!$E$34</f>
        <v>5.5323874609199306</v>
      </c>
      <c r="N18" s="92">
        <f>H18*'National calculations'!$E$35</f>
        <v>2.0067760954798826</v>
      </c>
      <c r="O18" s="92">
        <f>H18*'National calculations'!$E$36</f>
        <v>0.38806623434919502</v>
      </c>
      <c r="P18" s="92">
        <f>H18*'National calculations'!$E$37</f>
        <v>1.6126156443607833</v>
      </c>
      <c r="Q18" s="93">
        <f t="shared" si="12"/>
        <v>26474849.054438841</v>
      </c>
      <c r="R18" s="93">
        <f t="shared" si="13"/>
        <v>2030765.199135852</v>
      </c>
      <c r="S18" s="93">
        <f t="shared" si="14"/>
        <v>337673.85773246485</v>
      </c>
      <c r="T18" s="93">
        <f t="shared" si="15"/>
        <v>244586.07766032184</v>
      </c>
      <c r="U18" s="93">
        <f t="shared" si="16"/>
        <v>29087874.188967478</v>
      </c>
      <c r="V18" s="92">
        <f t="shared" si="0"/>
        <v>5.5323874609199306</v>
      </c>
      <c r="W18" s="92">
        <f t="shared" si="1"/>
        <v>0.42436426740979166</v>
      </c>
      <c r="X18" s="92">
        <f t="shared" si="2"/>
        <v>7.0562918510250455E-2</v>
      </c>
      <c r="Y18" s="92">
        <f t="shared" si="3"/>
        <v>5.1110582212618175E-2</v>
      </c>
      <c r="Z18" s="92">
        <f t="shared" si="4"/>
        <v>6.0784252290525904</v>
      </c>
      <c r="AA18" s="92">
        <v>0</v>
      </c>
      <c r="AB18" s="92">
        <v>0</v>
      </c>
      <c r="AC18" s="92">
        <v>2.2919973122192516E-2</v>
      </c>
      <c r="AD18" s="92">
        <f t="shared" si="5"/>
        <v>0</v>
      </c>
      <c r="AE18" s="92">
        <f t="shared" si="6"/>
        <v>0</v>
      </c>
      <c r="AF18" s="92">
        <f t="shared" si="7"/>
        <v>109681.91093415253</v>
      </c>
      <c r="AG18" s="92">
        <f t="shared" si="8"/>
        <v>6.06</v>
      </c>
      <c r="AH18" s="93">
        <f t="shared" si="9"/>
        <v>28999702</v>
      </c>
      <c r="AI18" s="184"/>
      <c r="AJ18" s="177">
        <v>3850.78</v>
      </c>
      <c r="AK18" s="93">
        <f t="shared" si="17"/>
        <v>13301365</v>
      </c>
      <c r="AL18" s="185"/>
    </row>
    <row r="19" spans="1:38" x14ac:dyDescent="0.35">
      <c r="A19" s="90" t="s">
        <v>82</v>
      </c>
      <c r="B19" s="89">
        <v>823</v>
      </c>
      <c r="C19" s="90" t="s">
        <v>85</v>
      </c>
      <c r="D19" s="92">
        <v>5.52</v>
      </c>
      <c r="E19" s="92">
        <f>'TP notional rates'!I23</f>
        <v>0.1</v>
      </c>
      <c r="F19" s="92">
        <f t="shared" si="10"/>
        <v>5.6475999999999988</v>
      </c>
      <c r="G19" s="92">
        <f t="shared" si="11"/>
        <v>5.8346188143999997</v>
      </c>
      <c r="H19" s="91">
        <f>ACA!I27</f>
        <v>1.1141836812489749</v>
      </c>
      <c r="I19" s="91">
        <f>'Formula factor data'!D24</f>
        <v>4598.0200000000004</v>
      </c>
      <c r="J19" s="91">
        <f>'Formula factor data'!H24</f>
        <v>598.73028048996991</v>
      </c>
      <c r="K19" s="91">
        <f>'Formula factor data'!I24</f>
        <v>512.758050638246</v>
      </c>
      <c r="L19" s="91">
        <f>'Formula factor data'!J24</f>
        <v>137.78815353226219</v>
      </c>
      <c r="M19" s="92">
        <f>H19*'National calculations'!$E$34</f>
        <v>5.4334625976739579</v>
      </c>
      <c r="N19" s="92">
        <f>H19*'National calculations'!$E$35</f>
        <v>1.970892843951866</v>
      </c>
      <c r="O19" s="92">
        <f>H19*'National calculations'!$E$36</f>
        <v>0.38112720496368085</v>
      </c>
      <c r="P19" s="92">
        <f>H19*'National calculations'!$E$37</f>
        <v>1.5837803931760841</v>
      </c>
      <c r="Q19" s="93">
        <f t="shared" si="12"/>
        <v>14240406.725213382</v>
      </c>
      <c r="R19" s="93">
        <f t="shared" si="13"/>
        <v>672618.93840673578</v>
      </c>
      <c r="S19" s="93">
        <f t="shared" si="14"/>
        <v>111392.84431755674</v>
      </c>
      <c r="T19" s="93">
        <f t="shared" si="15"/>
        <v>124388.92030650974</v>
      </c>
      <c r="U19" s="93">
        <f t="shared" si="16"/>
        <v>15148807.428244185</v>
      </c>
      <c r="V19" s="92">
        <f t="shared" si="0"/>
        <v>5.4334625976739579</v>
      </c>
      <c r="W19" s="92">
        <f t="shared" si="1"/>
        <v>0.25663942855293692</v>
      </c>
      <c r="X19" s="92">
        <f t="shared" si="2"/>
        <v>4.2502216750336066E-2</v>
      </c>
      <c r="Y19" s="92">
        <f t="shared" si="3"/>
        <v>4.7460901861308323E-2</v>
      </c>
      <c r="Z19" s="92">
        <f t="shared" si="4"/>
        <v>5.7800651448385389</v>
      </c>
      <c r="AA19" s="92">
        <v>0</v>
      </c>
      <c r="AB19" s="92">
        <v>0</v>
      </c>
      <c r="AC19" s="92">
        <v>0</v>
      </c>
      <c r="AD19" s="92">
        <f t="shared" si="5"/>
        <v>0</v>
      </c>
      <c r="AE19" s="92">
        <f t="shared" si="6"/>
        <v>0</v>
      </c>
      <c r="AF19" s="92">
        <f t="shared" si="7"/>
        <v>0</v>
      </c>
      <c r="AG19" s="92">
        <f t="shared" si="8"/>
        <v>5.78</v>
      </c>
      <c r="AH19" s="93">
        <f t="shared" si="9"/>
        <v>15148637</v>
      </c>
      <c r="AI19" s="184"/>
      <c r="AJ19" s="177">
        <v>2323.64</v>
      </c>
      <c r="AK19" s="93">
        <f t="shared" si="17"/>
        <v>7655465</v>
      </c>
      <c r="AL19" s="185"/>
    </row>
    <row r="20" spans="1:38" x14ac:dyDescent="0.35">
      <c r="A20" s="90" t="s">
        <v>82</v>
      </c>
      <c r="B20" s="89">
        <v>881</v>
      </c>
      <c r="C20" s="90" t="s">
        <v>86</v>
      </c>
      <c r="D20" s="92">
        <v>5.61</v>
      </c>
      <c r="E20" s="92">
        <f>'TP notional rates'!I24</f>
        <v>0.04</v>
      </c>
      <c r="F20" s="92">
        <f t="shared" si="10"/>
        <v>5.6780499999999998</v>
      </c>
      <c r="G20" s="92">
        <f t="shared" si="11"/>
        <v>5.8681180342000001</v>
      </c>
      <c r="H20" s="91">
        <f>ACA!I28</f>
        <v>1.1004413265714716</v>
      </c>
      <c r="I20" s="91">
        <f>'Formula factor data'!D25</f>
        <v>20799.28</v>
      </c>
      <c r="J20" s="91">
        <f>'Formula factor data'!H25</f>
        <v>4207.0959710335746</v>
      </c>
      <c r="K20" s="91">
        <f>'Formula factor data'!I25</f>
        <v>2412.765069198008</v>
      </c>
      <c r="L20" s="91">
        <f>'Formula factor data'!J25</f>
        <v>825.79108606557372</v>
      </c>
      <c r="M20" s="92">
        <f>H20*'National calculations'!$E$34</f>
        <v>5.3664462058520259</v>
      </c>
      <c r="N20" s="92">
        <f>H20*'National calculations'!$E$35</f>
        <v>1.9465838283481027</v>
      </c>
      <c r="O20" s="92">
        <f>H20*'National calculations'!$E$36</f>
        <v>0.37642637751843844</v>
      </c>
      <c r="P20" s="92">
        <f>H20*'National calculations'!$E$37</f>
        <v>1.5642460271100658</v>
      </c>
      <c r="Q20" s="93">
        <f t="shared" si="12"/>
        <v>63622383.827058733</v>
      </c>
      <c r="R20" s="93">
        <f t="shared" si="13"/>
        <v>4667995.0394677762</v>
      </c>
      <c r="S20" s="93">
        <f t="shared" si="14"/>
        <v>517690.19643670134</v>
      </c>
      <c r="T20" s="93">
        <f t="shared" si="15"/>
        <v>736292.04259255878</v>
      </c>
      <c r="U20" s="93">
        <f t="shared" si="16"/>
        <v>69544361.105555773</v>
      </c>
      <c r="V20" s="92">
        <f t="shared" si="0"/>
        <v>5.3664462058520268</v>
      </c>
      <c r="W20" s="92">
        <f t="shared" si="1"/>
        <v>0.39373790734690894</v>
      </c>
      <c r="X20" s="92">
        <f t="shared" si="2"/>
        <v>4.3666339161799378E-2</v>
      </c>
      <c r="Y20" s="92">
        <f t="shared" si="3"/>
        <v>6.2105054867331012E-2</v>
      </c>
      <c r="Z20" s="92">
        <f t="shared" si="4"/>
        <v>5.8659555072280662</v>
      </c>
      <c r="AA20" s="92">
        <v>0</v>
      </c>
      <c r="AB20" s="92">
        <v>0</v>
      </c>
      <c r="AC20" s="92">
        <v>0</v>
      </c>
      <c r="AD20" s="92">
        <f t="shared" si="5"/>
        <v>0</v>
      </c>
      <c r="AE20" s="92">
        <f t="shared" si="6"/>
        <v>0</v>
      </c>
      <c r="AF20" s="92">
        <f t="shared" si="7"/>
        <v>0</v>
      </c>
      <c r="AG20" s="92">
        <f t="shared" si="8"/>
        <v>5.87</v>
      </c>
      <c r="AH20" s="93">
        <f t="shared" si="9"/>
        <v>69592311</v>
      </c>
      <c r="AI20" s="184"/>
      <c r="AJ20" s="177">
        <v>8674.59</v>
      </c>
      <c r="AK20" s="93">
        <f t="shared" si="17"/>
        <v>29024311</v>
      </c>
      <c r="AL20" s="185"/>
    </row>
    <row r="21" spans="1:38" x14ac:dyDescent="0.35">
      <c r="A21" s="90" t="s">
        <v>82</v>
      </c>
      <c r="B21" s="89">
        <v>919</v>
      </c>
      <c r="C21" s="90" t="s">
        <v>87</v>
      </c>
      <c r="D21" s="92">
        <v>6.05</v>
      </c>
      <c r="E21" s="92">
        <f>'TP notional rates'!I25</f>
        <v>0.09</v>
      </c>
      <c r="F21" s="92">
        <f t="shared" si="10"/>
        <v>6.1702499999999993</v>
      </c>
      <c r="G21" s="92">
        <f t="shared" si="11"/>
        <v>6.3752253310000002</v>
      </c>
      <c r="H21" s="91">
        <f>ACA!I29</f>
        <v>1.1853285720611586</v>
      </c>
      <c r="I21" s="91">
        <f>'Formula factor data'!D26</f>
        <v>17206.73</v>
      </c>
      <c r="J21" s="91">
        <f>'Formula factor data'!H26</f>
        <v>2770.4292242328402</v>
      </c>
      <c r="K21" s="91">
        <f>'Formula factor data'!I26</f>
        <v>3575.7295736336978</v>
      </c>
      <c r="L21" s="91">
        <f>'Formula factor data'!J26</f>
        <v>531.86704660709972</v>
      </c>
      <c r="M21" s="92">
        <f>H21*'National calculations'!$E$34</f>
        <v>5.7804099724643239</v>
      </c>
      <c r="N21" s="92">
        <f>H21*'National calculations'!$E$35</f>
        <v>2.0967418924932049</v>
      </c>
      <c r="O21" s="92">
        <f>H21*'National calculations'!$E$36</f>
        <v>0.40546363515829492</v>
      </c>
      <c r="P21" s="92">
        <f>H21*'National calculations'!$E$37</f>
        <v>1.6849108306787053</v>
      </c>
      <c r="Q21" s="93">
        <f t="shared" si="12"/>
        <v>56693313.600735597</v>
      </c>
      <c r="R21" s="93">
        <f t="shared" si="13"/>
        <v>3311058.7583427746</v>
      </c>
      <c r="S21" s="93">
        <f t="shared" si="14"/>
        <v>826402.13742306712</v>
      </c>
      <c r="T21" s="93">
        <f t="shared" si="15"/>
        <v>510804.67196635681</v>
      </c>
      <c r="U21" s="93">
        <f t="shared" si="16"/>
        <v>61341579.168467797</v>
      </c>
      <c r="V21" s="92">
        <f t="shared" si="0"/>
        <v>5.7804099724643239</v>
      </c>
      <c r="W21" s="92">
        <f t="shared" si="1"/>
        <v>0.33759319839600244</v>
      </c>
      <c r="X21" s="92">
        <f t="shared" si="2"/>
        <v>8.4259374748632584E-2</v>
      </c>
      <c r="Y21" s="92">
        <f t="shared" si="3"/>
        <v>5.2081281411947414E-2</v>
      </c>
      <c r="Z21" s="92">
        <f t="shared" si="4"/>
        <v>6.2543438270209064</v>
      </c>
      <c r="AA21" s="92">
        <v>0</v>
      </c>
      <c r="AB21" s="92">
        <v>0</v>
      </c>
      <c r="AC21" s="92">
        <v>0</v>
      </c>
      <c r="AD21" s="92">
        <f t="shared" si="5"/>
        <v>0</v>
      </c>
      <c r="AE21" s="92">
        <f t="shared" si="6"/>
        <v>0</v>
      </c>
      <c r="AF21" s="92">
        <f t="shared" si="7"/>
        <v>0</v>
      </c>
      <c r="AG21" s="92">
        <f t="shared" si="8"/>
        <v>6.25</v>
      </c>
      <c r="AH21" s="93">
        <f t="shared" si="9"/>
        <v>61298976</v>
      </c>
      <c r="AI21" s="184"/>
      <c r="AJ21" s="177">
        <v>7925.81</v>
      </c>
      <c r="AK21" s="93">
        <f t="shared" si="17"/>
        <v>28235699</v>
      </c>
      <c r="AL21" s="185"/>
    </row>
    <row r="22" spans="1:38" x14ac:dyDescent="0.35">
      <c r="A22" s="90" t="s">
        <v>82</v>
      </c>
      <c r="B22" s="89">
        <v>821</v>
      </c>
      <c r="C22" s="90" t="s">
        <v>88</v>
      </c>
      <c r="D22" s="92">
        <v>5.87</v>
      </c>
      <c r="E22" s="92">
        <f>'TP notional rates'!I26</f>
        <v>0.04</v>
      </c>
      <c r="F22" s="92">
        <f t="shared" si="10"/>
        <v>5.9393499999999992</v>
      </c>
      <c r="G22" s="92">
        <f t="shared" si="11"/>
        <v>6.1382268914000004</v>
      </c>
      <c r="H22" s="91">
        <f>ACA!I30</f>
        <v>1.0995960276067351</v>
      </c>
      <c r="I22" s="91">
        <f>'Formula factor data'!D27</f>
        <v>4170.58</v>
      </c>
      <c r="J22" s="91">
        <f>'Formula factor data'!H27</f>
        <v>1021.8797655951421</v>
      </c>
      <c r="K22" s="91">
        <f>'Formula factor data'!I27</f>
        <v>2168.1287132829962</v>
      </c>
      <c r="L22" s="91">
        <f>'Formula factor data'!J27</f>
        <v>161.87463695395513</v>
      </c>
      <c r="M22" s="92">
        <f>H22*'National calculations'!$E$34</f>
        <v>5.3623239947785342</v>
      </c>
      <c r="N22" s="92">
        <f>H22*'National calculations'!$E$35</f>
        <v>1.9450885688961499</v>
      </c>
      <c r="O22" s="92">
        <f>H22*'National calculations'!$E$36</f>
        <v>0.37613722732066529</v>
      </c>
      <c r="P22" s="92">
        <f>H22*'National calculations'!$E$37</f>
        <v>1.5630444586889407</v>
      </c>
      <c r="Q22" s="93">
        <f t="shared" si="12"/>
        <v>12747480.68750177</v>
      </c>
      <c r="R22" s="93">
        <f t="shared" si="13"/>
        <v>1132958.5909818711</v>
      </c>
      <c r="S22" s="93">
        <f t="shared" si="14"/>
        <v>464842.93593249505</v>
      </c>
      <c r="T22" s="93">
        <f t="shared" si="15"/>
        <v>144219.83494710326</v>
      </c>
      <c r="U22" s="93">
        <f t="shared" si="16"/>
        <v>14489502.049363239</v>
      </c>
      <c r="V22" s="92">
        <f t="shared" si="0"/>
        <v>5.3623239947785333</v>
      </c>
      <c r="W22" s="92">
        <f t="shared" si="1"/>
        <v>0.47658758514292687</v>
      </c>
      <c r="X22" s="92">
        <f t="shared" si="2"/>
        <v>0.1955396905678797</v>
      </c>
      <c r="Y22" s="92">
        <f t="shared" si="3"/>
        <v>6.0667162431403687E-2</v>
      </c>
      <c r="Z22" s="92">
        <f t="shared" si="4"/>
        <v>6.0951184329207431</v>
      </c>
      <c r="AA22" s="92">
        <v>0</v>
      </c>
      <c r="AB22" s="92">
        <v>0</v>
      </c>
      <c r="AC22" s="92">
        <v>0</v>
      </c>
      <c r="AD22" s="92">
        <f t="shared" si="5"/>
        <v>0</v>
      </c>
      <c r="AE22" s="92">
        <f t="shared" si="6"/>
        <v>0</v>
      </c>
      <c r="AF22" s="92">
        <f t="shared" si="7"/>
        <v>0</v>
      </c>
      <c r="AG22" s="92">
        <f t="shared" si="8"/>
        <v>6.1</v>
      </c>
      <c r="AH22" s="93">
        <f t="shared" si="9"/>
        <v>14501107</v>
      </c>
      <c r="AI22" s="184"/>
      <c r="AJ22" s="177">
        <v>1097.4100000000001</v>
      </c>
      <c r="AK22" s="93">
        <f t="shared" si="17"/>
        <v>3815695</v>
      </c>
      <c r="AL22" s="185"/>
    </row>
    <row r="23" spans="1:38" x14ac:dyDescent="0.35">
      <c r="A23" s="90" t="s">
        <v>82</v>
      </c>
      <c r="B23" s="89">
        <v>926</v>
      </c>
      <c r="C23" s="90" t="s">
        <v>89</v>
      </c>
      <c r="D23" s="92">
        <v>5.48</v>
      </c>
      <c r="E23" s="92">
        <f>'TP notional rates'!I27</f>
        <v>0.06</v>
      </c>
      <c r="F23" s="92">
        <f t="shared" si="10"/>
        <v>5.5673999999999992</v>
      </c>
      <c r="G23" s="92">
        <f t="shared" si="11"/>
        <v>5.7530636056000004</v>
      </c>
      <c r="H23" s="91">
        <f>ACA!I31</f>
        <v>1.0558914137480107</v>
      </c>
      <c r="I23" s="91">
        <f>'Formula factor data'!D28</f>
        <v>9951.31</v>
      </c>
      <c r="J23" s="91">
        <f>'Formula factor data'!H28</f>
        <v>2363.4026032370052</v>
      </c>
      <c r="K23" s="91">
        <f>'Formula factor data'!I28</f>
        <v>1470.5800837137319</v>
      </c>
      <c r="L23" s="91">
        <f>'Formula factor data'!J28</f>
        <v>392.50843141731832</v>
      </c>
      <c r="M23" s="92">
        <f>H23*'National calculations'!$E$34</f>
        <v>5.149192723208512</v>
      </c>
      <c r="N23" s="92">
        <f>H23*'National calculations'!$E$35</f>
        <v>1.8677789545556474</v>
      </c>
      <c r="O23" s="92">
        <f>H23*'National calculations'!$E$36</f>
        <v>0.36118725308901933</v>
      </c>
      <c r="P23" s="92">
        <f>H23*'National calculations'!$E$37</f>
        <v>1.5009195939241047</v>
      </c>
      <c r="Q23" s="93">
        <f t="shared" si="12"/>
        <v>29207491.431883495</v>
      </c>
      <c r="R23" s="93">
        <f t="shared" si="13"/>
        <v>2516158.7767768223</v>
      </c>
      <c r="S23" s="93">
        <f t="shared" si="14"/>
        <v>302758.22510387027</v>
      </c>
      <c r="T23" s="93">
        <f t="shared" si="15"/>
        <v>335800.44943196123</v>
      </c>
      <c r="U23" s="93">
        <f t="shared" si="16"/>
        <v>32362208.883196149</v>
      </c>
      <c r="V23" s="92">
        <f t="shared" si="0"/>
        <v>5.149192723208512</v>
      </c>
      <c r="W23" s="92">
        <f t="shared" si="1"/>
        <v>0.44359120994804796</v>
      </c>
      <c r="X23" s="92">
        <f t="shared" si="2"/>
        <v>5.3375362729528364E-2</v>
      </c>
      <c r="Y23" s="92">
        <f t="shared" si="3"/>
        <v>5.9200607306441944E-2</v>
      </c>
      <c r="Z23" s="92">
        <f t="shared" si="4"/>
        <v>5.7053599031925302</v>
      </c>
      <c r="AA23" s="92">
        <v>4.6400968074706839E-3</v>
      </c>
      <c r="AB23" s="92">
        <v>0</v>
      </c>
      <c r="AC23" s="92">
        <v>0</v>
      </c>
      <c r="AD23" s="92">
        <f t="shared" si="5"/>
        <v>26319.773803856118</v>
      </c>
      <c r="AE23" s="92">
        <f t="shared" si="6"/>
        <v>0</v>
      </c>
      <c r="AF23" s="92">
        <f t="shared" si="7"/>
        <v>0</v>
      </c>
      <c r="AG23" s="92">
        <f t="shared" si="8"/>
        <v>5.71</v>
      </c>
      <c r="AH23" s="93">
        <f t="shared" si="9"/>
        <v>32388529</v>
      </c>
      <c r="AI23" s="184"/>
      <c r="AJ23" s="177">
        <v>4011.35</v>
      </c>
      <c r="AK23" s="93">
        <f t="shared" si="17"/>
        <v>13055741</v>
      </c>
      <c r="AL23" s="185"/>
    </row>
    <row r="24" spans="1:38" x14ac:dyDescent="0.35">
      <c r="A24" s="90" t="s">
        <v>82</v>
      </c>
      <c r="B24" s="89">
        <v>874</v>
      </c>
      <c r="C24" s="90" t="s">
        <v>90</v>
      </c>
      <c r="D24" s="92">
        <v>6</v>
      </c>
      <c r="E24" s="92">
        <f>'TP notional rates'!I28</f>
        <v>0.02</v>
      </c>
      <c r="F24" s="92">
        <f t="shared" si="10"/>
        <v>6.0499999999999989</v>
      </c>
      <c r="G24" s="92">
        <f t="shared" si="11"/>
        <v>6.2532813199999993</v>
      </c>
      <c r="H24" s="91">
        <f>ACA!I32</f>
        <v>1.1107959304986545</v>
      </c>
      <c r="I24" s="91">
        <f>'Formula factor data'!D29</f>
        <v>3356.01</v>
      </c>
      <c r="J24" s="91">
        <f>'Formula factor data'!H29</f>
        <v>1010.7044113879004</v>
      </c>
      <c r="K24" s="91">
        <f>'Formula factor data'!I29</f>
        <v>1367.4625453908723</v>
      </c>
      <c r="L24" s="91">
        <f>'Formula factor data'!J29</f>
        <v>167.8292378831992</v>
      </c>
      <c r="M24" s="92">
        <f>H24*'National calculations'!$E$34</f>
        <v>5.4169417875939958</v>
      </c>
      <c r="N24" s="92">
        <f>H24*'National calculations'!$E$35</f>
        <v>1.9649002111182794</v>
      </c>
      <c r="O24" s="92">
        <f>H24*'National calculations'!$E$36</f>
        <v>0.37996836195034944</v>
      </c>
      <c r="P24" s="92">
        <f>H24*'National calculations'!$E$37</f>
        <v>1.5789648019000475</v>
      </c>
      <c r="Q24" s="93">
        <f t="shared" si="12"/>
        <v>10362207.160892496</v>
      </c>
      <c r="R24" s="93">
        <f t="shared" si="13"/>
        <v>1131981.9874491293</v>
      </c>
      <c r="S24" s="93">
        <f t="shared" si="14"/>
        <v>296167.7269383563</v>
      </c>
      <c r="T24" s="93">
        <f t="shared" si="15"/>
        <v>151047.98182795051</v>
      </c>
      <c r="U24" s="93">
        <f t="shared" si="16"/>
        <v>11941404.857107932</v>
      </c>
      <c r="V24" s="92">
        <f t="shared" si="0"/>
        <v>5.4169417875939958</v>
      </c>
      <c r="W24" s="92">
        <f t="shared" si="1"/>
        <v>0.59175428896643989</v>
      </c>
      <c r="X24" s="92">
        <f t="shared" si="2"/>
        <v>0.15482448008218841</v>
      </c>
      <c r="Y24" s="92">
        <f t="shared" si="3"/>
        <v>7.8961760944479195E-2</v>
      </c>
      <c r="Z24" s="92">
        <f t="shared" si="4"/>
        <v>6.2424823175871031</v>
      </c>
      <c r="AA24" s="92">
        <v>0</v>
      </c>
      <c r="AB24" s="92">
        <v>0</v>
      </c>
      <c r="AC24" s="92">
        <v>0</v>
      </c>
      <c r="AD24" s="92">
        <f t="shared" si="5"/>
        <v>0</v>
      </c>
      <c r="AE24" s="92">
        <f t="shared" si="6"/>
        <v>0</v>
      </c>
      <c r="AF24" s="92">
        <f t="shared" si="7"/>
        <v>0</v>
      </c>
      <c r="AG24" s="92">
        <f t="shared" si="8"/>
        <v>6.24</v>
      </c>
      <c r="AH24" s="93">
        <f t="shared" si="9"/>
        <v>11936657</v>
      </c>
      <c r="AI24" s="184"/>
      <c r="AJ24" s="177">
        <v>1462.69</v>
      </c>
      <c r="AK24" s="93">
        <f t="shared" si="17"/>
        <v>5202496</v>
      </c>
      <c r="AL24" s="185"/>
    </row>
    <row r="25" spans="1:38" x14ac:dyDescent="0.35">
      <c r="A25" s="90" t="s">
        <v>82</v>
      </c>
      <c r="B25" s="89">
        <v>882</v>
      </c>
      <c r="C25" s="90" t="s">
        <v>91</v>
      </c>
      <c r="D25" s="92">
        <v>5.59</v>
      </c>
      <c r="E25" s="92">
        <f>'TP notional rates'!I29</f>
        <v>7.0000000000000007E-2</v>
      </c>
      <c r="F25" s="92">
        <f t="shared" si="10"/>
        <v>5.6879499999999998</v>
      </c>
      <c r="G25" s="92">
        <f t="shared" si="11"/>
        <v>5.8773404298000003</v>
      </c>
      <c r="H25" s="91">
        <f>ACA!I33</f>
        <v>1.0782465877510587</v>
      </c>
      <c r="I25" s="91">
        <f>'Formula factor data'!D30</f>
        <v>2368.48</v>
      </c>
      <c r="J25" s="91">
        <f>'Formula factor data'!H30</f>
        <v>612.04803838920952</v>
      </c>
      <c r="K25" s="91">
        <f>'Formula factor data'!I30</f>
        <v>394.62191274596807</v>
      </c>
      <c r="L25" s="91">
        <f>'Formula factor data'!J30</f>
        <v>113.52191721132897</v>
      </c>
      <c r="M25" s="92">
        <f>H25*'National calculations'!$E$34</f>
        <v>5.2582106561169306</v>
      </c>
      <c r="N25" s="92">
        <f>H25*'National calculations'!$E$35</f>
        <v>1.9073232893088869</v>
      </c>
      <c r="O25" s="92">
        <f>H25*'National calculations'!$E$36</f>
        <v>0.3688342552195007</v>
      </c>
      <c r="P25" s="92">
        <f>H25*'National calculations'!$E$37</f>
        <v>1.5326968375401469</v>
      </c>
      <c r="Q25" s="93">
        <f t="shared" si="12"/>
        <v>7098761.0616359022</v>
      </c>
      <c r="R25" s="93">
        <f t="shared" si="13"/>
        <v>665402.88234346861</v>
      </c>
      <c r="S25" s="93">
        <f t="shared" si="14"/>
        <v>82963.545190143734</v>
      </c>
      <c r="T25" s="93">
        <f t="shared" si="15"/>
        <v>99176.969595740011</v>
      </c>
      <c r="U25" s="93">
        <f t="shared" si="16"/>
        <v>7946304.4587652534</v>
      </c>
      <c r="V25" s="92">
        <f t="shared" si="0"/>
        <v>5.2582106561169315</v>
      </c>
      <c r="W25" s="92">
        <f t="shared" si="1"/>
        <v>0.49287875675351239</v>
      </c>
      <c r="X25" s="92">
        <f t="shared" si="2"/>
        <v>6.14529484230198E-2</v>
      </c>
      <c r="Y25" s="92">
        <f t="shared" si="3"/>
        <v>7.3462593520442765E-2</v>
      </c>
      <c r="Z25" s="92">
        <f t="shared" si="4"/>
        <v>5.886004954813906</v>
      </c>
      <c r="AA25" s="92">
        <v>0</v>
      </c>
      <c r="AB25" s="92">
        <v>0</v>
      </c>
      <c r="AC25" s="92">
        <v>8.6645443568489355E-3</v>
      </c>
      <c r="AD25" s="92">
        <f t="shared" si="5"/>
        <v>0</v>
      </c>
      <c r="AE25" s="92">
        <f t="shared" si="6"/>
        <v>0</v>
      </c>
      <c r="AF25" s="92">
        <f t="shared" si="7"/>
        <v>11697.426010436451</v>
      </c>
      <c r="AG25" s="92">
        <f t="shared" si="8"/>
        <v>5.88</v>
      </c>
      <c r="AH25" s="93">
        <f t="shared" si="9"/>
        <v>7938198</v>
      </c>
      <c r="AI25" s="184"/>
      <c r="AJ25" s="177">
        <v>888.36</v>
      </c>
      <c r="AK25" s="93">
        <f t="shared" si="17"/>
        <v>2977428</v>
      </c>
      <c r="AL25" s="185"/>
    </row>
    <row r="26" spans="1:38" x14ac:dyDescent="0.35">
      <c r="A26" s="90" t="s">
        <v>82</v>
      </c>
      <c r="B26" s="89">
        <v>935</v>
      </c>
      <c r="C26" s="90" t="s">
        <v>92</v>
      </c>
      <c r="D26" s="92">
        <v>5.5</v>
      </c>
      <c r="E26" s="92">
        <f>'TP notional rates'!I30</f>
        <v>0.05</v>
      </c>
      <c r="F26" s="92">
        <f t="shared" si="10"/>
        <v>5.5774999999999997</v>
      </c>
      <c r="G26" s="92">
        <f t="shared" si="11"/>
        <v>5.7638412099999998</v>
      </c>
      <c r="H26" s="91">
        <f>ACA!I34</f>
        <v>1.0641151094250607</v>
      </c>
      <c r="I26" s="91">
        <f>'Formula factor data'!D31</f>
        <v>8931.09</v>
      </c>
      <c r="J26" s="91">
        <f>'Formula factor data'!H31</f>
        <v>2003.147531804774</v>
      </c>
      <c r="K26" s="91">
        <f>'Formula factor data'!I31</f>
        <v>1085.150531691849</v>
      </c>
      <c r="L26" s="91">
        <f>'Formula factor data'!J31</f>
        <v>352.58806822537372</v>
      </c>
      <c r="M26" s="92">
        <f>H26*'National calculations'!$E$34</f>
        <v>5.1892966518765533</v>
      </c>
      <c r="N26" s="92">
        <f>H26*'National calculations'!$E$35</f>
        <v>1.8823259482277923</v>
      </c>
      <c r="O26" s="92">
        <f>H26*'National calculations'!$E$36</f>
        <v>0.36400032080901373</v>
      </c>
      <c r="P26" s="92">
        <f>H26*'National calculations'!$E$37</f>
        <v>1.5126093432822703</v>
      </c>
      <c r="Q26" s="93">
        <f t="shared" si="12"/>
        <v>26417262.997726653</v>
      </c>
      <c r="R26" s="93">
        <f t="shared" si="13"/>
        <v>2149228.6490294123</v>
      </c>
      <c r="S26" s="93">
        <f t="shared" si="14"/>
        <v>225147.23074728576</v>
      </c>
      <c r="T26" s="93">
        <f t="shared" si="15"/>
        <v>303996.9636067017</v>
      </c>
      <c r="U26" s="93">
        <f t="shared" si="16"/>
        <v>29095635.841110051</v>
      </c>
      <c r="V26" s="92">
        <f t="shared" si="0"/>
        <v>5.1892966518765533</v>
      </c>
      <c r="W26" s="92">
        <f t="shared" si="1"/>
        <v>0.42218548656934185</v>
      </c>
      <c r="X26" s="92">
        <f t="shared" si="2"/>
        <v>4.4226980319524815E-2</v>
      </c>
      <c r="Y26" s="92">
        <f t="shared" si="3"/>
        <v>5.9715892049855827E-2</v>
      </c>
      <c r="Z26" s="92">
        <f t="shared" si="4"/>
        <v>5.7154250108152755</v>
      </c>
      <c r="AA26" s="92">
        <v>0</v>
      </c>
      <c r="AB26" s="92">
        <v>0</v>
      </c>
      <c r="AC26" s="92">
        <v>0</v>
      </c>
      <c r="AD26" s="92">
        <f t="shared" si="5"/>
        <v>0</v>
      </c>
      <c r="AE26" s="92">
        <f t="shared" si="6"/>
        <v>0</v>
      </c>
      <c r="AF26" s="92">
        <f t="shared" si="7"/>
        <v>0</v>
      </c>
      <c r="AG26" s="92">
        <f t="shared" si="8"/>
        <v>5.72</v>
      </c>
      <c r="AH26" s="93">
        <f t="shared" si="9"/>
        <v>29118926</v>
      </c>
      <c r="AI26" s="184"/>
      <c r="AJ26" s="177">
        <v>3685.52</v>
      </c>
      <c r="AK26" s="93">
        <f t="shared" si="17"/>
        <v>12016270</v>
      </c>
      <c r="AL26" s="185"/>
    </row>
    <row r="27" spans="1:38" x14ac:dyDescent="0.35">
      <c r="A27" s="90" t="s">
        <v>82</v>
      </c>
      <c r="B27" s="89">
        <v>883</v>
      </c>
      <c r="C27" s="90" t="s">
        <v>93</v>
      </c>
      <c r="D27" s="92">
        <v>5.88</v>
      </c>
      <c r="E27" s="92">
        <f>'TP notional rates'!I31</f>
        <v>0.09</v>
      </c>
      <c r="F27" s="92">
        <f t="shared" si="10"/>
        <v>5.9993999999999987</v>
      </c>
      <c r="G27" s="92">
        <f t="shared" si="11"/>
        <v>6.1986156935999999</v>
      </c>
      <c r="H27" s="91">
        <f>ACA!I35</f>
        <v>1.1311489388405831</v>
      </c>
      <c r="I27" s="91">
        <f>'Formula factor data'!D32</f>
        <v>2887.95</v>
      </c>
      <c r="J27" s="91">
        <f>'Formula factor data'!H32</f>
        <v>665.53322111207638</v>
      </c>
      <c r="K27" s="91">
        <f>'Formula factor data'!I32</f>
        <v>747.17622155962499</v>
      </c>
      <c r="L27" s="91">
        <f>'Formula factor data'!J32</f>
        <v>93.805466428995842</v>
      </c>
      <c r="M27" s="92">
        <f>H27*'National calculations'!$E$34</f>
        <v>5.516195897519613</v>
      </c>
      <c r="N27" s="92">
        <f>H27*'National calculations'!$E$35</f>
        <v>2.0009028910794804</v>
      </c>
      <c r="O27" s="92">
        <f>H27*'National calculations'!$E$36</f>
        <v>0.38693048616066472</v>
      </c>
      <c r="P27" s="92">
        <f>H27*'National calculations'!$E$37</f>
        <v>1.6078960240105358</v>
      </c>
      <c r="Q27" s="93">
        <f t="shared" si="12"/>
        <v>9080383.827077806</v>
      </c>
      <c r="R27" s="93">
        <f t="shared" si="13"/>
        <v>759050.38735257788</v>
      </c>
      <c r="S27" s="93">
        <f t="shared" si="14"/>
        <v>164789.99743377994</v>
      </c>
      <c r="T27" s="93">
        <f t="shared" si="15"/>
        <v>85972.778805932627</v>
      </c>
      <c r="U27" s="93">
        <f t="shared" si="16"/>
        <v>10090196.990670096</v>
      </c>
      <c r="V27" s="92">
        <f t="shared" si="0"/>
        <v>5.5161958975196121</v>
      </c>
      <c r="W27" s="92">
        <f t="shared" si="1"/>
        <v>0.46111163497726509</v>
      </c>
      <c r="X27" s="92">
        <f t="shared" si="2"/>
        <v>0.10010743214243815</v>
      </c>
      <c r="Y27" s="92">
        <f t="shared" si="3"/>
        <v>5.222716338635925E-2</v>
      </c>
      <c r="Z27" s="92">
        <f t="shared" si="4"/>
        <v>6.129642128025675</v>
      </c>
      <c r="AA27" s="92">
        <v>0</v>
      </c>
      <c r="AB27" s="92">
        <v>0</v>
      </c>
      <c r="AC27" s="92">
        <v>0</v>
      </c>
      <c r="AD27" s="92">
        <f t="shared" si="5"/>
        <v>0</v>
      </c>
      <c r="AE27" s="92">
        <f t="shared" si="6"/>
        <v>0</v>
      </c>
      <c r="AF27" s="92">
        <f t="shared" si="7"/>
        <v>0</v>
      </c>
      <c r="AG27" s="92">
        <f t="shared" si="8"/>
        <v>6.13</v>
      </c>
      <c r="AH27" s="93">
        <f t="shared" si="9"/>
        <v>10090787</v>
      </c>
      <c r="AI27" s="184"/>
      <c r="AJ27" s="177">
        <v>1259.81</v>
      </c>
      <c r="AK27" s="93">
        <f t="shared" si="17"/>
        <v>4401903</v>
      </c>
      <c r="AL27" s="185"/>
    </row>
    <row r="28" spans="1:38" x14ac:dyDescent="0.35">
      <c r="A28" s="90" t="s">
        <v>94</v>
      </c>
      <c r="B28" s="89">
        <v>202</v>
      </c>
      <c r="C28" s="90" t="s">
        <v>95</v>
      </c>
      <c r="D28" s="92">
        <v>9.0399999999999991</v>
      </c>
      <c r="E28" s="92">
        <f>'TP notional rates'!I32</f>
        <v>0.14000000000000001</v>
      </c>
      <c r="F28" s="92">
        <f t="shared" si="10"/>
        <v>9.2251999999999992</v>
      </c>
      <c r="G28" s="92">
        <f t="shared" si="11"/>
        <v>9.5314771888000003</v>
      </c>
      <c r="H28" s="91">
        <f>ACA!I36</f>
        <v>1.4639333810995558</v>
      </c>
      <c r="I28" s="91">
        <f>'Formula factor data'!D33</f>
        <v>2063.9</v>
      </c>
      <c r="J28" s="91">
        <f>'Formula factor data'!H33</f>
        <v>891.03009987145265</v>
      </c>
      <c r="K28" s="91">
        <f>'Formula factor data'!I33</f>
        <v>1117.0457496881502</v>
      </c>
      <c r="L28" s="91">
        <f>'Formula factor data'!J33</f>
        <v>64.882281111977136</v>
      </c>
      <c r="M28" s="92">
        <f>H28*'National calculations'!$E$34</f>
        <v>7.1390628004659904</v>
      </c>
      <c r="N28" s="92">
        <f>H28*'National calculations'!$E$35</f>
        <v>2.5895692724534141</v>
      </c>
      <c r="O28" s="92">
        <f>H28*'National calculations'!$E$36</f>
        <v>0.50076558038084085</v>
      </c>
      <c r="P28" s="92">
        <f>H28*'National calculations'!$E$37</f>
        <v>2.0809396376209777</v>
      </c>
      <c r="Q28" s="93">
        <f t="shared" si="12"/>
        <v>8398557.676912602</v>
      </c>
      <c r="R28" s="93">
        <f t="shared" si="13"/>
        <v>1315208.9754511798</v>
      </c>
      <c r="S28" s="93">
        <f t="shared" si="14"/>
        <v>318845.49599808664</v>
      </c>
      <c r="T28" s="93">
        <f t="shared" si="15"/>
        <v>76959.183010752662</v>
      </c>
      <c r="U28" s="93">
        <f t="shared" si="16"/>
        <v>10109571.331372621</v>
      </c>
      <c r="V28" s="92">
        <f t="shared" si="0"/>
        <v>7.1390628004659904</v>
      </c>
      <c r="W28" s="92">
        <f t="shared" si="1"/>
        <v>1.1179728511353313</v>
      </c>
      <c r="X28" s="92">
        <f t="shared" si="2"/>
        <v>0.27102963474709918</v>
      </c>
      <c r="Y28" s="92">
        <f t="shared" si="3"/>
        <v>6.5417951715286651E-2</v>
      </c>
      <c r="Z28" s="92">
        <f t="shared" si="4"/>
        <v>8.5934832380637065</v>
      </c>
      <c r="AA28" s="92">
        <v>0</v>
      </c>
      <c r="AB28" s="92">
        <v>0.63171676193629089</v>
      </c>
      <c r="AC28" s="92">
        <v>0</v>
      </c>
      <c r="AD28" s="92">
        <f t="shared" si="5"/>
        <v>0</v>
      </c>
      <c r="AE28" s="92">
        <f t="shared" si="6"/>
        <v>743166.12822737708</v>
      </c>
      <c r="AF28" s="92">
        <f t="shared" si="7"/>
        <v>0</v>
      </c>
      <c r="AG28" s="92">
        <f t="shared" si="8"/>
        <v>9.23</v>
      </c>
      <c r="AH28" s="93">
        <f t="shared" si="9"/>
        <v>10858385</v>
      </c>
      <c r="AI28" s="184"/>
      <c r="AJ28" s="177">
        <v>493.01</v>
      </c>
      <c r="AK28" s="93">
        <f t="shared" si="17"/>
        <v>2593775</v>
      </c>
      <c r="AL28" s="185"/>
    </row>
    <row r="29" spans="1:38" x14ac:dyDescent="0.35">
      <c r="A29" s="90" t="s">
        <v>94</v>
      </c>
      <c r="B29" s="89">
        <v>204</v>
      </c>
      <c r="C29" s="90" t="s">
        <v>96</v>
      </c>
      <c r="D29" s="92">
        <v>7.6</v>
      </c>
      <c r="E29" s="92">
        <f>'TP notional rates'!I33</f>
        <v>0.09</v>
      </c>
      <c r="F29" s="92">
        <f t="shared" si="10"/>
        <v>7.7279999999999989</v>
      </c>
      <c r="G29" s="92">
        <f t="shared" si="11"/>
        <v>7.9854896719999999</v>
      </c>
      <c r="H29" s="91">
        <f>ACA!I37</f>
        <v>1.3836720088764785</v>
      </c>
      <c r="I29" s="91">
        <f>'Formula factor data'!D34</f>
        <v>4689.0600000000004</v>
      </c>
      <c r="J29" s="91">
        <f>'Formula factor data'!H34</f>
        <v>1859.8867065381489</v>
      </c>
      <c r="K29" s="91">
        <f>'Formula factor data'!I34</f>
        <v>1998.2014147232223</v>
      </c>
      <c r="L29" s="91">
        <f>'Formula factor data'!J34</f>
        <v>219.81182375352</v>
      </c>
      <c r="M29" s="92">
        <f>H29*'National calculations'!$E$34</f>
        <v>6.7476577104872684</v>
      </c>
      <c r="N29" s="92">
        <f>H29*'National calculations'!$E$35</f>
        <v>2.4475939708739682</v>
      </c>
      <c r="O29" s="92">
        <f>H29*'National calculations'!$E$36</f>
        <v>0.47331068853783642</v>
      </c>
      <c r="P29" s="92">
        <f>H29*'National calculations'!$E$37</f>
        <v>1.9668503812482556</v>
      </c>
      <c r="Q29" s="93">
        <f t="shared" si="12"/>
        <v>18034897.962444335</v>
      </c>
      <c r="R29" s="93">
        <f t="shared" si="13"/>
        <v>2594781.0689759064</v>
      </c>
      <c r="S29" s="93">
        <f t="shared" si="14"/>
        <v>539088.94984075846</v>
      </c>
      <c r="T29" s="93">
        <f t="shared" si="15"/>
        <v>246432.07253091654</v>
      </c>
      <c r="U29" s="93">
        <f t="shared" si="16"/>
        <v>21415200.053791918</v>
      </c>
      <c r="V29" s="92">
        <f t="shared" si="0"/>
        <v>6.7476577104872675</v>
      </c>
      <c r="W29" s="92">
        <f t="shared" si="1"/>
        <v>0.97082304117060014</v>
      </c>
      <c r="X29" s="92">
        <f t="shared" si="2"/>
        <v>0.20169716050550154</v>
      </c>
      <c r="Y29" s="92">
        <f t="shared" si="3"/>
        <v>9.2201202235092983E-2</v>
      </c>
      <c r="Z29" s="92">
        <f t="shared" si="4"/>
        <v>8.0123791143984633</v>
      </c>
      <c r="AA29" s="92">
        <v>0</v>
      </c>
      <c r="AB29" s="92">
        <v>0</v>
      </c>
      <c r="AC29" s="92">
        <v>2.6889468696563057E-2</v>
      </c>
      <c r="AD29" s="92">
        <f t="shared" si="5"/>
        <v>0</v>
      </c>
      <c r="AE29" s="92">
        <f t="shared" si="6"/>
        <v>0</v>
      </c>
      <c r="AF29" s="92">
        <f t="shared" si="7"/>
        <v>71869.209289194405</v>
      </c>
      <c r="AG29" s="92">
        <f t="shared" si="8"/>
        <v>7.99</v>
      </c>
      <c r="AH29" s="93">
        <f t="shared" si="9"/>
        <v>21355386</v>
      </c>
      <c r="AI29" s="184"/>
      <c r="AJ29" s="177">
        <v>2029.63</v>
      </c>
      <c r="AK29" s="93">
        <f t="shared" si="17"/>
        <v>9243544</v>
      </c>
      <c r="AL29" s="185"/>
    </row>
    <row r="30" spans="1:38" x14ac:dyDescent="0.35">
      <c r="A30" s="90" t="s">
        <v>94</v>
      </c>
      <c r="B30" s="89">
        <v>205</v>
      </c>
      <c r="C30" s="90" t="s">
        <v>97</v>
      </c>
      <c r="D30" s="92">
        <v>8.7100000000000009</v>
      </c>
      <c r="E30" s="92">
        <f>'TP notional rates'!I34</f>
        <v>0.12</v>
      </c>
      <c r="F30" s="92">
        <f t="shared" si="10"/>
        <v>8.8735499999999998</v>
      </c>
      <c r="G30" s="92">
        <f t="shared" si="11"/>
        <v>9.1686467161999996</v>
      </c>
      <c r="H30" s="91">
        <f>ACA!I38</f>
        <v>1.4743197758511681</v>
      </c>
      <c r="I30" s="91">
        <f>'Formula factor data'!D35</f>
        <v>2091.25</v>
      </c>
      <c r="J30" s="91">
        <f>'Formula factor data'!H35</f>
        <v>648.04980699120745</v>
      </c>
      <c r="K30" s="91">
        <f>'Formula factor data'!I35</f>
        <v>989.61744050312507</v>
      </c>
      <c r="L30" s="91">
        <f>'Formula factor data'!J35</f>
        <v>72.279625326749937</v>
      </c>
      <c r="M30" s="92">
        <f>H30*'National calculations'!$E$34</f>
        <v>7.1897134143255483</v>
      </c>
      <c r="N30" s="92">
        <f>H30*'National calculations'!$E$35</f>
        <v>2.6079418903932718</v>
      </c>
      <c r="O30" s="92">
        <f>H30*'National calculations'!$E$36</f>
        <v>0.50431843945421551</v>
      </c>
      <c r="P30" s="92">
        <f>H30*'National calculations'!$E$37</f>
        <v>2.0957036021631175</v>
      </c>
      <c r="Q30" s="93">
        <f t="shared" si="12"/>
        <v>8570228.2612937335</v>
      </c>
      <c r="R30" s="93">
        <f t="shared" si="13"/>
        <v>963343.45606677735</v>
      </c>
      <c r="S30" s="93">
        <f t="shared" si="14"/>
        <v>284476.92425319029</v>
      </c>
      <c r="T30" s="93">
        <f t="shared" si="15"/>
        <v>86341.70256135409</v>
      </c>
      <c r="U30" s="93">
        <f t="shared" si="16"/>
        <v>9904390.3441750556</v>
      </c>
      <c r="V30" s="92">
        <f t="shared" si="0"/>
        <v>7.1897134143255492</v>
      </c>
      <c r="W30" s="92">
        <f t="shared" si="1"/>
        <v>0.8081655654339005</v>
      </c>
      <c r="X30" s="92">
        <f t="shared" si="2"/>
        <v>0.23865263514702262</v>
      </c>
      <c r="Y30" s="92">
        <f t="shared" si="3"/>
        <v>7.2433554649262558E-2</v>
      </c>
      <c r="Z30" s="92">
        <f t="shared" si="4"/>
        <v>8.3089651695557354</v>
      </c>
      <c r="AA30" s="92">
        <v>0</v>
      </c>
      <c r="AB30" s="92">
        <v>0.56458483044426622</v>
      </c>
      <c r="AC30" s="92">
        <v>0</v>
      </c>
      <c r="AD30" s="92">
        <f t="shared" si="5"/>
        <v>0</v>
      </c>
      <c r="AE30" s="92">
        <f t="shared" si="6"/>
        <v>672992.17519994581</v>
      </c>
      <c r="AF30" s="92">
        <f t="shared" si="7"/>
        <v>0</v>
      </c>
      <c r="AG30" s="92">
        <f t="shared" si="8"/>
        <v>8.8699999999999992</v>
      </c>
      <c r="AH30" s="93">
        <f t="shared" si="9"/>
        <v>10573151</v>
      </c>
      <c r="AI30" s="184"/>
      <c r="AJ30" s="177">
        <v>425.45</v>
      </c>
      <c r="AK30" s="93">
        <f t="shared" si="17"/>
        <v>2151033</v>
      </c>
      <c r="AL30" s="185"/>
    </row>
    <row r="31" spans="1:38" x14ac:dyDescent="0.35">
      <c r="A31" s="90" t="s">
        <v>94</v>
      </c>
      <c r="B31" s="89">
        <v>309</v>
      </c>
      <c r="C31" s="90" t="s">
        <v>98</v>
      </c>
      <c r="D31" s="92">
        <v>6.58</v>
      </c>
      <c r="E31" s="92">
        <f>'TP notional rates'!I35</f>
        <v>0.14000000000000001</v>
      </c>
      <c r="F31" s="92">
        <f t="shared" si="10"/>
        <v>6.7528999999999995</v>
      </c>
      <c r="G31" s="92">
        <f t="shared" si="11"/>
        <v>6.9758318476000003</v>
      </c>
      <c r="H31" s="91">
        <f>ACA!I39</f>
        <v>1.2238491477022624</v>
      </c>
      <c r="I31" s="91">
        <f>'Formula factor data'!D36</f>
        <v>3441.83</v>
      </c>
      <c r="J31" s="91">
        <f>'Formula factor data'!H36</f>
        <v>858.33846610041712</v>
      </c>
      <c r="K31" s="91">
        <f>'Formula factor data'!I36</f>
        <v>1726.5995536184569</v>
      </c>
      <c r="L31" s="91">
        <f>'Formula factor data'!J36</f>
        <v>104.13651022864019</v>
      </c>
      <c r="M31" s="92">
        <f>H31*'National calculations'!$E$34</f>
        <v>5.968260602938634</v>
      </c>
      <c r="N31" s="92">
        <f>H31*'National calculations'!$E$35</f>
        <v>2.1648813996082734</v>
      </c>
      <c r="O31" s="92">
        <f>H31*'National calculations'!$E$36</f>
        <v>0.41864031291328463</v>
      </c>
      <c r="P31" s="92">
        <f>H31*'National calculations'!$E$37</f>
        <v>1.7396667326551618</v>
      </c>
      <c r="Q31" s="93">
        <f t="shared" si="12"/>
        <v>11708790.882876998</v>
      </c>
      <c r="R31" s="93">
        <f t="shared" si="13"/>
        <v>1059174.558502581</v>
      </c>
      <c r="S31" s="93">
        <f t="shared" si="14"/>
        <v>412009.78111957794</v>
      </c>
      <c r="T31" s="93">
        <f t="shared" si="15"/>
        <v>103262.80882475451</v>
      </c>
      <c r="U31" s="93">
        <f t="shared" si="16"/>
        <v>13283238.031323912</v>
      </c>
      <c r="V31" s="92">
        <f t="shared" si="0"/>
        <v>5.968260602938634</v>
      </c>
      <c r="W31" s="92">
        <f t="shared" si="1"/>
        <v>0.53988749584642171</v>
      </c>
      <c r="X31" s="92">
        <f t="shared" si="2"/>
        <v>0.21001158610470835</v>
      </c>
      <c r="Y31" s="92">
        <f t="shared" si="3"/>
        <v>5.2635610271154973E-2</v>
      </c>
      <c r="Z31" s="92">
        <f t="shared" si="4"/>
        <v>6.7707952951609194</v>
      </c>
      <c r="AA31" s="92">
        <v>0</v>
      </c>
      <c r="AB31" s="92">
        <v>0</v>
      </c>
      <c r="AC31" s="92">
        <v>0</v>
      </c>
      <c r="AD31" s="92">
        <f t="shared" si="5"/>
        <v>0</v>
      </c>
      <c r="AE31" s="92">
        <f t="shared" si="6"/>
        <v>0</v>
      </c>
      <c r="AF31" s="92">
        <f t="shared" si="7"/>
        <v>0</v>
      </c>
      <c r="AG31" s="92">
        <f t="shared" si="8"/>
        <v>6.77</v>
      </c>
      <c r="AH31" s="93">
        <f t="shared" si="9"/>
        <v>13281678</v>
      </c>
      <c r="AI31" s="184"/>
      <c r="AJ31" s="177">
        <v>1236.1500000000001</v>
      </c>
      <c r="AK31" s="93">
        <f t="shared" si="17"/>
        <v>4770180</v>
      </c>
      <c r="AL31" s="185"/>
    </row>
    <row r="32" spans="1:38" x14ac:dyDescent="0.35">
      <c r="A32" s="90" t="s">
        <v>94</v>
      </c>
      <c r="B32" s="89">
        <v>206</v>
      </c>
      <c r="C32" s="90" t="s">
        <v>99</v>
      </c>
      <c r="D32" s="92">
        <v>8.3800000000000008</v>
      </c>
      <c r="E32" s="92">
        <f>'TP notional rates'!I36</f>
        <v>0.18</v>
      </c>
      <c r="F32" s="92">
        <f t="shared" si="10"/>
        <v>8.6018999999999988</v>
      </c>
      <c r="G32" s="92">
        <f t="shared" si="11"/>
        <v>8.8858162436000008</v>
      </c>
      <c r="H32" s="91">
        <f>ACA!I40</f>
        <v>1.4089697910709014</v>
      </c>
      <c r="I32" s="91">
        <f>'Formula factor data'!D37</f>
        <v>2425.02</v>
      </c>
      <c r="J32" s="91">
        <f>'Formula factor data'!H37</f>
        <v>1035.6310327261501</v>
      </c>
      <c r="K32" s="91">
        <f>'Formula factor data'!I37</f>
        <v>975.41275798995582</v>
      </c>
      <c r="L32" s="91">
        <f>'Formula factor data'!J37</f>
        <v>154.68361372299873</v>
      </c>
      <c r="M32" s="92">
        <f>H32*'National calculations'!$E$34</f>
        <v>6.8710256575060358</v>
      </c>
      <c r="N32" s="92">
        <f>H32*'National calculations'!$E$35</f>
        <v>2.4923435204625513</v>
      </c>
      <c r="O32" s="92">
        <f>H32*'National calculations'!$E$36</f>
        <v>0.48196426440849743</v>
      </c>
      <c r="P32" s="92">
        <f>H32*'National calculations'!$E$37</f>
        <v>2.0028104586615711</v>
      </c>
      <c r="Q32" s="93">
        <f t="shared" si="12"/>
        <v>9497553.5447802134</v>
      </c>
      <c r="R32" s="93">
        <f t="shared" si="13"/>
        <v>1471254.5275828275</v>
      </c>
      <c r="S32" s="93">
        <f t="shared" si="14"/>
        <v>267965.03266759688</v>
      </c>
      <c r="T32" s="93">
        <f t="shared" si="15"/>
        <v>176587.11682835338</v>
      </c>
      <c r="U32" s="93">
        <f t="shared" si="16"/>
        <v>11413360.221858993</v>
      </c>
      <c r="V32" s="92">
        <f t="shared" si="0"/>
        <v>6.8710256575060349</v>
      </c>
      <c r="W32" s="92">
        <f t="shared" si="1"/>
        <v>1.0643822706637307</v>
      </c>
      <c r="X32" s="92">
        <f t="shared" si="2"/>
        <v>0.19385988255737796</v>
      </c>
      <c r="Y32" s="92">
        <f t="shared" si="3"/>
        <v>0.12775233167066183</v>
      </c>
      <c r="Z32" s="92">
        <f t="shared" si="4"/>
        <v>8.2570201423978062</v>
      </c>
      <c r="AA32" s="92">
        <v>0</v>
      </c>
      <c r="AB32" s="92">
        <v>0.34487985760219253</v>
      </c>
      <c r="AC32" s="92">
        <v>0</v>
      </c>
      <c r="AD32" s="92">
        <f t="shared" si="5"/>
        <v>0</v>
      </c>
      <c r="AE32" s="92">
        <f t="shared" si="6"/>
        <v>476714.11480100732</v>
      </c>
      <c r="AF32" s="92">
        <f t="shared" si="7"/>
        <v>0</v>
      </c>
      <c r="AG32" s="92">
        <f t="shared" si="8"/>
        <v>8.6</v>
      </c>
      <c r="AH32" s="93">
        <f t="shared" si="9"/>
        <v>11887449</v>
      </c>
      <c r="AI32" s="184"/>
      <c r="AJ32" s="177">
        <v>652.07000000000005</v>
      </c>
      <c r="AK32" s="93">
        <f t="shared" si="17"/>
        <v>3196448</v>
      </c>
      <c r="AL32" s="185"/>
    </row>
    <row r="33" spans="1:38" x14ac:dyDescent="0.35">
      <c r="A33" s="90" t="s">
        <v>94</v>
      </c>
      <c r="B33" s="89">
        <v>207</v>
      </c>
      <c r="C33" s="90" t="s">
        <v>100</v>
      </c>
      <c r="D33" s="92">
        <v>8.6</v>
      </c>
      <c r="E33" s="92">
        <f>'TP notional rates'!I37</f>
        <v>0.08</v>
      </c>
      <c r="F33" s="92">
        <f t="shared" si="10"/>
        <v>8.722999999999999</v>
      </c>
      <c r="G33" s="92">
        <f t="shared" si="11"/>
        <v>9.0143698919999995</v>
      </c>
      <c r="H33" s="91">
        <f>ACA!I41</f>
        <v>1.4946981362358165</v>
      </c>
      <c r="I33" s="91">
        <f>'Formula factor data'!D38</f>
        <v>1987.71</v>
      </c>
      <c r="J33" s="91">
        <f>'Formula factor data'!H38</f>
        <v>666.21862181872302</v>
      </c>
      <c r="K33" s="91">
        <f>'Formula factor data'!I38</f>
        <v>1049.6287414632209</v>
      </c>
      <c r="L33" s="91">
        <f>'Formula factor data'!J38</f>
        <v>37.335508370763577</v>
      </c>
      <c r="M33" s="92">
        <f>H33*'National calculations'!$E$34</f>
        <v>7.28909115680674</v>
      </c>
      <c r="N33" s="92">
        <f>H33*'National calculations'!$E$35</f>
        <v>2.6439894158861539</v>
      </c>
      <c r="O33" s="92">
        <f>H33*'National calculations'!$E$36</f>
        <v>0.5112892358012211</v>
      </c>
      <c r="P33" s="92">
        <f>H33*'National calculations'!$E$37</f>
        <v>2.1246708614808116</v>
      </c>
      <c r="Q33" s="93">
        <f t="shared" si="12"/>
        <v>8258501.6484789057</v>
      </c>
      <c r="R33" s="93">
        <f t="shared" si="13"/>
        <v>1004040.7413103295</v>
      </c>
      <c r="S33" s="93">
        <f t="shared" si="14"/>
        <v>305898.4099457048</v>
      </c>
      <c r="T33" s="93">
        <f t="shared" si="15"/>
        <v>45215.630038342548</v>
      </c>
      <c r="U33" s="93">
        <f t="shared" si="16"/>
        <v>9613656.4297732823</v>
      </c>
      <c r="V33" s="92">
        <f t="shared" si="0"/>
        <v>7.2890911568067409</v>
      </c>
      <c r="W33" s="92">
        <f t="shared" si="1"/>
        <v>0.88618308744986152</v>
      </c>
      <c r="X33" s="92">
        <f t="shared" si="2"/>
        <v>0.2699910334494105</v>
      </c>
      <c r="Y33" s="92">
        <f t="shared" si="3"/>
        <v>3.9908068447577515E-2</v>
      </c>
      <c r="Z33" s="92">
        <f t="shared" si="4"/>
        <v>8.485173346153589</v>
      </c>
      <c r="AA33" s="92">
        <v>0</v>
      </c>
      <c r="AB33" s="92">
        <v>0.23782665384641</v>
      </c>
      <c r="AC33" s="92">
        <v>0</v>
      </c>
      <c r="AD33" s="92">
        <f t="shared" si="5"/>
        <v>0</v>
      </c>
      <c r="AE33" s="92">
        <f t="shared" si="6"/>
        <v>269456.33832671714</v>
      </c>
      <c r="AF33" s="92">
        <f t="shared" si="7"/>
        <v>0</v>
      </c>
      <c r="AG33" s="92">
        <f t="shared" si="8"/>
        <v>8.7200000000000006</v>
      </c>
      <c r="AH33" s="93">
        <f t="shared" si="9"/>
        <v>9879714</v>
      </c>
      <c r="AI33" s="184"/>
      <c r="AJ33" s="177">
        <v>265.97000000000003</v>
      </c>
      <c r="AK33" s="93">
        <f t="shared" si="17"/>
        <v>1321978</v>
      </c>
      <c r="AL33" s="185"/>
    </row>
    <row r="34" spans="1:38" x14ac:dyDescent="0.35">
      <c r="A34" s="90" t="s">
        <v>94</v>
      </c>
      <c r="B34" s="89">
        <v>208</v>
      </c>
      <c r="C34" s="90" t="s">
        <v>101</v>
      </c>
      <c r="D34" s="92">
        <v>7.8</v>
      </c>
      <c r="E34" s="92">
        <f>'TP notional rates'!I38</f>
        <v>0.12</v>
      </c>
      <c r="F34" s="92">
        <f t="shared" si="10"/>
        <v>7.9589999999999987</v>
      </c>
      <c r="G34" s="92">
        <f t="shared" si="11"/>
        <v>8.2232657159999984</v>
      </c>
      <c r="H34" s="91">
        <f>ACA!I42</f>
        <v>1.4077766144673467</v>
      </c>
      <c r="I34" s="91">
        <f>'Formula factor data'!D39</f>
        <v>3567</v>
      </c>
      <c r="J34" s="91">
        <f>'Formula factor data'!H39</f>
        <v>1318.2183223313475</v>
      </c>
      <c r="K34" s="91">
        <f>'Formula factor data'!I39</f>
        <v>1618.8315923340001</v>
      </c>
      <c r="L34" s="91">
        <f>'Formula factor data'!J39</f>
        <v>114.19650413983442</v>
      </c>
      <c r="M34" s="92">
        <f>H34*'National calculations'!$E$34</f>
        <v>6.8652069755804792</v>
      </c>
      <c r="N34" s="92">
        <f>H34*'National calculations'!$E$35</f>
        <v>2.4902328960932545</v>
      </c>
      <c r="O34" s="92">
        <f>H34*'National calculations'!$E$36</f>
        <v>0.48155611620852462</v>
      </c>
      <c r="P34" s="92">
        <f>H34*'National calculations'!$E$37</f>
        <v>2.0011143920774797</v>
      </c>
      <c r="Q34" s="93">
        <f t="shared" si="12"/>
        <v>13958270.170680473</v>
      </c>
      <c r="R34" s="93">
        <f t="shared" si="13"/>
        <v>1871122.2593863583</v>
      </c>
      <c r="S34" s="93">
        <f t="shared" si="14"/>
        <v>444348.20500801294</v>
      </c>
      <c r="T34" s="93">
        <f t="shared" si="15"/>
        <v>130256.55273672013</v>
      </c>
      <c r="U34" s="93">
        <f t="shared" si="16"/>
        <v>16403997.187811565</v>
      </c>
      <c r="V34" s="92">
        <f t="shared" si="0"/>
        <v>6.8652069755804783</v>
      </c>
      <c r="W34" s="92">
        <f t="shared" si="1"/>
        <v>0.92028893481984386</v>
      </c>
      <c r="X34" s="92">
        <f t="shared" si="2"/>
        <v>0.21854730989627774</v>
      </c>
      <c r="Y34" s="92">
        <f t="shared" si="3"/>
        <v>6.4065115772121706E-2</v>
      </c>
      <c r="Z34" s="92">
        <f t="shared" si="4"/>
        <v>8.0681083360687218</v>
      </c>
      <c r="AA34" s="92">
        <v>0</v>
      </c>
      <c r="AB34" s="92">
        <v>0</v>
      </c>
      <c r="AC34" s="92">
        <v>0</v>
      </c>
      <c r="AD34" s="92">
        <f t="shared" si="5"/>
        <v>0</v>
      </c>
      <c r="AE34" s="92">
        <f t="shared" si="6"/>
        <v>0</v>
      </c>
      <c r="AF34" s="92">
        <f t="shared" si="7"/>
        <v>0</v>
      </c>
      <c r="AG34" s="92">
        <f t="shared" si="8"/>
        <v>8.07</v>
      </c>
      <c r="AH34" s="93">
        <f t="shared" si="9"/>
        <v>16407844</v>
      </c>
      <c r="AI34" s="184"/>
      <c r="AJ34" s="177">
        <v>1381.9</v>
      </c>
      <c r="AK34" s="93">
        <f t="shared" si="17"/>
        <v>6356602</v>
      </c>
      <c r="AL34" s="185"/>
    </row>
    <row r="35" spans="1:38" x14ac:dyDescent="0.35">
      <c r="A35" s="90" t="s">
        <v>94</v>
      </c>
      <c r="B35" s="89">
        <v>209</v>
      </c>
      <c r="C35" s="90" t="s">
        <v>102</v>
      </c>
      <c r="D35" s="92">
        <v>7.24</v>
      </c>
      <c r="E35" s="92">
        <f>'TP notional rates'!I39</f>
        <v>0.11</v>
      </c>
      <c r="F35" s="92">
        <f t="shared" si="10"/>
        <v>7.3861999999999997</v>
      </c>
      <c r="G35" s="92">
        <f t="shared" si="11"/>
        <v>7.6314927928000005</v>
      </c>
      <c r="H35" s="91">
        <f>ACA!I43</f>
        <v>1.3632677098013364</v>
      </c>
      <c r="I35" s="91">
        <f>'Formula factor data'!D40</f>
        <v>3929</v>
      </c>
      <c r="J35" s="91">
        <f>'Formula factor data'!H40</f>
        <v>1024.1742077303536</v>
      </c>
      <c r="K35" s="91">
        <f>'Formula factor data'!I40</f>
        <v>1471.1404228974</v>
      </c>
      <c r="L35" s="91">
        <f>'Formula factor data'!J40</f>
        <v>138.81259600614439</v>
      </c>
      <c r="M35" s="92">
        <f>H35*'National calculations'!$E$34</f>
        <v>6.6481534745858237</v>
      </c>
      <c r="N35" s="92">
        <f>H35*'National calculations'!$E$35</f>
        <v>2.4115005621211392</v>
      </c>
      <c r="O35" s="92">
        <f>H35*'National calculations'!$E$36</f>
        <v>0.46633101938038252</v>
      </c>
      <c r="P35" s="92">
        <f>H35*'National calculations'!$E$37</f>
        <v>1.9378462508202408</v>
      </c>
      <c r="Q35" s="93">
        <f t="shared" si="12"/>
        <v>14888739.150939189</v>
      </c>
      <c r="R35" s="93">
        <f t="shared" si="13"/>
        <v>1407784.1062614806</v>
      </c>
      <c r="S35" s="93">
        <f t="shared" si="14"/>
        <v>391041.89544501604</v>
      </c>
      <c r="T35" s="93">
        <f t="shared" si="15"/>
        <v>153328.55718016502</v>
      </c>
      <c r="U35" s="93">
        <f t="shared" si="16"/>
        <v>16840893.709825851</v>
      </c>
      <c r="V35" s="92">
        <f t="shared" si="0"/>
        <v>6.6481534745858237</v>
      </c>
      <c r="W35" s="92">
        <f t="shared" si="1"/>
        <v>0.6286069426448766</v>
      </c>
      <c r="X35" s="92">
        <f t="shared" si="2"/>
        <v>0.17460891144347968</v>
      </c>
      <c r="Y35" s="92">
        <f t="shared" si="3"/>
        <v>6.8464614084278855E-2</v>
      </c>
      <c r="Z35" s="92">
        <f t="shared" si="4"/>
        <v>7.5198339427584591</v>
      </c>
      <c r="AA35" s="92">
        <v>0</v>
      </c>
      <c r="AB35" s="92">
        <v>0</v>
      </c>
      <c r="AC35" s="92">
        <v>0</v>
      </c>
      <c r="AD35" s="92">
        <f t="shared" si="5"/>
        <v>0</v>
      </c>
      <c r="AE35" s="92">
        <f t="shared" si="6"/>
        <v>0</v>
      </c>
      <c r="AF35" s="92">
        <f t="shared" si="7"/>
        <v>0</v>
      </c>
      <c r="AG35" s="92">
        <f t="shared" si="8"/>
        <v>7.52</v>
      </c>
      <c r="AH35" s="93">
        <f t="shared" si="9"/>
        <v>16841266</v>
      </c>
      <c r="AI35" s="184"/>
      <c r="AJ35" s="177">
        <v>1640.65</v>
      </c>
      <c r="AK35" s="93">
        <f t="shared" si="17"/>
        <v>7032483</v>
      </c>
      <c r="AL35" s="185"/>
    </row>
    <row r="36" spans="1:38" x14ac:dyDescent="0.35">
      <c r="A36" s="90" t="s">
        <v>94</v>
      </c>
      <c r="B36" s="89">
        <v>316</v>
      </c>
      <c r="C36" s="90" t="s">
        <v>103</v>
      </c>
      <c r="D36" s="92">
        <v>6.45</v>
      </c>
      <c r="E36" s="92">
        <f>'TP notional rates'!I40</f>
        <v>0.18</v>
      </c>
      <c r="F36" s="92">
        <f t="shared" si="10"/>
        <v>6.6622499999999993</v>
      </c>
      <c r="G36" s="92">
        <f t="shared" si="11"/>
        <v>6.8807774190000002</v>
      </c>
      <c r="H36" s="91">
        <f>ACA!I44</f>
        <v>1.1770332633010954</v>
      </c>
      <c r="I36" s="91">
        <f>'Formula factor data'!D41</f>
        <v>5708.88</v>
      </c>
      <c r="J36" s="91">
        <f>'Formula factor data'!H41</f>
        <v>1769.7383781735507</v>
      </c>
      <c r="K36" s="91">
        <f>'Formula factor data'!I41</f>
        <v>4166.5310602481522</v>
      </c>
      <c r="L36" s="91">
        <f>'Formula factor data'!J41</f>
        <v>208.47556569938052</v>
      </c>
      <c r="M36" s="92">
        <f>H36*'National calculations'!$E$34</f>
        <v>5.7399568132209255</v>
      </c>
      <c r="N36" s="92">
        <f>H36*'National calculations'!$E$35</f>
        <v>2.0820682215817325</v>
      </c>
      <c r="O36" s="92">
        <f>H36*'National calculations'!$E$36</f>
        <v>0.40262607085427493</v>
      </c>
      <c r="P36" s="92">
        <f>H36*'National calculations'!$E$37</f>
        <v>1.6731192853611481</v>
      </c>
      <c r="Q36" s="93">
        <f t="shared" si="12"/>
        <v>18678173.051560588</v>
      </c>
      <c r="R36" s="93">
        <f t="shared" si="13"/>
        <v>2100288.1414939845</v>
      </c>
      <c r="S36" s="93">
        <f t="shared" si="14"/>
        <v>956205.7970316055</v>
      </c>
      <c r="T36" s="93">
        <f t="shared" si="15"/>
        <v>198818.5590139789</v>
      </c>
      <c r="U36" s="93">
        <f t="shared" si="16"/>
        <v>21933485.549100153</v>
      </c>
      <c r="V36" s="92">
        <f t="shared" si="0"/>
        <v>5.7399568132209264</v>
      </c>
      <c r="W36" s="92">
        <f t="shared" si="1"/>
        <v>0.64543588894997694</v>
      </c>
      <c r="X36" s="92">
        <f t="shared" si="2"/>
        <v>0.2938499372696588</v>
      </c>
      <c r="Y36" s="92">
        <f t="shared" si="3"/>
        <v>6.1098584923524157E-2</v>
      </c>
      <c r="Z36" s="92">
        <f t="shared" si="4"/>
        <v>6.7403412243640846</v>
      </c>
      <c r="AA36" s="92">
        <v>0</v>
      </c>
      <c r="AB36" s="92">
        <v>0</v>
      </c>
      <c r="AC36" s="92">
        <v>0</v>
      </c>
      <c r="AD36" s="92">
        <f t="shared" si="5"/>
        <v>0</v>
      </c>
      <c r="AE36" s="92">
        <f t="shared" si="6"/>
        <v>0</v>
      </c>
      <c r="AF36" s="92">
        <f t="shared" si="7"/>
        <v>0</v>
      </c>
      <c r="AG36" s="92">
        <f t="shared" si="8"/>
        <v>6.74</v>
      </c>
      <c r="AH36" s="93">
        <f t="shared" si="9"/>
        <v>21932376</v>
      </c>
      <c r="AI36" s="184"/>
      <c r="AJ36" s="177">
        <v>1265.76</v>
      </c>
      <c r="AK36" s="93">
        <f t="shared" si="17"/>
        <v>4862797</v>
      </c>
      <c r="AL36" s="185"/>
    </row>
    <row r="37" spans="1:38" x14ac:dyDescent="0.35">
      <c r="A37" s="90" t="s">
        <v>94</v>
      </c>
      <c r="B37" s="89">
        <v>210</v>
      </c>
      <c r="C37" s="90" t="s">
        <v>104</v>
      </c>
      <c r="D37" s="92">
        <v>7.6</v>
      </c>
      <c r="E37" s="92">
        <f>'TP notional rates'!I41</f>
        <v>0.15</v>
      </c>
      <c r="F37" s="92">
        <f t="shared" si="10"/>
        <v>7.7879999999999994</v>
      </c>
      <c r="G37" s="92">
        <f t="shared" si="11"/>
        <v>8.0454896720000004</v>
      </c>
      <c r="H37" s="91">
        <f>ACA!I45</f>
        <v>1.3853906880172682</v>
      </c>
      <c r="I37" s="91">
        <f>'Formula factor data'!D42</f>
        <v>3329.6</v>
      </c>
      <c r="J37" s="91">
        <f>'Formula factor data'!H42</f>
        <v>1219.71495398773</v>
      </c>
      <c r="K37" s="91">
        <f>'Formula factor data'!I42</f>
        <v>1231.4894466406402</v>
      </c>
      <c r="L37" s="91">
        <f>'Formula factor data'!J42</f>
        <v>129.32074729596854</v>
      </c>
      <c r="M37" s="92">
        <f>H37*'National calculations'!$E$34</f>
        <v>6.75603907433781</v>
      </c>
      <c r="N37" s="92">
        <f>H37*'National calculations'!$E$35</f>
        <v>2.4506341629685378</v>
      </c>
      <c r="O37" s="92">
        <f>H37*'National calculations'!$E$36</f>
        <v>0.4738985946328389</v>
      </c>
      <c r="P37" s="92">
        <f>H37*'National calculations'!$E$37</f>
        <v>1.9692934347331998</v>
      </c>
      <c r="Q37" s="93">
        <f t="shared" si="12"/>
        <v>12822097.390091646</v>
      </c>
      <c r="R37" s="93">
        <f t="shared" si="13"/>
        <v>1703772.8271357799</v>
      </c>
      <c r="S37" s="93">
        <f t="shared" si="14"/>
        <v>332652.63729885791</v>
      </c>
      <c r="T37" s="93">
        <f t="shared" si="15"/>
        <v>145162.18421610299</v>
      </c>
      <c r="U37" s="93">
        <f t="shared" si="16"/>
        <v>15003685.038742386</v>
      </c>
      <c r="V37" s="92">
        <f t="shared" si="0"/>
        <v>6.7560390743378091</v>
      </c>
      <c r="W37" s="92">
        <f t="shared" si="1"/>
        <v>0.89772799595324648</v>
      </c>
      <c r="X37" s="92">
        <f t="shared" si="2"/>
        <v>0.17527664526314626</v>
      </c>
      <c r="Y37" s="92">
        <f t="shared" si="3"/>
        <v>7.6486814820021051E-2</v>
      </c>
      <c r="Z37" s="92">
        <f t="shared" si="4"/>
        <v>7.9055305303742225</v>
      </c>
      <c r="AA37" s="92">
        <v>0</v>
      </c>
      <c r="AB37" s="92">
        <v>0</v>
      </c>
      <c r="AC37" s="92">
        <v>0</v>
      </c>
      <c r="AD37" s="92">
        <f t="shared" si="5"/>
        <v>0</v>
      </c>
      <c r="AE37" s="92">
        <f t="shared" si="6"/>
        <v>0</v>
      </c>
      <c r="AF37" s="92">
        <f t="shared" si="7"/>
        <v>0</v>
      </c>
      <c r="AG37" s="92">
        <f t="shared" si="8"/>
        <v>7.91</v>
      </c>
      <c r="AH37" s="93">
        <f t="shared" si="9"/>
        <v>15012168</v>
      </c>
      <c r="AI37" s="184"/>
      <c r="AJ37" s="177">
        <v>1088.8699999999999</v>
      </c>
      <c r="AK37" s="93">
        <f t="shared" si="17"/>
        <v>4909389</v>
      </c>
      <c r="AL37" s="185"/>
    </row>
    <row r="38" spans="1:38" x14ac:dyDescent="0.35">
      <c r="A38" s="90" t="s">
        <v>94</v>
      </c>
      <c r="B38" s="89">
        <v>211</v>
      </c>
      <c r="C38" s="90" t="s">
        <v>105</v>
      </c>
      <c r="D38" s="92">
        <v>8.68</v>
      </c>
      <c r="E38" s="92">
        <f>'TP notional rates'!I42</f>
        <v>0.19</v>
      </c>
      <c r="F38" s="92">
        <f t="shared" si="10"/>
        <v>8.9133999999999975</v>
      </c>
      <c r="G38" s="92">
        <f t="shared" si="11"/>
        <v>9.2074803095999993</v>
      </c>
      <c r="H38" s="91">
        <f>ACA!I46</f>
        <v>1.343456080746521</v>
      </c>
      <c r="I38" s="91">
        <f>'Formula factor data'!D43</f>
        <v>4185.6499999999996</v>
      </c>
      <c r="J38" s="91">
        <f>'Formula factor data'!H43</f>
        <v>1594.2905602923263</v>
      </c>
      <c r="K38" s="91">
        <f>'Formula factor data'!I43</f>
        <v>2790.5468809489248</v>
      </c>
      <c r="L38" s="91">
        <f>'Formula factor data'!J43</f>
        <v>194.75194231047976</v>
      </c>
      <c r="M38" s="92">
        <f>H38*'National calculations'!$E$34</f>
        <v>6.5515394716346576</v>
      </c>
      <c r="N38" s="92">
        <f>H38*'National calculations'!$E$35</f>
        <v>2.3764555344580214</v>
      </c>
      <c r="O38" s="92">
        <f>H38*'National calculations'!$E$36</f>
        <v>0.45955408400203018</v>
      </c>
      <c r="P38" s="92">
        <f>H38*'National calculations'!$E$37</f>
        <v>1.909684583958704</v>
      </c>
      <c r="Q38" s="93">
        <f t="shared" si="12"/>
        <v>15630797.177985134</v>
      </c>
      <c r="R38" s="93">
        <f t="shared" si="13"/>
        <v>2159593.5565583007</v>
      </c>
      <c r="S38" s="93">
        <f t="shared" si="14"/>
        <v>730972.11297134706</v>
      </c>
      <c r="T38" s="93">
        <f t="shared" si="15"/>
        <v>211991.4256980127</v>
      </c>
      <c r="U38" s="93">
        <f t="shared" si="16"/>
        <v>18733354.273212794</v>
      </c>
      <c r="V38" s="92">
        <f t="shared" si="0"/>
        <v>6.5515394716346584</v>
      </c>
      <c r="W38" s="92">
        <f t="shared" si="1"/>
        <v>0.9051785566258238</v>
      </c>
      <c r="X38" s="92">
        <f t="shared" si="2"/>
        <v>0.30638185604128526</v>
      </c>
      <c r="Y38" s="92">
        <f t="shared" si="3"/>
        <v>8.8854725532793749E-2</v>
      </c>
      <c r="Z38" s="92">
        <f t="shared" si="4"/>
        <v>7.8519546098345616</v>
      </c>
      <c r="AA38" s="92">
        <v>0</v>
      </c>
      <c r="AB38" s="92">
        <v>1.0614453901654377</v>
      </c>
      <c r="AC38" s="92">
        <v>0</v>
      </c>
      <c r="AD38" s="92">
        <f t="shared" si="5"/>
        <v>0</v>
      </c>
      <c r="AE38" s="92">
        <f t="shared" si="6"/>
        <v>2532418.1714871996</v>
      </c>
      <c r="AF38" s="92">
        <f t="shared" si="7"/>
        <v>0</v>
      </c>
      <c r="AG38" s="92">
        <f t="shared" si="8"/>
        <v>8.91</v>
      </c>
      <c r="AH38" s="93">
        <f t="shared" si="9"/>
        <v>21257661</v>
      </c>
      <c r="AI38" s="184"/>
      <c r="AJ38" s="177">
        <v>1018.88</v>
      </c>
      <c r="AK38" s="93">
        <f t="shared" si="17"/>
        <v>5174586</v>
      </c>
      <c r="AL38" s="185"/>
    </row>
    <row r="39" spans="1:38" x14ac:dyDescent="0.35">
      <c r="A39" s="90" t="s">
        <v>94</v>
      </c>
      <c r="B39" s="89">
        <v>212</v>
      </c>
      <c r="C39" s="90" t="s">
        <v>106</v>
      </c>
      <c r="D39" s="92">
        <v>7.72</v>
      </c>
      <c r="E39" s="92">
        <f>'TP notional rates'!I43</f>
        <v>0.12</v>
      </c>
      <c r="F39" s="92">
        <f t="shared" si="10"/>
        <v>7.8785999999999987</v>
      </c>
      <c r="G39" s="92">
        <f t="shared" si="11"/>
        <v>8.1401552983999999</v>
      </c>
      <c r="H39" s="91">
        <f>ACA!I47</f>
        <v>1.4450747881307551</v>
      </c>
      <c r="I39" s="91">
        <f>'Formula factor data'!D44</f>
        <v>4482.62</v>
      </c>
      <c r="J39" s="91">
        <f>'Formula factor data'!H44</f>
        <v>1231.9399943832848</v>
      </c>
      <c r="K39" s="91">
        <f>'Formula factor data'!I44</f>
        <v>1820.934648425462</v>
      </c>
      <c r="L39" s="91">
        <f>'Formula factor data'!J44</f>
        <v>130.77868054537458</v>
      </c>
      <c r="M39" s="92">
        <f>H39*'National calculations'!$E$34</f>
        <v>7.0470964027658622</v>
      </c>
      <c r="N39" s="92">
        <f>H39*'National calculations'!$E$35</f>
        <v>2.5562100817250544</v>
      </c>
      <c r="O39" s="92">
        <f>H39*'National calculations'!$E$36</f>
        <v>0.49431464868195818</v>
      </c>
      <c r="P39" s="92">
        <f>H39*'National calculations'!$E$37</f>
        <v>2.0541326844322594</v>
      </c>
      <c r="Q39" s="93">
        <f t="shared" ref="Q39:Q70" si="18">I39*M39*38*15</f>
        <v>18005989.507870797</v>
      </c>
      <c r="R39" s="93">
        <f t="shared" ref="R39:R70" si="19">J39*N39*38*15</f>
        <v>1794985.5372220299</v>
      </c>
      <c r="S39" s="93">
        <f t="shared" ref="S39:S70" si="20">K39*O39*38*15</f>
        <v>513065.36247526528</v>
      </c>
      <c r="T39" s="93">
        <f t="shared" ref="T39:T70" si="21">L39*P39*38*15</f>
        <v>153122.95441705215</v>
      </c>
      <c r="U39" s="93">
        <f t="shared" si="16"/>
        <v>20467163.361985147</v>
      </c>
      <c r="V39" s="92">
        <f t="shared" ref="V39:V70" si="22">Q39/($I39*15*38)</f>
        <v>7.0470964027658631</v>
      </c>
      <c r="W39" s="92">
        <f t="shared" ref="W39:W70" si="23">R39/($I39*15*38)</f>
        <v>0.70251268983827753</v>
      </c>
      <c r="X39" s="92">
        <f t="shared" ref="X39:X70" si="24">S39/($I39*15*38)</f>
        <v>0.20080102061054414</v>
      </c>
      <c r="Y39" s="92">
        <f t="shared" ref="Y39:Y70" si="25">T39/($I39*15*38)</f>
        <v>5.9928515496557644E-2</v>
      </c>
      <c r="Z39" s="92">
        <f t="shared" ref="Z39:Z70" si="26">U39/($I39*15*38)</f>
        <v>8.0103386287112439</v>
      </c>
      <c r="AA39" s="92">
        <v>0</v>
      </c>
      <c r="AB39" s="92">
        <v>0</v>
      </c>
      <c r="AC39" s="92">
        <v>0</v>
      </c>
      <c r="AD39" s="92">
        <f t="shared" ref="AD39:AD70" si="27">AA39*I39*15*38</f>
        <v>0</v>
      </c>
      <c r="AE39" s="92">
        <f t="shared" ref="AE39:AE70" si="28">AB39*$I39*15*38</f>
        <v>0</v>
      </c>
      <c r="AF39" s="92">
        <f t="shared" ref="AF39:AF70" si="29">AC39*$I39*15*38</f>
        <v>0</v>
      </c>
      <c r="AG39" s="92">
        <f t="shared" ref="AG39:AG70" si="30">ROUND(Z39+AA39+AB39-AC39,2)</f>
        <v>8.01</v>
      </c>
      <c r="AH39" s="93">
        <f t="shared" ref="AH39:AH70" si="31">ROUNDUP(AG39*I39*15*38,0)</f>
        <v>20466299</v>
      </c>
      <c r="AI39" s="184"/>
      <c r="AJ39" s="177">
        <v>1016.09</v>
      </c>
      <c r="AK39" s="93">
        <f t="shared" ref="AK39:AK70" si="32">ROUNDUP(AG39*AJ39*15*38,0)</f>
        <v>4639163</v>
      </c>
      <c r="AL39" s="185"/>
    </row>
    <row r="40" spans="1:38" x14ac:dyDescent="0.35">
      <c r="A40" s="90" t="s">
        <v>94</v>
      </c>
      <c r="B40" s="89">
        <v>213</v>
      </c>
      <c r="C40" s="90" t="s">
        <v>107</v>
      </c>
      <c r="D40" s="92">
        <v>8.4499999999999993</v>
      </c>
      <c r="E40" s="92">
        <f>'TP notional rates'!I44</f>
        <v>0.15</v>
      </c>
      <c r="F40" s="92">
        <f t="shared" si="10"/>
        <v>8.6422499999999989</v>
      </c>
      <c r="G40" s="92">
        <f t="shared" si="11"/>
        <v>8.9285378590000004</v>
      </c>
      <c r="H40" s="91">
        <f>ACA!I48</f>
        <v>1.5055571813351076</v>
      </c>
      <c r="I40" s="91">
        <f>'Formula factor data'!D45</f>
        <v>1833.13</v>
      </c>
      <c r="J40" s="91">
        <f>'Formula factor data'!H45</f>
        <v>722.7119668186424</v>
      </c>
      <c r="K40" s="91">
        <f>'Formula factor data'!I45</f>
        <v>1049.521358328846</v>
      </c>
      <c r="L40" s="91">
        <f>'Formula factor data'!J45</f>
        <v>67.956106004901969</v>
      </c>
      <c r="M40" s="92">
        <f>H40*'National calculations'!$E$34</f>
        <v>7.3420467119691644</v>
      </c>
      <c r="N40" s="92">
        <f>H40*'National calculations'!$E$35</f>
        <v>2.6631981106808511</v>
      </c>
      <c r="O40" s="92">
        <f>H40*'National calculations'!$E$36</f>
        <v>0.51500377369736772</v>
      </c>
      <c r="P40" s="92">
        <f>H40*'National calculations'!$E$37</f>
        <v>2.1401066850405259</v>
      </c>
      <c r="Q40" s="93">
        <f t="shared" si="18"/>
        <v>7671587.8707938604</v>
      </c>
      <c r="R40" s="93">
        <f t="shared" si="19"/>
        <v>1097093.3324207747</v>
      </c>
      <c r="S40" s="93">
        <f t="shared" si="20"/>
        <v>308089.25226574548</v>
      </c>
      <c r="T40" s="93">
        <f t="shared" si="21"/>
        <v>82896.990547735593</v>
      </c>
      <c r="U40" s="93">
        <f t="shared" si="16"/>
        <v>9159667.4460281152</v>
      </c>
      <c r="V40" s="92">
        <f t="shared" si="22"/>
        <v>7.3420467119691653</v>
      </c>
      <c r="W40" s="92">
        <f t="shared" si="23"/>
        <v>1.0499665297048493</v>
      </c>
      <c r="X40" s="92">
        <f t="shared" si="24"/>
        <v>0.29485495306679993</v>
      </c>
      <c r="Y40" s="92">
        <f t="shared" si="25"/>
        <v>7.9336062772642046E-2</v>
      </c>
      <c r="Z40" s="92">
        <f t="shared" si="26"/>
        <v>8.766204257513456</v>
      </c>
      <c r="AA40" s="92">
        <v>0</v>
      </c>
      <c r="AB40" s="92">
        <v>0</v>
      </c>
      <c r="AC40" s="92">
        <v>0</v>
      </c>
      <c r="AD40" s="92">
        <f t="shared" si="27"/>
        <v>0</v>
      </c>
      <c r="AE40" s="92">
        <f t="shared" si="28"/>
        <v>0</v>
      </c>
      <c r="AF40" s="92">
        <f t="shared" si="29"/>
        <v>0</v>
      </c>
      <c r="AG40" s="92">
        <f t="shared" si="30"/>
        <v>8.77</v>
      </c>
      <c r="AH40" s="93">
        <f t="shared" si="31"/>
        <v>9163634</v>
      </c>
      <c r="AI40" s="184"/>
      <c r="AJ40" s="177">
        <v>328.09</v>
      </c>
      <c r="AK40" s="93">
        <f t="shared" si="32"/>
        <v>1640090</v>
      </c>
      <c r="AL40" s="185"/>
    </row>
    <row r="41" spans="1:38" x14ac:dyDescent="0.35">
      <c r="A41" s="90" t="s">
        <v>108</v>
      </c>
      <c r="B41" s="89">
        <v>841</v>
      </c>
      <c r="C41" s="90" t="s">
        <v>109</v>
      </c>
      <c r="D41" s="92">
        <v>5.49</v>
      </c>
      <c r="E41" s="92">
        <f>'TP notional rates'!I45</f>
        <v>0.09</v>
      </c>
      <c r="F41" s="92">
        <f t="shared" si="10"/>
        <v>5.6074499999999992</v>
      </c>
      <c r="G41" s="92">
        <f t="shared" si="11"/>
        <v>5.7934524078000003</v>
      </c>
      <c r="H41" s="91">
        <f>ACA!I49</f>
        <v>1.0427983863181969</v>
      </c>
      <c r="I41" s="91">
        <f>'Formula factor data'!D46</f>
        <v>1444.47</v>
      </c>
      <c r="J41" s="91">
        <f>'Formula factor data'!H46</f>
        <v>401.13120784583623</v>
      </c>
      <c r="K41" s="91">
        <f>'Formula factor data'!I46</f>
        <v>151.63666973293198</v>
      </c>
      <c r="L41" s="91">
        <f>'Formula factor data'!J46</f>
        <v>59.021354838709684</v>
      </c>
      <c r="M41" s="92">
        <f>H41*'National calculations'!$E$34</f>
        <v>5.0853428607240199</v>
      </c>
      <c r="N41" s="92">
        <f>H41*'National calculations'!$E$35</f>
        <v>1.84461854168893</v>
      </c>
      <c r="O41" s="92">
        <f>H41*'National calculations'!$E$36</f>
        <v>0.35670854007893116</v>
      </c>
      <c r="P41" s="92">
        <f>H41*'National calculations'!$E$37</f>
        <v>1.4823082280607933</v>
      </c>
      <c r="Q41" s="93">
        <f t="shared" si="18"/>
        <v>4187006.3651571139</v>
      </c>
      <c r="R41" s="93">
        <f t="shared" si="19"/>
        <v>421762.41627622815</v>
      </c>
      <c r="S41" s="93">
        <f t="shared" si="20"/>
        <v>30831.354197233166</v>
      </c>
      <c r="T41" s="93">
        <f t="shared" si="21"/>
        <v>49868.068747967591</v>
      </c>
      <c r="U41" s="93">
        <f t="shared" si="16"/>
        <v>4689468.2043785425</v>
      </c>
      <c r="V41" s="92">
        <f t="shared" si="22"/>
        <v>5.085342860724019</v>
      </c>
      <c r="W41" s="92">
        <f t="shared" si="23"/>
        <v>0.51225298112283779</v>
      </c>
      <c r="X41" s="92">
        <f t="shared" si="24"/>
        <v>3.7446326391593593E-2</v>
      </c>
      <c r="Y41" s="92">
        <f t="shared" si="25"/>
        <v>6.056743297452704E-2</v>
      </c>
      <c r="Z41" s="92">
        <f t="shared" si="26"/>
        <v>5.6956096012129773</v>
      </c>
      <c r="AA41" s="92">
        <v>1.4390398787024417E-2</v>
      </c>
      <c r="AB41" s="92">
        <v>0</v>
      </c>
      <c r="AC41" s="92">
        <v>0</v>
      </c>
      <c r="AD41" s="92">
        <f t="shared" si="27"/>
        <v>11848.3046214591</v>
      </c>
      <c r="AE41" s="92">
        <f t="shared" si="28"/>
        <v>0</v>
      </c>
      <c r="AF41" s="92">
        <f t="shared" si="29"/>
        <v>0</v>
      </c>
      <c r="AG41" s="92">
        <f t="shared" si="30"/>
        <v>5.71</v>
      </c>
      <c r="AH41" s="93">
        <f t="shared" si="31"/>
        <v>4701317</v>
      </c>
      <c r="AI41" s="184"/>
      <c r="AJ41" s="177">
        <v>739.92</v>
      </c>
      <c r="AK41" s="93">
        <f t="shared" si="32"/>
        <v>2408218</v>
      </c>
      <c r="AL41" s="185"/>
    </row>
    <row r="42" spans="1:38" x14ac:dyDescent="0.35">
      <c r="A42" s="90" t="s">
        <v>108</v>
      </c>
      <c r="B42" s="89">
        <v>840</v>
      </c>
      <c r="C42" s="90" t="s">
        <v>110</v>
      </c>
      <c r="D42" s="92">
        <v>5.47</v>
      </c>
      <c r="E42" s="92">
        <f>'TP notional rates'!I46</f>
        <v>0.09</v>
      </c>
      <c r="F42" s="92">
        <f t="shared" si="10"/>
        <v>5.5873499999999989</v>
      </c>
      <c r="G42" s="92">
        <f t="shared" si="11"/>
        <v>5.7726748033999993</v>
      </c>
      <c r="H42" s="91">
        <f>ACA!I50</f>
        <v>1.0157456312042241</v>
      </c>
      <c r="I42" s="91">
        <f>'Formula factor data'!D47</f>
        <v>6407.15</v>
      </c>
      <c r="J42" s="91">
        <f>'Formula factor data'!H47</f>
        <v>2128.1309229660515</v>
      </c>
      <c r="K42" s="91">
        <f>'Formula factor data'!I47</f>
        <v>280.23507877776905</v>
      </c>
      <c r="L42" s="91">
        <f>'Formula factor data'!J47</f>
        <v>376.8536673964968</v>
      </c>
      <c r="M42" s="92">
        <f>H42*'National calculations'!$E$34</f>
        <v>4.9534165584907734</v>
      </c>
      <c r="N42" s="92">
        <f>H42*'National calculations'!$E$35</f>
        <v>1.7967645995063064</v>
      </c>
      <c r="O42" s="92">
        <f>H42*'National calculations'!$E$36</f>
        <v>0.3474546431527103</v>
      </c>
      <c r="P42" s="92">
        <f>H42*'National calculations'!$E$37</f>
        <v>1.4438535065889486</v>
      </c>
      <c r="Q42" s="93">
        <f t="shared" si="18"/>
        <v>18090251.25455847</v>
      </c>
      <c r="R42" s="93">
        <f t="shared" si="19"/>
        <v>2179537.6741350479</v>
      </c>
      <c r="S42" s="93">
        <f t="shared" si="20"/>
        <v>55500.318198492801</v>
      </c>
      <c r="T42" s="93">
        <f t="shared" si="21"/>
        <v>310149.24881056225</v>
      </c>
      <c r="U42" s="93">
        <f t="shared" si="16"/>
        <v>20635438.495702576</v>
      </c>
      <c r="V42" s="92">
        <f t="shared" si="22"/>
        <v>4.9534165584907734</v>
      </c>
      <c r="W42" s="92">
        <f t="shared" si="23"/>
        <v>0.5967942541535759</v>
      </c>
      <c r="X42" s="92">
        <f t="shared" si="24"/>
        <v>1.5196925200065771E-2</v>
      </c>
      <c r="Y42" s="92">
        <f t="shared" si="25"/>
        <v>8.4924106528072113E-2</v>
      </c>
      <c r="Z42" s="92">
        <f t="shared" si="26"/>
        <v>5.6503318443724879</v>
      </c>
      <c r="AA42" s="92">
        <v>5.9668155627513819E-2</v>
      </c>
      <c r="AB42" s="92">
        <v>0</v>
      </c>
      <c r="AC42" s="92">
        <v>0</v>
      </c>
      <c r="AD42" s="92">
        <f t="shared" si="27"/>
        <v>217912.60929743032</v>
      </c>
      <c r="AE42" s="92">
        <f t="shared" si="28"/>
        <v>0</v>
      </c>
      <c r="AF42" s="92">
        <f t="shared" si="29"/>
        <v>0</v>
      </c>
      <c r="AG42" s="92">
        <f t="shared" si="30"/>
        <v>5.71</v>
      </c>
      <c r="AH42" s="93">
        <f t="shared" si="31"/>
        <v>20853352</v>
      </c>
      <c r="AI42" s="184"/>
      <c r="AJ42" s="177">
        <v>3330.51</v>
      </c>
      <c r="AK42" s="93">
        <f t="shared" si="32"/>
        <v>10839811</v>
      </c>
      <c r="AL42" s="185"/>
    </row>
    <row r="43" spans="1:38" x14ac:dyDescent="0.35">
      <c r="A43" s="90" t="s">
        <v>108</v>
      </c>
      <c r="B43" s="89">
        <v>390</v>
      </c>
      <c r="C43" s="90" t="s">
        <v>111</v>
      </c>
      <c r="D43" s="92">
        <v>5.47</v>
      </c>
      <c r="E43" s="92">
        <f>'TP notional rates'!I47</f>
        <v>0.11</v>
      </c>
      <c r="F43" s="92">
        <f t="shared" si="10"/>
        <v>5.6073499999999994</v>
      </c>
      <c r="G43" s="92">
        <f t="shared" si="11"/>
        <v>5.7926748033999997</v>
      </c>
      <c r="H43" s="91">
        <f>ACA!I51</f>
        <v>1.0207232435801628</v>
      </c>
      <c r="I43" s="91">
        <f>'Formula factor data'!D48</f>
        <v>2611.3000000000002</v>
      </c>
      <c r="J43" s="91">
        <f>'Formula factor data'!H48</f>
        <v>767.67142762018921</v>
      </c>
      <c r="K43" s="91">
        <f>'Formula factor data'!I48</f>
        <v>346.27068679577002</v>
      </c>
      <c r="L43" s="91">
        <f>'Formula factor data'!J48</f>
        <v>134.69479318734793</v>
      </c>
      <c r="M43" s="92">
        <f>H43*'National calculations'!$E$34</f>
        <v>4.9776905369429292</v>
      </c>
      <c r="N43" s="92">
        <f>H43*'National calculations'!$E$35</f>
        <v>1.805569557590692</v>
      </c>
      <c r="O43" s="92">
        <f>H43*'National calculations'!$E$36</f>
        <v>0.34915732783941067</v>
      </c>
      <c r="P43" s="92">
        <f>H43*'National calculations'!$E$37</f>
        <v>1.4509290409182658</v>
      </c>
      <c r="Q43" s="93">
        <f t="shared" si="18"/>
        <v>7408998.6804978717</v>
      </c>
      <c r="R43" s="93">
        <f t="shared" si="19"/>
        <v>790067.971167624</v>
      </c>
      <c r="S43" s="93">
        <f t="shared" si="20"/>
        <v>68914.680195115288</v>
      </c>
      <c r="T43" s="93">
        <f t="shared" si="21"/>
        <v>111396.57464472165</v>
      </c>
      <c r="U43" s="93">
        <f t="shared" si="16"/>
        <v>8379377.9065053333</v>
      </c>
      <c r="V43" s="92">
        <f t="shared" si="22"/>
        <v>4.9776905369429301</v>
      </c>
      <c r="W43" s="92">
        <f t="shared" si="23"/>
        <v>0.53080234363849421</v>
      </c>
      <c r="X43" s="92">
        <f t="shared" si="24"/>
        <v>4.6299907215076236E-2</v>
      </c>
      <c r="Y43" s="92">
        <f t="shared" si="25"/>
        <v>7.4841108679968946E-2</v>
      </c>
      <c r="Z43" s="92">
        <f t="shared" si="26"/>
        <v>5.6296338964764701</v>
      </c>
      <c r="AA43" s="92">
        <v>8.0366103523533461E-2</v>
      </c>
      <c r="AB43" s="92">
        <v>0</v>
      </c>
      <c r="AC43" s="92">
        <v>0</v>
      </c>
      <c r="AD43" s="92">
        <f t="shared" si="27"/>
        <v>119620.20349467167</v>
      </c>
      <c r="AE43" s="92">
        <f t="shared" si="28"/>
        <v>0</v>
      </c>
      <c r="AF43" s="92">
        <f t="shared" si="29"/>
        <v>0</v>
      </c>
      <c r="AG43" s="92">
        <f t="shared" si="30"/>
        <v>5.71</v>
      </c>
      <c r="AH43" s="93">
        <f t="shared" si="31"/>
        <v>8498999</v>
      </c>
      <c r="AI43" s="184"/>
      <c r="AJ43" s="177">
        <v>1322.68</v>
      </c>
      <c r="AK43" s="93">
        <f t="shared" si="32"/>
        <v>4304927</v>
      </c>
      <c r="AL43" s="185"/>
    </row>
    <row r="44" spans="1:38" x14ac:dyDescent="0.35">
      <c r="A44" s="90" t="s">
        <v>108</v>
      </c>
      <c r="B44" s="89">
        <v>805</v>
      </c>
      <c r="C44" s="90" t="s">
        <v>112</v>
      </c>
      <c r="D44" s="92">
        <v>5.63</v>
      </c>
      <c r="E44" s="92">
        <f>'TP notional rates'!I48</f>
        <v>0.24</v>
      </c>
      <c r="F44" s="92">
        <f t="shared" si="10"/>
        <v>5.8981499999999993</v>
      </c>
      <c r="G44" s="92">
        <f t="shared" si="11"/>
        <v>6.0888956386000004</v>
      </c>
      <c r="H44" s="91">
        <f>ACA!I52</f>
        <v>1.0186762984917728</v>
      </c>
      <c r="I44" s="91">
        <f>'Formula factor data'!D49</f>
        <v>1280.01</v>
      </c>
      <c r="J44" s="91">
        <f>'Formula factor data'!H49</f>
        <v>508.49712328767123</v>
      </c>
      <c r="K44" s="91">
        <f>'Formula factor data'!I49</f>
        <v>83.212068470006102</v>
      </c>
      <c r="L44" s="91">
        <f>'Formula factor data'!J49</f>
        <v>81.081210992081978</v>
      </c>
      <c r="M44" s="92">
        <f>H44*'National calculations'!$E$34</f>
        <v>4.9677083412202343</v>
      </c>
      <c r="N44" s="92">
        <f>H44*'National calculations'!$E$35</f>
        <v>1.8019486919340097</v>
      </c>
      <c r="O44" s="92">
        <f>H44*'National calculations'!$E$36</f>
        <v>0.34845713228513936</v>
      </c>
      <c r="P44" s="92">
        <f>H44*'National calculations'!$E$37</f>
        <v>1.4480193667312717</v>
      </c>
      <c r="Q44" s="93">
        <f t="shared" si="18"/>
        <v>3624468.3216918278</v>
      </c>
      <c r="R44" s="93">
        <f t="shared" si="19"/>
        <v>522282.86391144281</v>
      </c>
      <c r="S44" s="93">
        <f t="shared" si="20"/>
        <v>16527.628087826604</v>
      </c>
      <c r="T44" s="93">
        <f t="shared" si="21"/>
        <v>66922.083362898731</v>
      </c>
      <c r="U44" s="93">
        <f t="shared" si="16"/>
        <v>4230200.8970539961</v>
      </c>
      <c r="V44" s="92">
        <f t="shared" si="22"/>
        <v>4.9677083412202334</v>
      </c>
      <c r="W44" s="92">
        <f t="shared" si="23"/>
        <v>0.71584263104227774</v>
      </c>
      <c r="X44" s="92">
        <f t="shared" si="24"/>
        <v>2.2652822048712891E-2</v>
      </c>
      <c r="Y44" s="92">
        <f t="shared" si="25"/>
        <v>9.1723630123639002E-2</v>
      </c>
      <c r="Z44" s="92">
        <f t="shared" si="26"/>
        <v>5.7979274244348638</v>
      </c>
      <c r="AA44" s="92">
        <v>0</v>
      </c>
      <c r="AB44" s="92">
        <v>0.10022257556513559</v>
      </c>
      <c r="AC44" s="92">
        <v>0</v>
      </c>
      <c r="AD44" s="92">
        <f t="shared" si="27"/>
        <v>0</v>
      </c>
      <c r="AE44" s="92">
        <f t="shared" si="28"/>
        <v>73122.96240100365</v>
      </c>
      <c r="AF44" s="92">
        <f t="shared" si="29"/>
        <v>0</v>
      </c>
      <c r="AG44" s="92">
        <f t="shared" si="30"/>
        <v>5.9</v>
      </c>
      <c r="AH44" s="93">
        <f t="shared" si="31"/>
        <v>4304674</v>
      </c>
      <c r="AI44" s="184"/>
      <c r="AJ44" s="177">
        <v>497.76</v>
      </c>
      <c r="AK44" s="93">
        <f t="shared" si="32"/>
        <v>1673967</v>
      </c>
      <c r="AL44" s="185"/>
    </row>
    <row r="45" spans="1:38" x14ac:dyDescent="0.35">
      <c r="A45" s="90" t="s">
        <v>108</v>
      </c>
      <c r="B45" s="89">
        <v>806</v>
      </c>
      <c r="C45" s="90" t="s">
        <v>113</v>
      </c>
      <c r="D45" s="92">
        <v>5.66</v>
      </c>
      <c r="E45" s="92">
        <f>'TP notional rates'!I49</f>
        <v>0.22</v>
      </c>
      <c r="F45" s="92">
        <f t="shared" si="10"/>
        <v>5.9082999999999997</v>
      </c>
      <c r="G45" s="92">
        <f t="shared" si="11"/>
        <v>6.1000620451999996</v>
      </c>
      <c r="H45" s="91">
        <f>ACA!I53</f>
        <v>1.0178038117029056</v>
      </c>
      <c r="I45" s="91">
        <f>'Formula factor data'!D50</f>
        <v>2308.9299999999998</v>
      </c>
      <c r="J45" s="91">
        <f>'Formula factor data'!H50</f>
        <v>975.10288947033439</v>
      </c>
      <c r="K45" s="91">
        <f>'Formula factor data'!I50</f>
        <v>502.03662171655202</v>
      </c>
      <c r="L45" s="91">
        <f>'Formula factor data'!J50</f>
        <v>119.82347136326969</v>
      </c>
      <c r="M45" s="92">
        <f>H45*'National calculations'!$E$34</f>
        <v>4.9634535451627659</v>
      </c>
      <c r="N45" s="92">
        <f>H45*'National calculations'!$E$35</f>
        <v>1.8004053396146746</v>
      </c>
      <c r="O45" s="92">
        <f>H45*'National calculations'!$E$36</f>
        <v>0.34815868198757627</v>
      </c>
      <c r="P45" s="92">
        <f>H45*'National calculations'!$E$37</f>
        <v>1.4467791515919117</v>
      </c>
      <c r="Q45" s="93">
        <f t="shared" si="18"/>
        <v>6532352.0725986194</v>
      </c>
      <c r="R45" s="93">
        <f t="shared" si="19"/>
        <v>1000680.8558593701</v>
      </c>
      <c r="S45" s="93">
        <f t="shared" si="20"/>
        <v>99629.392860008185</v>
      </c>
      <c r="T45" s="93">
        <f t="shared" si="21"/>
        <v>98814.117136656976</v>
      </c>
      <c r="U45" s="93">
        <f t="shared" si="16"/>
        <v>7731476.438454655</v>
      </c>
      <c r="V45" s="92">
        <f t="shared" si="22"/>
        <v>4.9634535451627668</v>
      </c>
      <c r="W45" s="92">
        <f t="shared" si="23"/>
        <v>0.76034373015902956</v>
      </c>
      <c r="X45" s="92">
        <f t="shared" si="24"/>
        <v>7.5701042702173801E-2</v>
      </c>
      <c r="Y45" s="92">
        <f t="shared" si="25"/>
        <v>7.5081574686001351E-2</v>
      </c>
      <c r="Z45" s="92">
        <f t="shared" si="26"/>
        <v>5.8745798927099715</v>
      </c>
      <c r="AA45" s="92">
        <v>0</v>
      </c>
      <c r="AB45" s="92">
        <v>3.3720107290029944E-2</v>
      </c>
      <c r="AC45" s="92">
        <v>0</v>
      </c>
      <c r="AD45" s="92">
        <f t="shared" si="27"/>
        <v>0</v>
      </c>
      <c r="AE45" s="92">
        <f t="shared" si="28"/>
        <v>44378.699375346238</v>
      </c>
      <c r="AF45" s="92">
        <f t="shared" si="29"/>
        <v>0</v>
      </c>
      <c r="AG45" s="92">
        <f t="shared" si="30"/>
        <v>5.91</v>
      </c>
      <c r="AH45" s="93">
        <f t="shared" si="31"/>
        <v>7778093</v>
      </c>
      <c r="AI45" s="184"/>
      <c r="AJ45" s="177">
        <v>754.6</v>
      </c>
      <c r="AK45" s="93">
        <f t="shared" si="32"/>
        <v>2542022</v>
      </c>
      <c r="AL45" s="185"/>
    </row>
    <row r="46" spans="1:38" x14ac:dyDescent="0.35">
      <c r="A46" s="90" t="s">
        <v>108</v>
      </c>
      <c r="B46" s="89">
        <v>391</v>
      </c>
      <c r="C46" s="90" t="s">
        <v>114</v>
      </c>
      <c r="D46" s="92">
        <v>5.6</v>
      </c>
      <c r="E46" s="92">
        <f>'TP notional rates'!I50</f>
        <v>0.11</v>
      </c>
      <c r="F46" s="92">
        <f t="shared" si="10"/>
        <v>5.7379999999999995</v>
      </c>
      <c r="G46" s="92">
        <f t="shared" si="11"/>
        <v>5.9277292319999999</v>
      </c>
      <c r="H46" s="91">
        <f>ACA!I54</f>
        <v>1.0160484878552789</v>
      </c>
      <c r="I46" s="91">
        <f>'Formula factor data'!D51</f>
        <v>3999.28</v>
      </c>
      <c r="J46" s="91">
        <f>'Formula factor data'!H51</f>
        <v>1602.535693985164</v>
      </c>
      <c r="K46" s="91">
        <f>'Formula factor data'!I51</f>
        <v>1148.672164586696</v>
      </c>
      <c r="L46" s="91">
        <f>'Formula factor data'!J51</f>
        <v>182.8660265203475</v>
      </c>
      <c r="M46" s="92">
        <f>H46*'National calculations'!$E$34</f>
        <v>4.9548934786015737</v>
      </c>
      <c r="N46" s="92">
        <f>H46*'National calculations'!$E$35</f>
        <v>1.7973003262597604</v>
      </c>
      <c r="O46" s="92">
        <f>H46*'National calculations'!$E$36</f>
        <v>0.34755824089055526</v>
      </c>
      <c r="P46" s="92">
        <f>H46*'National calculations'!$E$37</f>
        <v>1.4442840086991087</v>
      </c>
      <c r="Q46" s="93">
        <f t="shared" si="18"/>
        <v>11295123.642927971</v>
      </c>
      <c r="R46" s="93">
        <f t="shared" si="19"/>
        <v>1641735.6176161948</v>
      </c>
      <c r="S46" s="93">
        <f t="shared" si="20"/>
        <v>227561.37182370812</v>
      </c>
      <c r="T46" s="93">
        <f t="shared" si="21"/>
        <v>150542.97236748046</v>
      </c>
      <c r="U46" s="93">
        <f t="shared" si="16"/>
        <v>13314963.604735354</v>
      </c>
      <c r="V46" s="92">
        <f t="shared" si="22"/>
        <v>4.9548934786015737</v>
      </c>
      <c r="W46" s="92">
        <f t="shared" si="23"/>
        <v>0.72018911545139297</v>
      </c>
      <c r="X46" s="92">
        <f t="shared" si="24"/>
        <v>9.9825587826733425E-2</v>
      </c>
      <c r="Y46" s="92">
        <f t="shared" si="25"/>
        <v>6.6039506570603965E-2</v>
      </c>
      <c r="Z46" s="92">
        <f t="shared" si="26"/>
        <v>5.8409476884503038</v>
      </c>
      <c r="AA46" s="92">
        <v>0</v>
      </c>
      <c r="AB46" s="92">
        <v>0</v>
      </c>
      <c r="AC46" s="92">
        <v>0</v>
      </c>
      <c r="AD46" s="92">
        <f t="shared" si="27"/>
        <v>0</v>
      </c>
      <c r="AE46" s="92">
        <f t="shared" si="28"/>
        <v>0</v>
      </c>
      <c r="AF46" s="92">
        <f t="shared" si="29"/>
        <v>0</v>
      </c>
      <c r="AG46" s="92">
        <f t="shared" si="30"/>
        <v>5.84</v>
      </c>
      <c r="AH46" s="93">
        <f t="shared" si="31"/>
        <v>13312804</v>
      </c>
      <c r="AI46" s="184"/>
      <c r="AJ46" s="177">
        <v>1511.93</v>
      </c>
      <c r="AK46" s="93">
        <f t="shared" si="32"/>
        <v>5032913</v>
      </c>
      <c r="AL46" s="185"/>
    </row>
    <row r="47" spans="1:38" x14ac:dyDescent="0.35">
      <c r="A47" s="90" t="s">
        <v>108</v>
      </c>
      <c r="B47" s="89">
        <v>392</v>
      </c>
      <c r="C47" s="90" t="s">
        <v>115</v>
      </c>
      <c r="D47" s="92">
        <v>5.47</v>
      </c>
      <c r="E47" s="92">
        <f>'TP notional rates'!I51</f>
        <v>0.12</v>
      </c>
      <c r="F47" s="92">
        <f t="shared" si="10"/>
        <v>5.6173499999999992</v>
      </c>
      <c r="G47" s="92">
        <f t="shared" si="11"/>
        <v>5.8026748033999995</v>
      </c>
      <c r="H47" s="91">
        <f>ACA!I55</f>
        <v>1.0154868587938406</v>
      </c>
      <c r="I47" s="91">
        <f>'Formula factor data'!D52</f>
        <v>2860.98</v>
      </c>
      <c r="J47" s="91">
        <f>'Formula factor data'!H52</f>
        <v>852.8514989206692</v>
      </c>
      <c r="K47" s="91">
        <f>'Formula factor data'!I52</f>
        <v>192.10925383781998</v>
      </c>
      <c r="L47" s="91">
        <f>'Formula factor data'!J52</f>
        <v>133.15816513761467</v>
      </c>
      <c r="M47" s="92">
        <f>H47*'National calculations'!$E$34</f>
        <v>4.9521546209513962</v>
      </c>
      <c r="N47" s="92">
        <f>H47*'National calculations'!$E$35</f>
        <v>1.7963068538936033</v>
      </c>
      <c r="O47" s="92">
        <f>H47*'National calculations'!$E$36</f>
        <v>0.34736612524749322</v>
      </c>
      <c r="P47" s="92">
        <f>H47*'National calculations'!$E$37</f>
        <v>1.4434856689722633</v>
      </c>
      <c r="Q47" s="93">
        <f t="shared" si="18"/>
        <v>8075768.7366462303</v>
      </c>
      <c r="R47" s="93">
        <f t="shared" si="19"/>
        <v>873230.30593283975</v>
      </c>
      <c r="S47" s="93">
        <f t="shared" si="20"/>
        <v>38037.380864003469</v>
      </c>
      <c r="T47" s="93">
        <f t="shared" si="21"/>
        <v>109560.78475718961</v>
      </c>
      <c r="U47" s="93">
        <f t="shared" si="16"/>
        <v>9096597.2082002629</v>
      </c>
      <c r="V47" s="92">
        <f t="shared" si="22"/>
        <v>4.9521546209513971</v>
      </c>
      <c r="W47" s="92">
        <f t="shared" si="23"/>
        <v>0.53547490470560133</v>
      </c>
      <c r="X47" s="92">
        <f t="shared" si="24"/>
        <v>2.3324961072720064E-2</v>
      </c>
      <c r="Y47" s="92">
        <f t="shared" si="25"/>
        <v>6.7183938050174696E-2</v>
      </c>
      <c r="Z47" s="92">
        <f t="shared" si="26"/>
        <v>5.5781384247798931</v>
      </c>
      <c r="AA47" s="92">
        <v>0.13186157522010955</v>
      </c>
      <c r="AB47" s="92">
        <v>0</v>
      </c>
      <c r="AC47" s="92">
        <v>0</v>
      </c>
      <c r="AD47" s="92">
        <f t="shared" si="27"/>
        <v>215034.39779974055</v>
      </c>
      <c r="AE47" s="92">
        <f t="shared" si="28"/>
        <v>0</v>
      </c>
      <c r="AF47" s="92">
        <f t="shared" si="29"/>
        <v>0</v>
      </c>
      <c r="AG47" s="92">
        <f t="shared" si="30"/>
        <v>5.71</v>
      </c>
      <c r="AH47" s="93">
        <f t="shared" si="31"/>
        <v>9311632</v>
      </c>
      <c r="AI47" s="184"/>
      <c r="AJ47" s="177">
        <v>1599.01</v>
      </c>
      <c r="AK47" s="93">
        <f t="shared" si="32"/>
        <v>5204298</v>
      </c>
      <c r="AL47" s="185"/>
    </row>
    <row r="48" spans="1:38" x14ac:dyDescent="0.35">
      <c r="A48" s="90" t="s">
        <v>108</v>
      </c>
      <c r="B48" s="89">
        <v>929</v>
      </c>
      <c r="C48" s="90" t="s">
        <v>116</v>
      </c>
      <c r="D48" s="92">
        <v>5.47</v>
      </c>
      <c r="E48" s="92">
        <f>'TP notional rates'!I52</f>
        <v>0.13</v>
      </c>
      <c r="F48" s="92">
        <f t="shared" si="10"/>
        <v>5.627349999999999</v>
      </c>
      <c r="G48" s="92">
        <f t="shared" si="11"/>
        <v>5.8126748033999993</v>
      </c>
      <c r="H48" s="91">
        <f>ACA!I56</f>
        <v>1.0202346895065049</v>
      </c>
      <c r="I48" s="91">
        <f>'Formula factor data'!D53</f>
        <v>3771.37</v>
      </c>
      <c r="J48" s="91">
        <f>'Formula factor data'!H53</f>
        <v>884.42323921568618</v>
      </c>
      <c r="K48" s="91">
        <f>'Formula factor data'!I53</f>
        <v>110.5687204807396</v>
      </c>
      <c r="L48" s="91">
        <f>'Formula factor data'!J53</f>
        <v>191.58664578983993</v>
      </c>
      <c r="M48" s="92">
        <f>H48*'National calculations'!$E$34</f>
        <v>4.9753080390381079</v>
      </c>
      <c r="N48" s="92">
        <f>H48*'National calculations'!$E$35</f>
        <v>1.8047053484446951</v>
      </c>
      <c r="O48" s="92">
        <f>H48*'National calculations'!$E$36</f>
        <v>0.34899020885202964</v>
      </c>
      <c r="P48" s="92">
        <f>H48*'National calculations'!$E$37</f>
        <v>1.4502345752068329</v>
      </c>
      <c r="Q48" s="93">
        <f t="shared" si="18"/>
        <v>10695324.663136676</v>
      </c>
      <c r="R48" s="93">
        <f t="shared" si="19"/>
        <v>909790.30955775874</v>
      </c>
      <c r="S48" s="93">
        <f t="shared" si="20"/>
        <v>21994.818486252752</v>
      </c>
      <c r="T48" s="93">
        <f t="shared" si="21"/>
        <v>158371.97938722835</v>
      </c>
      <c r="U48" s="93">
        <f t="shared" si="16"/>
        <v>11785481.770567914</v>
      </c>
      <c r="V48" s="92">
        <f t="shared" si="22"/>
        <v>4.9753080390381088</v>
      </c>
      <c r="W48" s="92">
        <f t="shared" si="23"/>
        <v>0.42322109739997166</v>
      </c>
      <c r="X48" s="92">
        <f t="shared" si="24"/>
        <v>1.0231666702836106E-2</v>
      </c>
      <c r="Y48" s="92">
        <f t="shared" si="25"/>
        <v>7.3672320104452876E-2</v>
      </c>
      <c r="Z48" s="92">
        <f t="shared" si="26"/>
        <v>5.4824331232453689</v>
      </c>
      <c r="AA48" s="92">
        <v>0.22756687675463194</v>
      </c>
      <c r="AB48" s="92">
        <v>0</v>
      </c>
      <c r="AC48" s="92">
        <v>0</v>
      </c>
      <c r="AD48" s="92">
        <f t="shared" si="27"/>
        <v>489196.16843208618</v>
      </c>
      <c r="AE48" s="92">
        <f t="shared" si="28"/>
        <v>0</v>
      </c>
      <c r="AF48" s="92">
        <f t="shared" si="29"/>
        <v>0</v>
      </c>
      <c r="AG48" s="92">
        <f t="shared" si="30"/>
        <v>5.71</v>
      </c>
      <c r="AH48" s="93">
        <f t="shared" si="31"/>
        <v>12274678</v>
      </c>
      <c r="AI48" s="184"/>
      <c r="AJ48" s="177">
        <v>1960.96</v>
      </c>
      <c r="AK48" s="93">
        <f t="shared" si="32"/>
        <v>6382337</v>
      </c>
      <c r="AL48" s="185"/>
    </row>
    <row r="49" spans="1:38" x14ac:dyDescent="0.35">
      <c r="A49" s="90" t="s">
        <v>108</v>
      </c>
      <c r="B49" s="89">
        <v>807</v>
      </c>
      <c r="C49" s="90" t="s">
        <v>117</v>
      </c>
      <c r="D49" s="92">
        <v>5.49</v>
      </c>
      <c r="E49" s="92">
        <f>'TP notional rates'!I53</f>
        <v>0.23</v>
      </c>
      <c r="F49" s="92">
        <f t="shared" si="10"/>
        <v>5.7474499999999997</v>
      </c>
      <c r="G49" s="92">
        <f t="shared" si="11"/>
        <v>5.9334524078000008</v>
      </c>
      <c r="H49" s="91">
        <f>ACA!I57</f>
        <v>1.0206507812964101</v>
      </c>
      <c r="I49" s="91">
        <f>'Formula factor data'!D54</f>
        <v>1651.62</v>
      </c>
      <c r="J49" s="91">
        <f>'Formula factor data'!H54</f>
        <v>555.38923754472887</v>
      </c>
      <c r="K49" s="91">
        <f>'Formula factor data'!I54</f>
        <v>56.003285204791794</v>
      </c>
      <c r="L49" s="91">
        <f>'Formula factor data'!J54</f>
        <v>97.922134387351775</v>
      </c>
      <c r="M49" s="92">
        <f>H49*'National calculations'!$E$34</f>
        <v>4.9773371651289828</v>
      </c>
      <c r="N49" s="92">
        <f>H49*'National calculations'!$E$35</f>
        <v>1.8054413781900167</v>
      </c>
      <c r="O49" s="92">
        <f>H49*'National calculations'!$E$36</f>
        <v>0.34913254077051287</v>
      </c>
      <c r="P49" s="92">
        <f>H49*'National calculations'!$E$37</f>
        <v>1.4508260378441913</v>
      </c>
      <c r="Q49" s="93">
        <f t="shared" si="18"/>
        <v>4685781.6769420877</v>
      </c>
      <c r="R49" s="93">
        <f t="shared" si="19"/>
        <v>571551.94496485498</v>
      </c>
      <c r="S49" s="93">
        <f t="shared" si="20"/>
        <v>11144.964475375438</v>
      </c>
      <c r="T49" s="93">
        <f t="shared" si="21"/>
        <v>80978.749882755365</v>
      </c>
      <c r="U49" s="93">
        <f t="shared" si="16"/>
        <v>5349457.3362650741</v>
      </c>
      <c r="V49" s="92">
        <f t="shared" si="22"/>
        <v>4.9773371651289819</v>
      </c>
      <c r="W49" s="92">
        <f t="shared" si="23"/>
        <v>0.6071146574058548</v>
      </c>
      <c r="X49" s="92">
        <f t="shared" si="24"/>
        <v>1.1838418797934529E-2</v>
      </c>
      <c r="Y49" s="92">
        <f t="shared" si="25"/>
        <v>8.6017354022382878E-2</v>
      </c>
      <c r="Z49" s="92">
        <f t="shared" si="26"/>
        <v>5.6823075953551543</v>
      </c>
      <c r="AA49" s="92">
        <v>2.7692404644844792E-2</v>
      </c>
      <c r="AB49" s="92">
        <v>3.7449999999998873E-2</v>
      </c>
      <c r="AC49" s="92">
        <v>0</v>
      </c>
      <c r="AD49" s="92">
        <f t="shared" si="27"/>
        <v>26070.277734925578</v>
      </c>
      <c r="AE49" s="92">
        <f t="shared" si="28"/>
        <v>35256.306329998937</v>
      </c>
      <c r="AF49" s="92">
        <f t="shared" si="29"/>
        <v>0</v>
      </c>
      <c r="AG49" s="92">
        <f t="shared" si="30"/>
        <v>5.75</v>
      </c>
      <c r="AH49" s="93">
        <f t="shared" si="31"/>
        <v>5413185</v>
      </c>
      <c r="AI49" s="184"/>
      <c r="AJ49" s="177">
        <v>676.48</v>
      </c>
      <c r="AK49" s="93">
        <f t="shared" si="32"/>
        <v>2217164</v>
      </c>
      <c r="AL49" s="185"/>
    </row>
    <row r="50" spans="1:38" x14ac:dyDescent="0.35">
      <c r="A50" s="90" t="s">
        <v>108</v>
      </c>
      <c r="B50" s="89">
        <v>393</v>
      </c>
      <c r="C50" s="90" t="s">
        <v>118</v>
      </c>
      <c r="D50" s="92">
        <v>5.47</v>
      </c>
      <c r="E50" s="92">
        <f>'TP notional rates'!I54</f>
        <v>0.13</v>
      </c>
      <c r="F50" s="92">
        <f t="shared" si="10"/>
        <v>5.627349999999999</v>
      </c>
      <c r="G50" s="92">
        <f t="shared" si="11"/>
        <v>5.8126748033999993</v>
      </c>
      <c r="H50" s="91">
        <f>ACA!I58</f>
        <v>1.0154165333172245</v>
      </c>
      <c r="I50" s="91">
        <f>'Formula factor data'!D55</f>
        <v>1964.12</v>
      </c>
      <c r="J50" s="91">
        <f>'Formula factor data'!H55</f>
        <v>677.47250494396826</v>
      </c>
      <c r="K50" s="91">
        <f>'Formula factor data'!I55</f>
        <v>135.49922193381079</v>
      </c>
      <c r="L50" s="91">
        <f>'Formula factor data'!J55</f>
        <v>123.07307197943443</v>
      </c>
      <c r="M50" s="92">
        <f>H50*'National calculations'!$E$34</f>
        <v>4.9518116695572161</v>
      </c>
      <c r="N50" s="92">
        <f>H50*'National calculations'!$E$35</f>
        <v>1.7961824543166369</v>
      </c>
      <c r="O50" s="92">
        <f>H50*'National calculations'!$E$36</f>
        <v>0.34734206911313092</v>
      </c>
      <c r="P50" s="92">
        <f>H50*'National calculations'!$E$37</f>
        <v>1.4433857033087196</v>
      </c>
      <c r="Q50" s="93">
        <f t="shared" si="18"/>
        <v>5543792.8317541098</v>
      </c>
      <c r="R50" s="93">
        <f t="shared" si="19"/>
        <v>693612.60919750924</v>
      </c>
      <c r="S50" s="93">
        <f t="shared" si="20"/>
        <v>26826.810662534226</v>
      </c>
      <c r="T50" s="93">
        <f t="shared" si="21"/>
        <v>101255.89015771837</v>
      </c>
      <c r="U50" s="93">
        <f t="shared" si="16"/>
        <v>6365488.1417718716</v>
      </c>
      <c r="V50" s="92">
        <f t="shared" si="22"/>
        <v>4.9518116695572161</v>
      </c>
      <c r="W50" s="92">
        <f t="shared" si="23"/>
        <v>0.61954678261119334</v>
      </c>
      <c r="X50" s="92">
        <f t="shared" si="24"/>
        <v>2.3962171409949072E-2</v>
      </c>
      <c r="Y50" s="92">
        <f t="shared" si="25"/>
        <v>9.0443512900128642E-2</v>
      </c>
      <c r="Z50" s="92">
        <f t="shared" si="26"/>
        <v>5.685764136478487</v>
      </c>
      <c r="AA50" s="92">
        <v>2.4235863521515633E-2</v>
      </c>
      <c r="AB50" s="92">
        <v>0</v>
      </c>
      <c r="AC50" s="92">
        <v>0</v>
      </c>
      <c r="AD50" s="92">
        <f t="shared" si="27"/>
        <v>27133.222228131188</v>
      </c>
      <c r="AE50" s="92">
        <f t="shared" si="28"/>
        <v>0</v>
      </c>
      <c r="AF50" s="92">
        <f t="shared" si="29"/>
        <v>0</v>
      </c>
      <c r="AG50" s="92">
        <f t="shared" si="30"/>
        <v>5.71</v>
      </c>
      <c r="AH50" s="93">
        <f t="shared" si="31"/>
        <v>6392622</v>
      </c>
      <c r="AI50" s="184"/>
      <c r="AJ50" s="177">
        <v>772.12</v>
      </c>
      <c r="AK50" s="93">
        <f t="shared" si="32"/>
        <v>2513019</v>
      </c>
      <c r="AL50" s="185"/>
    </row>
    <row r="51" spans="1:38" x14ac:dyDescent="0.35">
      <c r="A51" s="90" t="s">
        <v>108</v>
      </c>
      <c r="B51" s="89">
        <v>808</v>
      </c>
      <c r="C51" s="90" t="s">
        <v>119</v>
      </c>
      <c r="D51" s="92">
        <v>5.47</v>
      </c>
      <c r="E51" s="92">
        <f>'TP notional rates'!I55</f>
        <v>0.17</v>
      </c>
      <c r="F51" s="92">
        <f t="shared" si="10"/>
        <v>5.667349999999999</v>
      </c>
      <c r="G51" s="92">
        <f t="shared" si="11"/>
        <v>5.8526748033999993</v>
      </c>
      <c r="H51" s="91">
        <f>ACA!I59</f>
        <v>1.0316077236372683</v>
      </c>
      <c r="I51" s="91">
        <f>'Formula factor data'!D56</f>
        <v>2909.33</v>
      </c>
      <c r="J51" s="91">
        <f>'Formula factor data'!H56</f>
        <v>834.35866427869883</v>
      </c>
      <c r="K51" s="91">
        <f>'Formula factor data'!I56</f>
        <v>235.52965235157208</v>
      </c>
      <c r="L51" s="91">
        <f>'Formula factor data'!J56</f>
        <v>166.65663011859476</v>
      </c>
      <c r="M51" s="92">
        <f>H51*'National calculations'!$E$34</f>
        <v>5.0307701290072426</v>
      </c>
      <c r="N51" s="92">
        <f>H51*'National calculations'!$E$35</f>
        <v>1.8248232445865729</v>
      </c>
      <c r="O51" s="92">
        <f>H51*'National calculations'!$E$36</f>
        <v>0.35288056623489439</v>
      </c>
      <c r="P51" s="92">
        <f>H51*'National calculations'!$E$37</f>
        <v>1.4664010195466333</v>
      </c>
      <c r="Q51" s="93">
        <f t="shared" si="18"/>
        <v>8342617.1618720461</v>
      </c>
      <c r="R51" s="93">
        <f t="shared" si="19"/>
        <v>867857.5383918453</v>
      </c>
      <c r="S51" s="93">
        <f t="shared" si="20"/>
        <v>47374.887139550432</v>
      </c>
      <c r="T51" s="93">
        <f t="shared" si="21"/>
        <v>139299.7078224647</v>
      </c>
      <c r="U51" s="93">
        <f t="shared" si="16"/>
        <v>9397149.2952259071</v>
      </c>
      <c r="V51" s="92">
        <f t="shared" si="22"/>
        <v>5.0307701290072435</v>
      </c>
      <c r="W51" s="92">
        <f t="shared" si="23"/>
        <v>0.52333598625730815</v>
      </c>
      <c r="X51" s="92">
        <f t="shared" si="24"/>
        <v>2.8568033563373899E-2</v>
      </c>
      <c r="Y51" s="92">
        <f t="shared" si="25"/>
        <v>8.4000595436101624E-2</v>
      </c>
      <c r="Z51" s="92">
        <f t="shared" si="26"/>
        <v>5.6666747442640277</v>
      </c>
      <c r="AA51" s="92">
        <v>4.3325255735975787E-2</v>
      </c>
      <c r="AB51" s="92">
        <v>0</v>
      </c>
      <c r="AC51" s="92">
        <v>0</v>
      </c>
      <c r="AD51" s="92">
        <f t="shared" si="27"/>
        <v>71847.055774097476</v>
      </c>
      <c r="AE51" s="92">
        <f t="shared" si="28"/>
        <v>0</v>
      </c>
      <c r="AF51" s="92">
        <f t="shared" si="29"/>
        <v>0</v>
      </c>
      <c r="AG51" s="92">
        <f t="shared" si="30"/>
        <v>5.71</v>
      </c>
      <c r="AH51" s="93">
        <f t="shared" si="31"/>
        <v>9468997</v>
      </c>
      <c r="AI51" s="184"/>
      <c r="AJ51" s="177">
        <v>1371.92</v>
      </c>
      <c r="AK51" s="93">
        <f t="shared" si="32"/>
        <v>4465189</v>
      </c>
      <c r="AL51" s="185"/>
    </row>
    <row r="52" spans="1:38" x14ac:dyDescent="0.35">
      <c r="A52" s="90" t="s">
        <v>108</v>
      </c>
      <c r="B52" s="89">
        <v>394</v>
      </c>
      <c r="C52" s="90" t="s">
        <v>120</v>
      </c>
      <c r="D52" s="92">
        <v>5.49</v>
      </c>
      <c r="E52" s="92">
        <f>'TP notional rates'!I56</f>
        <v>0.15</v>
      </c>
      <c r="F52" s="92">
        <f t="shared" si="10"/>
        <v>5.6674499999999997</v>
      </c>
      <c r="G52" s="92">
        <f t="shared" si="11"/>
        <v>5.8534524078000008</v>
      </c>
      <c r="H52" s="91">
        <f>ACA!I60</f>
        <v>1.0241495247623347</v>
      </c>
      <c r="I52" s="91">
        <f>'Formula factor data'!D57</f>
        <v>3627.27</v>
      </c>
      <c r="J52" s="91">
        <f>'Formula factor data'!H57</f>
        <v>1055.489154617268</v>
      </c>
      <c r="K52" s="91">
        <f>'Formula factor data'!I57</f>
        <v>281.74951968009663</v>
      </c>
      <c r="L52" s="91">
        <f>'Formula factor data'!J57</f>
        <v>252.19372854640983</v>
      </c>
      <c r="M52" s="92">
        <f>H52*'National calculations'!$E$34</f>
        <v>4.9943992457184665</v>
      </c>
      <c r="N52" s="92">
        <f>H52*'National calculations'!$E$35</f>
        <v>1.8116303473661621</v>
      </c>
      <c r="O52" s="92">
        <f>H52*'National calculations'!$E$36</f>
        <v>0.35032935090199674</v>
      </c>
      <c r="P52" s="92">
        <f>H52*'National calculations'!$E$37</f>
        <v>1.4557994021066016</v>
      </c>
      <c r="Q52" s="93">
        <f t="shared" si="18"/>
        <v>10326139.694649817</v>
      </c>
      <c r="R52" s="93">
        <f t="shared" si="19"/>
        <v>1089929.0247776839</v>
      </c>
      <c r="S52" s="93">
        <f t="shared" si="20"/>
        <v>56261.922017492238</v>
      </c>
      <c r="T52" s="93">
        <f t="shared" si="21"/>
        <v>209271.78316275188</v>
      </c>
      <c r="U52" s="93">
        <f t="shared" si="16"/>
        <v>11681602.424607746</v>
      </c>
      <c r="V52" s="92">
        <f t="shared" si="22"/>
        <v>4.9943992457184665</v>
      </c>
      <c r="W52" s="92">
        <f t="shared" si="23"/>
        <v>0.52716124904418415</v>
      </c>
      <c r="X52" s="92">
        <f t="shared" si="24"/>
        <v>2.7211960054387349E-2</v>
      </c>
      <c r="Y52" s="92">
        <f t="shared" si="25"/>
        <v>0.10121757664383903</v>
      </c>
      <c r="Z52" s="92">
        <f t="shared" si="26"/>
        <v>5.6499900314608773</v>
      </c>
      <c r="AA52" s="92">
        <v>6.0009968539124436E-2</v>
      </c>
      <c r="AB52" s="92">
        <v>0</v>
      </c>
      <c r="AC52" s="92">
        <v>0</v>
      </c>
      <c r="AD52" s="92">
        <f t="shared" si="27"/>
        <v>124073.24439225862</v>
      </c>
      <c r="AE52" s="92">
        <f t="shared" si="28"/>
        <v>0</v>
      </c>
      <c r="AF52" s="92">
        <f t="shared" si="29"/>
        <v>0</v>
      </c>
      <c r="AG52" s="92">
        <f t="shared" si="30"/>
        <v>5.71</v>
      </c>
      <c r="AH52" s="93">
        <f t="shared" si="31"/>
        <v>11805676</v>
      </c>
      <c r="AI52" s="184"/>
      <c r="AJ52" s="177">
        <v>1628.73</v>
      </c>
      <c r="AK52" s="93">
        <f t="shared" si="32"/>
        <v>5301028</v>
      </c>
      <c r="AL52" s="185"/>
    </row>
    <row r="53" spans="1:38" x14ac:dyDescent="0.35">
      <c r="A53" s="90" t="s">
        <v>121</v>
      </c>
      <c r="B53" s="89">
        <v>889</v>
      </c>
      <c r="C53" s="90" t="s">
        <v>122</v>
      </c>
      <c r="D53" s="92">
        <v>5.47</v>
      </c>
      <c r="E53" s="92">
        <f>'TP notional rates'!I57</f>
        <v>0.05</v>
      </c>
      <c r="F53" s="92">
        <f t="shared" si="10"/>
        <v>5.5473499999999989</v>
      </c>
      <c r="G53" s="92">
        <f t="shared" si="11"/>
        <v>5.7326748033999992</v>
      </c>
      <c r="H53" s="91">
        <f>ACA!I61</f>
        <v>1.0279594053379624</v>
      </c>
      <c r="I53" s="91">
        <f>'Formula factor data'!D58</f>
        <v>2455.2399999999998</v>
      </c>
      <c r="J53" s="91">
        <f>'Formula factor data'!H58</f>
        <v>613.57138006997536</v>
      </c>
      <c r="K53" s="91">
        <f>'Formula factor data'!I58</f>
        <v>1065.1569786319719</v>
      </c>
      <c r="L53" s="91">
        <f>'Formula factor data'!J58</f>
        <v>97.162341232227476</v>
      </c>
      <c r="M53" s="92">
        <f>H53*'National calculations'!$E$34</f>
        <v>5.0129786271594803</v>
      </c>
      <c r="N53" s="92">
        <f>H53*'National calculations'!$E$35</f>
        <v>1.8183696906981328</v>
      </c>
      <c r="O53" s="92">
        <f>H53*'National calculations'!$E$36</f>
        <v>0.35163259125587332</v>
      </c>
      <c r="P53" s="92">
        <f>H53*'National calculations'!$E$37</f>
        <v>1.4612150389154781</v>
      </c>
      <c r="Q53" s="93">
        <f t="shared" si="18"/>
        <v>7015597.4173918134</v>
      </c>
      <c r="R53" s="93">
        <f t="shared" si="19"/>
        <v>635948.77234146837</v>
      </c>
      <c r="S53" s="93">
        <f t="shared" si="20"/>
        <v>213490.02783966321</v>
      </c>
      <c r="T53" s="93">
        <f t="shared" si="21"/>
        <v>80925.792308117889</v>
      </c>
      <c r="U53" s="93">
        <f t="shared" si="16"/>
        <v>7945962.0098810634</v>
      </c>
      <c r="V53" s="92">
        <f t="shared" si="22"/>
        <v>5.0129786271594794</v>
      </c>
      <c r="W53" s="92">
        <f t="shared" si="23"/>
        <v>0.45441569891296463</v>
      </c>
      <c r="X53" s="92">
        <f t="shared" si="24"/>
        <v>0.15254879705879557</v>
      </c>
      <c r="Y53" s="92">
        <f t="shared" si="25"/>
        <v>5.7825334478408721E-2</v>
      </c>
      <c r="Z53" s="92">
        <f t="shared" si="26"/>
        <v>5.6777684576096492</v>
      </c>
      <c r="AA53" s="92">
        <v>3.2231542390350754E-2</v>
      </c>
      <c r="AB53" s="92">
        <v>0</v>
      </c>
      <c r="AC53" s="92">
        <v>0</v>
      </c>
      <c r="AD53" s="92">
        <f t="shared" si="27"/>
        <v>45107.61811893632</v>
      </c>
      <c r="AE53" s="92">
        <f t="shared" si="28"/>
        <v>0</v>
      </c>
      <c r="AF53" s="92">
        <f t="shared" si="29"/>
        <v>0</v>
      </c>
      <c r="AG53" s="92">
        <f t="shared" si="30"/>
        <v>5.71</v>
      </c>
      <c r="AH53" s="93">
        <f t="shared" si="31"/>
        <v>7991070</v>
      </c>
      <c r="AI53" s="184"/>
      <c r="AJ53" s="177">
        <v>947.03</v>
      </c>
      <c r="AK53" s="93">
        <f t="shared" si="32"/>
        <v>3082299</v>
      </c>
      <c r="AL53" s="185"/>
    </row>
    <row r="54" spans="1:38" x14ac:dyDescent="0.35">
      <c r="A54" s="90" t="s">
        <v>121</v>
      </c>
      <c r="B54" s="89">
        <v>890</v>
      </c>
      <c r="C54" s="90" t="s">
        <v>123</v>
      </c>
      <c r="D54" s="92">
        <v>5.58</v>
      </c>
      <c r="E54" s="92">
        <f>'TP notional rates'!I58</f>
        <v>0.08</v>
      </c>
      <c r="F54" s="92">
        <f t="shared" si="10"/>
        <v>5.6879</v>
      </c>
      <c r="G54" s="92">
        <f t="shared" si="11"/>
        <v>5.8769516276000004</v>
      </c>
      <c r="H54" s="91">
        <f>ACA!I62</f>
        <v>1.0290175655937748</v>
      </c>
      <c r="I54" s="91">
        <f>'Formula factor data'!D59</f>
        <v>1669.03</v>
      </c>
      <c r="J54" s="91">
        <f>'Formula factor data'!H59</f>
        <v>663.44093625497999</v>
      </c>
      <c r="K54" s="91">
        <f>'Formula factor data'!I59</f>
        <v>189.783585562263</v>
      </c>
      <c r="L54" s="91">
        <f>'Formula factor data'!J59</f>
        <v>92.929224928819991</v>
      </c>
      <c r="M54" s="92">
        <f>H54*'National calculations'!$E$34</f>
        <v>5.0181388841880672</v>
      </c>
      <c r="N54" s="92">
        <f>H54*'National calculations'!$E$35</f>
        <v>1.8202414830345608</v>
      </c>
      <c r="O54" s="92">
        <f>H54*'National calculations'!$E$36</f>
        <v>0.35199455460849516</v>
      </c>
      <c r="P54" s="92">
        <f>H54*'National calculations'!$E$37</f>
        <v>1.4627191836038254</v>
      </c>
      <c r="Q54" s="93">
        <f t="shared" si="18"/>
        <v>4773991.8748695534</v>
      </c>
      <c r="R54" s="93">
        <f t="shared" si="19"/>
        <v>688344.94681732333</v>
      </c>
      <c r="S54" s="93">
        <f t="shared" si="20"/>
        <v>38077.589543035436</v>
      </c>
      <c r="T54" s="93">
        <f t="shared" si="21"/>
        <v>77479.735211867301</v>
      </c>
      <c r="U54" s="93">
        <f t="shared" si="16"/>
        <v>5577894.1464417791</v>
      </c>
      <c r="V54" s="92">
        <f t="shared" si="22"/>
        <v>5.0181388841880672</v>
      </c>
      <c r="W54" s="92">
        <f t="shared" si="23"/>
        <v>0.72354763767853325</v>
      </c>
      <c r="X54" s="92">
        <f t="shared" si="24"/>
        <v>4.0024917869656021E-2</v>
      </c>
      <c r="Y54" s="92">
        <f t="shared" si="25"/>
        <v>8.1442131070633736E-2</v>
      </c>
      <c r="Z54" s="92">
        <f t="shared" si="26"/>
        <v>5.8631535708068894</v>
      </c>
      <c r="AA54" s="92">
        <v>0</v>
      </c>
      <c r="AB54" s="92">
        <v>0</v>
      </c>
      <c r="AC54" s="92">
        <v>0</v>
      </c>
      <c r="AD54" s="92">
        <f t="shared" si="27"/>
        <v>0</v>
      </c>
      <c r="AE54" s="92">
        <f t="shared" si="28"/>
        <v>0</v>
      </c>
      <c r="AF54" s="92">
        <f t="shared" si="29"/>
        <v>0</v>
      </c>
      <c r="AG54" s="92">
        <f t="shared" si="30"/>
        <v>5.86</v>
      </c>
      <c r="AH54" s="93">
        <f t="shared" si="31"/>
        <v>5574895</v>
      </c>
      <c r="AI54" s="184"/>
      <c r="AJ54" s="177">
        <v>779.02</v>
      </c>
      <c r="AK54" s="93">
        <f t="shared" si="32"/>
        <v>2602083</v>
      </c>
      <c r="AL54" s="185"/>
    </row>
    <row r="55" spans="1:38" x14ac:dyDescent="0.35">
      <c r="A55" s="90" t="s">
        <v>121</v>
      </c>
      <c r="B55" s="89">
        <v>350</v>
      </c>
      <c r="C55" s="90" t="s">
        <v>124</v>
      </c>
      <c r="D55" s="92">
        <v>5.58</v>
      </c>
      <c r="E55" s="92">
        <f>'TP notional rates'!I59</f>
        <v>0.11</v>
      </c>
      <c r="F55" s="92">
        <f t="shared" si="10"/>
        <v>5.7179000000000002</v>
      </c>
      <c r="G55" s="92">
        <f t="shared" si="11"/>
        <v>5.9069516276000007</v>
      </c>
      <c r="H55" s="91">
        <f>ACA!I63</f>
        <v>1.0606680115858609</v>
      </c>
      <c r="I55" s="91">
        <f>'Formula factor data'!D60</f>
        <v>4924.79</v>
      </c>
      <c r="J55" s="91">
        <f>'Formula factor data'!H60</f>
        <v>1273.1624505222649</v>
      </c>
      <c r="K55" s="91">
        <f>'Formula factor data'!I60</f>
        <v>1646.014049971538</v>
      </c>
      <c r="L55" s="91">
        <f>'Formula factor data'!J60</f>
        <v>219.72814160416934</v>
      </c>
      <c r="M55" s="92">
        <f>H55*'National calculations'!$E$34</f>
        <v>5.1724864279475691</v>
      </c>
      <c r="N55" s="92">
        <f>H55*'National calculations'!$E$35</f>
        <v>1.8762283356186531</v>
      </c>
      <c r="O55" s="92">
        <f>H55*'National calculations'!$E$36</f>
        <v>0.36282117702257999</v>
      </c>
      <c r="P55" s="92">
        <f>H55*'National calculations'!$E$37</f>
        <v>1.5077093918084123</v>
      </c>
      <c r="Q55" s="93">
        <f t="shared" si="18"/>
        <v>14519843.378230387</v>
      </c>
      <c r="R55" s="93">
        <f t="shared" si="19"/>
        <v>1361583.7753438663</v>
      </c>
      <c r="S55" s="93">
        <f t="shared" si="20"/>
        <v>340408.99035363505</v>
      </c>
      <c r="T55" s="93">
        <f t="shared" si="21"/>
        <v>188833.12416249249</v>
      </c>
      <c r="U55" s="93">
        <f t="shared" si="16"/>
        <v>16410669.268090382</v>
      </c>
      <c r="V55" s="92">
        <f t="shared" si="22"/>
        <v>5.1724864279475682</v>
      </c>
      <c r="W55" s="92">
        <f t="shared" si="23"/>
        <v>0.48504473602235926</v>
      </c>
      <c r="X55" s="92">
        <f t="shared" si="24"/>
        <v>0.12126583164081661</v>
      </c>
      <c r="Y55" s="92">
        <f t="shared" si="25"/>
        <v>6.7269098325251409E-2</v>
      </c>
      <c r="Z55" s="92">
        <f t="shared" si="26"/>
        <v>5.8460660939359963</v>
      </c>
      <c r="AA55" s="92">
        <v>0</v>
      </c>
      <c r="AB55" s="92">
        <v>0</v>
      </c>
      <c r="AC55" s="92">
        <v>0</v>
      </c>
      <c r="AD55" s="92">
        <f t="shared" si="27"/>
        <v>0</v>
      </c>
      <c r="AE55" s="92">
        <f t="shared" si="28"/>
        <v>0</v>
      </c>
      <c r="AF55" s="92">
        <f t="shared" si="29"/>
        <v>0</v>
      </c>
      <c r="AG55" s="92">
        <f t="shared" si="30"/>
        <v>5.85</v>
      </c>
      <c r="AH55" s="93">
        <f t="shared" si="31"/>
        <v>16421713</v>
      </c>
      <c r="AI55" s="184"/>
      <c r="AJ55" s="177">
        <v>2095.9699999999998</v>
      </c>
      <c r="AK55" s="93">
        <f t="shared" si="32"/>
        <v>6989012</v>
      </c>
      <c r="AL55" s="185"/>
    </row>
    <row r="56" spans="1:38" x14ac:dyDescent="0.35">
      <c r="A56" s="90" t="s">
        <v>121</v>
      </c>
      <c r="B56" s="89">
        <v>351</v>
      </c>
      <c r="C56" s="90" t="s">
        <v>125</v>
      </c>
      <c r="D56" s="92">
        <v>5.47</v>
      </c>
      <c r="E56" s="92">
        <f>'TP notional rates'!I60</f>
        <v>0.09</v>
      </c>
      <c r="F56" s="92">
        <f t="shared" si="10"/>
        <v>5.5873499999999989</v>
      </c>
      <c r="G56" s="92">
        <f t="shared" si="11"/>
        <v>5.7726748033999993</v>
      </c>
      <c r="H56" s="91">
        <f>ACA!I64</f>
        <v>1.0539868159226766</v>
      </c>
      <c r="I56" s="91">
        <f>'Formula factor data'!D61</f>
        <v>2684.9</v>
      </c>
      <c r="J56" s="91">
        <f>'Formula factor data'!H61</f>
        <v>591.45341067005018</v>
      </c>
      <c r="K56" s="91">
        <f>'Formula factor data'!I61</f>
        <v>533.05585513958999</v>
      </c>
      <c r="L56" s="91">
        <f>'Formula factor data'!J61</f>
        <v>124.75761832720987</v>
      </c>
      <c r="M56" s="92">
        <f>H56*'National calculations'!$E$34</f>
        <v>5.1399047025511253</v>
      </c>
      <c r="N56" s="92">
        <f>H56*'National calculations'!$E$35</f>
        <v>1.8644098886756399</v>
      </c>
      <c r="O56" s="92">
        <f>H56*'National calculations'!$E$36</f>
        <v>0.36053575005772764</v>
      </c>
      <c r="P56" s="92">
        <f>H56*'National calculations'!$E$37</f>
        <v>1.4982122623203349</v>
      </c>
      <c r="Q56" s="93">
        <f t="shared" si="18"/>
        <v>7866074.1774513256</v>
      </c>
      <c r="R56" s="93">
        <f t="shared" si="19"/>
        <v>628545.60490018013</v>
      </c>
      <c r="S56" s="93">
        <f t="shared" si="20"/>
        <v>109545.84475658684</v>
      </c>
      <c r="T56" s="93">
        <f t="shared" si="21"/>
        <v>106540.63434955241</v>
      </c>
      <c r="U56" s="93">
        <f t="shared" si="16"/>
        <v>8710706.2614576444</v>
      </c>
      <c r="V56" s="92">
        <f t="shared" si="22"/>
        <v>5.1399047025511262</v>
      </c>
      <c r="W56" s="92">
        <f t="shared" si="23"/>
        <v>0.41070862510491102</v>
      </c>
      <c r="X56" s="92">
        <f t="shared" si="24"/>
        <v>7.158020505620899E-2</v>
      </c>
      <c r="Y56" s="92">
        <f t="shared" si="25"/>
        <v>6.96165196453149E-2</v>
      </c>
      <c r="Z56" s="92">
        <f t="shared" si="26"/>
        <v>5.6918100523575603</v>
      </c>
      <c r="AA56" s="92">
        <v>1.8189947642441417E-2</v>
      </c>
      <c r="AB56" s="92">
        <v>0</v>
      </c>
      <c r="AC56" s="92">
        <v>0</v>
      </c>
      <c r="AD56" s="92">
        <f t="shared" si="27"/>
        <v>27837.768542358848</v>
      </c>
      <c r="AE56" s="92">
        <f t="shared" si="28"/>
        <v>0</v>
      </c>
      <c r="AF56" s="92">
        <f t="shared" si="29"/>
        <v>0</v>
      </c>
      <c r="AG56" s="92">
        <f t="shared" si="30"/>
        <v>5.71</v>
      </c>
      <c r="AH56" s="93">
        <f t="shared" si="31"/>
        <v>8738545</v>
      </c>
      <c r="AI56" s="184"/>
      <c r="AJ56" s="177">
        <v>1426.64</v>
      </c>
      <c r="AK56" s="93">
        <f t="shared" si="32"/>
        <v>4643286</v>
      </c>
      <c r="AL56" s="185"/>
    </row>
    <row r="57" spans="1:38" x14ac:dyDescent="0.35">
      <c r="A57" s="90" t="s">
        <v>121</v>
      </c>
      <c r="B57" s="89">
        <v>895</v>
      </c>
      <c r="C57" s="90" t="s">
        <v>126</v>
      </c>
      <c r="D57" s="92">
        <v>5.47</v>
      </c>
      <c r="E57" s="92">
        <f>'TP notional rates'!I61</f>
        <v>0.05</v>
      </c>
      <c r="F57" s="92">
        <f t="shared" si="10"/>
        <v>5.5473499999999989</v>
      </c>
      <c r="G57" s="92">
        <f t="shared" si="11"/>
        <v>5.7326748033999992</v>
      </c>
      <c r="H57" s="91">
        <f>ACA!I65</f>
        <v>1.0575829109237671</v>
      </c>
      <c r="I57" s="91">
        <f>'Formula factor data'!D62</f>
        <v>5254.87</v>
      </c>
      <c r="J57" s="91">
        <f>'Formula factor data'!H62</f>
        <v>846.73114633907903</v>
      </c>
      <c r="K57" s="91">
        <f>'Formula factor data'!I62</f>
        <v>560.07597525684798</v>
      </c>
      <c r="L57" s="91">
        <f>'Formula factor data'!J62</f>
        <v>195.54448316597754</v>
      </c>
      <c r="M57" s="92">
        <f>H57*'National calculations'!$E$34</f>
        <v>5.1574415306477315</v>
      </c>
      <c r="N57" s="92">
        <f>H57*'National calculations'!$E$35</f>
        <v>1.8707710641470625</v>
      </c>
      <c r="O57" s="92">
        <f>H57*'National calculations'!$E$36</f>
        <v>0.36176586108844488</v>
      </c>
      <c r="P57" s="92">
        <f>H57*'National calculations'!$E$37</f>
        <v>1.5033240090193543</v>
      </c>
      <c r="Q57" s="93">
        <f t="shared" si="18"/>
        <v>15447960.322408263</v>
      </c>
      <c r="R57" s="93">
        <f t="shared" si="19"/>
        <v>902902.87277943594</v>
      </c>
      <c r="S57" s="93">
        <f t="shared" si="20"/>
        <v>115491.32945433416</v>
      </c>
      <c r="T57" s="93">
        <f t="shared" si="21"/>
        <v>167561.02833357616</v>
      </c>
      <c r="U57" s="93">
        <f t="shared" si="16"/>
        <v>16633915.55297561</v>
      </c>
      <c r="V57" s="92">
        <f t="shared" si="22"/>
        <v>5.1574415306477324</v>
      </c>
      <c r="W57" s="92">
        <f t="shared" si="23"/>
        <v>0.30144230545821704</v>
      </c>
      <c r="X57" s="92">
        <f t="shared" si="24"/>
        <v>3.855782682801747E-2</v>
      </c>
      <c r="Y57" s="92">
        <f t="shared" si="25"/>
        <v>5.5941767612651697E-2</v>
      </c>
      <c r="Z57" s="92">
        <f t="shared" si="26"/>
        <v>5.553383430546619</v>
      </c>
      <c r="AA57" s="92">
        <v>0.15661656945338365</v>
      </c>
      <c r="AB57" s="92">
        <v>0</v>
      </c>
      <c r="AC57" s="92">
        <v>0</v>
      </c>
      <c r="AD57" s="92">
        <f t="shared" si="27"/>
        <v>469109.83602439618</v>
      </c>
      <c r="AE57" s="92">
        <f t="shared" si="28"/>
        <v>0</v>
      </c>
      <c r="AF57" s="92">
        <f t="shared" si="29"/>
        <v>0</v>
      </c>
      <c r="AG57" s="92">
        <f t="shared" si="30"/>
        <v>5.71</v>
      </c>
      <c r="AH57" s="93">
        <f t="shared" si="31"/>
        <v>17103026</v>
      </c>
      <c r="AI57" s="184"/>
      <c r="AJ57" s="177">
        <v>2897.78</v>
      </c>
      <c r="AK57" s="93">
        <f t="shared" si="32"/>
        <v>9431405</v>
      </c>
      <c r="AL57" s="185"/>
    </row>
    <row r="58" spans="1:38" x14ac:dyDescent="0.35">
      <c r="A58" s="90" t="s">
        <v>121</v>
      </c>
      <c r="B58" s="89">
        <v>896</v>
      </c>
      <c r="C58" s="90" t="s">
        <v>127</v>
      </c>
      <c r="D58" s="92">
        <v>5.47</v>
      </c>
      <c r="E58" s="92">
        <f>'TP notional rates'!I62</f>
        <v>7.0000000000000007E-2</v>
      </c>
      <c r="F58" s="92">
        <f t="shared" si="10"/>
        <v>5.5673499999999994</v>
      </c>
      <c r="G58" s="92">
        <f t="shared" si="11"/>
        <v>5.7526748033999997</v>
      </c>
      <c r="H58" s="91">
        <f>ACA!I66</f>
        <v>1.0646674676799754</v>
      </c>
      <c r="I58" s="91">
        <f>'Formula factor data'!D63</f>
        <v>4530.3999999999996</v>
      </c>
      <c r="J58" s="91">
        <f>'Formula factor data'!H63</f>
        <v>866.60784859846444</v>
      </c>
      <c r="K58" s="91">
        <f>'Formula factor data'!I63</f>
        <v>385.85066369029596</v>
      </c>
      <c r="L58" s="91">
        <f>'Formula factor data'!J63</f>
        <v>171.14434026362275</v>
      </c>
      <c r="M58" s="92">
        <f>H58*'National calculations'!$E$34</f>
        <v>5.1919902992249254</v>
      </c>
      <c r="N58" s="92">
        <f>H58*'National calculations'!$E$35</f>
        <v>1.8833030213533732</v>
      </c>
      <c r="O58" s="92">
        <f>H58*'National calculations'!$E$36</f>
        <v>0.36418926520065864</v>
      </c>
      <c r="P58" s="92">
        <f>H58*'National calculations'!$E$37</f>
        <v>1.5133945048214901</v>
      </c>
      <c r="Q58" s="93">
        <f t="shared" si="18"/>
        <v>13407421.925416902</v>
      </c>
      <c r="R58" s="93">
        <f t="shared" si="19"/>
        <v>930288.55236859981</v>
      </c>
      <c r="S58" s="93">
        <f t="shared" si="20"/>
        <v>80097.921721336548</v>
      </c>
      <c r="T58" s="93">
        <f t="shared" si="21"/>
        <v>147635.07532917158</v>
      </c>
      <c r="U58" s="93">
        <f t="shared" si="16"/>
        <v>14565443.47483601</v>
      </c>
      <c r="V58" s="92">
        <f t="shared" si="22"/>
        <v>5.1919902992249245</v>
      </c>
      <c r="W58" s="92">
        <f t="shared" si="23"/>
        <v>0.36025189378289657</v>
      </c>
      <c r="X58" s="92">
        <f t="shared" si="24"/>
        <v>3.1017718013101568E-2</v>
      </c>
      <c r="Y58" s="92">
        <f t="shared" si="25"/>
        <v>5.7171310278621296E-2</v>
      </c>
      <c r="Z58" s="92">
        <f t="shared" si="26"/>
        <v>5.6404312212995444</v>
      </c>
      <c r="AA58" s="92">
        <v>6.9568778700456413E-2</v>
      </c>
      <c r="AB58" s="92">
        <v>0</v>
      </c>
      <c r="AC58" s="92">
        <v>0</v>
      </c>
      <c r="AD58" s="92">
        <f t="shared" si="27"/>
        <v>179649.40516399223</v>
      </c>
      <c r="AE58" s="92">
        <f t="shared" si="28"/>
        <v>0</v>
      </c>
      <c r="AF58" s="92">
        <f t="shared" si="29"/>
        <v>0</v>
      </c>
      <c r="AG58" s="92">
        <f t="shared" si="30"/>
        <v>5.71</v>
      </c>
      <c r="AH58" s="93">
        <f t="shared" si="31"/>
        <v>14745093</v>
      </c>
      <c r="AI58" s="184"/>
      <c r="AJ58" s="177">
        <v>2443.09</v>
      </c>
      <c r="AK58" s="93">
        <f t="shared" si="32"/>
        <v>7951526</v>
      </c>
      <c r="AL58" s="185"/>
    </row>
    <row r="59" spans="1:38" x14ac:dyDescent="0.35">
      <c r="A59" s="90" t="s">
        <v>121</v>
      </c>
      <c r="B59" s="89">
        <v>942</v>
      </c>
      <c r="C59" s="90" t="s">
        <v>128</v>
      </c>
      <c r="D59" s="92">
        <v>5.47</v>
      </c>
      <c r="E59" s="92">
        <f>'TP notional rates'!I63</f>
        <v>0.09</v>
      </c>
      <c r="F59" s="92">
        <f t="shared" si="10"/>
        <v>5.5873499999999989</v>
      </c>
      <c r="G59" s="92">
        <f t="shared" si="11"/>
        <v>5.7726748033999993</v>
      </c>
      <c r="H59" s="91">
        <f>ACA!I67</f>
        <v>1.0208649433709558</v>
      </c>
      <c r="I59" s="91">
        <f>'Formula factor data'!D64</f>
        <v>3304.86</v>
      </c>
      <c r="J59" s="91">
        <f>'Formula factor data'!H64</f>
        <v>691.90992527844355</v>
      </c>
      <c r="K59" s="91">
        <f>'Formula factor data'!I64</f>
        <v>184.87265283944339</v>
      </c>
      <c r="L59" s="91">
        <f>'Formula factor data'!J64</f>
        <v>152.81141557703242</v>
      </c>
      <c r="M59" s="92">
        <f>H59*'National calculations'!$E$34</f>
        <v>4.9783815545249759</v>
      </c>
      <c r="N59" s="92">
        <f>H59*'National calculations'!$E$35</f>
        <v>1.8058202120459343</v>
      </c>
      <c r="O59" s="92">
        <f>H59*'National calculations'!$E$36</f>
        <v>0.34920579888248715</v>
      </c>
      <c r="P59" s="92">
        <f>H59*'National calculations'!$E$37</f>
        <v>1.4511304631380955</v>
      </c>
      <c r="Q59" s="93">
        <f t="shared" si="18"/>
        <v>9378126.8166438267</v>
      </c>
      <c r="R59" s="93">
        <f t="shared" si="19"/>
        <v>712195.0089503132</v>
      </c>
      <c r="S59" s="93">
        <f t="shared" si="20"/>
        <v>36798.403383003846</v>
      </c>
      <c r="T59" s="93">
        <f t="shared" si="21"/>
        <v>126397.1011476796</v>
      </c>
      <c r="U59" s="93">
        <f t="shared" si="16"/>
        <v>10253517.330124823</v>
      </c>
      <c r="V59" s="92">
        <f t="shared" si="22"/>
        <v>4.9783815545249768</v>
      </c>
      <c r="W59" s="92">
        <f t="shared" si="23"/>
        <v>0.37806894330864416</v>
      </c>
      <c r="X59" s="92">
        <f t="shared" si="24"/>
        <v>1.9534443948101443E-2</v>
      </c>
      <c r="Y59" s="92">
        <f t="shared" si="25"/>
        <v>6.70979406870751E-2</v>
      </c>
      <c r="Z59" s="92">
        <f t="shared" si="26"/>
        <v>5.443082882468798</v>
      </c>
      <c r="AA59" s="92">
        <v>0.26691711753120639</v>
      </c>
      <c r="AB59" s="92">
        <v>0</v>
      </c>
      <c r="AC59" s="92">
        <v>0</v>
      </c>
      <c r="AD59" s="92">
        <f t="shared" si="27"/>
        <v>502810.51187518414</v>
      </c>
      <c r="AE59" s="92">
        <f t="shared" si="28"/>
        <v>0</v>
      </c>
      <c r="AF59" s="92">
        <f t="shared" si="29"/>
        <v>0</v>
      </c>
      <c r="AG59" s="92">
        <f t="shared" si="30"/>
        <v>5.71</v>
      </c>
      <c r="AH59" s="93">
        <f t="shared" si="31"/>
        <v>10756328</v>
      </c>
      <c r="AI59" s="184"/>
      <c r="AJ59" s="177">
        <v>1882.8</v>
      </c>
      <c r="AK59" s="93">
        <f t="shared" si="32"/>
        <v>6127950</v>
      </c>
      <c r="AL59" s="185"/>
    </row>
    <row r="60" spans="1:38" x14ac:dyDescent="0.35">
      <c r="A60" s="90" t="s">
        <v>121</v>
      </c>
      <c r="B60" s="89">
        <v>876</v>
      </c>
      <c r="C60" s="90" t="s">
        <v>129</v>
      </c>
      <c r="D60" s="92">
        <v>5.72</v>
      </c>
      <c r="E60" s="92">
        <f>'TP notional rates'!I64</f>
        <v>0.03</v>
      </c>
      <c r="F60" s="92">
        <f t="shared" si="10"/>
        <v>5.7785999999999991</v>
      </c>
      <c r="G60" s="92">
        <f t="shared" si="11"/>
        <v>5.9723948584000004</v>
      </c>
      <c r="H60" s="91">
        <f>ACA!I68</f>
        <v>1.0620938004289382</v>
      </c>
      <c r="I60" s="91">
        <f>'Formula factor data'!D65</f>
        <v>1611.33</v>
      </c>
      <c r="J60" s="91">
        <f>'Formula factor data'!H65</f>
        <v>612.66447075208907</v>
      </c>
      <c r="K60" s="91">
        <f>'Formula factor data'!I65</f>
        <v>87.081420384212095</v>
      </c>
      <c r="L60" s="91">
        <f>'Formula factor data'!J65</f>
        <v>85.684571734475369</v>
      </c>
      <c r="M60" s="92">
        <f>H60*'National calculations'!$E$34</f>
        <v>5.1794394739142424</v>
      </c>
      <c r="N60" s="92">
        <f>H60*'National calculations'!$E$35</f>
        <v>1.8787504305614344</v>
      </c>
      <c r="O60" s="92">
        <f>H60*'National calculations'!$E$36</f>
        <v>0.3633088945558518</v>
      </c>
      <c r="P60" s="92">
        <f>H60*'National calculations'!$E$37</f>
        <v>1.5097361100708302</v>
      </c>
      <c r="Q60" s="93">
        <f t="shared" si="18"/>
        <v>4757098.1382762743</v>
      </c>
      <c r="R60" s="93">
        <f t="shared" si="19"/>
        <v>656094.87378265301</v>
      </c>
      <c r="S60" s="93">
        <f t="shared" si="20"/>
        <v>18033.349108400664</v>
      </c>
      <c r="T60" s="93">
        <f t="shared" si="21"/>
        <v>73735.82245339037</v>
      </c>
      <c r="U60" s="93">
        <f t="shared" si="16"/>
        <v>5504962.1836207192</v>
      </c>
      <c r="V60" s="92">
        <f t="shared" si="22"/>
        <v>5.1794394739142424</v>
      </c>
      <c r="W60" s="92">
        <f t="shared" si="23"/>
        <v>0.71434382666193819</v>
      </c>
      <c r="X60" s="92">
        <f t="shared" si="24"/>
        <v>1.9634373204831735E-2</v>
      </c>
      <c r="Y60" s="92">
        <f t="shared" si="25"/>
        <v>8.0282184297128398E-2</v>
      </c>
      <c r="Z60" s="92">
        <f t="shared" si="26"/>
        <v>5.9936998580781422</v>
      </c>
      <c r="AA60" s="92">
        <v>0</v>
      </c>
      <c r="AB60" s="92">
        <v>0</v>
      </c>
      <c r="AC60" s="92">
        <v>2.1305019470921671E-2</v>
      </c>
      <c r="AD60" s="92">
        <f t="shared" si="27"/>
        <v>0</v>
      </c>
      <c r="AE60" s="92">
        <f t="shared" si="28"/>
        <v>0</v>
      </c>
      <c r="AF60" s="92">
        <f t="shared" si="29"/>
        <v>19567.767703725724</v>
      </c>
      <c r="AG60" s="92">
        <f t="shared" si="30"/>
        <v>5.97</v>
      </c>
      <c r="AH60" s="93">
        <f t="shared" si="31"/>
        <v>5483195</v>
      </c>
      <c r="AI60" s="184"/>
      <c r="AJ60" s="177">
        <v>851.72</v>
      </c>
      <c r="AK60" s="93">
        <f t="shared" si="32"/>
        <v>2898318</v>
      </c>
      <c r="AL60" s="185"/>
    </row>
    <row r="61" spans="1:38" x14ac:dyDescent="0.35">
      <c r="A61" s="90" t="s">
        <v>121</v>
      </c>
      <c r="B61" s="89">
        <v>340</v>
      </c>
      <c r="C61" s="90" t="s">
        <v>130</v>
      </c>
      <c r="D61" s="92">
        <v>5.56</v>
      </c>
      <c r="E61" s="92">
        <f>'TP notional rates'!I65</f>
        <v>0.14000000000000001</v>
      </c>
      <c r="F61" s="92">
        <f t="shared" si="10"/>
        <v>5.7277999999999984</v>
      </c>
      <c r="G61" s="92">
        <f t="shared" si="11"/>
        <v>5.9161740231999991</v>
      </c>
      <c r="H61" s="91">
        <f>ACA!I69</f>
        <v>1.0343638731712652</v>
      </c>
      <c r="I61" s="91">
        <f>'Formula factor data'!D66</f>
        <v>2328.4699999999998</v>
      </c>
      <c r="J61" s="91">
        <f>'Formula factor data'!H66</f>
        <v>884.27663979248462</v>
      </c>
      <c r="K61" s="91">
        <f>'Formula factor data'!I66</f>
        <v>187.39854704291687</v>
      </c>
      <c r="L61" s="91">
        <f>'Formula factor data'!J66</f>
        <v>140.2555386875612</v>
      </c>
      <c r="M61" s="92">
        <f>H61*'National calculations'!$E$34</f>
        <v>5.0442108530625278</v>
      </c>
      <c r="N61" s="92">
        <f>H61*'National calculations'!$E$35</f>
        <v>1.829698630472073</v>
      </c>
      <c r="O61" s="92">
        <f>H61*'National calculations'!$E$36</f>
        <v>0.35382335833105638</v>
      </c>
      <c r="P61" s="92">
        <f>H61*'National calculations'!$E$37</f>
        <v>1.4703188076690661</v>
      </c>
      <c r="Q61" s="93">
        <f t="shared" si="18"/>
        <v>6694817.3776673861</v>
      </c>
      <c r="R61" s="93">
        <f t="shared" si="19"/>
        <v>922237.06136845076</v>
      </c>
      <c r="S61" s="93">
        <f t="shared" si="20"/>
        <v>37794.410458818616</v>
      </c>
      <c r="T61" s="93">
        <f t="shared" si="21"/>
        <v>117545.60315488421</v>
      </c>
      <c r="U61" s="93">
        <f t="shared" si="16"/>
        <v>7772394.4526495403</v>
      </c>
      <c r="V61" s="92">
        <f t="shared" si="22"/>
        <v>5.0442108530625269</v>
      </c>
      <c r="W61" s="92">
        <f t="shared" si="23"/>
        <v>0.6948596102963559</v>
      </c>
      <c r="X61" s="92">
        <f t="shared" si="24"/>
        <v>2.8476202511127605E-2</v>
      </c>
      <c r="Y61" s="92">
        <f t="shared" si="25"/>
        <v>8.8564746984963333E-2</v>
      </c>
      <c r="Z61" s="92">
        <f t="shared" si="26"/>
        <v>5.8561114128549745</v>
      </c>
      <c r="AA61" s="92">
        <v>0</v>
      </c>
      <c r="AB61" s="92">
        <v>0</v>
      </c>
      <c r="AC61" s="92">
        <v>0</v>
      </c>
      <c r="AD61" s="92">
        <f t="shared" si="27"/>
        <v>0</v>
      </c>
      <c r="AE61" s="92">
        <f t="shared" si="28"/>
        <v>0</v>
      </c>
      <c r="AF61" s="92">
        <f t="shared" si="29"/>
        <v>0</v>
      </c>
      <c r="AG61" s="92">
        <f t="shared" si="30"/>
        <v>5.86</v>
      </c>
      <c r="AH61" s="93">
        <f t="shared" si="31"/>
        <v>7777556</v>
      </c>
      <c r="AI61" s="184"/>
      <c r="AJ61" s="177">
        <v>1272.73</v>
      </c>
      <c r="AK61" s="93">
        <f t="shared" si="32"/>
        <v>4251173</v>
      </c>
      <c r="AL61" s="185"/>
    </row>
    <row r="62" spans="1:38" x14ac:dyDescent="0.35">
      <c r="A62" s="90" t="s">
        <v>121</v>
      </c>
      <c r="B62" s="89">
        <v>888</v>
      </c>
      <c r="C62" s="90" t="s">
        <v>131</v>
      </c>
      <c r="D62" s="92">
        <v>5.47</v>
      </c>
      <c r="E62" s="92">
        <f>'TP notional rates'!I66</f>
        <v>0.03</v>
      </c>
      <c r="F62" s="92">
        <f t="shared" si="10"/>
        <v>5.5273499999999993</v>
      </c>
      <c r="G62" s="92">
        <f t="shared" si="11"/>
        <v>5.7126748033999997</v>
      </c>
      <c r="H62" s="91">
        <f>ACA!I70</f>
        <v>1.0302628341807494</v>
      </c>
      <c r="I62" s="91">
        <f>'Formula factor data'!D67</f>
        <v>16631.79</v>
      </c>
      <c r="J62" s="91">
        <f>'Formula factor data'!H67</f>
        <v>3907.1676478687805</v>
      </c>
      <c r="K62" s="91">
        <f>'Formula factor data'!I67</f>
        <v>2505.4096223590982</v>
      </c>
      <c r="L62" s="91">
        <f>'Formula factor data'!J67</f>
        <v>666.11431205990834</v>
      </c>
      <c r="M62" s="92">
        <f>H62*'National calculations'!$E$34</f>
        <v>5.0242115994909877</v>
      </c>
      <c r="N62" s="92">
        <f>H62*'National calculations'!$E$35</f>
        <v>1.8224442535365619</v>
      </c>
      <c r="O62" s="92">
        <f>H62*'National calculations'!$E$36</f>
        <v>0.35242052183810912</v>
      </c>
      <c r="P62" s="92">
        <f>H62*'National calculations'!$E$37</f>
        <v>1.464489297459808</v>
      </c>
      <c r="Q62" s="93">
        <f t="shared" si="18"/>
        <v>47630130.37582998</v>
      </c>
      <c r="R62" s="93">
        <f t="shared" si="19"/>
        <v>4058739.2796535823</v>
      </c>
      <c r="S62" s="93">
        <f t="shared" si="20"/>
        <v>503285.92692210752</v>
      </c>
      <c r="T62" s="93">
        <f t="shared" si="21"/>
        <v>556044.85011102702</v>
      </c>
      <c r="U62" s="93">
        <f t="shared" si="16"/>
        <v>52748200.432516694</v>
      </c>
      <c r="V62" s="92">
        <f t="shared" si="22"/>
        <v>5.0242115994909868</v>
      </c>
      <c r="W62" s="92">
        <f t="shared" si="23"/>
        <v>0.42813162187969089</v>
      </c>
      <c r="X62" s="92">
        <f t="shared" si="24"/>
        <v>5.3088559110595623E-2</v>
      </c>
      <c r="Y62" s="92">
        <f t="shared" si="25"/>
        <v>5.8653775744916127E-2</v>
      </c>
      <c r="Z62" s="92">
        <f t="shared" si="26"/>
        <v>5.5640855562261891</v>
      </c>
      <c r="AA62" s="92">
        <v>0.1459144437738118</v>
      </c>
      <c r="AB62" s="92">
        <v>0</v>
      </c>
      <c r="AC62" s="92">
        <v>0</v>
      </c>
      <c r="AD62" s="92">
        <f t="shared" si="27"/>
        <v>1383286.4804833217</v>
      </c>
      <c r="AE62" s="92">
        <f t="shared" si="28"/>
        <v>0</v>
      </c>
      <c r="AF62" s="92">
        <f t="shared" si="29"/>
        <v>0</v>
      </c>
      <c r="AG62" s="92">
        <f t="shared" si="30"/>
        <v>5.71</v>
      </c>
      <c r="AH62" s="93">
        <f t="shared" si="31"/>
        <v>54131487</v>
      </c>
      <c r="AI62" s="184"/>
      <c r="AJ62" s="177">
        <v>9124.4</v>
      </c>
      <c r="AK62" s="93">
        <f t="shared" si="32"/>
        <v>29697185</v>
      </c>
      <c r="AL62" s="185"/>
    </row>
    <row r="63" spans="1:38" x14ac:dyDescent="0.35">
      <c r="A63" s="90" t="s">
        <v>121</v>
      </c>
      <c r="B63" s="89">
        <v>341</v>
      </c>
      <c r="C63" s="90" t="s">
        <v>132</v>
      </c>
      <c r="D63" s="92">
        <v>5.61</v>
      </c>
      <c r="E63" s="92">
        <f>'TP notional rates'!I67</f>
        <v>0.11</v>
      </c>
      <c r="F63" s="92">
        <f t="shared" si="10"/>
        <v>5.7480500000000001</v>
      </c>
      <c r="G63" s="92">
        <f t="shared" si="11"/>
        <v>5.9381180342000004</v>
      </c>
      <c r="H63" s="91">
        <f>ACA!I71</f>
        <v>1.0363137160527978</v>
      </c>
      <c r="I63" s="91">
        <f>'Formula factor data'!D68</f>
        <v>6766.58</v>
      </c>
      <c r="J63" s="91">
        <f>'Formula factor data'!H68</f>
        <v>2363.0248831221284</v>
      </c>
      <c r="K63" s="91">
        <f>'Formula factor data'!I68</f>
        <v>1586.7008420462498</v>
      </c>
      <c r="L63" s="91">
        <f>'Formula factor data'!J68</f>
        <v>397.36838505853927</v>
      </c>
      <c r="M63" s="92">
        <f>H63*'National calculations'!$E$34</f>
        <v>5.0537195171602391</v>
      </c>
      <c r="N63" s="92">
        <f>H63*'National calculations'!$E$35</f>
        <v>1.833147730873306</v>
      </c>
      <c r="O63" s="92">
        <f>H63*'National calculations'!$E$36</f>
        <v>0.35449033827346926</v>
      </c>
      <c r="P63" s="92">
        <f>H63*'National calculations'!$E$37</f>
        <v>1.4730904538325456</v>
      </c>
      <c r="Q63" s="93">
        <f t="shared" si="18"/>
        <v>19491946.523942895</v>
      </c>
      <c r="R63" s="93">
        <f t="shared" si="19"/>
        <v>2469111.0104207192</v>
      </c>
      <c r="S63" s="93">
        <f t="shared" si="20"/>
        <v>320607.96739439096</v>
      </c>
      <c r="T63" s="93">
        <f t="shared" si="21"/>
        <v>333654.95757021592</v>
      </c>
      <c r="U63" s="93">
        <f t="shared" si="16"/>
        <v>22615320.459328219</v>
      </c>
      <c r="V63" s="92">
        <f t="shared" si="22"/>
        <v>5.0537195171602391</v>
      </c>
      <c r="W63" s="92">
        <f t="shared" si="23"/>
        <v>0.64017180059830658</v>
      </c>
      <c r="X63" s="92">
        <f t="shared" si="24"/>
        <v>8.3124727445145638E-2</v>
      </c>
      <c r="Y63" s="92">
        <f t="shared" si="25"/>
        <v>8.6507449063572633E-2</v>
      </c>
      <c r="Z63" s="92">
        <f t="shared" si="26"/>
        <v>5.8635234942672634</v>
      </c>
      <c r="AA63" s="92">
        <v>0</v>
      </c>
      <c r="AB63" s="92">
        <v>0</v>
      </c>
      <c r="AC63" s="92">
        <v>0</v>
      </c>
      <c r="AD63" s="92">
        <f t="shared" si="27"/>
        <v>0</v>
      </c>
      <c r="AE63" s="92">
        <f t="shared" si="28"/>
        <v>0</v>
      </c>
      <c r="AF63" s="92">
        <f t="shared" si="29"/>
        <v>0</v>
      </c>
      <c r="AG63" s="92">
        <f t="shared" si="30"/>
        <v>5.86</v>
      </c>
      <c r="AH63" s="93">
        <f t="shared" si="31"/>
        <v>22601731</v>
      </c>
      <c r="AI63" s="184"/>
      <c r="AJ63" s="177">
        <v>2994.28</v>
      </c>
      <c r="AK63" s="93">
        <f t="shared" si="32"/>
        <v>10001495</v>
      </c>
      <c r="AL63" s="185"/>
    </row>
    <row r="64" spans="1:38" x14ac:dyDescent="0.35">
      <c r="A64" s="90" t="s">
        <v>121</v>
      </c>
      <c r="B64" s="89">
        <v>352</v>
      </c>
      <c r="C64" s="90" t="s">
        <v>133</v>
      </c>
      <c r="D64" s="92">
        <v>5.85</v>
      </c>
      <c r="E64" s="92">
        <f>'TP notional rates'!I68</f>
        <v>0.17</v>
      </c>
      <c r="F64" s="92">
        <f t="shared" si="10"/>
        <v>6.0492499999999989</v>
      </c>
      <c r="G64" s="92">
        <f t="shared" si="11"/>
        <v>6.2474492869999994</v>
      </c>
      <c r="H64" s="91">
        <f>ACA!I72</f>
        <v>1.0430325858991432</v>
      </c>
      <c r="I64" s="91">
        <f>'Formula factor data'!D69</f>
        <v>8257.65</v>
      </c>
      <c r="J64" s="91">
        <f>'Formula factor data'!H69</f>
        <v>3606.3835994836804</v>
      </c>
      <c r="K64" s="91">
        <f>'Formula factor data'!I69</f>
        <v>3703.0657683195</v>
      </c>
      <c r="L64" s="91">
        <f>'Formula factor data'!J69</f>
        <v>351.15158130921003</v>
      </c>
      <c r="M64" s="92">
        <f>H64*'National calculations'!$E$34</f>
        <v>5.0864849656434137</v>
      </c>
      <c r="N64" s="92">
        <f>H64*'National calculations'!$E$35</f>
        <v>1.84503282012965</v>
      </c>
      <c r="O64" s="92">
        <f>H64*'National calculations'!$E$36</f>
        <v>0.35678865239182167</v>
      </c>
      <c r="P64" s="92">
        <f>H64*'National calculations'!$E$37</f>
        <v>1.4826411360997775</v>
      </c>
      <c r="Q64" s="93">
        <f t="shared" si="18"/>
        <v>23941375.168630842</v>
      </c>
      <c r="R64" s="93">
        <f t="shared" si="19"/>
        <v>3792720.7787240748</v>
      </c>
      <c r="S64" s="93">
        <f t="shared" si="20"/>
        <v>753090.7517622899</v>
      </c>
      <c r="T64" s="93">
        <f t="shared" si="21"/>
        <v>296760.11428964674</v>
      </c>
      <c r="U64" s="93">
        <f t="shared" si="16"/>
        <v>28783946.813406851</v>
      </c>
      <c r="V64" s="92">
        <f t="shared" si="22"/>
        <v>5.0864849656434137</v>
      </c>
      <c r="W64" s="92">
        <f t="shared" si="23"/>
        <v>0.80578567788955602</v>
      </c>
      <c r="X64" s="92">
        <f t="shared" si="24"/>
        <v>0.15999852805543949</v>
      </c>
      <c r="Y64" s="92">
        <f t="shared" si="25"/>
        <v>6.3048419278550261E-2</v>
      </c>
      <c r="Z64" s="92">
        <f t="shared" si="26"/>
        <v>6.115317590866959</v>
      </c>
      <c r="AA64" s="92">
        <v>0</v>
      </c>
      <c r="AB64" s="92">
        <v>0</v>
      </c>
      <c r="AC64" s="92">
        <v>0</v>
      </c>
      <c r="AD64" s="92">
        <f t="shared" si="27"/>
        <v>0</v>
      </c>
      <c r="AE64" s="92">
        <f t="shared" si="28"/>
        <v>0</v>
      </c>
      <c r="AF64" s="92">
        <f t="shared" si="29"/>
        <v>0</v>
      </c>
      <c r="AG64" s="92">
        <f t="shared" si="30"/>
        <v>6.12</v>
      </c>
      <c r="AH64" s="93">
        <f t="shared" si="31"/>
        <v>28805987</v>
      </c>
      <c r="AI64" s="184"/>
      <c r="AJ64" s="177">
        <v>2185.12</v>
      </c>
      <c r="AK64" s="93">
        <f t="shared" si="32"/>
        <v>7622573</v>
      </c>
      <c r="AL64" s="185"/>
    </row>
    <row r="65" spans="1:38" x14ac:dyDescent="0.35">
      <c r="A65" s="90" t="s">
        <v>121</v>
      </c>
      <c r="B65" s="89">
        <v>353</v>
      </c>
      <c r="C65" s="90" t="s">
        <v>134</v>
      </c>
      <c r="D65" s="92">
        <v>5.65</v>
      </c>
      <c r="E65" s="92">
        <f>'TP notional rates'!I69</f>
        <v>0.13</v>
      </c>
      <c r="F65" s="92">
        <f t="shared" si="10"/>
        <v>5.8082499999999992</v>
      </c>
      <c r="G65" s="92">
        <f t="shared" si="11"/>
        <v>5.9996732430000002</v>
      </c>
      <c r="H65" s="91">
        <f>ACA!I73</f>
        <v>1.0496501642259783</v>
      </c>
      <c r="I65" s="91">
        <f>'Formula factor data'!D70</f>
        <v>3947.58</v>
      </c>
      <c r="J65" s="91">
        <f>'Formula factor data'!H70</f>
        <v>1293.4698512650555</v>
      </c>
      <c r="K65" s="91">
        <f>'Formula factor data'!I70</f>
        <v>1385.378846799948</v>
      </c>
      <c r="L65" s="91">
        <f>'Formula factor data'!J70</f>
        <v>183.119680608365</v>
      </c>
      <c r="M65" s="92">
        <f>H65*'National calculations'!$E$34</f>
        <v>5.1187564527699623</v>
      </c>
      <c r="N65" s="92">
        <f>H65*'National calculations'!$E$35</f>
        <v>1.8567387336052719</v>
      </c>
      <c r="O65" s="92">
        <f>H65*'National calculations'!$E$36</f>
        <v>0.35905231786617836</v>
      </c>
      <c r="P65" s="92">
        <f>H65*'National calculations'!$E$37</f>
        <v>1.4920478353547872</v>
      </c>
      <c r="Q65" s="93">
        <f t="shared" si="18"/>
        <v>11517819.340760618</v>
      </c>
      <c r="R65" s="93">
        <f t="shared" si="19"/>
        <v>1368932.2769488529</v>
      </c>
      <c r="S65" s="93">
        <f t="shared" si="20"/>
        <v>283531.38705778786</v>
      </c>
      <c r="T65" s="93">
        <f t="shared" si="21"/>
        <v>155737.29414566548</v>
      </c>
      <c r="U65" s="93">
        <f t="shared" si="16"/>
        <v>13326020.298912926</v>
      </c>
      <c r="V65" s="92">
        <f t="shared" si="22"/>
        <v>5.1187564527699614</v>
      </c>
      <c r="W65" s="92">
        <f t="shared" si="23"/>
        <v>0.60838173604954904</v>
      </c>
      <c r="X65" s="92">
        <f t="shared" si="24"/>
        <v>0.12600719581776543</v>
      </c>
      <c r="Y65" s="92">
        <f t="shared" si="25"/>
        <v>6.9212865366267695E-2</v>
      </c>
      <c r="Z65" s="92">
        <f t="shared" si="26"/>
        <v>5.9223582500035441</v>
      </c>
      <c r="AA65" s="92">
        <v>0</v>
      </c>
      <c r="AB65" s="92">
        <v>0</v>
      </c>
      <c r="AC65" s="92">
        <v>0</v>
      </c>
      <c r="AD65" s="92">
        <f t="shared" si="27"/>
        <v>0</v>
      </c>
      <c r="AE65" s="92">
        <f t="shared" si="28"/>
        <v>0</v>
      </c>
      <c r="AF65" s="92">
        <f t="shared" si="29"/>
        <v>0</v>
      </c>
      <c r="AG65" s="92">
        <f t="shared" si="30"/>
        <v>5.92</v>
      </c>
      <c r="AH65" s="93">
        <f t="shared" si="31"/>
        <v>13320714</v>
      </c>
      <c r="AI65" s="184"/>
      <c r="AJ65" s="177">
        <v>1508.69</v>
      </c>
      <c r="AK65" s="93">
        <f t="shared" si="32"/>
        <v>5090924</v>
      </c>
      <c r="AL65" s="185"/>
    </row>
    <row r="66" spans="1:38" x14ac:dyDescent="0.35">
      <c r="A66" s="90" t="s">
        <v>121</v>
      </c>
      <c r="B66" s="89">
        <v>354</v>
      </c>
      <c r="C66" s="90" t="s">
        <v>135</v>
      </c>
      <c r="D66" s="92">
        <v>5.59</v>
      </c>
      <c r="E66" s="92">
        <f>'TP notional rates'!I70</f>
        <v>0.09</v>
      </c>
      <c r="F66" s="92">
        <f t="shared" si="10"/>
        <v>5.7079499999999994</v>
      </c>
      <c r="G66" s="92">
        <f t="shared" si="11"/>
        <v>5.8973404297999998</v>
      </c>
      <c r="H66" s="91">
        <f>ACA!I74</f>
        <v>1.0498893824846709</v>
      </c>
      <c r="I66" s="91">
        <f>'Formula factor data'!D71</f>
        <v>3522.73</v>
      </c>
      <c r="J66" s="91">
        <f>'Formula factor data'!H71</f>
        <v>1061.4194327514249</v>
      </c>
      <c r="K66" s="91">
        <f>'Formula factor data'!I71</f>
        <v>964.93572711461798</v>
      </c>
      <c r="L66" s="91">
        <f>'Formula factor data'!J71</f>
        <v>170.5197187244481</v>
      </c>
      <c r="M66" s="92">
        <f>H66*'National calculations'!$E$34</f>
        <v>5.1199230319284625</v>
      </c>
      <c r="N66" s="92">
        <f>H66*'National calculations'!$E$35</f>
        <v>1.8571618896451012</v>
      </c>
      <c r="O66" s="92">
        <f>H66*'National calculations'!$E$36</f>
        <v>0.3591341469109276</v>
      </c>
      <c r="P66" s="92">
        <f>H66*'National calculations'!$E$37</f>
        <v>1.4923878773013559</v>
      </c>
      <c r="Q66" s="93">
        <f t="shared" si="18"/>
        <v>10280580.683491251</v>
      </c>
      <c r="R66" s="93">
        <f t="shared" si="19"/>
        <v>1123599.8000777606</v>
      </c>
      <c r="S66" s="93">
        <f t="shared" si="20"/>
        <v>197528.58043327485</v>
      </c>
      <c r="T66" s="93">
        <f t="shared" si="21"/>
        <v>145054.48980716593</v>
      </c>
      <c r="U66" s="93">
        <f t="shared" si="16"/>
        <v>11746763.553809453</v>
      </c>
      <c r="V66" s="92">
        <f t="shared" si="22"/>
        <v>5.1199230319284625</v>
      </c>
      <c r="W66" s="92">
        <f t="shared" si="23"/>
        <v>0.55957388713715439</v>
      </c>
      <c r="X66" s="92">
        <f t="shared" si="24"/>
        <v>9.8372957672368866E-2</v>
      </c>
      <c r="Y66" s="92">
        <f t="shared" si="25"/>
        <v>7.2239871084415611E-2</v>
      </c>
      <c r="Z66" s="92">
        <f t="shared" si="26"/>
        <v>5.850109747822402</v>
      </c>
      <c r="AA66" s="92">
        <v>0</v>
      </c>
      <c r="AB66" s="92">
        <v>0</v>
      </c>
      <c r="AC66" s="92">
        <v>0</v>
      </c>
      <c r="AD66" s="92">
        <f t="shared" si="27"/>
        <v>0</v>
      </c>
      <c r="AE66" s="92">
        <f t="shared" si="28"/>
        <v>0</v>
      </c>
      <c r="AF66" s="92">
        <f t="shared" si="29"/>
        <v>0</v>
      </c>
      <c r="AG66" s="92">
        <f t="shared" si="30"/>
        <v>5.85</v>
      </c>
      <c r="AH66" s="93">
        <f t="shared" si="31"/>
        <v>11746544</v>
      </c>
      <c r="AI66" s="184"/>
      <c r="AJ66" s="177">
        <v>1489.4</v>
      </c>
      <c r="AK66" s="93">
        <f t="shared" si="32"/>
        <v>4966405</v>
      </c>
      <c r="AL66" s="185"/>
    </row>
    <row r="67" spans="1:38" x14ac:dyDescent="0.35">
      <c r="A67" s="90" t="s">
        <v>121</v>
      </c>
      <c r="B67" s="89">
        <v>355</v>
      </c>
      <c r="C67" s="90" t="s">
        <v>136</v>
      </c>
      <c r="D67" s="92">
        <v>5.67</v>
      </c>
      <c r="E67" s="92">
        <f>'TP notional rates'!I71</f>
        <v>0.11</v>
      </c>
      <c r="F67" s="92">
        <f t="shared" si="10"/>
        <v>5.8083499999999999</v>
      </c>
      <c r="G67" s="92">
        <f t="shared" si="11"/>
        <v>6.0004508474000007</v>
      </c>
      <c r="H67" s="91">
        <f>ACA!I75</f>
        <v>1.0598473127241188</v>
      </c>
      <c r="I67" s="91">
        <f>'Formula factor data'!D72</f>
        <v>4777.8999999999996</v>
      </c>
      <c r="J67" s="91">
        <f>'Formula factor data'!H72</f>
        <v>1590.0800920787599</v>
      </c>
      <c r="K67" s="91">
        <f>'Formula factor data'!I72</f>
        <v>1112.2189746076999</v>
      </c>
      <c r="L67" s="91">
        <f>'Formula factor data'!J72</f>
        <v>213.18014500836586</v>
      </c>
      <c r="M67" s="92">
        <f>H67*'National calculations'!$E$34</f>
        <v>5.1684841824971333</v>
      </c>
      <c r="N67" s="92">
        <f>H67*'National calculations'!$E$35</f>
        <v>1.8747765915832049</v>
      </c>
      <c r="O67" s="92">
        <f>H67*'National calculations'!$E$36</f>
        <v>0.36254044174655981</v>
      </c>
      <c r="P67" s="92">
        <f>H67*'National calculations'!$E$37</f>
        <v>1.5065427917335739</v>
      </c>
      <c r="Q67" s="93">
        <f t="shared" si="18"/>
        <v>14075865.328065239</v>
      </c>
      <c r="R67" s="93">
        <f t="shared" si="19"/>
        <v>1699195.6131618838</v>
      </c>
      <c r="S67" s="93">
        <f t="shared" si="20"/>
        <v>229837.88427271333</v>
      </c>
      <c r="T67" s="93">
        <f t="shared" si="21"/>
        <v>183064.05615775083</v>
      </c>
      <c r="U67" s="93">
        <f t="shared" si="16"/>
        <v>16187962.881657587</v>
      </c>
      <c r="V67" s="92">
        <f t="shared" si="22"/>
        <v>5.1684841824971324</v>
      </c>
      <c r="W67" s="92">
        <f t="shared" si="23"/>
        <v>0.623923676797699</v>
      </c>
      <c r="X67" s="92">
        <f t="shared" si="24"/>
        <v>8.4393637031578997E-2</v>
      </c>
      <c r="Y67" s="92">
        <f t="shared" si="25"/>
        <v>6.7218864104119314E-2</v>
      </c>
      <c r="Z67" s="92">
        <f t="shared" si="26"/>
        <v>5.9440203604305299</v>
      </c>
      <c r="AA67" s="92">
        <v>0</v>
      </c>
      <c r="AB67" s="92">
        <v>0</v>
      </c>
      <c r="AC67" s="92">
        <v>0</v>
      </c>
      <c r="AD67" s="92">
        <f t="shared" si="27"/>
        <v>0</v>
      </c>
      <c r="AE67" s="92">
        <f t="shared" si="28"/>
        <v>0</v>
      </c>
      <c r="AF67" s="92">
        <f t="shared" si="29"/>
        <v>0</v>
      </c>
      <c r="AG67" s="92">
        <f t="shared" si="30"/>
        <v>5.94</v>
      </c>
      <c r="AH67" s="93">
        <f t="shared" si="31"/>
        <v>16177014</v>
      </c>
      <c r="AI67" s="184"/>
      <c r="AJ67" s="177">
        <v>1904.13</v>
      </c>
      <c r="AK67" s="93">
        <f t="shared" si="32"/>
        <v>6447004</v>
      </c>
      <c r="AL67" s="185"/>
    </row>
    <row r="68" spans="1:38" x14ac:dyDescent="0.35">
      <c r="A68" s="90" t="s">
        <v>121</v>
      </c>
      <c r="B68" s="89">
        <v>343</v>
      </c>
      <c r="C68" s="90" t="s">
        <v>137</v>
      </c>
      <c r="D68" s="92">
        <v>5.47</v>
      </c>
      <c r="E68" s="92">
        <f>'TP notional rates'!I72</f>
        <v>0.1</v>
      </c>
      <c r="F68" s="92">
        <f t="shared" si="10"/>
        <v>5.5973499999999987</v>
      </c>
      <c r="G68" s="92">
        <f t="shared" si="11"/>
        <v>5.7826748033999991</v>
      </c>
      <c r="H68" s="91">
        <f>ACA!I76</f>
        <v>1.0314506143355531</v>
      </c>
      <c r="I68" s="91">
        <f>'Formula factor data'!D73</f>
        <v>3463.75</v>
      </c>
      <c r="J68" s="91">
        <f>'Formula factor data'!H73</f>
        <v>876.91706144628677</v>
      </c>
      <c r="K68" s="91">
        <f>'Formula factor data'!I73</f>
        <v>286.74853436712499</v>
      </c>
      <c r="L68" s="91">
        <f>'Formula factor data'!J73</f>
        <v>178.47566793893131</v>
      </c>
      <c r="M68" s="92">
        <f>H68*'National calculations'!$E$34</f>
        <v>5.0300039649276727</v>
      </c>
      <c r="N68" s="92">
        <f>H68*'National calculations'!$E$35</f>
        <v>1.8245453320630995</v>
      </c>
      <c r="O68" s="92">
        <f>H68*'National calculations'!$E$36</f>
        <v>0.35282682408264049</v>
      </c>
      <c r="P68" s="92">
        <f>H68*'National calculations'!$E$37</f>
        <v>1.466177693145583</v>
      </c>
      <c r="Q68" s="93">
        <f t="shared" si="18"/>
        <v>9930925.4531053882</v>
      </c>
      <c r="R68" s="93">
        <f t="shared" si="19"/>
        <v>911985.71070893831</v>
      </c>
      <c r="S68" s="93">
        <f t="shared" si="20"/>
        <v>57668.367573929623</v>
      </c>
      <c r="T68" s="93">
        <f t="shared" si="21"/>
        <v>149155.91456775207</v>
      </c>
      <c r="U68" s="93">
        <f t="shared" si="16"/>
        <v>11049735.445956009</v>
      </c>
      <c r="V68" s="92">
        <f t="shared" si="22"/>
        <v>5.0300039649276727</v>
      </c>
      <c r="W68" s="92">
        <f t="shared" si="23"/>
        <v>0.46191986461734041</v>
      </c>
      <c r="X68" s="92">
        <f t="shared" si="24"/>
        <v>2.9208971401257194E-2</v>
      </c>
      <c r="Y68" s="92">
        <f t="shared" si="25"/>
        <v>7.5547323883455628E-2</v>
      </c>
      <c r="Z68" s="92">
        <f t="shared" si="26"/>
        <v>5.5966801248297253</v>
      </c>
      <c r="AA68" s="92">
        <v>0.11331987517027642</v>
      </c>
      <c r="AB68" s="92">
        <v>0</v>
      </c>
      <c r="AC68" s="92">
        <v>0</v>
      </c>
      <c r="AD68" s="92">
        <f t="shared" si="27"/>
        <v>223731.67904399562</v>
      </c>
      <c r="AE68" s="92">
        <f t="shared" si="28"/>
        <v>0</v>
      </c>
      <c r="AF68" s="92">
        <f t="shared" si="29"/>
        <v>0</v>
      </c>
      <c r="AG68" s="92">
        <f t="shared" si="30"/>
        <v>5.71</v>
      </c>
      <c r="AH68" s="93">
        <f t="shared" si="31"/>
        <v>11273468</v>
      </c>
      <c r="AI68" s="184"/>
      <c r="AJ68" s="177">
        <v>1908.91</v>
      </c>
      <c r="AK68" s="93">
        <f t="shared" si="32"/>
        <v>6212930</v>
      </c>
      <c r="AL68" s="185"/>
    </row>
    <row r="69" spans="1:38" x14ac:dyDescent="0.35">
      <c r="A69" s="90" t="s">
        <v>121</v>
      </c>
      <c r="B69" s="89">
        <v>342</v>
      </c>
      <c r="C69" s="90" t="s">
        <v>138</v>
      </c>
      <c r="D69" s="92">
        <v>5.53</v>
      </c>
      <c r="E69" s="92">
        <f>'TP notional rates'!I73</f>
        <v>0.08</v>
      </c>
      <c r="F69" s="92">
        <f t="shared" si="10"/>
        <v>5.6376499999999998</v>
      </c>
      <c r="G69" s="92">
        <f t="shared" si="11"/>
        <v>5.8250076166000007</v>
      </c>
      <c r="H69" s="91">
        <f>ACA!I77</f>
        <v>1.0532406552233666</v>
      </c>
      <c r="I69" s="91">
        <f>'Formula factor data'!D74</f>
        <v>2428.58</v>
      </c>
      <c r="J69" s="91">
        <f>'Formula factor data'!H74</f>
        <v>684.476490727532</v>
      </c>
      <c r="K69" s="91">
        <f>'Formula factor data'!I74</f>
        <v>164.47542645517061</v>
      </c>
      <c r="L69" s="91">
        <f>'Formula factor data'!J74</f>
        <v>121.98915427985648</v>
      </c>
      <c r="M69" s="92">
        <f>H69*'National calculations'!$E$34</f>
        <v>5.1362659522088023</v>
      </c>
      <c r="N69" s="92">
        <f>H69*'National calculations'!$E$35</f>
        <v>1.8630899960874989</v>
      </c>
      <c r="O69" s="92">
        <f>H69*'National calculations'!$E$36</f>
        <v>0.3602805119434313</v>
      </c>
      <c r="P69" s="92">
        <f>H69*'National calculations'!$E$37</f>
        <v>1.497151616122034</v>
      </c>
      <c r="Q69" s="93">
        <f t="shared" si="18"/>
        <v>7110084.6767426943</v>
      </c>
      <c r="R69" s="93">
        <f t="shared" si="19"/>
        <v>726887.54238597932</v>
      </c>
      <c r="S69" s="93">
        <f t="shared" si="20"/>
        <v>33776.655781868343</v>
      </c>
      <c r="T69" s="93">
        <f t="shared" si="21"/>
        <v>104102.66790328494</v>
      </c>
      <c r="U69" s="93">
        <f t="shared" si="16"/>
        <v>7974851.5428138264</v>
      </c>
      <c r="V69" s="92">
        <f t="shared" si="22"/>
        <v>5.1362659522088032</v>
      </c>
      <c r="W69" s="92">
        <f t="shared" si="23"/>
        <v>0.52509750653943577</v>
      </c>
      <c r="X69" s="92">
        <f t="shared" si="24"/>
        <v>2.4399974818776021E-2</v>
      </c>
      <c r="Y69" s="92">
        <f t="shared" si="25"/>
        <v>7.5202900246006829E-2</v>
      </c>
      <c r="Z69" s="92">
        <f t="shared" si="26"/>
        <v>5.7609663338130206</v>
      </c>
      <c r="AA69" s="92">
        <v>0</v>
      </c>
      <c r="AB69" s="92">
        <v>0</v>
      </c>
      <c r="AC69" s="92">
        <v>0</v>
      </c>
      <c r="AD69" s="92">
        <f t="shared" si="27"/>
        <v>0</v>
      </c>
      <c r="AE69" s="92">
        <f t="shared" si="28"/>
        <v>0</v>
      </c>
      <c r="AF69" s="92">
        <f t="shared" si="29"/>
        <v>0</v>
      </c>
      <c r="AG69" s="92">
        <f t="shared" si="30"/>
        <v>5.76</v>
      </c>
      <c r="AH69" s="93">
        <f t="shared" si="31"/>
        <v>7973514</v>
      </c>
      <c r="AI69" s="184"/>
      <c r="AJ69" s="177">
        <v>1278.03</v>
      </c>
      <c r="AK69" s="93">
        <f t="shared" si="32"/>
        <v>4196029</v>
      </c>
      <c r="AL69" s="185"/>
    </row>
    <row r="70" spans="1:38" x14ac:dyDescent="0.35">
      <c r="A70" s="90" t="s">
        <v>121</v>
      </c>
      <c r="B70" s="89">
        <v>356</v>
      </c>
      <c r="C70" s="90" t="s">
        <v>139</v>
      </c>
      <c r="D70" s="92">
        <v>5.47</v>
      </c>
      <c r="E70" s="92">
        <f>'TP notional rates'!I74</f>
        <v>0.08</v>
      </c>
      <c r="F70" s="92">
        <f t="shared" si="10"/>
        <v>5.5773499999999991</v>
      </c>
      <c r="G70" s="92">
        <f t="shared" si="11"/>
        <v>5.7626748033999995</v>
      </c>
      <c r="H70" s="91">
        <f>ACA!I78</f>
        <v>1.0513710222138644</v>
      </c>
      <c r="I70" s="91">
        <f>'Formula factor data'!D75</f>
        <v>4398.01</v>
      </c>
      <c r="J70" s="91">
        <f>'Formula factor data'!H75</f>
        <v>850.8520650541459</v>
      </c>
      <c r="K70" s="91">
        <f>'Formula factor data'!I75</f>
        <v>632.48467855579906</v>
      </c>
      <c r="L70" s="91">
        <f>'Formula factor data'!J75</f>
        <v>164.50132004075098</v>
      </c>
      <c r="M70" s="92">
        <f>H70*'National calculations'!$E$34</f>
        <v>5.1271484420536373</v>
      </c>
      <c r="N70" s="92">
        <f>H70*'National calculations'!$E$35</f>
        <v>1.8597827798885382</v>
      </c>
      <c r="O70" s="92">
        <f>H70*'National calculations'!$E$36</f>
        <v>0.35964096927626471</v>
      </c>
      <c r="P70" s="92">
        <f>H70*'National calculations'!$E$37</f>
        <v>1.4944939860088688</v>
      </c>
      <c r="Q70" s="93">
        <f t="shared" si="18"/>
        <v>12853072.568192702</v>
      </c>
      <c r="R70" s="93">
        <f t="shared" si="19"/>
        <v>901968.0107275726</v>
      </c>
      <c r="S70" s="93">
        <f t="shared" si="20"/>
        <v>129656.41962347075</v>
      </c>
      <c r="T70" s="93">
        <f t="shared" si="21"/>
        <v>140132.35309011085</v>
      </c>
      <c r="U70" s="93">
        <f t="shared" si="16"/>
        <v>14024829.351633856</v>
      </c>
      <c r="V70" s="92">
        <f t="shared" si="22"/>
        <v>5.1271484420536373</v>
      </c>
      <c r="W70" s="92">
        <f t="shared" si="23"/>
        <v>0.35979909523177589</v>
      </c>
      <c r="X70" s="92">
        <f t="shared" si="24"/>
        <v>5.1720528795567607E-2</v>
      </c>
      <c r="Y70" s="92">
        <f t="shared" si="25"/>
        <v>5.5899425761065234E-2</v>
      </c>
      <c r="Z70" s="92">
        <f t="shared" si="26"/>
        <v>5.5945674918420458</v>
      </c>
      <c r="AA70" s="92">
        <v>0.11543250815795503</v>
      </c>
      <c r="AB70" s="92">
        <v>0</v>
      </c>
      <c r="AC70" s="92">
        <v>0</v>
      </c>
      <c r="AD70" s="92">
        <f t="shared" si="27"/>
        <v>289373.79536614765</v>
      </c>
      <c r="AE70" s="92">
        <f t="shared" si="28"/>
        <v>0</v>
      </c>
      <c r="AF70" s="92">
        <f t="shared" si="29"/>
        <v>0</v>
      </c>
      <c r="AG70" s="92">
        <f t="shared" si="30"/>
        <v>5.71</v>
      </c>
      <c r="AH70" s="93">
        <f t="shared" si="31"/>
        <v>14314204</v>
      </c>
      <c r="AI70" s="184"/>
      <c r="AJ70" s="177">
        <v>2565.5100000000002</v>
      </c>
      <c r="AK70" s="93">
        <f t="shared" si="32"/>
        <v>8349966</v>
      </c>
      <c r="AL70" s="185"/>
    </row>
    <row r="71" spans="1:38" x14ac:dyDescent="0.35">
      <c r="A71" s="90" t="s">
        <v>121</v>
      </c>
      <c r="B71" s="89">
        <v>357</v>
      </c>
      <c r="C71" s="90" t="s">
        <v>140</v>
      </c>
      <c r="D71" s="92">
        <v>5.62</v>
      </c>
      <c r="E71" s="92">
        <f>'TP notional rates'!I75</f>
        <v>0.1</v>
      </c>
      <c r="F71" s="92">
        <f t="shared" si="10"/>
        <v>5.7480999999999991</v>
      </c>
      <c r="G71" s="92">
        <f t="shared" si="11"/>
        <v>5.9385068364000002</v>
      </c>
      <c r="H71" s="91">
        <f>ACA!I79</f>
        <v>1.0551172953393149</v>
      </c>
      <c r="I71" s="91">
        <f>'Formula factor data'!D76</f>
        <v>3334.4</v>
      </c>
      <c r="J71" s="91">
        <f>'Formula factor data'!H76</f>
        <v>1106.3834976894859</v>
      </c>
      <c r="K71" s="91">
        <f>'Formula factor data'!I76</f>
        <v>566.79576062208002</v>
      </c>
      <c r="L71" s="91">
        <f>'Formula factor data'!J76</f>
        <v>177.99502254283141</v>
      </c>
      <c r="M71" s="92">
        <f>H71*'National calculations'!$E$34</f>
        <v>5.1454176334359669</v>
      </c>
      <c r="N71" s="92">
        <f>H71*'National calculations'!$E$35</f>
        <v>1.8664096072408853</v>
      </c>
      <c r="O71" s="92">
        <f>H71*'National calculations'!$E$36</f>
        <v>0.36092245152139413</v>
      </c>
      <c r="P71" s="92">
        <f>H71*'National calculations'!$E$37</f>
        <v>1.4998192066375895</v>
      </c>
      <c r="Q71" s="93">
        <f t="shared" ref="Q71:Q102" si="33">I71*M71*38*15</f>
        <v>9779421.9174494669</v>
      </c>
      <c r="R71" s="93">
        <f t="shared" ref="R71:R102" si="34">J71*N71*38*15</f>
        <v>1177029.9299468454</v>
      </c>
      <c r="S71" s="93">
        <f t="shared" ref="S71:S102" si="35">K71*O71*38*15</f>
        <v>116604.50979832299</v>
      </c>
      <c r="T71" s="93">
        <f t="shared" ref="T71:T102" si="36">L71*P71*38*15</f>
        <v>152167.40149250868</v>
      </c>
      <c r="U71" s="93">
        <f t="shared" si="16"/>
        <v>11225223.758687144</v>
      </c>
      <c r="V71" s="92">
        <f t="shared" ref="V71:V102" si="37">Q71/($I71*15*38)</f>
        <v>5.1454176334359669</v>
      </c>
      <c r="W71" s="92">
        <f t="shared" ref="W71:W102" si="38">R71/($I71*15*38)</f>
        <v>0.61929126360977405</v>
      </c>
      <c r="X71" s="92">
        <f t="shared" ref="X71:X102" si="39">S71/($I71*15*38)</f>
        <v>6.1351162258773503E-2</v>
      </c>
      <c r="Y71" s="92">
        <f t="shared" ref="Y71:Y102" si="40">T71/($I71*15*38)</f>
        <v>8.0062486053151777E-2</v>
      </c>
      <c r="Z71" s="92">
        <f t="shared" ref="Z71:Z102" si="41">U71/($I71*15*38)</f>
        <v>5.9061225453576665</v>
      </c>
      <c r="AA71" s="92">
        <v>0</v>
      </c>
      <c r="AB71" s="92">
        <v>0</v>
      </c>
      <c r="AC71" s="92">
        <v>0</v>
      </c>
      <c r="AD71" s="92">
        <f t="shared" ref="AD71:AD102" si="42">AA71*I71*15*38</f>
        <v>0</v>
      </c>
      <c r="AE71" s="92">
        <f t="shared" ref="AE71:AE102" si="43">AB71*$I71*15*38</f>
        <v>0</v>
      </c>
      <c r="AF71" s="92">
        <f t="shared" ref="AF71:AF102" si="44">AC71*$I71*15*38</f>
        <v>0</v>
      </c>
      <c r="AG71" s="92">
        <f t="shared" ref="AG71:AG102" si="45">ROUND(Z71+AA71+AB71-AC71,2)</f>
        <v>5.91</v>
      </c>
      <c r="AH71" s="93">
        <f t="shared" ref="AH71:AH102" si="46">ROUNDUP(AG71*I71*15*38,0)</f>
        <v>11232594</v>
      </c>
      <c r="AI71" s="184"/>
      <c r="AJ71" s="177">
        <v>1710.03</v>
      </c>
      <c r="AK71" s="93">
        <f t="shared" ref="AK71:AK102" si="47">ROUNDUP(AG71*AJ71*15*38,0)</f>
        <v>5760579</v>
      </c>
      <c r="AL71" s="185"/>
    </row>
    <row r="72" spans="1:38" x14ac:dyDescent="0.35">
      <c r="A72" s="90" t="s">
        <v>121</v>
      </c>
      <c r="B72" s="89">
        <v>358</v>
      </c>
      <c r="C72" s="90" t="s">
        <v>141</v>
      </c>
      <c r="D72" s="92">
        <v>5.47</v>
      </c>
      <c r="E72" s="92">
        <f>'TP notional rates'!I76</f>
        <v>0.1</v>
      </c>
      <c r="F72" s="92">
        <f t="shared" ref="F72:F135" si="48">(D72*100.5%)+E72</f>
        <v>5.5973499999999987</v>
      </c>
      <c r="G72" s="92">
        <f t="shared" ref="G72:G135" si="49">(D72*103.888022%)+E72</f>
        <v>5.7826748033999991</v>
      </c>
      <c r="H72" s="91">
        <f>ACA!I80</f>
        <v>1.0670258472795344</v>
      </c>
      <c r="I72" s="91">
        <f>'Formula factor data'!D77</f>
        <v>3470.97</v>
      </c>
      <c r="J72" s="91">
        <f>'Formula factor data'!H77</f>
        <v>563.85021200465155</v>
      </c>
      <c r="K72" s="91">
        <f>'Formula factor data'!I77</f>
        <v>944.55206058707699</v>
      </c>
      <c r="L72" s="91">
        <f>'Formula factor data'!J77</f>
        <v>96.889787570224712</v>
      </c>
      <c r="M72" s="92">
        <f>H72*'National calculations'!$E$34</f>
        <v>5.2034912461163358</v>
      </c>
      <c r="N72" s="92">
        <f>H72*'National calculations'!$E$35</f>
        <v>1.8874747872428919</v>
      </c>
      <c r="O72" s="92">
        <f>H72*'National calculations'!$E$36</f>
        <v>0.36499599270901317</v>
      </c>
      <c r="P72" s="92">
        <f>H72*'National calculations'!$E$37</f>
        <v>1.5167468743026702</v>
      </c>
      <c r="Q72" s="93">
        <f t="shared" si="33"/>
        <v>10294862.346003478</v>
      </c>
      <c r="R72" s="93">
        <f t="shared" si="34"/>
        <v>606624.24359599338</v>
      </c>
      <c r="S72" s="93">
        <f t="shared" si="35"/>
        <v>196511.89870101475</v>
      </c>
      <c r="T72" s="93">
        <f t="shared" si="36"/>
        <v>83765.650995923177</v>
      </c>
      <c r="U72" s="93">
        <f t="shared" ref="U72:U135" si="50">SUM(Q72:T72)</f>
        <v>11181764.139296409</v>
      </c>
      <c r="V72" s="92">
        <f t="shared" si="37"/>
        <v>5.2034912461163358</v>
      </c>
      <c r="W72" s="92">
        <f t="shared" si="38"/>
        <v>0.30661545877386992</v>
      </c>
      <c r="X72" s="92">
        <f t="shared" si="39"/>
        <v>9.9326043445873674E-2</v>
      </c>
      <c r="Y72" s="92">
        <f t="shared" si="40"/>
        <v>4.2338966470176362E-2</v>
      </c>
      <c r="Z72" s="92">
        <f t="shared" si="41"/>
        <v>5.6517717148062552</v>
      </c>
      <c r="AA72" s="92">
        <v>5.8228285193747453E-2</v>
      </c>
      <c r="AB72" s="92">
        <v>0</v>
      </c>
      <c r="AC72" s="92">
        <v>0</v>
      </c>
      <c r="AD72" s="92">
        <f t="shared" si="42"/>
        <v>115201.91970359671</v>
      </c>
      <c r="AE72" s="92">
        <f t="shared" si="43"/>
        <v>0</v>
      </c>
      <c r="AF72" s="92">
        <f t="shared" si="44"/>
        <v>0</v>
      </c>
      <c r="AG72" s="92">
        <f t="shared" si="45"/>
        <v>5.71</v>
      </c>
      <c r="AH72" s="93">
        <f t="shared" si="46"/>
        <v>11296967</v>
      </c>
      <c r="AI72" s="184"/>
      <c r="AJ72" s="177">
        <v>2007.53</v>
      </c>
      <c r="AK72" s="93">
        <f t="shared" si="47"/>
        <v>6533908</v>
      </c>
      <c r="AL72" s="185"/>
    </row>
    <row r="73" spans="1:38" x14ac:dyDescent="0.35">
      <c r="A73" s="90" t="s">
        <v>121</v>
      </c>
      <c r="B73" s="89">
        <v>877</v>
      </c>
      <c r="C73" s="90" t="s">
        <v>142</v>
      </c>
      <c r="D73" s="92">
        <v>5.51</v>
      </c>
      <c r="E73" s="92">
        <f>'TP notional rates'!I77</f>
        <v>0.06</v>
      </c>
      <c r="F73" s="92">
        <f t="shared" si="48"/>
        <v>5.5975499999999991</v>
      </c>
      <c r="G73" s="92">
        <f t="shared" si="49"/>
        <v>5.7842300121999992</v>
      </c>
      <c r="H73" s="91">
        <f>ACA!I81</f>
        <v>1.0660447621211195</v>
      </c>
      <c r="I73" s="91">
        <f>'Formula factor data'!D78</f>
        <v>2802.15</v>
      </c>
      <c r="J73" s="91">
        <f>'Formula factor data'!H78</f>
        <v>672.77763574723508</v>
      </c>
      <c r="K73" s="91">
        <f>'Formula factor data'!I78</f>
        <v>442.54779868026003</v>
      </c>
      <c r="L73" s="91">
        <f>'Formula factor data'!J78</f>
        <v>99.433133732534941</v>
      </c>
      <c r="M73" s="92">
        <f>H73*'National calculations'!$E$34</f>
        <v>5.1987068558913734</v>
      </c>
      <c r="N73" s="92">
        <f>H73*'National calculations'!$E$35</f>
        <v>1.8857393339683834</v>
      </c>
      <c r="O73" s="92">
        <f>H73*'National calculations'!$E$36</f>
        <v>0.36466039432380004</v>
      </c>
      <c r="P73" s="92">
        <f>H73*'National calculations'!$E$37</f>
        <v>1.5153522896717126</v>
      </c>
      <c r="Q73" s="93">
        <f t="shared" si="33"/>
        <v>8303507.1572545264</v>
      </c>
      <c r="R73" s="93">
        <f t="shared" si="34"/>
        <v>723149.45292340452</v>
      </c>
      <c r="S73" s="93">
        <f t="shared" si="35"/>
        <v>91986.403221107772</v>
      </c>
      <c r="T73" s="93">
        <f t="shared" si="36"/>
        <v>85885.449316373342</v>
      </c>
      <c r="U73" s="93">
        <f t="shared" si="50"/>
        <v>9204528.4627154116</v>
      </c>
      <c r="V73" s="92">
        <f t="shared" si="37"/>
        <v>5.1987068558913734</v>
      </c>
      <c r="W73" s="92">
        <f t="shared" si="38"/>
        <v>0.45275351096223077</v>
      </c>
      <c r="X73" s="92">
        <f t="shared" si="39"/>
        <v>5.7591369046579695E-2</v>
      </c>
      <c r="Y73" s="92">
        <f t="shared" si="40"/>
        <v>5.3771649223214472E-2</v>
      </c>
      <c r="Z73" s="92">
        <f t="shared" si="41"/>
        <v>5.7628233851233981</v>
      </c>
      <c r="AA73" s="92">
        <v>0</v>
      </c>
      <c r="AB73" s="92">
        <v>0</v>
      </c>
      <c r="AC73" s="92">
        <v>0</v>
      </c>
      <c r="AD73" s="92">
        <f t="shared" si="42"/>
        <v>0</v>
      </c>
      <c r="AE73" s="92">
        <f t="shared" si="43"/>
        <v>0</v>
      </c>
      <c r="AF73" s="92">
        <f t="shared" si="44"/>
        <v>0</v>
      </c>
      <c r="AG73" s="92">
        <f t="shared" si="45"/>
        <v>5.76</v>
      </c>
      <c r="AH73" s="93">
        <f t="shared" si="46"/>
        <v>9200019</v>
      </c>
      <c r="AI73" s="184"/>
      <c r="AJ73" s="177">
        <v>1621.44</v>
      </c>
      <c r="AK73" s="93">
        <f t="shared" si="47"/>
        <v>5323512</v>
      </c>
      <c r="AL73" s="185"/>
    </row>
    <row r="74" spans="1:38" x14ac:dyDescent="0.35">
      <c r="A74" s="90" t="s">
        <v>121</v>
      </c>
      <c r="B74" s="89">
        <v>943</v>
      </c>
      <c r="C74" s="90" t="s">
        <v>143</v>
      </c>
      <c r="D74" s="92">
        <v>5.47</v>
      </c>
      <c r="E74" s="92">
        <f>'TP notional rates'!I78</f>
        <v>0.09</v>
      </c>
      <c r="F74" s="92">
        <f t="shared" si="48"/>
        <v>5.5873499999999989</v>
      </c>
      <c r="G74" s="92">
        <f t="shared" si="49"/>
        <v>5.7726748033999993</v>
      </c>
      <c r="H74" s="91">
        <f>ACA!I82</f>
        <v>1.0270766413659889</v>
      </c>
      <c r="I74" s="91">
        <f>'Formula factor data'!D79</f>
        <v>2456.6999999999998</v>
      </c>
      <c r="J74" s="91">
        <f>'Formula factor data'!H79</f>
        <v>375.03734808050928</v>
      </c>
      <c r="K74" s="91">
        <f>'Formula factor data'!I79</f>
        <v>121.58890255352999</v>
      </c>
      <c r="L74" s="91">
        <f>'Formula factor data'!J79</f>
        <v>74.445454545454538</v>
      </c>
      <c r="M74" s="92">
        <f>H74*'National calculations'!$E$34</f>
        <v>5.0086737130730388</v>
      </c>
      <c r="N74" s="92">
        <f>H74*'National calculations'!$E$35</f>
        <v>1.816808158946644</v>
      </c>
      <c r="O74" s="92">
        <f>H74*'National calculations'!$E$36</f>
        <v>0.35133062545710686</v>
      </c>
      <c r="P74" s="92">
        <f>H74*'National calculations'!$E$37</f>
        <v>1.4599602150528215</v>
      </c>
      <c r="Q74" s="93">
        <f t="shared" si="33"/>
        <v>7013740.9652167233</v>
      </c>
      <c r="R74" s="93">
        <f t="shared" si="34"/>
        <v>388381.4209243576</v>
      </c>
      <c r="S74" s="93">
        <f t="shared" si="35"/>
        <v>24349.205954181696</v>
      </c>
      <c r="T74" s="93">
        <f t="shared" si="36"/>
        <v>61951.819041895513</v>
      </c>
      <c r="U74" s="93">
        <f t="shared" si="50"/>
        <v>7488423.4111371581</v>
      </c>
      <c r="V74" s="92">
        <f t="shared" si="37"/>
        <v>5.0086737130730379</v>
      </c>
      <c r="W74" s="92">
        <f t="shared" si="38"/>
        <v>0.27735210400227206</v>
      </c>
      <c r="X74" s="92">
        <f t="shared" si="39"/>
        <v>1.7388327912555422E-2</v>
      </c>
      <c r="Y74" s="92">
        <f t="shared" si="40"/>
        <v>4.4241218637964284E-2</v>
      </c>
      <c r="Z74" s="92">
        <f t="shared" si="41"/>
        <v>5.3476553636258295</v>
      </c>
      <c r="AA74" s="92">
        <v>0.36234463637417047</v>
      </c>
      <c r="AB74" s="92">
        <v>0</v>
      </c>
      <c r="AC74" s="92">
        <v>0</v>
      </c>
      <c r="AD74" s="92">
        <f t="shared" si="42"/>
        <v>507398.07886284194</v>
      </c>
      <c r="AE74" s="92">
        <f t="shared" si="43"/>
        <v>0</v>
      </c>
      <c r="AF74" s="92">
        <f t="shared" si="44"/>
        <v>0</v>
      </c>
      <c r="AG74" s="92">
        <f t="shared" si="45"/>
        <v>5.71</v>
      </c>
      <c r="AH74" s="93">
        <f t="shared" si="46"/>
        <v>7995822</v>
      </c>
      <c r="AI74" s="184"/>
      <c r="AJ74" s="177">
        <v>1475.87</v>
      </c>
      <c r="AK74" s="93">
        <f t="shared" si="47"/>
        <v>4803515</v>
      </c>
      <c r="AL74" s="185"/>
    </row>
    <row r="75" spans="1:38" x14ac:dyDescent="0.35">
      <c r="A75" s="90" t="s">
        <v>121</v>
      </c>
      <c r="B75" s="89">
        <v>359</v>
      </c>
      <c r="C75" s="90" t="s">
        <v>144</v>
      </c>
      <c r="D75" s="92">
        <v>5.55</v>
      </c>
      <c r="E75" s="92">
        <f>'TP notional rates'!I79</f>
        <v>0.06</v>
      </c>
      <c r="F75" s="92">
        <f t="shared" si="48"/>
        <v>5.6377499999999987</v>
      </c>
      <c r="G75" s="92">
        <f t="shared" si="49"/>
        <v>5.8257852209999994</v>
      </c>
      <c r="H75" s="91">
        <f>ACA!I83</f>
        <v>1.0659930709773489</v>
      </c>
      <c r="I75" s="91">
        <f>'Formula factor data'!D80</f>
        <v>4419.12</v>
      </c>
      <c r="J75" s="91">
        <f>'Formula factor data'!H80</f>
        <v>1268.5446602451182</v>
      </c>
      <c r="K75" s="91">
        <f>'Formula factor data'!I80</f>
        <v>503.74390545595196</v>
      </c>
      <c r="L75" s="91">
        <f>'Formula factor data'!J80</f>
        <v>171.70283409518689</v>
      </c>
      <c r="M75" s="92">
        <f>H75*'National calculations'!$E$34</f>
        <v>5.1984547772610403</v>
      </c>
      <c r="N75" s="92">
        <f>H75*'National calculations'!$E$35</f>
        <v>1.8856478968857302</v>
      </c>
      <c r="O75" s="92">
        <f>H75*'National calculations'!$E$36</f>
        <v>0.36464271240879959</v>
      </c>
      <c r="P75" s="92">
        <f>H75*'National calculations'!$E$37</f>
        <v>1.5152788121819749</v>
      </c>
      <c r="Q75" s="93">
        <f t="shared" si="33"/>
        <v>13094379.42091519</v>
      </c>
      <c r="R75" s="93">
        <f t="shared" si="34"/>
        <v>1363456.2852971933</v>
      </c>
      <c r="S75" s="93">
        <f t="shared" si="35"/>
        <v>104701.33010557033</v>
      </c>
      <c r="T75" s="93">
        <f t="shared" si="36"/>
        <v>148301.26990273909</v>
      </c>
      <c r="U75" s="93">
        <f t="shared" si="50"/>
        <v>14710838.306220694</v>
      </c>
      <c r="V75" s="92">
        <f t="shared" si="37"/>
        <v>5.1984547772610403</v>
      </c>
      <c r="W75" s="92">
        <f t="shared" si="38"/>
        <v>0.54129070283152092</v>
      </c>
      <c r="X75" s="92">
        <f t="shared" si="39"/>
        <v>4.156631728598912E-2</v>
      </c>
      <c r="Y75" s="92">
        <f t="shared" si="40"/>
        <v>5.8875447260095561E-2</v>
      </c>
      <c r="Z75" s="92">
        <f t="shared" si="41"/>
        <v>5.8401872446386465</v>
      </c>
      <c r="AA75" s="92">
        <v>0</v>
      </c>
      <c r="AB75" s="92">
        <v>0</v>
      </c>
      <c r="AC75" s="92">
        <v>1.4402042843180141E-2</v>
      </c>
      <c r="AD75" s="92">
        <f t="shared" si="42"/>
        <v>0</v>
      </c>
      <c r="AE75" s="92">
        <f t="shared" si="43"/>
        <v>0</v>
      </c>
      <c r="AF75" s="92">
        <f t="shared" si="44"/>
        <v>36277.282674417911</v>
      </c>
      <c r="AG75" s="92">
        <f t="shared" si="45"/>
        <v>5.83</v>
      </c>
      <c r="AH75" s="93">
        <f t="shared" si="46"/>
        <v>14685178</v>
      </c>
      <c r="AI75" s="184"/>
      <c r="AJ75" s="177">
        <v>2534.7399999999998</v>
      </c>
      <c r="AK75" s="93">
        <f t="shared" si="47"/>
        <v>8423195</v>
      </c>
      <c r="AL75" s="185"/>
    </row>
    <row r="76" spans="1:38" x14ac:dyDescent="0.35">
      <c r="A76" s="90" t="s">
        <v>121</v>
      </c>
      <c r="B76" s="89">
        <v>344</v>
      </c>
      <c r="C76" s="90" t="s">
        <v>145</v>
      </c>
      <c r="D76" s="92">
        <v>5.5</v>
      </c>
      <c r="E76" s="92">
        <f>'TP notional rates'!I80</f>
        <v>0.09</v>
      </c>
      <c r="F76" s="92">
        <f t="shared" si="48"/>
        <v>5.6174999999999997</v>
      </c>
      <c r="G76" s="92">
        <f t="shared" si="49"/>
        <v>5.8038412099999999</v>
      </c>
      <c r="H76" s="91">
        <f>ACA!I84</f>
        <v>1.0453870763196842</v>
      </c>
      <c r="I76" s="91">
        <f>'Formula factor data'!D81</f>
        <v>4192.2</v>
      </c>
      <c r="J76" s="91">
        <f>'Formula factor data'!H81</f>
        <v>1278.3741645448758</v>
      </c>
      <c r="K76" s="91">
        <f>'Formula factor data'!I81</f>
        <v>289.40705855618404</v>
      </c>
      <c r="L76" s="91">
        <f>'Formula factor data'!J81</f>
        <v>235.05363276089827</v>
      </c>
      <c r="M76" s="92">
        <f>H76*'National calculations'!$E$34</f>
        <v>5.0979669464441466</v>
      </c>
      <c r="N76" s="92">
        <f>H76*'National calculations'!$E$35</f>
        <v>1.8491977064038734</v>
      </c>
      <c r="O76" s="92">
        <f>H76*'National calculations'!$E$36</f>
        <v>0.35759404953431856</v>
      </c>
      <c r="P76" s="92">
        <f>H76*'National calculations'!$E$37</f>
        <v>1.4859879772236699</v>
      </c>
      <c r="Q76" s="93">
        <f t="shared" si="33"/>
        <v>12181867.308743395</v>
      </c>
      <c r="R76" s="93">
        <f t="shared" si="34"/>
        <v>1347460.9466113409</v>
      </c>
      <c r="S76" s="93">
        <f t="shared" si="35"/>
        <v>58989.437958765258</v>
      </c>
      <c r="T76" s="93">
        <f t="shared" si="36"/>
        <v>199093.51720270226</v>
      </c>
      <c r="U76" s="93">
        <f t="shared" si="50"/>
        <v>13787411.210516203</v>
      </c>
      <c r="V76" s="92">
        <f t="shared" si="37"/>
        <v>5.0979669464441457</v>
      </c>
      <c r="W76" s="92">
        <f t="shared" si="38"/>
        <v>0.5638964202572283</v>
      </c>
      <c r="X76" s="92">
        <f t="shared" si="39"/>
        <v>2.4686379951558014E-2</v>
      </c>
      <c r="Y76" s="92">
        <f t="shared" si="40"/>
        <v>8.3318274959554073E-2</v>
      </c>
      <c r="Z76" s="92">
        <f t="shared" si="41"/>
        <v>5.7698680216124867</v>
      </c>
      <c r="AA76" s="92">
        <v>0</v>
      </c>
      <c r="AB76" s="92">
        <v>0</v>
      </c>
      <c r="AC76" s="92">
        <v>0</v>
      </c>
      <c r="AD76" s="92">
        <f t="shared" si="42"/>
        <v>0</v>
      </c>
      <c r="AE76" s="92">
        <f t="shared" si="43"/>
        <v>0</v>
      </c>
      <c r="AF76" s="92">
        <f t="shared" si="44"/>
        <v>0</v>
      </c>
      <c r="AG76" s="92">
        <f t="shared" si="45"/>
        <v>5.77</v>
      </c>
      <c r="AH76" s="93">
        <f t="shared" si="46"/>
        <v>13787727</v>
      </c>
      <c r="AI76" s="184"/>
      <c r="AJ76" s="177">
        <v>2212.96</v>
      </c>
      <c r="AK76" s="93">
        <f t="shared" si="47"/>
        <v>7278205</v>
      </c>
      <c r="AL76" s="185"/>
    </row>
    <row r="77" spans="1:38" x14ac:dyDescent="0.35">
      <c r="A77" s="90" t="s">
        <v>146</v>
      </c>
      <c r="B77" s="89">
        <v>301</v>
      </c>
      <c r="C77" s="90" t="s">
        <v>147</v>
      </c>
      <c r="D77" s="92">
        <v>6.29</v>
      </c>
      <c r="E77" s="92">
        <f>'TP notional rates'!I81</f>
        <v>0.13</v>
      </c>
      <c r="F77" s="92">
        <f t="shared" si="48"/>
        <v>6.4514499999999995</v>
      </c>
      <c r="G77" s="92">
        <f t="shared" si="49"/>
        <v>6.6645565838000005</v>
      </c>
      <c r="H77" s="91">
        <f>ACA!I85</f>
        <v>1.161023301619605</v>
      </c>
      <c r="I77" s="91">
        <f>'Formula factor data'!D82</f>
        <v>4287.22</v>
      </c>
      <c r="J77" s="91">
        <f>'Formula factor data'!H82</f>
        <v>1121.2729230769232</v>
      </c>
      <c r="K77" s="91">
        <f>'Formula factor data'!I82</f>
        <v>2337.0626576394443</v>
      </c>
      <c r="L77" s="91">
        <f>'Formula factor data'!J82</f>
        <v>176.99254064753288</v>
      </c>
      <c r="M77" s="92">
        <f>H77*'National calculations'!$E$34</f>
        <v>5.6618821389544189</v>
      </c>
      <c r="N77" s="92">
        <f>H77*'National calculations'!$E$35</f>
        <v>2.053748008818769</v>
      </c>
      <c r="O77" s="92">
        <f>H77*'National calculations'!$E$36</f>
        <v>0.39714956635153259</v>
      </c>
      <c r="P77" s="92">
        <f>H77*'National calculations'!$E$37</f>
        <v>1.6503615804751628</v>
      </c>
      <c r="Q77" s="93">
        <f t="shared" si="33"/>
        <v>13836028.575947857</v>
      </c>
      <c r="R77" s="93">
        <f t="shared" si="34"/>
        <v>1312602.8588736302</v>
      </c>
      <c r="S77" s="93">
        <f t="shared" si="35"/>
        <v>529053.14998018346</v>
      </c>
      <c r="T77" s="93">
        <f t="shared" si="36"/>
        <v>166497.96279576482</v>
      </c>
      <c r="U77" s="93">
        <f t="shared" si="50"/>
        <v>15844182.547597434</v>
      </c>
      <c r="V77" s="92">
        <f t="shared" si="37"/>
        <v>5.6618821389544207</v>
      </c>
      <c r="W77" s="92">
        <f t="shared" si="38"/>
        <v>0.53713409461413975</v>
      </c>
      <c r="X77" s="92">
        <f t="shared" si="39"/>
        <v>0.21649540285263311</v>
      </c>
      <c r="Y77" s="92">
        <f t="shared" si="40"/>
        <v>6.8133123356248784E-2</v>
      </c>
      <c r="Z77" s="92">
        <f t="shared" si="41"/>
        <v>6.4836447597774418</v>
      </c>
      <c r="AA77" s="92">
        <v>0</v>
      </c>
      <c r="AB77" s="92">
        <v>0</v>
      </c>
      <c r="AC77" s="92">
        <v>0</v>
      </c>
      <c r="AD77" s="92">
        <f t="shared" si="42"/>
        <v>0</v>
      </c>
      <c r="AE77" s="92">
        <f t="shared" si="43"/>
        <v>0</v>
      </c>
      <c r="AF77" s="92">
        <f t="shared" si="44"/>
        <v>0</v>
      </c>
      <c r="AG77" s="92">
        <f t="shared" si="45"/>
        <v>6.48</v>
      </c>
      <c r="AH77" s="93">
        <f t="shared" si="46"/>
        <v>15835276</v>
      </c>
      <c r="AI77" s="184"/>
      <c r="AJ77" s="177">
        <v>1234.17</v>
      </c>
      <c r="AK77" s="93">
        <f t="shared" si="47"/>
        <v>4558531</v>
      </c>
      <c r="AL77" s="185"/>
    </row>
    <row r="78" spans="1:38" x14ac:dyDescent="0.35">
      <c r="A78" s="90" t="s">
        <v>146</v>
      </c>
      <c r="B78" s="89">
        <v>302</v>
      </c>
      <c r="C78" s="90" t="s">
        <v>148</v>
      </c>
      <c r="D78" s="92">
        <v>6.74</v>
      </c>
      <c r="E78" s="92">
        <f>'TP notional rates'!I82</f>
        <v>0.11</v>
      </c>
      <c r="F78" s="92">
        <f t="shared" si="48"/>
        <v>6.8837000000000002</v>
      </c>
      <c r="G78" s="92">
        <f t="shared" si="49"/>
        <v>7.1120526828000008</v>
      </c>
      <c r="H78" s="91">
        <f>ACA!I86</f>
        <v>1.2766965626577431</v>
      </c>
      <c r="I78" s="91">
        <f>'Formula factor data'!D83</f>
        <v>5430.1</v>
      </c>
      <c r="J78" s="91">
        <f>'Formula factor data'!H83</f>
        <v>1151.4311694576529</v>
      </c>
      <c r="K78" s="91">
        <f>'Formula factor data'!I83</f>
        <v>3005.6856767080003</v>
      </c>
      <c r="L78" s="91">
        <f>'Formula factor data'!J83</f>
        <v>157.00299279699706</v>
      </c>
      <c r="M78" s="92">
        <f>H78*'National calculations'!$E$34</f>
        <v>6.2259779410910632</v>
      </c>
      <c r="N78" s="92">
        <f>H78*'National calculations'!$E$35</f>
        <v>2.2583638241940962</v>
      </c>
      <c r="O78" s="92">
        <f>H78*'National calculations'!$E$36</f>
        <v>0.43671775193030554</v>
      </c>
      <c r="P78" s="92">
        <f>H78*'National calculations'!$E$37</f>
        <v>1.8147878289744928</v>
      </c>
      <c r="Q78" s="93">
        <f t="shared" si="33"/>
        <v>19270379.206213593</v>
      </c>
      <c r="R78" s="93">
        <f t="shared" si="34"/>
        <v>1482199.7845170195</v>
      </c>
      <c r="S78" s="93">
        <f t="shared" si="35"/>
        <v>748202.68629239104</v>
      </c>
      <c r="T78" s="93">
        <f t="shared" si="36"/>
        <v>162408.45865111932</v>
      </c>
      <c r="U78" s="93">
        <f t="shared" si="50"/>
        <v>21663190.135674123</v>
      </c>
      <c r="V78" s="92">
        <f t="shared" si="37"/>
        <v>6.2259779410910641</v>
      </c>
      <c r="W78" s="92">
        <f t="shared" si="38"/>
        <v>0.47887709234685655</v>
      </c>
      <c r="X78" s="92">
        <f t="shared" si="39"/>
        <v>0.24173335513913868</v>
      </c>
      <c r="Y78" s="92">
        <f t="shared" si="40"/>
        <v>5.2471799863825754E-2</v>
      </c>
      <c r="Z78" s="92">
        <f t="shared" si="41"/>
        <v>6.9990601884408843</v>
      </c>
      <c r="AA78" s="92">
        <v>0</v>
      </c>
      <c r="AB78" s="92">
        <v>0</v>
      </c>
      <c r="AC78" s="92">
        <v>0</v>
      </c>
      <c r="AD78" s="92">
        <f t="shared" si="42"/>
        <v>0</v>
      </c>
      <c r="AE78" s="92">
        <f t="shared" si="43"/>
        <v>0</v>
      </c>
      <c r="AF78" s="92">
        <f t="shared" si="44"/>
        <v>0</v>
      </c>
      <c r="AG78" s="92">
        <f t="shared" si="45"/>
        <v>7</v>
      </c>
      <c r="AH78" s="93">
        <f t="shared" si="46"/>
        <v>21666099</v>
      </c>
      <c r="AI78" s="184"/>
      <c r="AJ78" s="177">
        <v>2049.0100000000002</v>
      </c>
      <c r="AK78" s="93">
        <f t="shared" si="47"/>
        <v>8175550</v>
      </c>
      <c r="AL78" s="185"/>
    </row>
    <row r="79" spans="1:38" x14ac:dyDescent="0.35">
      <c r="A79" s="90" t="s">
        <v>146</v>
      </c>
      <c r="B79" s="89">
        <v>303</v>
      </c>
      <c r="C79" s="90" t="s">
        <v>149</v>
      </c>
      <c r="D79" s="92">
        <v>6.48</v>
      </c>
      <c r="E79" s="92">
        <f>'TP notional rates'!I83</f>
        <v>0.08</v>
      </c>
      <c r="F79" s="92">
        <f t="shared" si="48"/>
        <v>6.5923999999999996</v>
      </c>
      <c r="G79" s="92">
        <f t="shared" si="49"/>
        <v>6.8119438256000002</v>
      </c>
      <c r="H79" s="91">
        <f>ACA!I87</f>
        <v>1.2640735034113901</v>
      </c>
      <c r="I79" s="91">
        <f>'Formula factor data'!D84</f>
        <v>3591.58</v>
      </c>
      <c r="J79" s="91">
        <f>'Formula factor data'!H84</f>
        <v>685.15376126438366</v>
      </c>
      <c r="K79" s="91">
        <f>'Formula factor data'!I84</f>
        <v>910.37189319950403</v>
      </c>
      <c r="L79" s="91">
        <f>'Formula factor data'!J84</f>
        <v>117.58663456909004</v>
      </c>
      <c r="M79" s="92">
        <f>H79*'National calculations'!$E$34</f>
        <v>6.1644199399844615</v>
      </c>
      <c r="N79" s="92">
        <f>H79*'National calculations'!$E$35</f>
        <v>2.2360347436698427</v>
      </c>
      <c r="O79" s="92">
        <f>H79*'National calculations'!$E$36</f>
        <v>0.43239980025894337</v>
      </c>
      <c r="P79" s="92">
        <f>H79*'National calculations'!$E$37</f>
        <v>1.7968445095086547</v>
      </c>
      <c r="Q79" s="93">
        <f t="shared" si="33"/>
        <v>12619804.199788153</v>
      </c>
      <c r="R79" s="93">
        <f t="shared" si="34"/>
        <v>873255.74051764375</v>
      </c>
      <c r="S79" s="93">
        <f t="shared" si="35"/>
        <v>224377.43612506837</v>
      </c>
      <c r="T79" s="93">
        <f t="shared" si="36"/>
        <v>120432.39226872991</v>
      </c>
      <c r="U79" s="93">
        <f t="shared" si="50"/>
        <v>13837869.768699596</v>
      </c>
      <c r="V79" s="92">
        <f t="shared" si="37"/>
        <v>6.1644199399844615</v>
      </c>
      <c r="W79" s="92">
        <f t="shared" si="38"/>
        <v>0.42656090493410553</v>
      </c>
      <c r="X79" s="92">
        <f t="shared" si="39"/>
        <v>0.10960207618396965</v>
      </c>
      <c r="Y79" s="92">
        <f t="shared" si="40"/>
        <v>5.8827841428304543E-2</v>
      </c>
      <c r="Z79" s="92">
        <f t="shared" si="41"/>
        <v>6.7594107625308419</v>
      </c>
      <c r="AA79" s="92">
        <v>0</v>
      </c>
      <c r="AB79" s="92">
        <v>0</v>
      </c>
      <c r="AC79" s="92">
        <v>0</v>
      </c>
      <c r="AD79" s="92">
        <f t="shared" si="42"/>
        <v>0</v>
      </c>
      <c r="AE79" s="92">
        <f t="shared" si="43"/>
        <v>0</v>
      </c>
      <c r="AF79" s="92">
        <f t="shared" si="44"/>
        <v>0</v>
      </c>
      <c r="AG79" s="92">
        <f t="shared" si="45"/>
        <v>6.76</v>
      </c>
      <c r="AH79" s="93">
        <f t="shared" si="46"/>
        <v>13839077</v>
      </c>
      <c r="AI79" s="184"/>
      <c r="AJ79" s="177">
        <v>1549.85</v>
      </c>
      <c r="AK79" s="93">
        <f t="shared" si="47"/>
        <v>5971883</v>
      </c>
      <c r="AL79" s="185"/>
    </row>
    <row r="80" spans="1:38" x14ac:dyDescent="0.35">
      <c r="A80" s="90" t="s">
        <v>146</v>
      </c>
      <c r="B80" s="89">
        <v>304</v>
      </c>
      <c r="C80" s="90" t="s">
        <v>150</v>
      </c>
      <c r="D80" s="92">
        <v>6.59</v>
      </c>
      <c r="E80" s="92">
        <f>'TP notional rates'!I84</f>
        <v>0.12</v>
      </c>
      <c r="F80" s="92">
        <f t="shared" si="48"/>
        <v>6.7429499999999996</v>
      </c>
      <c r="G80" s="92">
        <f t="shared" si="49"/>
        <v>6.9662206498000003</v>
      </c>
      <c r="H80" s="91">
        <f>ACA!I88</f>
        <v>1.2294729269108222</v>
      </c>
      <c r="I80" s="91">
        <f>'Formula factor data'!D85</f>
        <v>4739.93</v>
      </c>
      <c r="J80" s="91">
        <f>'Formula factor data'!H85</f>
        <v>1017.4296081771721</v>
      </c>
      <c r="K80" s="91">
        <f>'Formula factor data'!I85</f>
        <v>3212.2904764245236</v>
      </c>
      <c r="L80" s="91">
        <f>'Formula factor data'!J85</f>
        <v>137.74054502369668</v>
      </c>
      <c r="M80" s="92">
        <f>H80*'National calculations'!$E$34</f>
        <v>5.9956856985503677</v>
      </c>
      <c r="N80" s="92">
        <f>H80*'National calculations'!$E$35</f>
        <v>2.1748293699336787</v>
      </c>
      <c r="O80" s="92">
        <f>H80*'National calculations'!$E$36</f>
        <v>0.42056403095651479</v>
      </c>
      <c r="P80" s="92">
        <f>H80*'National calculations'!$E$37</f>
        <v>1.747660774747112</v>
      </c>
      <c r="Q80" s="93">
        <f t="shared" si="33"/>
        <v>16198904.392484013</v>
      </c>
      <c r="R80" s="93">
        <f t="shared" si="34"/>
        <v>1261259.4024111822</v>
      </c>
      <c r="S80" s="93">
        <f t="shared" si="35"/>
        <v>770055.08387994301</v>
      </c>
      <c r="T80" s="93">
        <f t="shared" si="36"/>
        <v>137212.53614921583</v>
      </c>
      <c r="U80" s="93">
        <f t="shared" si="50"/>
        <v>18367431.414924353</v>
      </c>
      <c r="V80" s="92">
        <f t="shared" si="37"/>
        <v>5.9956856985503668</v>
      </c>
      <c r="W80" s="92">
        <f t="shared" si="38"/>
        <v>0.46682879150194789</v>
      </c>
      <c r="X80" s="92">
        <f t="shared" si="39"/>
        <v>0.28501978539099115</v>
      </c>
      <c r="Y80" s="92">
        <f t="shared" si="40"/>
        <v>5.0786350775265277E-2</v>
      </c>
      <c r="Z80" s="92">
        <f t="shared" si="41"/>
        <v>6.7983206262185716</v>
      </c>
      <c r="AA80" s="92">
        <v>0</v>
      </c>
      <c r="AB80" s="92">
        <v>0</v>
      </c>
      <c r="AC80" s="92">
        <v>0</v>
      </c>
      <c r="AD80" s="92">
        <f t="shared" si="42"/>
        <v>0</v>
      </c>
      <c r="AE80" s="92">
        <f t="shared" si="43"/>
        <v>0</v>
      </c>
      <c r="AF80" s="92">
        <f t="shared" si="44"/>
        <v>0</v>
      </c>
      <c r="AG80" s="92">
        <f t="shared" si="45"/>
        <v>6.8</v>
      </c>
      <c r="AH80" s="93">
        <f t="shared" si="46"/>
        <v>18371969</v>
      </c>
      <c r="AI80" s="184"/>
      <c r="AJ80" s="177">
        <v>1276.8599999999999</v>
      </c>
      <c r="AK80" s="93">
        <f t="shared" si="47"/>
        <v>4949110</v>
      </c>
      <c r="AL80" s="185"/>
    </row>
    <row r="81" spans="1:38" x14ac:dyDescent="0.35">
      <c r="A81" s="90" t="s">
        <v>146</v>
      </c>
      <c r="B81" s="89">
        <v>305</v>
      </c>
      <c r="C81" s="90" t="s">
        <v>151</v>
      </c>
      <c r="D81" s="92">
        <v>6.4</v>
      </c>
      <c r="E81" s="92">
        <f>'TP notional rates'!I85</f>
        <v>0.03</v>
      </c>
      <c r="F81" s="92">
        <f t="shared" si="48"/>
        <v>6.4619999999999997</v>
      </c>
      <c r="G81" s="92">
        <f t="shared" si="49"/>
        <v>6.6788334080000009</v>
      </c>
      <c r="H81" s="91">
        <f>ACA!I89</f>
        <v>1.2979044682799776</v>
      </c>
      <c r="I81" s="91">
        <f>'Formula factor data'!D86</f>
        <v>4618.72</v>
      </c>
      <c r="J81" s="91">
        <f>'Formula factor data'!H86</f>
        <v>690.13612467608311</v>
      </c>
      <c r="K81" s="91">
        <f>'Formula factor data'!I86</f>
        <v>913.73051481377604</v>
      </c>
      <c r="L81" s="91">
        <f>'Formula factor data'!J86</f>
        <v>134.65141693189054</v>
      </c>
      <c r="M81" s="92">
        <f>H81*'National calculations'!$E$34</f>
        <v>6.3294010695327199</v>
      </c>
      <c r="N81" s="92">
        <f>H81*'National calculations'!$E$35</f>
        <v>2.295878742182496</v>
      </c>
      <c r="O81" s="92">
        <f>H81*'National calculations'!$E$36</f>
        <v>0.44397230962035805</v>
      </c>
      <c r="P81" s="92">
        <f>H81*'National calculations'!$E$37</f>
        <v>1.8449342632385197</v>
      </c>
      <c r="Q81" s="93">
        <f t="shared" si="33"/>
        <v>16663226.845487135</v>
      </c>
      <c r="R81" s="93">
        <f t="shared" si="34"/>
        <v>903147.24897793587</v>
      </c>
      <c r="S81" s="93">
        <f t="shared" si="35"/>
        <v>231232.49680850844</v>
      </c>
      <c r="T81" s="93">
        <f t="shared" si="36"/>
        <v>141601.11723401831</v>
      </c>
      <c r="U81" s="93">
        <f t="shared" si="50"/>
        <v>17939207.708507597</v>
      </c>
      <c r="V81" s="92">
        <f t="shared" si="37"/>
        <v>6.3294010695327207</v>
      </c>
      <c r="W81" s="92">
        <f t="shared" si="38"/>
        <v>0.34305367241487422</v>
      </c>
      <c r="X81" s="92">
        <f t="shared" si="39"/>
        <v>8.7831920322615567E-2</v>
      </c>
      <c r="Y81" s="92">
        <f t="shared" si="40"/>
        <v>5.3786116649474358E-2</v>
      </c>
      <c r="Z81" s="92">
        <f t="shared" si="41"/>
        <v>6.8140727789196847</v>
      </c>
      <c r="AA81" s="92">
        <v>0</v>
      </c>
      <c r="AB81" s="92">
        <v>0</v>
      </c>
      <c r="AC81" s="92">
        <v>0.13523939306544985</v>
      </c>
      <c r="AD81" s="92">
        <f t="shared" si="42"/>
        <v>0</v>
      </c>
      <c r="AE81" s="92">
        <f t="shared" si="43"/>
        <v>0</v>
      </c>
      <c r="AF81" s="92">
        <f t="shared" si="44"/>
        <v>356040.74703737511</v>
      </c>
      <c r="AG81" s="92">
        <f t="shared" si="45"/>
        <v>6.68</v>
      </c>
      <c r="AH81" s="93">
        <f t="shared" si="46"/>
        <v>17586239</v>
      </c>
      <c r="AI81" s="184"/>
      <c r="AJ81" s="177">
        <v>1761.08</v>
      </c>
      <c r="AK81" s="93">
        <f t="shared" si="47"/>
        <v>6705489</v>
      </c>
      <c r="AL81" s="185"/>
    </row>
    <row r="82" spans="1:38" x14ac:dyDescent="0.35">
      <c r="A82" s="90" t="s">
        <v>146</v>
      </c>
      <c r="B82" s="89">
        <v>306</v>
      </c>
      <c r="C82" s="90" t="s">
        <v>152</v>
      </c>
      <c r="D82" s="92">
        <v>6.76</v>
      </c>
      <c r="E82" s="92">
        <f>'TP notional rates'!I86</f>
        <v>0.06</v>
      </c>
      <c r="F82" s="92">
        <f t="shared" si="48"/>
        <v>6.8537999999999988</v>
      </c>
      <c r="G82" s="92">
        <f t="shared" si="49"/>
        <v>7.0828302871999993</v>
      </c>
      <c r="H82" s="91">
        <f>ACA!I90</f>
        <v>1.2993659016500727</v>
      </c>
      <c r="I82" s="91">
        <f>'Formula factor data'!D87</f>
        <v>6050.2</v>
      </c>
      <c r="J82" s="91">
        <f>'Formula factor data'!H87</f>
        <v>1685.4196810358442</v>
      </c>
      <c r="K82" s="91">
        <f>'Formula factor data'!I87</f>
        <v>2282.9346084979197</v>
      </c>
      <c r="L82" s="91">
        <f>'Formula factor data'!J87</f>
        <v>195.97973254086182</v>
      </c>
      <c r="M82" s="92">
        <f>H82*'National calculations'!$E$34</f>
        <v>6.3365279407022044</v>
      </c>
      <c r="N82" s="92">
        <f>H82*'National calculations'!$E$35</f>
        <v>2.2984638891555731</v>
      </c>
      <c r="O82" s="92">
        <f>H82*'National calculations'!$E$36</f>
        <v>0.44447222002558012</v>
      </c>
      <c r="P82" s="92">
        <f>H82*'National calculations'!$E$37</f>
        <v>1.8470116491816484</v>
      </c>
      <c r="Q82" s="93">
        <f t="shared" si="33"/>
        <v>21852238.96769679</v>
      </c>
      <c r="R82" s="93">
        <f t="shared" si="34"/>
        <v>2208109.476711805</v>
      </c>
      <c r="S82" s="93">
        <f t="shared" si="35"/>
        <v>578379.57775901048</v>
      </c>
      <c r="T82" s="93">
        <f t="shared" si="36"/>
        <v>206326.80393369106</v>
      </c>
      <c r="U82" s="93">
        <f t="shared" si="50"/>
        <v>24845054.826101296</v>
      </c>
      <c r="V82" s="92">
        <f t="shared" si="37"/>
        <v>6.3365279407022035</v>
      </c>
      <c r="W82" s="92">
        <f t="shared" si="38"/>
        <v>0.64028896151085768</v>
      </c>
      <c r="X82" s="92">
        <f t="shared" si="39"/>
        <v>0.16771363155140312</v>
      </c>
      <c r="Y82" s="92">
        <f t="shared" si="40"/>
        <v>5.9828906318216843E-2</v>
      </c>
      <c r="Z82" s="92">
        <f t="shared" si="41"/>
        <v>7.2043594400826816</v>
      </c>
      <c r="AA82" s="92">
        <v>0</v>
      </c>
      <c r="AB82" s="92">
        <v>0</v>
      </c>
      <c r="AC82" s="92">
        <v>0.12152917627415238</v>
      </c>
      <c r="AD82" s="92">
        <f t="shared" si="42"/>
        <v>0</v>
      </c>
      <c r="AE82" s="92">
        <f t="shared" si="43"/>
        <v>0</v>
      </c>
      <c r="AF82" s="92">
        <f t="shared" si="44"/>
        <v>419107.21870750975</v>
      </c>
      <c r="AG82" s="92">
        <f t="shared" si="45"/>
        <v>7.08</v>
      </c>
      <c r="AH82" s="93">
        <f t="shared" si="46"/>
        <v>24416188</v>
      </c>
      <c r="AI82" s="184"/>
      <c r="AJ82" s="177">
        <v>2325.4</v>
      </c>
      <c r="AK82" s="93">
        <f t="shared" si="47"/>
        <v>9384385</v>
      </c>
      <c r="AL82" s="185"/>
    </row>
    <row r="83" spans="1:38" x14ac:dyDescent="0.35">
      <c r="A83" s="90" t="s">
        <v>146</v>
      </c>
      <c r="B83" s="89">
        <v>307</v>
      </c>
      <c r="C83" s="90" t="s">
        <v>153</v>
      </c>
      <c r="D83" s="92">
        <v>6.74</v>
      </c>
      <c r="E83" s="92">
        <f>'TP notional rates'!I87</f>
        <v>0.15</v>
      </c>
      <c r="F83" s="92">
        <f t="shared" si="48"/>
        <v>6.9237000000000002</v>
      </c>
      <c r="G83" s="92">
        <f t="shared" si="49"/>
        <v>7.1520526828000008</v>
      </c>
      <c r="H83" s="91">
        <f>ACA!I91</f>
        <v>1.248662463893242</v>
      </c>
      <c r="I83" s="91">
        <f>'Formula factor data'!D88</f>
        <v>5365.05</v>
      </c>
      <c r="J83" s="91">
        <f>'Formula factor data'!H88</f>
        <v>1424.595377218935</v>
      </c>
      <c r="K83" s="91">
        <f>'Formula factor data'!I88</f>
        <v>3327.5654078721604</v>
      </c>
      <c r="L83" s="91">
        <f>'Formula factor data'!J88</f>
        <v>137.12391404011461</v>
      </c>
      <c r="M83" s="92">
        <f>H83*'National calculations'!$E$34</f>
        <v>6.0892659880622189</v>
      </c>
      <c r="N83" s="92">
        <f>H83*'National calculations'!$E$35</f>
        <v>2.2087739714871724</v>
      </c>
      <c r="O83" s="92">
        <f>H83*'National calculations'!$E$36</f>
        <v>0.42712816819684701</v>
      </c>
      <c r="P83" s="92">
        <f>H83*'National calculations'!$E$37</f>
        <v>1.7749381554325077</v>
      </c>
      <c r="Q83" s="93">
        <f t="shared" si="33"/>
        <v>18621453.398874331</v>
      </c>
      <c r="R83" s="93">
        <f t="shared" si="34"/>
        <v>1793567.2377882162</v>
      </c>
      <c r="S83" s="93">
        <f t="shared" si="35"/>
        <v>810139.24281518895</v>
      </c>
      <c r="T83" s="93">
        <f t="shared" si="36"/>
        <v>138730.28621966665</v>
      </c>
      <c r="U83" s="93">
        <f t="shared" si="50"/>
        <v>21363890.165697403</v>
      </c>
      <c r="V83" s="92">
        <f t="shared" si="37"/>
        <v>6.0892659880622197</v>
      </c>
      <c r="W83" s="92">
        <f t="shared" si="38"/>
        <v>0.5865013726064312</v>
      </c>
      <c r="X83" s="92">
        <f t="shared" si="39"/>
        <v>0.264917739297794</v>
      </c>
      <c r="Y83" s="92">
        <f t="shared" si="40"/>
        <v>4.5365181508475551E-2</v>
      </c>
      <c r="Z83" s="92">
        <f t="shared" si="41"/>
        <v>6.9860502814749204</v>
      </c>
      <c r="AA83" s="92">
        <v>0</v>
      </c>
      <c r="AB83" s="92">
        <v>0</v>
      </c>
      <c r="AC83" s="92">
        <v>0</v>
      </c>
      <c r="AD83" s="92">
        <f t="shared" si="42"/>
        <v>0</v>
      </c>
      <c r="AE83" s="92">
        <f t="shared" si="43"/>
        <v>0</v>
      </c>
      <c r="AF83" s="92">
        <f t="shared" si="44"/>
        <v>0</v>
      </c>
      <c r="AG83" s="92">
        <f t="shared" si="45"/>
        <v>6.99</v>
      </c>
      <c r="AH83" s="93">
        <f t="shared" si="46"/>
        <v>21375969</v>
      </c>
      <c r="AI83" s="184"/>
      <c r="AJ83" s="177">
        <v>1451.77</v>
      </c>
      <c r="AK83" s="93">
        <f t="shared" si="47"/>
        <v>5784288</v>
      </c>
      <c r="AL83" s="185"/>
    </row>
    <row r="84" spans="1:38" x14ac:dyDescent="0.35">
      <c r="A84" s="90" t="s">
        <v>146</v>
      </c>
      <c r="B84" s="89">
        <v>308</v>
      </c>
      <c r="C84" s="90" t="s">
        <v>154</v>
      </c>
      <c r="D84" s="92">
        <v>6.71</v>
      </c>
      <c r="E84" s="92">
        <f>'TP notional rates'!I88</f>
        <v>0.13</v>
      </c>
      <c r="F84" s="92">
        <f t="shared" si="48"/>
        <v>6.8735499999999989</v>
      </c>
      <c r="G84" s="92">
        <f t="shared" si="49"/>
        <v>7.1008862761999998</v>
      </c>
      <c r="H84" s="91">
        <f>ACA!I92</f>
        <v>1.2254210924645261</v>
      </c>
      <c r="I84" s="91">
        <f>'Formula factor data'!D89</f>
        <v>4711.08</v>
      </c>
      <c r="J84" s="91">
        <f>'Formula factor data'!H89</f>
        <v>1455.1909442564559</v>
      </c>
      <c r="K84" s="91">
        <f>'Formula factor data'!I89</f>
        <v>2401.6770612215037</v>
      </c>
      <c r="L84" s="91">
        <f>'Formula factor data'!J89</f>
        <v>182.39308781869687</v>
      </c>
      <c r="M84" s="92">
        <f>H84*'National calculations'!$E$34</f>
        <v>5.9759263973808894</v>
      </c>
      <c r="N84" s="92">
        <f>H84*'National calculations'!$E$35</f>
        <v>2.1676620315051256</v>
      </c>
      <c r="O84" s="92">
        <f>H84*'National calculations'!$E$36</f>
        <v>0.41917802579104579</v>
      </c>
      <c r="P84" s="92">
        <f>H84*'National calculations'!$E$37</f>
        <v>1.7419012073970987</v>
      </c>
      <c r="Q84" s="93">
        <f t="shared" si="33"/>
        <v>16047248.3793387</v>
      </c>
      <c r="R84" s="93">
        <f t="shared" si="34"/>
        <v>1797986.4303192422</v>
      </c>
      <c r="S84" s="93">
        <f t="shared" si="35"/>
        <v>573836.24199296813</v>
      </c>
      <c r="T84" s="93">
        <f t="shared" si="36"/>
        <v>181095.12173859568</v>
      </c>
      <c r="U84" s="93">
        <f t="shared" si="50"/>
        <v>18600166.173389506</v>
      </c>
      <c r="V84" s="92">
        <f t="shared" si="37"/>
        <v>5.9759263973808885</v>
      </c>
      <c r="W84" s="92">
        <f t="shared" si="38"/>
        <v>0.66956242697105772</v>
      </c>
      <c r="X84" s="92">
        <f t="shared" si="39"/>
        <v>0.21369415274426892</v>
      </c>
      <c r="Y84" s="92">
        <f t="shared" si="40"/>
        <v>6.7439045801020808E-2</v>
      </c>
      <c r="Z84" s="92">
        <f t="shared" si="41"/>
        <v>6.9266220228972362</v>
      </c>
      <c r="AA84" s="92">
        <v>0</v>
      </c>
      <c r="AB84" s="92">
        <v>0</v>
      </c>
      <c r="AC84" s="92">
        <v>0</v>
      </c>
      <c r="AD84" s="92">
        <f t="shared" si="42"/>
        <v>0</v>
      </c>
      <c r="AE84" s="92">
        <f t="shared" si="43"/>
        <v>0</v>
      </c>
      <c r="AF84" s="92">
        <f t="shared" si="44"/>
        <v>0</v>
      </c>
      <c r="AG84" s="92">
        <f t="shared" si="45"/>
        <v>6.93</v>
      </c>
      <c r="AH84" s="93">
        <f t="shared" si="46"/>
        <v>18609238</v>
      </c>
      <c r="AI84" s="184"/>
      <c r="AJ84" s="177">
        <v>1531.38</v>
      </c>
      <c r="AK84" s="93">
        <f t="shared" si="47"/>
        <v>6049105</v>
      </c>
      <c r="AL84" s="185"/>
    </row>
    <row r="85" spans="1:38" x14ac:dyDescent="0.35">
      <c r="A85" s="90" t="s">
        <v>146</v>
      </c>
      <c r="B85" s="89">
        <v>203</v>
      </c>
      <c r="C85" s="90" t="s">
        <v>155</v>
      </c>
      <c r="D85" s="92">
        <v>7.56</v>
      </c>
      <c r="E85" s="92">
        <f>'TP notional rates'!I89</f>
        <v>0.13</v>
      </c>
      <c r="F85" s="92">
        <f t="shared" si="48"/>
        <v>7.7277999999999984</v>
      </c>
      <c r="G85" s="92">
        <f t="shared" si="49"/>
        <v>7.9839344631999998</v>
      </c>
      <c r="H85" s="91">
        <f>ACA!I93</f>
        <v>1.4116056963696959</v>
      </c>
      <c r="I85" s="91">
        <f>'Formula factor data'!D90</f>
        <v>4472.4399999999996</v>
      </c>
      <c r="J85" s="91">
        <f>'Formula factor data'!H90</f>
        <v>1331.750762401874</v>
      </c>
      <c r="K85" s="91">
        <f>'Formula factor data'!I90</f>
        <v>1606.7297048271557</v>
      </c>
      <c r="L85" s="91">
        <f>'Formula factor data'!J90</f>
        <v>165.0461774126166</v>
      </c>
      <c r="M85" s="92">
        <f>H85*'National calculations'!$E$34</f>
        <v>6.883879994805211</v>
      </c>
      <c r="N85" s="92">
        <f>H85*'National calculations'!$E$35</f>
        <v>2.4970062048817891</v>
      </c>
      <c r="O85" s="92">
        <f>H85*'National calculations'!$E$36</f>
        <v>0.48286592473254059</v>
      </c>
      <c r="P85" s="92">
        <f>H85*'National calculations'!$E$37</f>
        <v>2.0065573230258202</v>
      </c>
      <c r="Q85" s="93">
        <f t="shared" si="33"/>
        <v>17549011.939060971</v>
      </c>
      <c r="R85" s="93">
        <f t="shared" si="34"/>
        <v>1895472.2527319137</v>
      </c>
      <c r="S85" s="93">
        <f t="shared" si="35"/>
        <v>442225.96408846573</v>
      </c>
      <c r="T85" s="93">
        <f t="shared" si="36"/>
        <v>188769.53107708157</v>
      </c>
      <c r="U85" s="93">
        <f t="shared" si="50"/>
        <v>20075479.686958432</v>
      </c>
      <c r="V85" s="92">
        <f t="shared" si="37"/>
        <v>6.883879994805211</v>
      </c>
      <c r="W85" s="92">
        <f t="shared" si="38"/>
        <v>0.74352924065466119</v>
      </c>
      <c r="X85" s="92">
        <f t="shared" si="39"/>
        <v>0.17347019182294376</v>
      </c>
      <c r="Y85" s="92">
        <f t="shared" si="40"/>
        <v>7.4047861105952129E-2</v>
      </c>
      <c r="Z85" s="92">
        <f t="shared" si="41"/>
        <v>7.8749272883887684</v>
      </c>
      <c r="AA85" s="92">
        <v>0</v>
      </c>
      <c r="AB85" s="92">
        <v>0</v>
      </c>
      <c r="AC85" s="92">
        <v>0</v>
      </c>
      <c r="AD85" s="92">
        <f t="shared" si="42"/>
        <v>0</v>
      </c>
      <c r="AE85" s="92">
        <f t="shared" si="43"/>
        <v>0</v>
      </c>
      <c r="AF85" s="92">
        <f t="shared" si="44"/>
        <v>0</v>
      </c>
      <c r="AG85" s="92">
        <f t="shared" si="45"/>
        <v>7.87</v>
      </c>
      <c r="AH85" s="93">
        <f t="shared" si="46"/>
        <v>20062919</v>
      </c>
      <c r="AI85" s="184"/>
      <c r="AJ85" s="177">
        <v>1588.78</v>
      </c>
      <c r="AK85" s="93">
        <f t="shared" si="47"/>
        <v>7127109</v>
      </c>
      <c r="AL85" s="185"/>
    </row>
    <row r="86" spans="1:38" x14ac:dyDescent="0.35">
      <c r="A86" s="90" t="s">
        <v>146</v>
      </c>
      <c r="B86" s="89">
        <v>310</v>
      </c>
      <c r="C86" s="90" t="s">
        <v>156</v>
      </c>
      <c r="D86" s="92">
        <v>6.6</v>
      </c>
      <c r="E86" s="92">
        <f>'TP notional rates'!I90</f>
        <v>0.08</v>
      </c>
      <c r="F86" s="92">
        <f t="shared" si="48"/>
        <v>6.7129999999999992</v>
      </c>
      <c r="G86" s="92">
        <f t="shared" si="49"/>
        <v>6.9366094519999999</v>
      </c>
      <c r="H86" s="91">
        <f>ACA!I94</f>
        <v>1.2704268078980894</v>
      </c>
      <c r="I86" s="91">
        <f>'Formula factor data'!D91</f>
        <v>3718.15</v>
      </c>
      <c r="J86" s="91">
        <f>'Formula factor data'!H91</f>
        <v>542.46832584535355</v>
      </c>
      <c r="K86" s="91">
        <f>'Formula factor data'!I91</f>
        <v>2434.6629192470396</v>
      </c>
      <c r="L86" s="91">
        <f>'Formula factor data'!J91</f>
        <v>81.93316263190566</v>
      </c>
      <c r="M86" s="92">
        <f>H86*'National calculations'!$E$34</f>
        <v>6.1954026611291635</v>
      </c>
      <c r="N86" s="92">
        <f>H86*'National calculations'!$E$35</f>
        <v>2.2472731799878529</v>
      </c>
      <c r="O86" s="92">
        <f>H86*'National calculations'!$E$36</f>
        <v>0.43457306596194178</v>
      </c>
      <c r="P86" s="92">
        <f>H86*'National calculations'!$E$37</f>
        <v>1.8058755510211566</v>
      </c>
      <c r="Q86" s="93">
        <f t="shared" si="33"/>
        <v>13130198.750552118</v>
      </c>
      <c r="R86" s="93">
        <f t="shared" si="34"/>
        <v>694872.47620914946</v>
      </c>
      <c r="S86" s="93">
        <f t="shared" si="35"/>
        <v>603082.18975859135</v>
      </c>
      <c r="T86" s="93">
        <f t="shared" si="36"/>
        <v>84337.824272435231</v>
      </c>
      <c r="U86" s="93">
        <f t="shared" si="50"/>
        <v>14512491.240792293</v>
      </c>
      <c r="V86" s="92">
        <f t="shared" si="37"/>
        <v>6.1954026611291635</v>
      </c>
      <c r="W86" s="92">
        <f t="shared" si="38"/>
        <v>0.32787125846595067</v>
      </c>
      <c r="X86" s="92">
        <f t="shared" si="39"/>
        <v>0.28456058238668086</v>
      </c>
      <c r="Y86" s="92">
        <f t="shared" si="40"/>
        <v>3.9794278126164533E-2</v>
      </c>
      <c r="Z86" s="92">
        <f t="shared" si="41"/>
        <v>6.8476287801079589</v>
      </c>
      <c r="AA86" s="92">
        <v>0</v>
      </c>
      <c r="AB86" s="92">
        <v>0</v>
      </c>
      <c r="AC86" s="92">
        <v>0</v>
      </c>
      <c r="AD86" s="92">
        <f t="shared" si="42"/>
        <v>0</v>
      </c>
      <c r="AE86" s="92">
        <f t="shared" si="43"/>
        <v>0</v>
      </c>
      <c r="AF86" s="92">
        <f t="shared" si="44"/>
        <v>0</v>
      </c>
      <c r="AG86" s="92">
        <f t="shared" si="45"/>
        <v>6.85</v>
      </c>
      <c r="AH86" s="93">
        <f t="shared" si="46"/>
        <v>14517517</v>
      </c>
      <c r="AI86" s="184"/>
      <c r="AJ86" s="177">
        <v>1153.6099999999999</v>
      </c>
      <c r="AK86" s="93">
        <f t="shared" si="47"/>
        <v>4504271</v>
      </c>
      <c r="AL86" s="185"/>
    </row>
    <row r="87" spans="1:38" x14ac:dyDescent="0.35">
      <c r="A87" s="90" t="s">
        <v>146</v>
      </c>
      <c r="B87" s="89">
        <v>311</v>
      </c>
      <c r="C87" s="90" t="s">
        <v>157</v>
      </c>
      <c r="D87" s="92">
        <v>6.16</v>
      </c>
      <c r="E87" s="92">
        <f>'TP notional rates'!I91</f>
        <v>7.0000000000000007E-2</v>
      </c>
      <c r="F87" s="92">
        <f t="shared" si="48"/>
        <v>6.2607999999999997</v>
      </c>
      <c r="G87" s="92">
        <f t="shared" si="49"/>
        <v>6.4695021552000007</v>
      </c>
      <c r="H87" s="91">
        <f>ACA!I95</f>
        <v>1.1944456137884611</v>
      </c>
      <c r="I87" s="91">
        <f>'Formula factor data'!D92</f>
        <v>4166.2</v>
      </c>
      <c r="J87" s="91">
        <f>'Formula factor data'!H92</f>
        <v>784.73411169170481</v>
      </c>
      <c r="K87" s="91">
        <f>'Formula factor data'!I92</f>
        <v>1224.11698020784</v>
      </c>
      <c r="L87" s="91">
        <f>'Formula factor data'!J92</f>
        <v>150.5353613253356</v>
      </c>
      <c r="M87" s="92">
        <f>H87*'National calculations'!$E$34</f>
        <v>5.8248704201090078</v>
      </c>
      <c r="N87" s="92">
        <f>H87*'National calculations'!$E$35</f>
        <v>2.1128691366817112</v>
      </c>
      <c r="O87" s="92">
        <f>H87*'National calculations'!$E$36</f>
        <v>0.40858228847331113</v>
      </c>
      <c r="P87" s="92">
        <f>H87*'National calculations'!$E$37</f>
        <v>1.6978704460226346</v>
      </c>
      <c r="Q87" s="93">
        <f t="shared" si="33"/>
        <v>13832517.832227144</v>
      </c>
      <c r="R87" s="93">
        <f t="shared" si="34"/>
        <v>945083.07650400279</v>
      </c>
      <c r="S87" s="93">
        <f t="shared" si="35"/>
        <v>285086.93476544414</v>
      </c>
      <c r="T87" s="93">
        <f t="shared" si="36"/>
        <v>145686.03841310681</v>
      </c>
      <c r="U87" s="93">
        <f t="shared" si="50"/>
        <v>15208373.881909698</v>
      </c>
      <c r="V87" s="92">
        <f t="shared" si="37"/>
        <v>5.8248704201090078</v>
      </c>
      <c r="W87" s="92">
        <f t="shared" si="38"/>
        <v>0.39797428954316683</v>
      </c>
      <c r="X87" s="92">
        <f t="shared" si="39"/>
        <v>0.1200500497173343</v>
      </c>
      <c r="Y87" s="92">
        <f t="shared" si="40"/>
        <v>6.1348360874568186E-2</v>
      </c>
      <c r="Z87" s="92">
        <f t="shared" si="41"/>
        <v>6.404243120244077</v>
      </c>
      <c r="AA87" s="92">
        <v>0</v>
      </c>
      <c r="AB87" s="92">
        <v>0</v>
      </c>
      <c r="AC87" s="92">
        <v>0</v>
      </c>
      <c r="AD87" s="92">
        <f t="shared" si="42"/>
        <v>0</v>
      </c>
      <c r="AE87" s="92">
        <f t="shared" si="43"/>
        <v>0</v>
      </c>
      <c r="AF87" s="92">
        <f t="shared" si="44"/>
        <v>0</v>
      </c>
      <c r="AG87" s="92">
        <f t="shared" si="45"/>
        <v>6.4</v>
      </c>
      <c r="AH87" s="93">
        <f t="shared" si="46"/>
        <v>15198298</v>
      </c>
      <c r="AI87" s="184"/>
      <c r="AJ87" s="177">
        <v>1934.17</v>
      </c>
      <c r="AK87" s="93">
        <f t="shared" si="47"/>
        <v>7055853</v>
      </c>
      <c r="AL87" s="185"/>
    </row>
    <row r="88" spans="1:38" x14ac:dyDescent="0.35">
      <c r="A88" s="90" t="s">
        <v>146</v>
      </c>
      <c r="B88" s="89">
        <v>312</v>
      </c>
      <c r="C88" s="90" t="s">
        <v>158</v>
      </c>
      <c r="D88" s="92">
        <v>6.61</v>
      </c>
      <c r="E88" s="92">
        <f>'TP notional rates'!I92</f>
        <v>0.15</v>
      </c>
      <c r="F88" s="92">
        <f t="shared" si="48"/>
        <v>6.79305</v>
      </c>
      <c r="G88" s="92">
        <f t="shared" si="49"/>
        <v>7.0169982542000007</v>
      </c>
      <c r="H88" s="91">
        <f>ACA!I96</f>
        <v>1.2423924025019286</v>
      </c>
      <c r="I88" s="91">
        <f>'Formula factor data'!D93</f>
        <v>4813.57</v>
      </c>
      <c r="J88" s="91">
        <f>'Formula factor data'!H93</f>
        <v>1040.1915499652637</v>
      </c>
      <c r="K88" s="91">
        <f>'Formula factor data'!I93</f>
        <v>2450.0563978603423</v>
      </c>
      <c r="L88" s="91">
        <f>'Formula factor data'!J93</f>
        <v>160.09524357072206</v>
      </c>
      <c r="M88" s="92">
        <f>H88*'National calculations'!$E$34</f>
        <v>6.0586892127708856</v>
      </c>
      <c r="N88" s="92">
        <f>H88*'National calculations'!$E$35</f>
        <v>2.1976827848765175</v>
      </c>
      <c r="O88" s="92">
        <f>H88*'National calculations'!$E$36</f>
        <v>0.4249833773394337</v>
      </c>
      <c r="P88" s="92">
        <f>H88*'National calculations'!$E$37</f>
        <v>1.7660254416109942</v>
      </c>
      <c r="Q88" s="93">
        <f t="shared" si="33"/>
        <v>16623437.041333005</v>
      </c>
      <c r="R88" s="93">
        <f t="shared" si="34"/>
        <v>1303026.3055296286</v>
      </c>
      <c r="S88" s="93">
        <f t="shared" si="35"/>
        <v>593502.94830182206</v>
      </c>
      <c r="T88" s="93">
        <f t="shared" si="36"/>
        <v>161157.39573927835</v>
      </c>
      <c r="U88" s="93">
        <f t="shared" si="50"/>
        <v>18681123.690903734</v>
      </c>
      <c r="V88" s="92">
        <f t="shared" si="37"/>
        <v>6.0586892127708873</v>
      </c>
      <c r="W88" s="92">
        <f t="shared" si="38"/>
        <v>0.47490969536802879</v>
      </c>
      <c r="X88" s="92">
        <f t="shared" si="39"/>
        <v>0.2163120599959647</v>
      </c>
      <c r="Y88" s="92">
        <f t="shared" si="40"/>
        <v>5.8736503930929475E-2</v>
      </c>
      <c r="Z88" s="92">
        <f t="shared" si="41"/>
        <v>6.8086474720658101</v>
      </c>
      <c r="AA88" s="92">
        <v>0</v>
      </c>
      <c r="AB88" s="92">
        <v>0</v>
      </c>
      <c r="AC88" s="92">
        <v>0</v>
      </c>
      <c r="AD88" s="92">
        <f t="shared" si="42"/>
        <v>0</v>
      </c>
      <c r="AE88" s="92">
        <f t="shared" si="43"/>
        <v>0</v>
      </c>
      <c r="AF88" s="92">
        <f t="shared" si="44"/>
        <v>0</v>
      </c>
      <c r="AG88" s="92">
        <f t="shared" si="45"/>
        <v>6.81</v>
      </c>
      <c r="AH88" s="93">
        <f t="shared" si="46"/>
        <v>18684835</v>
      </c>
      <c r="AI88" s="184"/>
      <c r="AJ88" s="177">
        <v>1596.15</v>
      </c>
      <c r="AK88" s="93">
        <f t="shared" si="47"/>
        <v>6195776</v>
      </c>
      <c r="AL88" s="185"/>
    </row>
    <row r="89" spans="1:38" x14ac:dyDescent="0.35">
      <c r="A89" s="90" t="s">
        <v>146</v>
      </c>
      <c r="B89" s="89">
        <v>313</v>
      </c>
      <c r="C89" s="90" t="s">
        <v>159</v>
      </c>
      <c r="D89" s="92">
        <v>6.76</v>
      </c>
      <c r="E89" s="92">
        <f>'TP notional rates'!I93</f>
        <v>0.14000000000000001</v>
      </c>
      <c r="F89" s="92">
        <f t="shared" si="48"/>
        <v>6.9337999999999989</v>
      </c>
      <c r="G89" s="92">
        <f t="shared" si="49"/>
        <v>7.1628302871999994</v>
      </c>
      <c r="H89" s="91">
        <f>ACA!I97</f>
        <v>1.2657115562109706</v>
      </c>
      <c r="I89" s="91">
        <f>'Formula factor data'!D94</f>
        <v>4044.46</v>
      </c>
      <c r="J89" s="91">
        <f>'Formula factor data'!H94</f>
        <v>891.98503558638208</v>
      </c>
      <c r="K89" s="91">
        <f>'Formula factor data'!I94</f>
        <v>2628.7522678000919</v>
      </c>
      <c r="L89" s="91">
        <f>'Formula factor data'!J94</f>
        <v>115.44759849906191</v>
      </c>
      <c r="M89" s="92">
        <f>H89*'National calculations'!$E$34</f>
        <v>6.1724081189259792</v>
      </c>
      <c r="N89" s="92">
        <f>H89*'National calculations'!$E$35</f>
        <v>2.2389323148648272</v>
      </c>
      <c r="O89" s="92">
        <f>H89*'National calculations'!$E$36</f>
        <v>0.43296012661768812</v>
      </c>
      <c r="P89" s="92">
        <f>H89*'National calculations'!$E$37</f>
        <v>1.7991729549441995</v>
      </c>
      <c r="Q89" s="93">
        <f t="shared" si="33"/>
        <v>14229512.912182679</v>
      </c>
      <c r="R89" s="93">
        <f t="shared" si="34"/>
        <v>1138343.6487136162</v>
      </c>
      <c r="S89" s="93">
        <f t="shared" si="35"/>
        <v>648742.60138655966</v>
      </c>
      <c r="T89" s="93">
        <f t="shared" si="36"/>
        <v>118394.8122516782</v>
      </c>
      <c r="U89" s="93">
        <f t="shared" si="50"/>
        <v>16134993.974534534</v>
      </c>
      <c r="V89" s="92">
        <f t="shared" si="37"/>
        <v>6.1724081189259792</v>
      </c>
      <c r="W89" s="92">
        <f t="shared" si="38"/>
        <v>0.49378510865485226</v>
      </c>
      <c r="X89" s="92">
        <f t="shared" si="39"/>
        <v>0.28140837459469559</v>
      </c>
      <c r="Y89" s="92">
        <f t="shared" si="40"/>
        <v>5.1356719298192778E-2</v>
      </c>
      <c r="Z89" s="92">
        <f t="shared" si="41"/>
        <v>6.9989583214737197</v>
      </c>
      <c r="AA89" s="92">
        <v>0</v>
      </c>
      <c r="AB89" s="92">
        <v>0</v>
      </c>
      <c r="AC89" s="92">
        <v>0</v>
      </c>
      <c r="AD89" s="92">
        <f t="shared" si="42"/>
        <v>0</v>
      </c>
      <c r="AE89" s="92">
        <f t="shared" si="43"/>
        <v>0</v>
      </c>
      <c r="AF89" s="92">
        <f t="shared" si="44"/>
        <v>0</v>
      </c>
      <c r="AG89" s="92">
        <f t="shared" si="45"/>
        <v>7</v>
      </c>
      <c r="AH89" s="93">
        <f t="shared" si="46"/>
        <v>16137396</v>
      </c>
      <c r="AI89" s="184"/>
      <c r="AJ89" s="177">
        <v>1133.6400000000001</v>
      </c>
      <c r="AK89" s="93">
        <f t="shared" si="47"/>
        <v>4523224</v>
      </c>
      <c r="AL89" s="185"/>
    </row>
    <row r="90" spans="1:38" x14ac:dyDescent="0.35">
      <c r="A90" s="90" t="s">
        <v>146</v>
      </c>
      <c r="B90" s="89">
        <v>314</v>
      </c>
      <c r="C90" s="90" t="s">
        <v>160</v>
      </c>
      <c r="D90" s="92">
        <v>6.83</v>
      </c>
      <c r="E90" s="92">
        <f>'TP notional rates'!I94</f>
        <v>0.11</v>
      </c>
      <c r="F90" s="92">
        <f t="shared" si="48"/>
        <v>6.9741499999999998</v>
      </c>
      <c r="G90" s="92">
        <f t="shared" si="49"/>
        <v>7.2055519026000008</v>
      </c>
      <c r="H90" s="91">
        <f>ACA!I98</f>
        <v>1.3356027110260715</v>
      </c>
      <c r="I90" s="91">
        <f>'Formula factor data'!D95</f>
        <v>2267.37</v>
      </c>
      <c r="J90" s="91">
        <f>'Formula factor data'!H95</f>
        <v>337.25773696592546</v>
      </c>
      <c r="K90" s="91">
        <f>'Formula factor data'!I95</f>
        <v>852.53512100110197</v>
      </c>
      <c r="L90" s="91">
        <f>'Formula factor data'!J95</f>
        <v>72.550962624361375</v>
      </c>
      <c r="M90" s="92">
        <f>H90*'National calculations'!$E$34</f>
        <v>6.5132414859794245</v>
      </c>
      <c r="N90" s="92">
        <f>H90*'National calculations'!$E$35</f>
        <v>2.3625636148011195</v>
      </c>
      <c r="O90" s="92">
        <f>H90*'National calculations'!$E$36</f>
        <v>0.45686769314792425</v>
      </c>
      <c r="P90" s="92">
        <f>H90*'National calculations'!$E$37</f>
        <v>1.8985212424083522</v>
      </c>
      <c r="Q90" s="93">
        <f t="shared" si="33"/>
        <v>8417719.1583971456</v>
      </c>
      <c r="R90" s="93">
        <f t="shared" si="34"/>
        <v>454171.92915454134</v>
      </c>
      <c r="S90" s="93">
        <f t="shared" si="35"/>
        <v>222012.57981383515</v>
      </c>
      <c r="T90" s="93">
        <f t="shared" si="36"/>
        <v>78511.539908728955</v>
      </c>
      <c r="U90" s="93">
        <f t="shared" si="50"/>
        <v>9172415.2072742507</v>
      </c>
      <c r="V90" s="92">
        <f t="shared" si="37"/>
        <v>6.5132414859794245</v>
      </c>
      <c r="W90" s="92">
        <f t="shared" si="38"/>
        <v>0.35141721825986144</v>
      </c>
      <c r="X90" s="92">
        <f t="shared" si="39"/>
        <v>0.17178305881235084</v>
      </c>
      <c r="Y90" s="92">
        <f t="shared" si="40"/>
        <v>6.0748595817852621E-2</v>
      </c>
      <c r="Z90" s="92">
        <f t="shared" si="41"/>
        <v>7.09719035886949</v>
      </c>
      <c r="AA90" s="92">
        <v>0</v>
      </c>
      <c r="AB90" s="92">
        <v>0</v>
      </c>
      <c r="AC90" s="92">
        <v>0</v>
      </c>
      <c r="AD90" s="92">
        <f t="shared" si="42"/>
        <v>0</v>
      </c>
      <c r="AE90" s="92">
        <f t="shared" si="43"/>
        <v>0</v>
      </c>
      <c r="AF90" s="92">
        <f t="shared" si="44"/>
        <v>0</v>
      </c>
      <c r="AG90" s="92">
        <f t="shared" si="45"/>
        <v>7.1</v>
      </c>
      <c r="AH90" s="93">
        <f t="shared" si="46"/>
        <v>9176047</v>
      </c>
      <c r="AI90" s="184"/>
      <c r="AJ90" s="177">
        <v>871.22</v>
      </c>
      <c r="AK90" s="93">
        <f t="shared" si="47"/>
        <v>3525828</v>
      </c>
      <c r="AL90" s="185"/>
    </row>
    <row r="91" spans="1:38" x14ac:dyDescent="0.35">
      <c r="A91" s="90" t="s">
        <v>146</v>
      </c>
      <c r="B91" s="89">
        <v>315</v>
      </c>
      <c r="C91" s="90" t="s">
        <v>161</v>
      </c>
      <c r="D91" s="92">
        <v>6.81</v>
      </c>
      <c r="E91" s="92">
        <f>'TP notional rates'!I95</f>
        <v>0.18</v>
      </c>
      <c r="F91" s="92">
        <f t="shared" si="48"/>
        <v>7.024049999999999</v>
      </c>
      <c r="G91" s="92">
        <f t="shared" si="49"/>
        <v>7.2547742981999992</v>
      </c>
      <c r="H91" s="91">
        <f>ACA!I99</f>
        <v>1.2944874371752149</v>
      </c>
      <c r="I91" s="91">
        <f>'Formula factor data'!D96</f>
        <v>2886.67</v>
      </c>
      <c r="J91" s="91">
        <f>'Formula factor data'!H96</f>
        <v>671.81486362477699</v>
      </c>
      <c r="K91" s="91">
        <f>'Formula factor data'!I96</f>
        <v>1237.992755761185</v>
      </c>
      <c r="L91" s="91">
        <f>'Formula factor data'!J96</f>
        <v>62.940810659709278</v>
      </c>
      <c r="M91" s="92">
        <f>H91*'National calculations'!$E$34</f>
        <v>6.312737469970747</v>
      </c>
      <c r="N91" s="92">
        <f>H91*'National calculations'!$E$35</f>
        <v>2.2898343149796236</v>
      </c>
      <c r="O91" s="92">
        <f>H91*'National calculations'!$E$36</f>
        <v>0.44280345071841082</v>
      </c>
      <c r="P91" s="92">
        <f>H91*'National calculations'!$E$37</f>
        <v>1.8400770507719635</v>
      </c>
      <c r="Q91" s="93">
        <f t="shared" si="33"/>
        <v>10386990.227291061</v>
      </c>
      <c r="R91" s="93">
        <f t="shared" si="34"/>
        <v>876856.49498358113</v>
      </c>
      <c r="S91" s="93">
        <f t="shared" si="35"/>
        <v>312466.85460280505</v>
      </c>
      <c r="T91" s="93">
        <f t="shared" si="36"/>
        <v>66015.086513591217</v>
      </c>
      <c r="U91" s="93">
        <f t="shared" si="50"/>
        <v>11642328.663391039</v>
      </c>
      <c r="V91" s="92">
        <f t="shared" si="37"/>
        <v>6.312737469970747</v>
      </c>
      <c r="W91" s="92">
        <f t="shared" si="38"/>
        <v>0.53291326270109518</v>
      </c>
      <c r="X91" s="92">
        <f t="shared" si="39"/>
        <v>0.18990305930897797</v>
      </c>
      <c r="Y91" s="92">
        <f t="shared" si="40"/>
        <v>4.0120949485709975E-2</v>
      </c>
      <c r="Z91" s="92">
        <f t="shared" si="41"/>
        <v>7.0756747414665302</v>
      </c>
      <c r="AA91" s="92">
        <v>0</v>
      </c>
      <c r="AB91" s="92">
        <v>0</v>
      </c>
      <c r="AC91" s="92">
        <v>0</v>
      </c>
      <c r="AD91" s="92">
        <f t="shared" si="42"/>
        <v>0</v>
      </c>
      <c r="AE91" s="92">
        <f t="shared" si="43"/>
        <v>0</v>
      </c>
      <c r="AF91" s="92">
        <f t="shared" si="44"/>
        <v>0</v>
      </c>
      <c r="AG91" s="92">
        <f t="shared" si="45"/>
        <v>7.08</v>
      </c>
      <c r="AH91" s="93">
        <f t="shared" si="46"/>
        <v>11649446</v>
      </c>
      <c r="AI91" s="184"/>
      <c r="AJ91" s="177">
        <v>967.53</v>
      </c>
      <c r="AK91" s="93">
        <f t="shared" si="47"/>
        <v>3904565</v>
      </c>
      <c r="AL91" s="185"/>
    </row>
    <row r="92" spans="1:38" x14ac:dyDescent="0.35">
      <c r="A92" s="90" t="s">
        <v>146</v>
      </c>
      <c r="B92" s="89">
        <v>317</v>
      </c>
      <c r="C92" s="90" t="s">
        <v>162</v>
      </c>
      <c r="D92" s="92">
        <v>6.23</v>
      </c>
      <c r="E92" s="92">
        <f>'TP notional rates'!I96</f>
        <v>0.11</v>
      </c>
      <c r="F92" s="92">
        <f t="shared" si="48"/>
        <v>6.3711500000000001</v>
      </c>
      <c r="G92" s="92">
        <f t="shared" si="49"/>
        <v>6.5822237706000006</v>
      </c>
      <c r="H92" s="91">
        <f>ACA!I100</f>
        <v>1.2003119733857326</v>
      </c>
      <c r="I92" s="91">
        <f>'Formula factor data'!D97</f>
        <v>5437.84</v>
      </c>
      <c r="J92" s="91">
        <f>'Formula factor data'!H97</f>
        <v>850.1307712091708</v>
      </c>
      <c r="K92" s="91">
        <f>'Formula factor data'!I97</f>
        <v>3434.9422501978802</v>
      </c>
      <c r="L92" s="91">
        <f>'Formula factor data'!J97</f>
        <v>135.7565722248026</v>
      </c>
      <c r="M92" s="92">
        <f>H92*'National calculations'!$E$34</f>
        <v>5.8534784907464719</v>
      </c>
      <c r="N92" s="92">
        <f>H92*'National calculations'!$E$35</f>
        <v>2.1232462103589613</v>
      </c>
      <c r="O92" s="92">
        <f>H92*'National calculations'!$E$36</f>
        <v>0.41058898564025725</v>
      </c>
      <c r="P92" s="92">
        <f>H92*'National calculations'!$E$37</f>
        <v>1.7062093092332893</v>
      </c>
      <c r="Q92" s="93">
        <f t="shared" si="33"/>
        <v>18143259.301388852</v>
      </c>
      <c r="R92" s="93">
        <f t="shared" si="34"/>
        <v>1028871.0548192654</v>
      </c>
      <c r="S92" s="93">
        <f t="shared" si="35"/>
        <v>803899.1889177179</v>
      </c>
      <c r="T92" s="93">
        <f t="shared" si="36"/>
        <v>132028.60257214896</v>
      </c>
      <c r="U92" s="93">
        <f t="shared" si="50"/>
        <v>20108058.147697985</v>
      </c>
      <c r="V92" s="92">
        <f t="shared" si="37"/>
        <v>5.853478490746471</v>
      </c>
      <c r="W92" s="92">
        <f t="shared" si="38"/>
        <v>0.33194006044300911</v>
      </c>
      <c r="X92" s="92">
        <f t="shared" si="39"/>
        <v>0.25935839492180907</v>
      </c>
      <c r="Y92" s="92">
        <f t="shared" si="40"/>
        <v>4.2595796735387499E-2</v>
      </c>
      <c r="Z92" s="92">
        <f t="shared" si="41"/>
        <v>6.4873727428466772</v>
      </c>
      <c r="AA92" s="92">
        <v>0</v>
      </c>
      <c r="AB92" s="92">
        <v>0</v>
      </c>
      <c r="AC92" s="92">
        <v>0</v>
      </c>
      <c r="AD92" s="92">
        <f t="shared" si="42"/>
        <v>0</v>
      </c>
      <c r="AE92" s="92">
        <f t="shared" si="43"/>
        <v>0</v>
      </c>
      <c r="AF92" s="92">
        <f t="shared" si="44"/>
        <v>0</v>
      </c>
      <c r="AG92" s="92">
        <f t="shared" si="45"/>
        <v>6.49</v>
      </c>
      <c r="AH92" s="93">
        <f t="shared" si="46"/>
        <v>20116202</v>
      </c>
      <c r="AI92" s="184"/>
      <c r="AJ92" s="177">
        <v>1693.26</v>
      </c>
      <c r="AK92" s="93">
        <f t="shared" si="47"/>
        <v>6263877</v>
      </c>
      <c r="AL92" s="185"/>
    </row>
    <row r="93" spans="1:38" x14ac:dyDescent="0.35">
      <c r="A93" s="90" t="s">
        <v>146</v>
      </c>
      <c r="B93" s="89">
        <v>318</v>
      </c>
      <c r="C93" s="90" t="s">
        <v>163</v>
      </c>
      <c r="D93" s="92">
        <v>6.84</v>
      </c>
      <c r="E93" s="92">
        <f>'TP notional rates'!I97</f>
        <v>7.0000000000000007E-2</v>
      </c>
      <c r="F93" s="92">
        <f t="shared" si="48"/>
        <v>6.9441999999999995</v>
      </c>
      <c r="G93" s="92">
        <f t="shared" si="49"/>
        <v>7.1759407048000003</v>
      </c>
      <c r="H93" s="91">
        <f>ACA!I101</f>
        <v>1.3663465763685054</v>
      </c>
      <c r="I93" s="91">
        <f>'Formula factor data'!D98</f>
        <v>3012.17</v>
      </c>
      <c r="J93" s="91">
        <f>'Formula factor data'!H98</f>
        <v>376.54486671266386</v>
      </c>
      <c r="K93" s="91">
        <f>'Formula factor data'!I98</f>
        <v>900.58564803013098</v>
      </c>
      <c r="L93" s="91">
        <f>'Formula factor data'!J98</f>
        <v>61.282538699690406</v>
      </c>
      <c r="M93" s="92">
        <f>H93*'National calculations'!$E$34</f>
        <v>6.6631679705055538</v>
      </c>
      <c r="N93" s="92">
        <f>H93*'National calculations'!$E$35</f>
        <v>2.416946806027632</v>
      </c>
      <c r="O93" s="92">
        <f>H93*'National calculations'!$E$36</f>
        <v>0.46738420282665766</v>
      </c>
      <c r="P93" s="92">
        <f>H93*'National calculations'!$E$37</f>
        <v>1.9422227720207861</v>
      </c>
      <c r="Q93" s="93">
        <f t="shared" si="33"/>
        <v>11440238.959459098</v>
      </c>
      <c r="R93" s="93">
        <f t="shared" si="34"/>
        <v>518750.68036854581</v>
      </c>
      <c r="S93" s="93">
        <f t="shared" si="35"/>
        <v>239924.11795356424</v>
      </c>
      <c r="T93" s="93">
        <f t="shared" si="36"/>
        <v>67843.875048176764</v>
      </c>
      <c r="U93" s="93">
        <f t="shared" si="50"/>
        <v>12266757.632829387</v>
      </c>
      <c r="V93" s="92">
        <f t="shared" si="37"/>
        <v>6.6631679705055538</v>
      </c>
      <c r="W93" s="92">
        <f t="shared" si="38"/>
        <v>0.30213730065941607</v>
      </c>
      <c r="X93" s="92">
        <f t="shared" si="39"/>
        <v>0.13973962464990078</v>
      </c>
      <c r="Y93" s="92">
        <f t="shared" si="40"/>
        <v>3.951448364128976E-2</v>
      </c>
      <c r="Z93" s="92">
        <f t="shared" si="41"/>
        <v>7.1445593794561617</v>
      </c>
      <c r="AA93" s="92">
        <v>0</v>
      </c>
      <c r="AB93" s="92">
        <v>0</v>
      </c>
      <c r="AC93" s="92">
        <v>0</v>
      </c>
      <c r="AD93" s="92">
        <f t="shared" si="42"/>
        <v>0</v>
      </c>
      <c r="AE93" s="92">
        <f t="shared" si="43"/>
        <v>0</v>
      </c>
      <c r="AF93" s="92">
        <f t="shared" si="44"/>
        <v>0</v>
      </c>
      <c r="AG93" s="92">
        <f t="shared" si="45"/>
        <v>7.14</v>
      </c>
      <c r="AH93" s="93">
        <f t="shared" si="46"/>
        <v>12258930</v>
      </c>
      <c r="AI93" s="184"/>
      <c r="AJ93" s="177">
        <v>849.86</v>
      </c>
      <c r="AK93" s="93">
        <f t="shared" si="47"/>
        <v>3458761</v>
      </c>
      <c r="AL93" s="185"/>
    </row>
    <row r="94" spans="1:38" x14ac:dyDescent="0.35">
      <c r="A94" s="90" t="s">
        <v>146</v>
      </c>
      <c r="B94" s="89">
        <v>319</v>
      </c>
      <c r="C94" s="90" t="s">
        <v>164</v>
      </c>
      <c r="D94" s="92">
        <v>6.93</v>
      </c>
      <c r="E94" s="92">
        <f>'TP notional rates'!I98</f>
        <v>0.1</v>
      </c>
      <c r="F94" s="92">
        <f t="shared" si="48"/>
        <v>7.0646499999999985</v>
      </c>
      <c r="G94" s="92">
        <f t="shared" si="49"/>
        <v>7.2994399245999997</v>
      </c>
      <c r="H94" s="91">
        <f>ACA!I102</f>
        <v>1.3149334394184564</v>
      </c>
      <c r="I94" s="91">
        <f>'Formula factor data'!D99</f>
        <v>2891.47</v>
      </c>
      <c r="J94" s="91">
        <f>'Formula factor data'!H99</f>
        <v>484.73109628738587</v>
      </c>
      <c r="K94" s="91">
        <f>'Formula factor data'!I99</f>
        <v>1170.838488164113</v>
      </c>
      <c r="L94" s="91">
        <f>'Formula factor data'!J99</f>
        <v>106.77761430246188</v>
      </c>
      <c r="M94" s="92">
        <f>H94*'National calculations'!$E$34</f>
        <v>6.4124450768314745</v>
      </c>
      <c r="N94" s="92">
        <f>H94*'National calculations'!$E$35</f>
        <v>2.3260014929654442</v>
      </c>
      <c r="O94" s="92">
        <f>H94*'National calculations'!$E$36</f>
        <v>0.44979738521843199</v>
      </c>
      <c r="P94" s="92">
        <f>H94*'National calculations'!$E$37</f>
        <v>1.8691404610665576</v>
      </c>
      <c r="Q94" s="93">
        <f t="shared" si="33"/>
        <v>10568593.762794364</v>
      </c>
      <c r="R94" s="93">
        <f t="shared" si="34"/>
        <v>642666.59458120447</v>
      </c>
      <c r="S94" s="93">
        <f t="shared" si="35"/>
        <v>300184.85157891241</v>
      </c>
      <c r="T94" s="93">
        <f t="shared" si="36"/>
        <v>113761.94476046768</v>
      </c>
      <c r="U94" s="93">
        <f t="shared" si="50"/>
        <v>11625207.153714949</v>
      </c>
      <c r="V94" s="92">
        <f t="shared" si="37"/>
        <v>6.4124450768314745</v>
      </c>
      <c r="W94" s="92">
        <f t="shared" si="38"/>
        <v>0.38993496513926684</v>
      </c>
      <c r="X94" s="92">
        <f t="shared" si="39"/>
        <v>0.18213576156395192</v>
      </c>
      <c r="Y94" s="92">
        <f t="shared" si="40"/>
        <v>6.902453050831954E-2</v>
      </c>
      <c r="Z94" s="92">
        <f t="shared" si="41"/>
        <v>7.0535403340430127</v>
      </c>
      <c r="AA94" s="92">
        <v>0</v>
      </c>
      <c r="AB94" s="92">
        <v>1.1109665956986703E-2</v>
      </c>
      <c r="AC94" s="92">
        <v>0</v>
      </c>
      <c r="AD94" s="92">
        <f t="shared" si="42"/>
        <v>0</v>
      </c>
      <c r="AE94" s="92">
        <f t="shared" si="43"/>
        <v>18310.261520049557</v>
      </c>
      <c r="AF94" s="92">
        <f t="shared" si="44"/>
        <v>0</v>
      </c>
      <c r="AG94" s="92">
        <f t="shared" si="45"/>
        <v>7.06</v>
      </c>
      <c r="AH94" s="93">
        <f t="shared" si="46"/>
        <v>11635854</v>
      </c>
      <c r="AI94" s="184"/>
      <c r="AJ94" s="177">
        <v>1256.1500000000001</v>
      </c>
      <c r="AK94" s="93">
        <f t="shared" si="47"/>
        <v>5054999</v>
      </c>
      <c r="AL94" s="185"/>
    </row>
    <row r="95" spans="1:38" x14ac:dyDescent="0.35">
      <c r="A95" s="90" t="s">
        <v>146</v>
      </c>
      <c r="B95" s="89">
        <v>320</v>
      </c>
      <c r="C95" s="90" t="s">
        <v>165</v>
      </c>
      <c r="D95" s="92">
        <v>6.32</v>
      </c>
      <c r="E95" s="92">
        <f>'TP notional rates'!I99</f>
        <v>0.14000000000000001</v>
      </c>
      <c r="F95" s="92">
        <f t="shared" si="48"/>
        <v>6.4915999999999991</v>
      </c>
      <c r="G95" s="92">
        <f t="shared" si="49"/>
        <v>6.7057229904</v>
      </c>
      <c r="H95" s="91">
        <f>ACA!I103</f>
        <v>1.1919829012506047</v>
      </c>
      <c r="I95" s="91">
        <f>'Formula factor data'!D100</f>
        <v>4163.1099999999997</v>
      </c>
      <c r="J95" s="91">
        <f>'Formula factor data'!H100</f>
        <v>949.24914548265201</v>
      </c>
      <c r="K95" s="91">
        <f>'Formula factor data'!I100</f>
        <v>1741.7283717469647</v>
      </c>
      <c r="L95" s="91">
        <f>'Formula factor data'!J100</f>
        <v>134.80546666666663</v>
      </c>
      <c r="M95" s="92">
        <f>H95*'National calculations'!$E$34</f>
        <v>5.8128606799840528</v>
      </c>
      <c r="N95" s="92">
        <f>H95*'National calculations'!$E$35</f>
        <v>2.1085128150093895</v>
      </c>
      <c r="O95" s="92">
        <f>H95*'National calculations'!$E$36</f>
        <v>0.40773987194722261</v>
      </c>
      <c r="P95" s="92">
        <f>H95*'National calculations'!$E$37</f>
        <v>1.6943697702389851</v>
      </c>
      <c r="Q95" s="93">
        <f t="shared" si="33"/>
        <v>13793759.702505594</v>
      </c>
      <c r="R95" s="93">
        <f t="shared" si="34"/>
        <v>1140857.2730955239</v>
      </c>
      <c r="S95" s="93">
        <f t="shared" si="35"/>
        <v>404798.09885988262</v>
      </c>
      <c r="T95" s="93">
        <f t="shared" si="36"/>
        <v>130193.87532228669</v>
      </c>
      <c r="U95" s="93">
        <f t="shared" si="50"/>
        <v>15469608.949783286</v>
      </c>
      <c r="V95" s="92">
        <f t="shared" si="37"/>
        <v>5.8128606799840536</v>
      </c>
      <c r="W95" s="92">
        <f t="shared" si="38"/>
        <v>0.48077134351167383</v>
      </c>
      <c r="X95" s="92">
        <f t="shared" si="39"/>
        <v>0.1705869177761222</v>
      </c>
      <c r="Y95" s="92">
        <f t="shared" si="40"/>
        <v>5.4865306845833794E-2</v>
      </c>
      <c r="Z95" s="92">
        <f t="shared" si="41"/>
        <v>6.5190842481176832</v>
      </c>
      <c r="AA95" s="92">
        <v>0</v>
      </c>
      <c r="AB95" s="92">
        <v>0</v>
      </c>
      <c r="AC95" s="92">
        <v>0</v>
      </c>
      <c r="AD95" s="92">
        <f t="shared" si="42"/>
        <v>0</v>
      </c>
      <c r="AE95" s="92">
        <f t="shared" si="43"/>
        <v>0</v>
      </c>
      <c r="AF95" s="92">
        <f t="shared" si="44"/>
        <v>0</v>
      </c>
      <c r="AG95" s="92">
        <f t="shared" si="45"/>
        <v>6.52</v>
      </c>
      <c r="AH95" s="93">
        <f t="shared" si="46"/>
        <v>15471783</v>
      </c>
      <c r="AI95" s="184"/>
      <c r="AJ95" s="177">
        <v>1683.31</v>
      </c>
      <c r="AK95" s="93">
        <f t="shared" si="47"/>
        <v>6255854</v>
      </c>
      <c r="AL95" s="185"/>
    </row>
    <row r="96" spans="1:38" x14ac:dyDescent="0.35">
      <c r="A96" s="90" t="s">
        <v>166</v>
      </c>
      <c r="B96" s="89">
        <v>867</v>
      </c>
      <c r="C96" s="90" t="s">
        <v>167</v>
      </c>
      <c r="D96" s="92">
        <v>6.53</v>
      </c>
      <c r="E96" s="92">
        <f>'TP notional rates'!I100</f>
        <v>0.08</v>
      </c>
      <c r="F96" s="92">
        <f t="shared" si="48"/>
        <v>6.6426499999999997</v>
      </c>
      <c r="G96" s="92">
        <f t="shared" si="49"/>
        <v>6.8638878366000009</v>
      </c>
      <c r="H96" s="91">
        <f>ACA!I104</f>
        <v>1.2971879156879307</v>
      </c>
      <c r="I96" s="91">
        <f>'Formula factor data'!D101</f>
        <v>1723.4</v>
      </c>
      <c r="J96" s="91">
        <f>'Formula factor data'!H101</f>
        <v>207.8446315789474</v>
      </c>
      <c r="K96" s="91">
        <f>'Formula factor data'!I101</f>
        <v>296.35096402912001</v>
      </c>
      <c r="L96" s="91">
        <f>'Formula factor data'!J101</f>
        <v>51.976482548288722</v>
      </c>
      <c r="M96" s="92">
        <f>H96*'National calculations'!$E$34</f>
        <v>6.3259067070019483</v>
      </c>
      <c r="N96" s="92">
        <f>H96*'National calculations'!$E$35</f>
        <v>2.2946112237295266</v>
      </c>
      <c r="O96" s="92">
        <f>H96*'National calculations'!$E$36</f>
        <v>0.44372719950861222</v>
      </c>
      <c r="P96" s="92">
        <f>H96*'National calculations'!$E$37</f>
        <v>1.8439157041220451</v>
      </c>
      <c r="Q96" s="93">
        <f t="shared" si="33"/>
        <v>6214178.5427428801</v>
      </c>
      <c r="R96" s="93">
        <f t="shared" si="34"/>
        <v>271845.89591539925</v>
      </c>
      <c r="S96" s="93">
        <f t="shared" si="35"/>
        <v>74954.420503981775</v>
      </c>
      <c r="T96" s="93">
        <f t="shared" si="36"/>
        <v>54628.943877014543</v>
      </c>
      <c r="U96" s="93">
        <f t="shared" si="50"/>
        <v>6615607.8030392751</v>
      </c>
      <c r="V96" s="92">
        <f t="shared" si="37"/>
        <v>6.3259067070019483</v>
      </c>
      <c r="W96" s="92">
        <f t="shared" si="38"/>
        <v>0.27673356412497457</v>
      </c>
      <c r="X96" s="92">
        <f t="shared" si="39"/>
        <v>7.6302067622327316E-2</v>
      </c>
      <c r="Y96" s="92">
        <f t="shared" si="40"/>
        <v>5.5611147972504923E-2</v>
      </c>
      <c r="Z96" s="92">
        <f t="shared" si="41"/>
        <v>6.7345534867217545</v>
      </c>
      <c r="AA96" s="92">
        <v>0</v>
      </c>
      <c r="AB96" s="92">
        <v>0</v>
      </c>
      <c r="AC96" s="92">
        <v>0</v>
      </c>
      <c r="AD96" s="92">
        <f t="shared" si="42"/>
        <v>0</v>
      </c>
      <c r="AE96" s="92">
        <f t="shared" si="43"/>
        <v>0</v>
      </c>
      <c r="AF96" s="92">
        <f t="shared" si="44"/>
        <v>0</v>
      </c>
      <c r="AG96" s="92">
        <f t="shared" si="45"/>
        <v>6.73</v>
      </c>
      <c r="AH96" s="93">
        <f t="shared" si="46"/>
        <v>6611135</v>
      </c>
      <c r="AI96" s="184"/>
      <c r="AJ96" s="177">
        <v>882.35</v>
      </c>
      <c r="AK96" s="93">
        <f t="shared" si="47"/>
        <v>3384783</v>
      </c>
      <c r="AL96" s="185"/>
    </row>
    <row r="97" spans="1:38" x14ac:dyDescent="0.35">
      <c r="A97" s="90" t="s">
        <v>166</v>
      </c>
      <c r="B97" s="89">
        <v>846</v>
      </c>
      <c r="C97" s="90" t="s">
        <v>168</v>
      </c>
      <c r="D97" s="92">
        <v>5.84</v>
      </c>
      <c r="E97" s="92">
        <f>'TP notional rates'!I101</f>
        <v>0.03</v>
      </c>
      <c r="F97" s="92">
        <f t="shared" si="48"/>
        <v>5.8991999999999996</v>
      </c>
      <c r="G97" s="92">
        <f t="shared" si="49"/>
        <v>6.0970604848000001</v>
      </c>
      <c r="H97" s="91">
        <f>ACA!I105</f>
        <v>1.2482650128080053</v>
      </c>
      <c r="I97" s="91">
        <f>'Formula factor data'!D102</f>
        <v>3048.78</v>
      </c>
      <c r="J97" s="91">
        <f>'Formula factor data'!H102</f>
        <v>769.17626434782608</v>
      </c>
      <c r="K97" s="91">
        <f>'Formula factor data'!I102</f>
        <v>523.488723253986</v>
      </c>
      <c r="L97" s="91">
        <f>'Formula factor data'!J102</f>
        <v>141.83426233038983</v>
      </c>
      <c r="M97" s="92">
        <f>H97*'National calculations'!$E$34</f>
        <v>6.0873277658082205</v>
      </c>
      <c r="N97" s="92">
        <f>H97*'National calculations'!$E$35</f>
        <v>2.2080709155073577</v>
      </c>
      <c r="O97" s="92">
        <f>H97*'National calculations'!$E$36</f>
        <v>0.42699221267732601</v>
      </c>
      <c r="P97" s="92">
        <f>H97*'National calculations'!$E$37</f>
        <v>1.77437319002632</v>
      </c>
      <c r="Q97" s="93">
        <f t="shared" si="33"/>
        <v>10578586.193129251</v>
      </c>
      <c r="R97" s="93">
        <f t="shared" si="34"/>
        <v>968085.57077686919</v>
      </c>
      <c r="S97" s="93">
        <f t="shared" si="35"/>
        <v>127409.59670469326</v>
      </c>
      <c r="T97" s="93">
        <f t="shared" si="36"/>
        <v>143450.14012853612</v>
      </c>
      <c r="U97" s="93">
        <f t="shared" si="50"/>
        <v>11817531.500739349</v>
      </c>
      <c r="V97" s="92">
        <f t="shared" si="37"/>
        <v>6.0873277658082214</v>
      </c>
      <c r="W97" s="92">
        <f t="shared" si="38"/>
        <v>0.55707389126307361</v>
      </c>
      <c r="X97" s="92">
        <f t="shared" si="39"/>
        <v>7.3316411237887888E-2</v>
      </c>
      <c r="Y97" s="92">
        <f t="shared" si="40"/>
        <v>8.2546760509516495E-2</v>
      </c>
      <c r="Z97" s="92">
        <f t="shared" si="41"/>
        <v>6.8002648288186993</v>
      </c>
      <c r="AA97" s="92">
        <v>0</v>
      </c>
      <c r="AB97" s="92">
        <v>0</v>
      </c>
      <c r="AC97" s="92">
        <v>0.70320436422671317</v>
      </c>
      <c r="AD97" s="92">
        <f t="shared" si="42"/>
        <v>0</v>
      </c>
      <c r="AE97" s="92">
        <f t="shared" si="43"/>
        <v>0</v>
      </c>
      <c r="AF97" s="92">
        <f t="shared" si="44"/>
        <v>1222031.7788932577</v>
      </c>
      <c r="AG97" s="92">
        <f t="shared" si="45"/>
        <v>6.1</v>
      </c>
      <c r="AH97" s="93">
        <f t="shared" si="46"/>
        <v>10600609</v>
      </c>
      <c r="AI97" s="184"/>
      <c r="AJ97" s="177">
        <v>1338.28</v>
      </c>
      <c r="AK97" s="93">
        <f t="shared" si="47"/>
        <v>4653200</v>
      </c>
      <c r="AL97" s="185"/>
    </row>
    <row r="98" spans="1:38" x14ac:dyDescent="0.35">
      <c r="A98" s="90" t="s">
        <v>166</v>
      </c>
      <c r="B98" s="89">
        <v>825</v>
      </c>
      <c r="C98" s="90" t="s">
        <v>169</v>
      </c>
      <c r="D98" s="92">
        <v>6.14</v>
      </c>
      <c r="E98" s="92">
        <f>'TP notional rates'!I102</f>
        <v>0.06</v>
      </c>
      <c r="F98" s="92">
        <f t="shared" si="48"/>
        <v>6.2306999999999988</v>
      </c>
      <c r="G98" s="92">
        <f t="shared" si="49"/>
        <v>6.4387245507999991</v>
      </c>
      <c r="H98" s="91">
        <f>ACA!I106</f>
        <v>1.2336340662503975</v>
      </c>
      <c r="I98" s="91">
        <f>'Formula factor data'!D103</f>
        <v>7630.6</v>
      </c>
      <c r="J98" s="91">
        <f>'Formula factor data'!H103</f>
        <v>1242.6799764961129</v>
      </c>
      <c r="K98" s="91">
        <f>'Formula factor data'!I103</f>
        <v>1545.8916758932201</v>
      </c>
      <c r="L98" s="91">
        <f>'Formula factor data'!J103</f>
        <v>188.35979036913264</v>
      </c>
      <c r="M98" s="92">
        <f>H98*'National calculations'!$E$34</f>
        <v>6.0159780393428193</v>
      </c>
      <c r="N98" s="92">
        <f>H98*'National calculations'!$E$35</f>
        <v>2.1821900590956869</v>
      </c>
      <c r="O98" s="92">
        <f>H98*'National calculations'!$E$36</f>
        <v>0.42198742588918781</v>
      </c>
      <c r="P98" s="92">
        <f>H98*'National calculations'!$E$37</f>
        <v>1.7535757158920995</v>
      </c>
      <c r="Q98" s="93">
        <f t="shared" si="33"/>
        <v>26166147.555395313</v>
      </c>
      <c r="R98" s="93">
        <f t="shared" si="34"/>
        <v>1545705.4180678353</v>
      </c>
      <c r="S98" s="93">
        <f t="shared" si="35"/>
        <v>371837.7039378105</v>
      </c>
      <c r="T98" s="93">
        <f t="shared" si="36"/>
        <v>188272.79791784741</v>
      </c>
      <c r="U98" s="93">
        <f t="shared" si="50"/>
        <v>28271963.475318804</v>
      </c>
      <c r="V98" s="92">
        <f t="shared" si="37"/>
        <v>6.0159780393428202</v>
      </c>
      <c r="W98" s="92">
        <f t="shared" si="38"/>
        <v>0.35538016556326885</v>
      </c>
      <c r="X98" s="92">
        <f t="shared" si="39"/>
        <v>8.5490898358412531E-2</v>
      </c>
      <c r="Y98" s="92">
        <f t="shared" si="40"/>
        <v>4.3286655602683612E-2</v>
      </c>
      <c r="Z98" s="92">
        <f t="shared" si="41"/>
        <v>6.5001357588671844</v>
      </c>
      <c r="AA98" s="92">
        <v>0</v>
      </c>
      <c r="AB98" s="92">
        <v>0</v>
      </c>
      <c r="AC98" s="92">
        <v>6.1411229313279136E-2</v>
      </c>
      <c r="AD98" s="92">
        <f t="shared" si="42"/>
        <v>0</v>
      </c>
      <c r="AE98" s="92">
        <f t="shared" si="43"/>
        <v>0</v>
      </c>
      <c r="AF98" s="92">
        <f t="shared" si="44"/>
        <v>267104.58004680747</v>
      </c>
      <c r="AG98" s="92">
        <f t="shared" si="45"/>
        <v>6.44</v>
      </c>
      <c r="AH98" s="93">
        <f t="shared" si="46"/>
        <v>28010407</v>
      </c>
      <c r="AI98" s="184"/>
      <c r="AJ98" s="177">
        <v>3180.32</v>
      </c>
      <c r="AK98" s="93">
        <f t="shared" si="47"/>
        <v>11674319</v>
      </c>
      <c r="AL98" s="185"/>
    </row>
    <row r="99" spans="1:38" x14ac:dyDescent="0.35">
      <c r="A99" s="90" t="s">
        <v>166</v>
      </c>
      <c r="B99" s="89">
        <v>845</v>
      </c>
      <c r="C99" s="90" t="s">
        <v>170</v>
      </c>
      <c r="D99" s="92">
        <v>5.7</v>
      </c>
      <c r="E99" s="92">
        <f>'TP notional rates'!I103</f>
        <v>0.05</v>
      </c>
      <c r="F99" s="92">
        <f t="shared" si="48"/>
        <v>5.7784999999999993</v>
      </c>
      <c r="G99" s="92">
        <f t="shared" si="49"/>
        <v>5.9716172539999999</v>
      </c>
      <c r="H99" s="91">
        <f>ACA!I107</f>
        <v>1.1300989999477788</v>
      </c>
      <c r="I99" s="91">
        <f>'Formula factor data'!D104</f>
        <v>6151.23</v>
      </c>
      <c r="J99" s="91">
        <f>'Formula factor data'!H104</f>
        <v>1521.3917288219311</v>
      </c>
      <c r="K99" s="91">
        <f>'Formula factor data'!I104</f>
        <v>508.92300913447701</v>
      </c>
      <c r="L99" s="91">
        <f>'Formula factor data'!J104</f>
        <v>228.42609751488237</v>
      </c>
      <c r="M99" s="92">
        <f>H99*'National calculations'!$E$34</f>
        <v>5.5110757330441293</v>
      </c>
      <c r="N99" s="92">
        <f>H99*'National calculations'!$E$35</f>
        <v>1.9990456416104385</v>
      </c>
      <c r="O99" s="92">
        <f>H99*'National calculations'!$E$36</f>
        <v>0.3865713350778302</v>
      </c>
      <c r="P99" s="92">
        <f>H99*'National calculations'!$E$37</f>
        <v>1.6064035657557243</v>
      </c>
      <c r="Q99" s="93">
        <f t="shared" si="33"/>
        <v>19322939.79738263</v>
      </c>
      <c r="R99" s="93">
        <f t="shared" si="34"/>
        <v>1733558.9576696812</v>
      </c>
      <c r="S99" s="93">
        <f t="shared" si="35"/>
        <v>112138.97684297668</v>
      </c>
      <c r="T99" s="93">
        <f t="shared" si="36"/>
        <v>209158.36360895596</v>
      </c>
      <c r="U99" s="93">
        <f t="shared" si="50"/>
        <v>21377796.095504247</v>
      </c>
      <c r="V99" s="92">
        <f t="shared" si="37"/>
        <v>5.5110757330441285</v>
      </c>
      <c r="W99" s="92">
        <f t="shared" si="38"/>
        <v>0.49442656260352014</v>
      </c>
      <c r="X99" s="92">
        <f t="shared" si="39"/>
        <v>3.198304194330915E-2</v>
      </c>
      <c r="Y99" s="92">
        <f t="shared" si="40"/>
        <v>5.9653841192667457E-2</v>
      </c>
      <c r="Z99" s="92">
        <f t="shared" si="41"/>
        <v>6.0971391787836255</v>
      </c>
      <c r="AA99" s="92">
        <v>0</v>
      </c>
      <c r="AB99" s="92">
        <v>0</v>
      </c>
      <c r="AC99" s="92">
        <v>0.12552194450720133</v>
      </c>
      <c r="AD99" s="92">
        <f t="shared" si="42"/>
        <v>0</v>
      </c>
      <c r="AE99" s="92">
        <f t="shared" si="43"/>
        <v>0</v>
      </c>
      <c r="AF99" s="92">
        <f t="shared" si="44"/>
        <v>440105.17990528821</v>
      </c>
      <c r="AG99" s="92">
        <f t="shared" si="45"/>
        <v>5.97</v>
      </c>
      <c r="AH99" s="93">
        <f t="shared" si="46"/>
        <v>20932021</v>
      </c>
      <c r="AI99" s="184"/>
      <c r="AJ99" s="177">
        <v>2330.19</v>
      </c>
      <c r="AK99" s="93">
        <f t="shared" si="47"/>
        <v>7929404</v>
      </c>
      <c r="AL99" s="185"/>
    </row>
    <row r="100" spans="1:38" x14ac:dyDescent="0.35">
      <c r="A100" s="90" t="s">
        <v>166</v>
      </c>
      <c r="B100" s="89">
        <v>850</v>
      </c>
      <c r="C100" s="90" t="s">
        <v>171</v>
      </c>
      <c r="D100" s="92">
        <v>5.98</v>
      </c>
      <c r="E100" s="92">
        <f>'TP notional rates'!I104</f>
        <v>0.01</v>
      </c>
      <c r="F100" s="92">
        <f t="shared" si="48"/>
        <v>6.0198999999999998</v>
      </c>
      <c r="G100" s="92">
        <f t="shared" si="49"/>
        <v>6.2225037156000003</v>
      </c>
      <c r="H100" s="91">
        <f>ACA!I108</f>
        <v>1.1623419761298899</v>
      </c>
      <c r="I100" s="91">
        <f>'Formula factor data'!D105</f>
        <v>17615.55</v>
      </c>
      <c r="J100" s="91">
        <f>'Formula factor data'!H105</f>
        <v>3366.8970459487155</v>
      </c>
      <c r="K100" s="91">
        <f>'Formula factor data'!I105</f>
        <v>1923.6596397442199</v>
      </c>
      <c r="L100" s="91">
        <f>'Formula factor data'!J105</f>
        <v>641.92408063061555</v>
      </c>
      <c r="M100" s="92">
        <f>H100*'National calculations'!$E$34</f>
        <v>5.6683128278531347</v>
      </c>
      <c r="N100" s="92">
        <f>H100*'National calculations'!$E$35</f>
        <v>2.0560806279367485</v>
      </c>
      <c r="O100" s="92">
        <f>H100*'National calculations'!$E$36</f>
        <v>0.39760064343946694</v>
      </c>
      <c r="P100" s="92">
        <f>H100*'National calculations'!$E$37</f>
        <v>1.652236038761995</v>
      </c>
      <c r="Q100" s="93">
        <f t="shared" si="33"/>
        <v>56914755.37977232</v>
      </c>
      <c r="R100" s="93">
        <f t="shared" si="34"/>
        <v>3945888.7216865919</v>
      </c>
      <c r="S100" s="93">
        <f t="shared" si="35"/>
        <v>435963.53699687589</v>
      </c>
      <c r="T100" s="93">
        <f t="shared" si="36"/>
        <v>604547.75709522632</v>
      </c>
      <c r="U100" s="93">
        <f t="shared" si="50"/>
        <v>61901155.395551018</v>
      </c>
      <c r="V100" s="92">
        <f t="shared" si="37"/>
        <v>5.6683128278531347</v>
      </c>
      <c r="W100" s="92">
        <f t="shared" si="38"/>
        <v>0.39298300606183839</v>
      </c>
      <c r="X100" s="92">
        <f t="shared" si="39"/>
        <v>4.3418928760148558E-2</v>
      </c>
      <c r="Y100" s="92">
        <f t="shared" si="40"/>
        <v>6.0208741717804083E-2</v>
      </c>
      <c r="Z100" s="92">
        <f t="shared" si="41"/>
        <v>6.1649235043929256</v>
      </c>
      <c r="AA100" s="92">
        <v>0</v>
      </c>
      <c r="AB100" s="92">
        <v>0</v>
      </c>
      <c r="AC100" s="92">
        <v>0</v>
      </c>
      <c r="AD100" s="92">
        <f t="shared" si="42"/>
        <v>0</v>
      </c>
      <c r="AE100" s="92">
        <f t="shared" si="43"/>
        <v>0</v>
      </c>
      <c r="AF100" s="92">
        <f t="shared" si="44"/>
        <v>0</v>
      </c>
      <c r="AG100" s="92">
        <f t="shared" si="45"/>
        <v>6.16</v>
      </c>
      <c r="AH100" s="93">
        <f t="shared" si="46"/>
        <v>61851720</v>
      </c>
      <c r="AI100" s="184"/>
      <c r="AJ100" s="177">
        <v>8873.74</v>
      </c>
      <c r="AK100" s="93">
        <f t="shared" si="47"/>
        <v>31157476</v>
      </c>
      <c r="AL100" s="185"/>
    </row>
    <row r="101" spans="1:38" x14ac:dyDescent="0.35">
      <c r="A101" s="90" t="s">
        <v>166</v>
      </c>
      <c r="B101" s="89">
        <v>921</v>
      </c>
      <c r="C101" s="90" t="s">
        <v>172</v>
      </c>
      <c r="D101" s="92">
        <v>5.64</v>
      </c>
      <c r="E101" s="92">
        <f>'TP notional rates'!I105</f>
        <v>0.01</v>
      </c>
      <c r="F101" s="92">
        <f t="shared" si="48"/>
        <v>5.6781999999999986</v>
      </c>
      <c r="G101" s="92">
        <f t="shared" si="49"/>
        <v>5.8692844407999996</v>
      </c>
      <c r="H101" s="91">
        <f>ACA!I109</f>
        <v>1.0837139684304906</v>
      </c>
      <c r="I101" s="91">
        <f>'Formula factor data'!D106</f>
        <v>1326.85</v>
      </c>
      <c r="J101" s="91">
        <f>'Formula factor data'!H106</f>
        <v>334.24346754313888</v>
      </c>
      <c r="K101" s="91">
        <f>'Formula factor data'!I106</f>
        <v>59.852050380699495</v>
      </c>
      <c r="L101" s="91">
        <f>'Formula factor data'!J106</f>
        <v>66.9296017699115</v>
      </c>
      <c r="M101" s="92">
        <f>H101*'National calculations'!$E$34</f>
        <v>5.2848730538246738</v>
      </c>
      <c r="N101" s="92">
        <f>H101*'National calculations'!$E$35</f>
        <v>1.9169946044049524</v>
      </c>
      <c r="O101" s="92">
        <f>H101*'National calculations'!$E$36</f>
        <v>0.37070447424343078</v>
      </c>
      <c r="P101" s="92">
        <f>H101*'National calculations'!$E$37</f>
        <v>1.5404685635740512</v>
      </c>
      <c r="Q101" s="93">
        <f t="shared" si="33"/>
        <v>3996973.272536342</v>
      </c>
      <c r="R101" s="93">
        <f t="shared" si="34"/>
        <v>365223.46658754547</v>
      </c>
      <c r="S101" s="93">
        <f t="shared" si="35"/>
        <v>12646.831035198065</v>
      </c>
      <c r="T101" s="93">
        <f t="shared" si="36"/>
        <v>58768.680074474942</v>
      </c>
      <c r="U101" s="93">
        <f t="shared" si="50"/>
        <v>4433612.2502335599</v>
      </c>
      <c r="V101" s="92">
        <f t="shared" si="37"/>
        <v>5.2848730538246729</v>
      </c>
      <c r="W101" s="92">
        <f t="shared" si="38"/>
        <v>0.48290531999683389</v>
      </c>
      <c r="X101" s="92">
        <f t="shared" si="39"/>
        <v>1.6721877279849671E-2</v>
      </c>
      <c r="Y101" s="92">
        <f t="shared" si="40"/>
        <v>7.7705051436921163E-2</v>
      </c>
      <c r="Z101" s="92">
        <f t="shared" si="41"/>
        <v>5.8622053025382765</v>
      </c>
      <c r="AA101" s="92">
        <v>0</v>
      </c>
      <c r="AB101" s="92">
        <v>0</v>
      </c>
      <c r="AC101" s="92">
        <v>0</v>
      </c>
      <c r="AD101" s="92">
        <f t="shared" si="42"/>
        <v>0</v>
      </c>
      <c r="AE101" s="92">
        <f t="shared" si="43"/>
        <v>0</v>
      </c>
      <c r="AF101" s="92">
        <f t="shared" si="44"/>
        <v>0</v>
      </c>
      <c r="AG101" s="92">
        <f t="shared" si="45"/>
        <v>5.86</v>
      </c>
      <c r="AH101" s="93">
        <f t="shared" si="46"/>
        <v>4431945</v>
      </c>
      <c r="AI101" s="184"/>
      <c r="AJ101" s="177">
        <v>638.57000000000005</v>
      </c>
      <c r="AK101" s="93">
        <f t="shared" si="47"/>
        <v>2132952</v>
      </c>
      <c r="AL101" s="185"/>
    </row>
    <row r="102" spans="1:38" x14ac:dyDescent="0.35">
      <c r="A102" s="90" t="s">
        <v>166</v>
      </c>
      <c r="B102" s="89">
        <v>886</v>
      </c>
      <c r="C102" s="90" t="s">
        <v>173</v>
      </c>
      <c r="D102" s="92">
        <v>5.75</v>
      </c>
      <c r="E102" s="92">
        <f>'TP notional rates'!I106</f>
        <v>0.03</v>
      </c>
      <c r="F102" s="92">
        <f t="shared" si="48"/>
        <v>5.8087499999999999</v>
      </c>
      <c r="G102" s="92">
        <f t="shared" si="49"/>
        <v>6.0035612650000001</v>
      </c>
      <c r="H102" s="91">
        <f>ACA!I110</f>
        <v>1.0997784966105668</v>
      </c>
      <c r="I102" s="91">
        <f>'Formula factor data'!D107</f>
        <v>21618.66</v>
      </c>
      <c r="J102" s="91">
        <f>'Formula factor data'!H107</f>
        <v>5557.29066644872</v>
      </c>
      <c r="K102" s="91">
        <f>'Formula factor data'!I107</f>
        <v>3290.3339798960401</v>
      </c>
      <c r="L102" s="91">
        <f>'Formula factor data'!J107</f>
        <v>1028.0899961977186</v>
      </c>
      <c r="M102" s="92">
        <f>H102*'National calculations'!$E$34</f>
        <v>5.3632138287657298</v>
      </c>
      <c r="N102" s="92">
        <f>H102*'National calculations'!$E$35</f>
        <v>1.9454113405001028</v>
      </c>
      <c r="O102" s="92">
        <f>H102*'National calculations'!$E$36</f>
        <v>0.37619964422964836</v>
      </c>
      <c r="P102" s="92">
        <f>H102*'National calculations'!$E$37</f>
        <v>1.563303833184811</v>
      </c>
      <c r="Q102" s="93">
        <f t="shared" si="33"/>
        <v>66088932.874689184</v>
      </c>
      <c r="R102" s="93">
        <f t="shared" si="34"/>
        <v>6162393.282429887</v>
      </c>
      <c r="S102" s="93">
        <f t="shared" si="35"/>
        <v>705558.80940115952</v>
      </c>
      <c r="T102" s="93">
        <f t="shared" si="36"/>
        <v>916113.70819146524</v>
      </c>
      <c r="U102" s="93">
        <f t="shared" si="50"/>
        <v>73872998.674711689</v>
      </c>
      <c r="V102" s="92">
        <f t="shared" si="37"/>
        <v>5.3632138287657289</v>
      </c>
      <c r="W102" s="92">
        <f t="shared" si="38"/>
        <v>0.50008725263104714</v>
      </c>
      <c r="X102" s="92">
        <f t="shared" si="39"/>
        <v>5.7257132154981537E-2</v>
      </c>
      <c r="Y102" s="92">
        <f t="shared" si="40"/>
        <v>7.4343970991488428E-2</v>
      </c>
      <c r="Z102" s="92">
        <f t="shared" si="41"/>
        <v>5.9949021845432462</v>
      </c>
      <c r="AA102" s="92">
        <v>0</v>
      </c>
      <c r="AB102" s="92">
        <v>0</v>
      </c>
      <c r="AC102" s="92">
        <v>0</v>
      </c>
      <c r="AD102" s="92">
        <f t="shared" si="42"/>
        <v>0</v>
      </c>
      <c r="AE102" s="92">
        <f t="shared" si="43"/>
        <v>0</v>
      </c>
      <c r="AF102" s="92">
        <f t="shared" si="44"/>
        <v>0</v>
      </c>
      <c r="AG102" s="92">
        <f t="shared" si="45"/>
        <v>5.99</v>
      </c>
      <c r="AH102" s="93">
        <f t="shared" si="46"/>
        <v>73812591</v>
      </c>
      <c r="AI102" s="184"/>
      <c r="AJ102" s="177">
        <v>8114.6</v>
      </c>
      <c r="AK102" s="93">
        <f t="shared" si="47"/>
        <v>27705679</v>
      </c>
      <c r="AL102" s="185"/>
    </row>
    <row r="103" spans="1:38" x14ac:dyDescent="0.35">
      <c r="A103" s="90" t="s">
        <v>166</v>
      </c>
      <c r="B103" s="89">
        <v>887</v>
      </c>
      <c r="C103" s="90" t="s">
        <v>174</v>
      </c>
      <c r="D103" s="92">
        <v>5.58</v>
      </c>
      <c r="E103" s="92">
        <f>'TP notional rates'!I107</f>
        <v>0.08</v>
      </c>
      <c r="F103" s="92">
        <f t="shared" si="48"/>
        <v>5.6879</v>
      </c>
      <c r="G103" s="92">
        <f t="shared" si="49"/>
        <v>5.8769516276000004</v>
      </c>
      <c r="H103" s="91">
        <f>ACA!I111</f>
        <v>1.0634132643123027</v>
      </c>
      <c r="I103" s="91">
        <f>'Formula factor data'!D108</f>
        <v>4284.33</v>
      </c>
      <c r="J103" s="91">
        <f>'Formula factor data'!H108</f>
        <v>1113.3109792296073</v>
      </c>
      <c r="K103" s="91">
        <f>'Formula factor data'!I108</f>
        <v>751.34986229585695</v>
      </c>
      <c r="L103" s="91">
        <f>'Formula factor data'!J108</f>
        <v>155.03285498073748</v>
      </c>
      <c r="M103" s="92">
        <f>H103*'National calculations'!$E$34</f>
        <v>5.1858740122941311</v>
      </c>
      <c r="N103" s="92">
        <f>H103*'National calculations'!$E$35</f>
        <v>1.8810844460108984</v>
      </c>
      <c r="O103" s="92">
        <f>H103*'National calculations'!$E$36</f>
        <v>0.36376024166349702</v>
      </c>
      <c r="P103" s="92">
        <f>H103*'National calculations'!$E$37</f>
        <v>1.5116116904290293</v>
      </c>
      <c r="Q103" s="93">
        <f t="shared" ref="Q103:Q134" si="51">I103*M103*38*15</f>
        <v>12664257.496042507</v>
      </c>
      <c r="R103" s="93">
        <f t="shared" ref="R103:R134" si="52">J103*N103*38*15</f>
        <v>1193712.2209631265</v>
      </c>
      <c r="S103" s="93">
        <f t="shared" ref="S103:S134" si="53">K103*O103*38*15</f>
        <v>155787.38826506841</v>
      </c>
      <c r="T103" s="93">
        <f t="shared" ref="T103:T134" si="54">L103*P103*38*15</f>
        <v>133579.20131399855</v>
      </c>
      <c r="U103" s="93">
        <f t="shared" si="50"/>
        <v>14147336.306584699</v>
      </c>
      <c r="V103" s="92">
        <f t="shared" ref="V103:V134" si="55">Q103/($I103*15*38)</f>
        <v>5.1858740122941311</v>
      </c>
      <c r="W103" s="92">
        <f t="shared" ref="W103:W134" si="56">R103/($I103*15*38)</f>
        <v>0.48881201182027906</v>
      </c>
      <c r="X103" s="92">
        <f t="shared" ref="X103:X134" si="57">S103/($I103*15*38)</f>
        <v>6.3793220289421249E-2</v>
      </c>
      <c r="Y103" s="92">
        <f t="shared" ref="Y103:Y134" si="58">T103/($I103*15*38)</f>
        <v>5.4699212243097782E-2</v>
      </c>
      <c r="Z103" s="92">
        <f t="shared" ref="Z103:Z134" si="59">U103/($I103*15*38)</f>
        <v>5.7931784566469293</v>
      </c>
      <c r="AA103" s="92">
        <v>0</v>
      </c>
      <c r="AB103" s="92">
        <v>0</v>
      </c>
      <c r="AC103" s="92">
        <v>0</v>
      </c>
      <c r="AD103" s="92">
        <f t="shared" ref="AD103:AD134" si="60">AA103*I103*15*38</f>
        <v>0</v>
      </c>
      <c r="AE103" s="92">
        <f t="shared" ref="AE103:AE134" si="61">AB103*$I103*15*38</f>
        <v>0</v>
      </c>
      <c r="AF103" s="92">
        <f t="shared" ref="AF103:AF134" si="62">AC103*$I103*15*38</f>
        <v>0</v>
      </c>
      <c r="AG103" s="92">
        <f t="shared" ref="AG103:AG134" si="63">ROUND(Z103+AA103+AB103-AC103,2)</f>
        <v>5.79</v>
      </c>
      <c r="AH103" s="93">
        <f t="shared" ref="AH103:AH134" si="64">ROUNDUP(AG103*I103*15*38,0)</f>
        <v>14139575</v>
      </c>
      <c r="AI103" s="184"/>
      <c r="AJ103" s="177">
        <v>1847.22</v>
      </c>
      <c r="AK103" s="93">
        <f t="shared" ref="AK103:AK134" si="65">ROUNDUP(AG103*AJ103*15*38,0)</f>
        <v>6096381</v>
      </c>
      <c r="AL103" s="185"/>
    </row>
    <row r="104" spans="1:38" x14ac:dyDescent="0.35">
      <c r="A104" s="90" t="s">
        <v>166</v>
      </c>
      <c r="B104" s="89">
        <v>826</v>
      </c>
      <c r="C104" s="90" t="s">
        <v>175</v>
      </c>
      <c r="D104" s="92">
        <v>6.11</v>
      </c>
      <c r="E104" s="92">
        <f>'TP notional rates'!I108</f>
        <v>0.06</v>
      </c>
      <c r="F104" s="92">
        <f t="shared" si="48"/>
        <v>6.2005499999999989</v>
      </c>
      <c r="G104" s="92">
        <f t="shared" si="49"/>
        <v>6.4075581442000002</v>
      </c>
      <c r="H104" s="91">
        <f>ACA!I112</f>
        <v>1.1689229152642375</v>
      </c>
      <c r="I104" s="91">
        <f>'Formula factor data'!D109</f>
        <v>4247.4799999999996</v>
      </c>
      <c r="J104" s="91">
        <f>'Formula factor data'!H109</f>
        <v>985.12955177629385</v>
      </c>
      <c r="K104" s="91">
        <f>'Formula factor data'!I109</f>
        <v>1412.4198868435001</v>
      </c>
      <c r="L104" s="91">
        <f>'Formula factor data'!J109</f>
        <v>131.67465794637016</v>
      </c>
      <c r="M104" s="92">
        <f>H104*'National calculations'!$E$34</f>
        <v>5.7004056391604809</v>
      </c>
      <c r="N104" s="92">
        <f>H104*'National calculations'!$E$35</f>
        <v>2.0677217299064248</v>
      </c>
      <c r="O104" s="92">
        <f>H104*'National calculations'!$E$36</f>
        <v>0.39985177579809061</v>
      </c>
      <c r="P104" s="92">
        <f>H104*'National calculations'!$E$37</f>
        <v>1.6615906564476366</v>
      </c>
      <c r="Q104" s="93">
        <f t="shared" si="51"/>
        <v>13801044.598206174</v>
      </c>
      <c r="R104" s="93">
        <f t="shared" si="52"/>
        <v>1161075.055159067</v>
      </c>
      <c r="S104" s="93">
        <f t="shared" si="53"/>
        <v>321912.40195833967</v>
      </c>
      <c r="T104" s="93">
        <f t="shared" si="54"/>
        <v>124709.94736073751</v>
      </c>
      <c r="U104" s="93">
        <f t="shared" si="50"/>
        <v>15408742.002684318</v>
      </c>
      <c r="V104" s="92">
        <f t="shared" si="55"/>
        <v>5.70040563916048</v>
      </c>
      <c r="W104" s="92">
        <f t="shared" si="56"/>
        <v>0.47957230663377326</v>
      </c>
      <c r="X104" s="92">
        <f t="shared" si="57"/>
        <v>0.13296321581900603</v>
      </c>
      <c r="Y104" s="92">
        <f t="shared" si="58"/>
        <v>5.1510397067114432E-2</v>
      </c>
      <c r="Z104" s="92">
        <f t="shared" si="59"/>
        <v>6.3644515586803738</v>
      </c>
      <c r="AA104" s="92">
        <v>0</v>
      </c>
      <c r="AB104" s="92">
        <v>0</v>
      </c>
      <c r="AC104" s="92">
        <v>0</v>
      </c>
      <c r="AD104" s="92">
        <f t="shared" si="60"/>
        <v>0</v>
      </c>
      <c r="AE104" s="92">
        <f t="shared" si="61"/>
        <v>0</v>
      </c>
      <c r="AF104" s="92">
        <f t="shared" si="62"/>
        <v>0</v>
      </c>
      <c r="AG104" s="92">
        <f t="shared" si="63"/>
        <v>6.36</v>
      </c>
      <c r="AH104" s="93">
        <f t="shared" si="64"/>
        <v>15397965</v>
      </c>
      <c r="AI104" s="184"/>
      <c r="AJ104" s="177">
        <v>1751.07</v>
      </c>
      <c r="AK104" s="93">
        <f t="shared" si="65"/>
        <v>6347979</v>
      </c>
      <c r="AL104" s="185"/>
    </row>
    <row r="105" spans="1:38" x14ac:dyDescent="0.35">
      <c r="A105" s="90" t="s">
        <v>166</v>
      </c>
      <c r="B105" s="89">
        <v>931</v>
      </c>
      <c r="C105" s="90" t="s">
        <v>176</v>
      </c>
      <c r="D105" s="92">
        <v>5.8</v>
      </c>
      <c r="E105" s="92">
        <f>'TP notional rates'!I109</f>
        <v>7.0000000000000007E-2</v>
      </c>
      <c r="F105" s="92">
        <f t="shared" si="48"/>
        <v>5.8989999999999991</v>
      </c>
      <c r="G105" s="92">
        <f t="shared" si="49"/>
        <v>6.0955052759999999</v>
      </c>
      <c r="H105" s="91">
        <f>ACA!I113</f>
        <v>1.1411361917496852</v>
      </c>
      <c r="I105" s="91">
        <f>'Formula factor data'!D110</f>
        <v>9495.7999999999993</v>
      </c>
      <c r="J105" s="91">
        <f>'Formula factor data'!H110</f>
        <v>1499.895129579982</v>
      </c>
      <c r="K105" s="91">
        <f>'Formula factor data'!I110</f>
        <v>1683.4194758578599</v>
      </c>
      <c r="L105" s="91">
        <f>'Formula factor data'!J110</f>
        <v>291.08378746594002</v>
      </c>
      <c r="M105" s="92">
        <f>H105*'National calculations'!$E$34</f>
        <v>5.5649000439259639</v>
      </c>
      <c r="N105" s="92">
        <f>H105*'National calculations'!$E$35</f>
        <v>2.0185694622387542</v>
      </c>
      <c r="O105" s="92">
        <f>H105*'National calculations'!$E$36</f>
        <v>0.3903468113596163</v>
      </c>
      <c r="P105" s="92">
        <f>H105*'National calculations'!$E$37</f>
        <v>1.6220926197831427</v>
      </c>
      <c r="Q105" s="93">
        <f t="shared" si="51"/>
        <v>30120611.367153931</v>
      </c>
      <c r="R105" s="93">
        <f t="shared" si="52"/>
        <v>1725756.2279245509</v>
      </c>
      <c r="S105" s="93">
        <f t="shared" si="53"/>
        <v>374556.93201162154</v>
      </c>
      <c r="T105" s="93">
        <f t="shared" si="54"/>
        <v>269133.9721306049</v>
      </c>
      <c r="U105" s="93">
        <f t="shared" si="50"/>
        <v>32490058.49922071</v>
      </c>
      <c r="V105" s="92">
        <f t="shared" si="55"/>
        <v>5.564900043925963</v>
      </c>
      <c r="W105" s="92">
        <f t="shared" si="56"/>
        <v>0.31884017198453957</v>
      </c>
      <c r="X105" s="92">
        <f t="shared" si="57"/>
        <v>6.9200849278817186E-2</v>
      </c>
      <c r="Y105" s="92">
        <f t="shared" si="58"/>
        <v>4.9723547609156274E-2</v>
      </c>
      <c r="Z105" s="92">
        <f t="shared" si="59"/>
        <v>6.0026646127984762</v>
      </c>
      <c r="AA105" s="92">
        <v>0</v>
      </c>
      <c r="AB105" s="92">
        <v>0</v>
      </c>
      <c r="AC105" s="92">
        <v>0</v>
      </c>
      <c r="AD105" s="92">
        <f t="shared" si="60"/>
        <v>0</v>
      </c>
      <c r="AE105" s="92">
        <f t="shared" si="61"/>
        <v>0</v>
      </c>
      <c r="AF105" s="92">
        <f t="shared" si="62"/>
        <v>0</v>
      </c>
      <c r="AG105" s="92">
        <f t="shared" si="63"/>
        <v>6</v>
      </c>
      <c r="AH105" s="93">
        <f t="shared" si="64"/>
        <v>32475636</v>
      </c>
      <c r="AI105" s="184"/>
      <c r="AJ105" s="177">
        <v>4293.72</v>
      </c>
      <c r="AK105" s="93">
        <f t="shared" si="65"/>
        <v>14684523</v>
      </c>
      <c r="AL105" s="185"/>
    </row>
    <row r="106" spans="1:38" x14ac:dyDescent="0.35">
      <c r="A106" s="90" t="s">
        <v>166</v>
      </c>
      <c r="B106" s="89">
        <v>851</v>
      </c>
      <c r="C106" s="90" t="s">
        <v>177</v>
      </c>
      <c r="D106" s="92">
        <v>6.13</v>
      </c>
      <c r="E106" s="92">
        <f>'TP notional rates'!I110</f>
        <v>0.03</v>
      </c>
      <c r="F106" s="92">
        <f t="shared" si="48"/>
        <v>6.1906499999999998</v>
      </c>
      <c r="G106" s="92">
        <f t="shared" si="49"/>
        <v>6.3983357486000001</v>
      </c>
      <c r="H106" s="91">
        <f>ACA!I114</f>
        <v>1.1869780835786417</v>
      </c>
      <c r="I106" s="91">
        <f>'Formula factor data'!D111</f>
        <v>2939.61</v>
      </c>
      <c r="J106" s="91">
        <f>'Formula factor data'!H111</f>
        <v>980.7429354120269</v>
      </c>
      <c r="K106" s="91">
        <f>'Formula factor data'!I111</f>
        <v>690.08912297032509</v>
      </c>
      <c r="L106" s="91">
        <f>'Formula factor data'!J111</f>
        <v>145.33045984455958</v>
      </c>
      <c r="M106" s="92">
        <f>H106*'National calculations'!$E$34</f>
        <v>5.7884540313439423</v>
      </c>
      <c r="N106" s="92">
        <f>H106*'National calculations'!$E$35</f>
        <v>2.09965973315138</v>
      </c>
      <c r="O106" s="92">
        <f>H106*'National calculations'!$E$36</f>
        <v>0.40602788118414673</v>
      </c>
      <c r="P106" s="92">
        <f>H106*'National calculations'!$E$37</f>
        <v>1.6872555643556331</v>
      </c>
      <c r="Q106" s="93">
        <f t="shared" si="51"/>
        <v>9699004.4923950136</v>
      </c>
      <c r="R106" s="93">
        <f t="shared" si="52"/>
        <v>1173759.0765326708</v>
      </c>
      <c r="S106" s="93">
        <f t="shared" si="53"/>
        <v>159711.39192388428</v>
      </c>
      <c r="T106" s="93">
        <f t="shared" si="54"/>
        <v>139769.48741456476</v>
      </c>
      <c r="U106" s="93">
        <f t="shared" si="50"/>
        <v>11172244.448266134</v>
      </c>
      <c r="V106" s="92">
        <f t="shared" si="55"/>
        <v>5.7884540313439441</v>
      </c>
      <c r="W106" s="92">
        <f t="shared" si="56"/>
        <v>0.70051008469059406</v>
      </c>
      <c r="X106" s="92">
        <f t="shared" si="57"/>
        <v>9.5317210251654863E-2</v>
      </c>
      <c r="Y106" s="92">
        <f t="shared" si="58"/>
        <v>8.3415700396683945E-2</v>
      </c>
      <c r="Z106" s="92">
        <f t="shared" si="59"/>
        <v>6.6676970266828768</v>
      </c>
      <c r="AA106" s="92">
        <v>0</v>
      </c>
      <c r="AB106" s="92">
        <v>0</v>
      </c>
      <c r="AC106" s="92">
        <v>0.26936129929436792</v>
      </c>
      <c r="AD106" s="92">
        <f t="shared" si="60"/>
        <v>0</v>
      </c>
      <c r="AE106" s="92">
        <f t="shared" si="61"/>
        <v>0</v>
      </c>
      <c r="AF106" s="92">
        <f t="shared" si="62"/>
        <v>451335.78634066862</v>
      </c>
      <c r="AG106" s="92">
        <f t="shared" si="63"/>
        <v>6.4</v>
      </c>
      <c r="AH106" s="93">
        <f t="shared" si="64"/>
        <v>10723698</v>
      </c>
      <c r="AI106" s="184"/>
      <c r="AJ106" s="177">
        <v>1333.73</v>
      </c>
      <c r="AK106" s="93">
        <f t="shared" si="65"/>
        <v>4865448</v>
      </c>
      <c r="AL106" s="185"/>
    </row>
    <row r="107" spans="1:38" x14ac:dyDescent="0.35">
      <c r="A107" s="90" t="s">
        <v>166</v>
      </c>
      <c r="B107" s="89">
        <v>870</v>
      </c>
      <c r="C107" s="90" t="s">
        <v>178</v>
      </c>
      <c r="D107" s="92">
        <v>6.7</v>
      </c>
      <c r="E107" s="92">
        <f>'TP notional rates'!I111</f>
        <v>7.0000000000000007E-2</v>
      </c>
      <c r="F107" s="92">
        <f t="shared" si="48"/>
        <v>6.8034999999999997</v>
      </c>
      <c r="G107" s="92">
        <f t="shared" si="49"/>
        <v>7.0304974740000006</v>
      </c>
      <c r="H107" s="91">
        <f>ACA!I115</f>
        <v>1.2586246236457446</v>
      </c>
      <c r="I107" s="91">
        <f>'Formula factor data'!D112</f>
        <v>2586.14</v>
      </c>
      <c r="J107" s="91">
        <f>'Formula factor data'!H112</f>
        <v>577.93283149374531</v>
      </c>
      <c r="K107" s="91">
        <f>'Formula factor data'!I112</f>
        <v>1023.5435549482941</v>
      </c>
      <c r="L107" s="91">
        <f>'Formula factor data'!J112</f>
        <v>81.913936651583697</v>
      </c>
      <c r="M107" s="92">
        <f>H107*'National calculations'!$E$34</f>
        <v>6.1378477644050546</v>
      </c>
      <c r="N107" s="92">
        <f>H107*'National calculations'!$E$35</f>
        <v>2.2263961550615203</v>
      </c>
      <c r="O107" s="92">
        <f>H107*'National calculations'!$E$36</f>
        <v>0.43053590981591006</v>
      </c>
      <c r="P107" s="92">
        <f>H107*'National calculations'!$E$37</f>
        <v>1.7890990819971608</v>
      </c>
      <c r="Q107" s="93">
        <f t="shared" si="51"/>
        <v>9047800.1619399376</v>
      </c>
      <c r="R107" s="93">
        <f t="shared" si="52"/>
        <v>733423.23733525048</v>
      </c>
      <c r="S107" s="93">
        <f t="shared" si="53"/>
        <v>251183.1857295486</v>
      </c>
      <c r="T107" s="93">
        <f t="shared" si="54"/>
        <v>83534.72485368952</v>
      </c>
      <c r="U107" s="93">
        <f t="shared" si="50"/>
        <v>10115941.309858425</v>
      </c>
      <c r="V107" s="92">
        <f t="shared" si="55"/>
        <v>6.1378477644050538</v>
      </c>
      <c r="W107" s="92">
        <f t="shared" si="56"/>
        <v>0.49753974414435881</v>
      </c>
      <c r="X107" s="92">
        <f t="shared" si="57"/>
        <v>0.17039767981078932</v>
      </c>
      <c r="Y107" s="92">
        <f t="shared" si="58"/>
        <v>5.6668296714842185E-2</v>
      </c>
      <c r="Z107" s="92">
        <f t="shared" si="59"/>
        <v>6.8624534850750436</v>
      </c>
      <c r="AA107" s="92">
        <v>0</v>
      </c>
      <c r="AB107" s="92">
        <v>0</v>
      </c>
      <c r="AC107" s="92">
        <v>0</v>
      </c>
      <c r="AD107" s="92">
        <f t="shared" si="60"/>
        <v>0</v>
      </c>
      <c r="AE107" s="92">
        <f t="shared" si="61"/>
        <v>0</v>
      </c>
      <c r="AF107" s="92">
        <f t="shared" si="62"/>
        <v>0</v>
      </c>
      <c r="AG107" s="92">
        <f t="shared" si="63"/>
        <v>6.86</v>
      </c>
      <c r="AH107" s="93">
        <f t="shared" si="64"/>
        <v>10112325</v>
      </c>
      <c r="AI107" s="184"/>
      <c r="AJ107" s="177">
        <v>926.28</v>
      </c>
      <c r="AK107" s="93">
        <f t="shared" si="65"/>
        <v>3621941</v>
      </c>
      <c r="AL107" s="185"/>
    </row>
    <row r="108" spans="1:38" x14ac:dyDescent="0.35">
      <c r="A108" s="90" t="s">
        <v>166</v>
      </c>
      <c r="B108" s="89">
        <v>871</v>
      </c>
      <c r="C108" s="90" t="s">
        <v>179</v>
      </c>
      <c r="D108" s="92">
        <v>6.75</v>
      </c>
      <c r="E108" s="92">
        <f>'TP notional rates'!I112</f>
        <v>0.11</v>
      </c>
      <c r="F108" s="92">
        <f t="shared" si="48"/>
        <v>6.8937499999999998</v>
      </c>
      <c r="G108" s="92">
        <f t="shared" si="49"/>
        <v>7.1224414850000004</v>
      </c>
      <c r="H108" s="91">
        <f>ACA!I116</f>
        <v>1.2683330473019014</v>
      </c>
      <c r="I108" s="91">
        <f>'Formula factor data'!D113</f>
        <v>2849.14</v>
      </c>
      <c r="J108" s="91">
        <f>'Formula factor data'!H113</f>
        <v>592.30413139911275</v>
      </c>
      <c r="K108" s="91">
        <f>'Formula factor data'!I113</f>
        <v>1642.5693851533119</v>
      </c>
      <c r="L108" s="91">
        <f>'Formula factor data'!J113</f>
        <v>75.431960388035577</v>
      </c>
      <c r="M108" s="92">
        <f>H108*'National calculations'!$E$34</f>
        <v>6.1851921634533067</v>
      </c>
      <c r="N108" s="92">
        <f>H108*'National calculations'!$E$35</f>
        <v>2.243569501819322</v>
      </c>
      <c r="O108" s="92">
        <f>H108*'National calculations'!$E$36</f>
        <v>0.43385685629443554</v>
      </c>
      <c r="P108" s="92">
        <f>H108*'National calculations'!$E$37</f>
        <v>1.8028993299221994</v>
      </c>
      <c r="Q108" s="93">
        <f t="shared" si="51"/>
        <v>10044812.688331371</v>
      </c>
      <c r="R108" s="93">
        <f t="shared" si="52"/>
        <v>757459.02645492111</v>
      </c>
      <c r="S108" s="93">
        <f t="shared" si="53"/>
        <v>406204.79412221693</v>
      </c>
      <c r="T108" s="93">
        <f t="shared" si="54"/>
        <v>77517.851577835128</v>
      </c>
      <c r="U108" s="93">
        <f t="shared" si="50"/>
        <v>11285994.360486345</v>
      </c>
      <c r="V108" s="92">
        <f t="shared" si="55"/>
        <v>6.1851921634533058</v>
      </c>
      <c r="W108" s="92">
        <f t="shared" si="56"/>
        <v>0.46641284212381051</v>
      </c>
      <c r="X108" s="92">
        <f t="shared" si="57"/>
        <v>0.25012459538250131</v>
      </c>
      <c r="Y108" s="92">
        <f t="shared" si="58"/>
        <v>4.7732379187511755E-2</v>
      </c>
      <c r="Z108" s="92">
        <f t="shared" si="59"/>
        <v>6.94946198014713</v>
      </c>
      <c r="AA108" s="92">
        <v>0</v>
      </c>
      <c r="AB108" s="92">
        <v>0</v>
      </c>
      <c r="AC108" s="92">
        <v>0</v>
      </c>
      <c r="AD108" s="92">
        <f t="shared" si="60"/>
        <v>0</v>
      </c>
      <c r="AE108" s="92">
        <f t="shared" si="61"/>
        <v>0</v>
      </c>
      <c r="AF108" s="92">
        <f t="shared" si="62"/>
        <v>0</v>
      </c>
      <c r="AG108" s="92">
        <f t="shared" si="63"/>
        <v>6.95</v>
      </c>
      <c r="AH108" s="93">
        <f t="shared" si="64"/>
        <v>11286869</v>
      </c>
      <c r="AI108" s="184"/>
      <c r="AJ108" s="177">
        <v>768.18</v>
      </c>
      <c r="AK108" s="93">
        <f t="shared" si="65"/>
        <v>3043146</v>
      </c>
      <c r="AL108" s="185"/>
    </row>
    <row r="109" spans="1:38" x14ac:dyDescent="0.35">
      <c r="A109" s="90" t="s">
        <v>166</v>
      </c>
      <c r="B109" s="89">
        <v>852</v>
      </c>
      <c r="C109" s="90" t="s">
        <v>180</v>
      </c>
      <c r="D109" s="92">
        <v>6.48</v>
      </c>
      <c r="E109" s="92">
        <f>'TP notional rates'!I113</f>
        <v>0.03</v>
      </c>
      <c r="F109" s="92">
        <f t="shared" si="48"/>
        <v>6.5423999999999998</v>
      </c>
      <c r="G109" s="92">
        <f t="shared" si="49"/>
        <v>6.7619438256000004</v>
      </c>
      <c r="H109" s="91">
        <f>ACA!I117</f>
        <v>1.1685177961353799</v>
      </c>
      <c r="I109" s="91">
        <f>'Formula factor data'!D114</f>
        <v>3150.39</v>
      </c>
      <c r="J109" s="91">
        <f>'Formula factor data'!H114</f>
        <v>1069.7601143210259</v>
      </c>
      <c r="K109" s="91">
        <f>'Formula factor data'!I114</f>
        <v>1020.8732343321901</v>
      </c>
      <c r="L109" s="91">
        <f>'Formula factor data'!J114</f>
        <v>176.99453569511539</v>
      </c>
      <c r="M109" s="92">
        <f>H109*'National calculations'!$E$34</f>
        <v>5.6984300226878153</v>
      </c>
      <c r="N109" s="92">
        <f>H109*'National calculations'!$E$35</f>
        <v>2.067005109832508</v>
      </c>
      <c r="O109" s="92">
        <f>H109*'National calculations'!$E$36</f>
        <v>0.39971319728194704</v>
      </c>
      <c r="P109" s="92">
        <f>H109*'National calculations'!$E$37</f>
        <v>1.6610147911356747</v>
      </c>
      <c r="Q109" s="93">
        <f t="shared" si="51"/>
        <v>10232797.866730016</v>
      </c>
      <c r="R109" s="93">
        <f t="shared" si="52"/>
        <v>1260383.7848800439</v>
      </c>
      <c r="S109" s="93">
        <f t="shared" si="53"/>
        <v>232592.2075732548</v>
      </c>
      <c r="T109" s="93">
        <f t="shared" si="54"/>
        <v>167574.60879167338</v>
      </c>
      <c r="U109" s="93">
        <f t="shared" si="50"/>
        <v>11893348.467974989</v>
      </c>
      <c r="V109" s="92">
        <f t="shared" si="55"/>
        <v>5.6984300226878153</v>
      </c>
      <c r="W109" s="92">
        <f t="shared" si="56"/>
        <v>0.70188123457621698</v>
      </c>
      <c r="X109" s="92">
        <f t="shared" si="57"/>
        <v>0.12952571094832135</v>
      </c>
      <c r="Y109" s="92">
        <f t="shared" si="58"/>
        <v>9.3318776957702965E-2</v>
      </c>
      <c r="Z109" s="92">
        <f t="shared" si="59"/>
        <v>6.6231557451700569</v>
      </c>
      <c r="AA109" s="92">
        <v>0</v>
      </c>
      <c r="AB109" s="92">
        <v>0</v>
      </c>
      <c r="AC109" s="92">
        <v>0</v>
      </c>
      <c r="AD109" s="92">
        <f t="shared" si="60"/>
        <v>0</v>
      </c>
      <c r="AE109" s="92">
        <f t="shared" si="61"/>
        <v>0</v>
      </c>
      <c r="AF109" s="92">
        <f t="shared" si="62"/>
        <v>0</v>
      </c>
      <c r="AG109" s="92">
        <f t="shared" si="63"/>
        <v>6.62</v>
      </c>
      <c r="AH109" s="93">
        <f t="shared" si="64"/>
        <v>11887682</v>
      </c>
      <c r="AI109" s="184"/>
      <c r="AJ109" s="177">
        <v>1305.83</v>
      </c>
      <c r="AK109" s="93">
        <f t="shared" si="65"/>
        <v>4927419</v>
      </c>
      <c r="AL109" s="185"/>
    </row>
    <row r="110" spans="1:38" x14ac:dyDescent="0.35">
      <c r="A110" s="90" t="s">
        <v>166</v>
      </c>
      <c r="B110" s="89">
        <v>936</v>
      </c>
      <c r="C110" s="90" t="s">
        <v>181</v>
      </c>
      <c r="D110" s="92">
        <v>6.77</v>
      </c>
      <c r="E110" s="92">
        <f>'TP notional rates'!I114</f>
        <v>0.05</v>
      </c>
      <c r="F110" s="92">
        <f t="shared" si="48"/>
        <v>6.8538499999999987</v>
      </c>
      <c r="G110" s="92">
        <f t="shared" si="49"/>
        <v>7.0832190893999991</v>
      </c>
      <c r="H110" s="91">
        <f>ACA!I118</f>
        <v>1.3522455429556646</v>
      </c>
      <c r="I110" s="91">
        <f>'Formula factor data'!D115</f>
        <v>16712.61</v>
      </c>
      <c r="J110" s="91">
        <f>'Formula factor data'!H115</f>
        <v>2400.3775370642447</v>
      </c>
      <c r="K110" s="91">
        <f>'Formula factor data'!I115</f>
        <v>2831.4782678472634</v>
      </c>
      <c r="L110" s="91">
        <f>'Formula factor data'!J115</f>
        <v>564.65200543183062</v>
      </c>
      <c r="M110" s="92">
        <f>H110*'National calculations'!$E$34</f>
        <v>6.5944024348702301</v>
      </c>
      <c r="N110" s="92">
        <f>H110*'National calculations'!$E$35</f>
        <v>2.3920033193176664</v>
      </c>
      <c r="O110" s="92">
        <f>H110*'National calculations'!$E$36</f>
        <v>0.46256068266370653</v>
      </c>
      <c r="P110" s="92">
        <f>H110*'National calculations'!$E$37</f>
        <v>1.9221785543404988</v>
      </c>
      <c r="Q110" s="93">
        <f t="shared" si="51"/>
        <v>62819515.363910846</v>
      </c>
      <c r="R110" s="93">
        <f t="shared" si="52"/>
        <v>3272775.2906757458</v>
      </c>
      <c r="S110" s="93">
        <f t="shared" si="53"/>
        <v>746546.39669804124</v>
      </c>
      <c r="T110" s="93">
        <f t="shared" si="54"/>
        <v>618656.3260386592</v>
      </c>
      <c r="U110" s="93">
        <f t="shared" si="50"/>
        <v>67457493.3773233</v>
      </c>
      <c r="V110" s="92">
        <f t="shared" si="55"/>
        <v>6.5944024348702301</v>
      </c>
      <c r="W110" s="92">
        <f t="shared" si="56"/>
        <v>0.34355561676322477</v>
      </c>
      <c r="X110" s="92">
        <f t="shared" si="57"/>
        <v>7.8367802546872048E-2</v>
      </c>
      <c r="Y110" s="92">
        <f t="shared" si="58"/>
        <v>6.4942697490482912E-2</v>
      </c>
      <c r="Z110" s="92">
        <f t="shared" si="59"/>
        <v>7.0812685516708109</v>
      </c>
      <c r="AA110" s="92">
        <v>0</v>
      </c>
      <c r="AB110" s="92">
        <v>0</v>
      </c>
      <c r="AC110" s="92">
        <v>0</v>
      </c>
      <c r="AD110" s="92">
        <f t="shared" si="60"/>
        <v>0</v>
      </c>
      <c r="AE110" s="92">
        <f t="shared" si="61"/>
        <v>0</v>
      </c>
      <c r="AF110" s="92">
        <f t="shared" si="62"/>
        <v>0</v>
      </c>
      <c r="AG110" s="92">
        <f t="shared" si="63"/>
        <v>7.08</v>
      </c>
      <c r="AH110" s="93">
        <f t="shared" si="64"/>
        <v>67445409</v>
      </c>
      <c r="AI110" s="184"/>
      <c r="AJ110" s="177">
        <v>6121.52</v>
      </c>
      <c r="AK110" s="93">
        <f t="shared" si="65"/>
        <v>24704007</v>
      </c>
      <c r="AL110" s="185"/>
    </row>
    <row r="111" spans="1:38" x14ac:dyDescent="0.35">
      <c r="A111" s="90" t="s">
        <v>166</v>
      </c>
      <c r="B111" s="89">
        <v>869</v>
      </c>
      <c r="C111" s="90" t="s">
        <v>182</v>
      </c>
      <c r="D111" s="92">
        <v>6.21</v>
      </c>
      <c r="E111" s="92">
        <f>'TP notional rates'!I115</f>
        <v>0.06</v>
      </c>
      <c r="F111" s="92">
        <f t="shared" si="48"/>
        <v>6.3010499999999992</v>
      </c>
      <c r="G111" s="92">
        <f t="shared" si="49"/>
        <v>6.5114461661999998</v>
      </c>
      <c r="H111" s="91">
        <f>ACA!I119</f>
        <v>1.2400685594388103</v>
      </c>
      <c r="I111" s="91">
        <f>'Formula factor data'!D116</f>
        <v>2153.88</v>
      </c>
      <c r="J111" s="91">
        <f>'Formula factor data'!H116</f>
        <v>330.03663737103557</v>
      </c>
      <c r="K111" s="91">
        <f>'Formula factor data'!I116</f>
        <v>283.12532473464</v>
      </c>
      <c r="L111" s="91">
        <f>'Formula factor data'!J116</f>
        <v>66.380217199882594</v>
      </c>
      <c r="M111" s="92">
        <f>H111*'National calculations'!$E$34</f>
        <v>6.0473566878211722</v>
      </c>
      <c r="N111" s="92">
        <f>H111*'National calculations'!$E$35</f>
        <v>2.193572111079507</v>
      </c>
      <c r="O111" s="92">
        <f>H111*'National calculations'!$E$36</f>
        <v>0.42418846369429064</v>
      </c>
      <c r="P111" s="92">
        <f>H111*'National calculations'!$E$37</f>
        <v>1.7627221648334532</v>
      </c>
      <c r="Q111" s="93">
        <f t="shared" si="51"/>
        <v>7424409.954975632</v>
      </c>
      <c r="R111" s="93">
        <f t="shared" si="52"/>
        <v>412656.72312179155</v>
      </c>
      <c r="S111" s="93">
        <f t="shared" si="53"/>
        <v>68456.143023316428</v>
      </c>
      <c r="T111" s="93">
        <f t="shared" si="54"/>
        <v>66695.631693874369</v>
      </c>
      <c r="U111" s="93">
        <f t="shared" si="50"/>
        <v>7972218.4528146144</v>
      </c>
      <c r="V111" s="92">
        <f t="shared" si="55"/>
        <v>6.0473566878211722</v>
      </c>
      <c r="W111" s="92">
        <f t="shared" si="56"/>
        <v>0.33611861541569821</v>
      </c>
      <c r="X111" s="92">
        <f t="shared" si="57"/>
        <v>5.5759140032004606E-2</v>
      </c>
      <c r="Y111" s="92">
        <f t="shared" si="58"/>
        <v>5.4325162109630933E-2</v>
      </c>
      <c r="Z111" s="92">
        <f t="shared" si="59"/>
        <v>6.4935596053785059</v>
      </c>
      <c r="AA111" s="92">
        <v>0</v>
      </c>
      <c r="AB111" s="92">
        <v>0</v>
      </c>
      <c r="AC111" s="92">
        <v>0</v>
      </c>
      <c r="AD111" s="92">
        <f t="shared" si="60"/>
        <v>0</v>
      </c>
      <c r="AE111" s="92">
        <f t="shared" si="61"/>
        <v>0</v>
      </c>
      <c r="AF111" s="92">
        <f t="shared" si="62"/>
        <v>0</v>
      </c>
      <c r="AG111" s="92">
        <f t="shared" si="63"/>
        <v>6.49</v>
      </c>
      <c r="AH111" s="93">
        <f t="shared" si="64"/>
        <v>7967849</v>
      </c>
      <c r="AI111" s="184"/>
      <c r="AJ111" s="177">
        <v>1015.84</v>
      </c>
      <c r="AK111" s="93">
        <f t="shared" si="65"/>
        <v>3757897</v>
      </c>
      <c r="AL111" s="185"/>
    </row>
    <row r="112" spans="1:38" x14ac:dyDescent="0.35">
      <c r="A112" s="90" t="s">
        <v>166</v>
      </c>
      <c r="B112" s="89">
        <v>938</v>
      </c>
      <c r="C112" s="90" t="s">
        <v>183</v>
      </c>
      <c r="D112" s="92">
        <v>6.19</v>
      </c>
      <c r="E112" s="92">
        <f>'TP notional rates'!I116</f>
        <v>0.01</v>
      </c>
      <c r="F112" s="92">
        <f t="shared" si="48"/>
        <v>6.2309499999999991</v>
      </c>
      <c r="G112" s="92">
        <f t="shared" si="49"/>
        <v>6.4406685617999999</v>
      </c>
      <c r="H112" s="91">
        <f>ACA!I120</f>
        <v>1.2151873202151293</v>
      </c>
      <c r="I112" s="91">
        <f>'Formula factor data'!D117</f>
        <v>11277.22</v>
      </c>
      <c r="J112" s="91">
        <f>'Formula factor data'!H117</f>
        <v>1744.7853705919836</v>
      </c>
      <c r="K112" s="91">
        <f>'Formula factor data'!I117</f>
        <v>1584.1022159724159</v>
      </c>
      <c r="L112" s="91">
        <f>'Formula factor data'!J117</f>
        <v>401.38851466213339</v>
      </c>
      <c r="M112" s="92">
        <f>H112*'National calculations'!$E$34</f>
        <v>5.9260200671357008</v>
      </c>
      <c r="N112" s="92">
        <f>H112*'National calculations'!$E$35</f>
        <v>2.1495593893354257</v>
      </c>
      <c r="O112" s="92">
        <f>H112*'National calculations'!$E$36</f>
        <v>0.41567737407689098</v>
      </c>
      <c r="P112" s="92">
        <f>H112*'National calculations'!$E$37</f>
        <v>1.7273541913982149</v>
      </c>
      <c r="Q112" s="93">
        <f t="shared" si="51"/>
        <v>38092548.252257317</v>
      </c>
      <c r="R112" s="93">
        <f t="shared" si="52"/>
        <v>2137796.2721667206</v>
      </c>
      <c r="S112" s="93">
        <f t="shared" si="53"/>
        <v>375331.0061607348</v>
      </c>
      <c r="T112" s="93">
        <f t="shared" si="54"/>
        <v>395203.87591302174</v>
      </c>
      <c r="U112" s="93">
        <f t="shared" si="50"/>
        <v>41000879.406497799</v>
      </c>
      <c r="V112" s="92">
        <f t="shared" si="55"/>
        <v>5.9260200671357008</v>
      </c>
      <c r="W112" s="92">
        <f t="shared" si="56"/>
        <v>0.33257485228904721</v>
      </c>
      <c r="X112" s="92">
        <f t="shared" si="57"/>
        <v>5.8389873515352006E-2</v>
      </c>
      <c r="Y112" s="92">
        <f t="shared" si="58"/>
        <v>6.1481476213174874E-2</v>
      </c>
      <c r="Z112" s="92">
        <f t="shared" si="59"/>
        <v>6.3784662691532761</v>
      </c>
      <c r="AA112" s="92">
        <v>0</v>
      </c>
      <c r="AB112" s="92">
        <v>0</v>
      </c>
      <c r="AC112" s="92">
        <v>0</v>
      </c>
      <c r="AD112" s="92">
        <f t="shared" si="60"/>
        <v>0</v>
      </c>
      <c r="AE112" s="92">
        <f t="shared" si="61"/>
        <v>0</v>
      </c>
      <c r="AF112" s="92">
        <f t="shared" si="62"/>
        <v>0</v>
      </c>
      <c r="AG112" s="92">
        <f t="shared" si="63"/>
        <v>6.38</v>
      </c>
      <c r="AH112" s="93">
        <f t="shared" si="64"/>
        <v>41010739</v>
      </c>
      <c r="AI112" s="184"/>
      <c r="AJ112" s="177">
        <v>5042.67</v>
      </c>
      <c r="AK112" s="93">
        <f t="shared" si="65"/>
        <v>18338174</v>
      </c>
      <c r="AL112" s="185"/>
    </row>
    <row r="113" spans="1:38" x14ac:dyDescent="0.35">
      <c r="A113" s="90" t="s">
        <v>166</v>
      </c>
      <c r="B113" s="89">
        <v>868</v>
      </c>
      <c r="C113" s="90" t="s">
        <v>184</v>
      </c>
      <c r="D113" s="92">
        <v>6.53</v>
      </c>
      <c r="E113" s="92">
        <f>'TP notional rates'!I117</f>
        <v>0.04</v>
      </c>
      <c r="F113" s="92">
        <f t="shared" si="48"/>
        <v>6.6026499999999997</v>
      </c>
      <c r="G113" s="92">
        <f t="shared" si="49"/>
        <v>6.8238878366000009</v>
      </c>
      <c r="H113" s="91">
        <f>ACA!I121</f>
        <v>1.2882450130268499</v>
      </c>
      <c r="I113" s="91">
        <f>'Formula factor data'!D118</f>
        <v>2242.2600000000002</v>
      </c>
      <c r="J113" s="91">
        <f>'Formula factor data'!H118</f>
        <v>308.99090147159154</v>
      </c>
      <c r="K113" s="91">
        <f>'Formula factor data'!I118</f>
        <v>428.86533981681004</v>
      </c>
      <c r="L113" s="91">
        <f>'Formula factor data'!J118</f>
        <v>54.527081850533818</v>
      </c>
      <c r="M113" s="92">
        <f>H113*'National calculations'!$E$34</f>
        <v>6.2822954713130965</v>
      </c>
      <c r="N113" s="92">
        <f>H113*'National calculations'!$E$35</f>
        <v>2.278792016218675</v>
      </c>
      <c r="O113" s="92">
        <f>H113*'National calculations'!$E$36</f>
        <v>0.44066811369283426</v>
      </c>
      <c r="P113" s="92">
        <f>H113*'National calculations'!$E$37</f>
        <v>1.8312036225047441</v>
      </c>
      <c r="Q113" s="93">
        <f t="shared" si="51"/>
        <v>8029327.7107987078</v>
      </c>
      <c r="R113" s="93">
        <f t="shared" si="52"/>
        <v>401351.81963387417</v>
      </c>
      <c r="S113" s="93">
        <f t="shared" si="53"/>
        <v>107722.74978542673</v>
      </c>
      <c r="T113" s="93">
        <f t="shared" si="54"/>
        <v>56914.608191306819</v>
      </c>
      <c r="U113" s="93">
        <f t="shared" si="50"/>
        <v>8595316.8884093165</v>
      </c>
      <c r="V113" s="92">
        <f t="shared" si="55"/>
        <v>6.2822954713130974</v>
      </c>
      <c r="W113" s="92">
        <f t="shared" si="56"/>
        <v>0.31402513506804475</v>
      </c>
      <c r="X113" s="92">
        <f t="shared" si="57"/>
        <v>8.4284284750791638E-2</v>
      </c>
      <c r="Y113" s="92">
        <f t="shared" si="58"/>
        <v>4.4531048945844913E-2</v>
      </c>
      <c r="Z113" s="92">
        <f t="shared" si="59"/>
        <v>6.725135940077779</v>
      </c>
      <c r="AA113" s="92">
        <v>0</v>
      </c>
      <c r="AB113" s="92">
        <v>0</v>
      </c>
      <c r="AC113" s="92">
        <v>0</v>
      </c>
      <c r="AD113" s="92">
        <f t="shared" si="60"/>
        <v>0</v>
      </c>
      <c r="AE113" s="92">
        <f t="shared" si="61"/>
        <v>0</v>
      </c>
      <c r="AF113" s="92">
        <f t="shared" si="62"/>
        <v>0</v>
      </c>
      <c r="AG113" s="92">
        <f t="shared" si="63"/>
        <v>6.73</v>
      </c>
      <c r="AH113" s="93">
        <f t="shared" si="64"/>
        <v>8601534</v>
      </c>
      <c r="AI113" s="184"/>
      <c r="AJ113" s="177">
        <v>848.23</v>
      </c>
      <c r="AK113" s="93">
        <f t="shared" si="65"/>
        <v>3253896</v>
      </c>
      <c r="AL113" s="185"/>
    </row>
    <row r="114" spans="1:38" x14ac:dyDescent="0.35">
      <c r="A114" s="90" t="s">
        <v>166</v>
      </c>
      <c r="B114" s="89">
        <v>872</v>
      </c>
      <c r="C114" s="90" t="s">
        <v>185</v>
      </c>
      <c r="D114" s="92">
        <v>6.31</v>
      </c>
      <c r="E114" s="92">
        <f>'TP notional rates'!I118</f>
        <v>0.05</v>
      </c>
      <c r="F114" s="92">
        <f t="shared" si="48"/>
        <v>6.3915499999999987</v>
      </c>
      <c r="G114" s="92">
        <f t="shared" si="49"/>
        <v>6.6053341881999996</v>
      </c>
      <c r="H114" s="91">
        <f>ACA!I122</f>
        <v>1.2605072043754124</v>
      </c>
      <c r="I114" s="91">
        <f>'Formula factor data'!D119</f>
        <v>2534.59</v>
      </c>
      <c r="J114" s="91">
        <f>'Formula factor data'!H119</f>
        <v>249.15109715880263</v>
      </c>
      <c r="K114" s="91">
        <f>'Formula factor data'!I119</f>
        <v>691.74075192934799</v>
      </c>
      <c r="L114" s="91">
        <f>'Formula factor data'!J119</f>
        <v>62.663515422651287</v>
      </c>
      <c r="M114" s="92">
        <f>H114*'National calculations'!$E$34</f>
        <v>6.1470284158128061</v>
      </c>
      <c r="N114" s="92">
        <f>H114*'National calculations'!$E$35</f>
        <v>2.2297262746375899</v>
      </c>
      <c r="O114" s="92">
        <f>H114*'National calculations'!$E$36</f>
        <v>0.43117988149104042</v>
      </c>
      <c r="P114" s="92">
        <f>H114*'National calculations'!$E$37</f>
        <v>1.7917751169260485</v>
      </c>
      <c r="Q114" s="93">
        <f t="shared" si="51"/>
        <v>8880712.1488879398</v>
      </c>
      <c r="R114" s="93">
        <f t="shared" si="52"/>
        <v>316657.08618316613</v>
      </c>
      <c r="S114" s="93">
        <f t="shared" si="53"/>
        <v>170010.8764004691</v>
      </c>
      <c r="T114" s="93">
        <f t="shared" si="54"/>
        <v>63998.988773848403</v>
      </c>
      <c r="U114" s="93">
        <f t="shared" si="50"/>
        <v>9431379.1002454236</v>
      </c>
      <c r="V114" s="92">
        <f t="shared" si="55"/>
        <v>6.1470284158128052</v>
      </c>
      <c r="W114" s="92">
        <f t="shared" si="56"/>
        <v>0.21918288468342614</v>
      </c>
      <c r="X114" s="92">
        <f t="shared" si="57"/>
        <v>0.11767768966160974</v>
      </c>
      <c r="Y114" s="92">
        <f t="shared" si="58"/>
        <v>4.4298654880441504E-2</v>
      </c>
      <c r="Z114" s="92">
        <f t="shared" si="59"/>
        <v>6.5281876450382832</v>
      </c>
      <c r="AA114" s="92">
        <v>0</v>
      </c>
      <c r="AB114" s="92">
        <v>0</v>
      </c>
      <c r="AC114" s="92">
        <v>0</v>
      </c>
      <c r="AD114" s="92">
        <f t="shared" si="60"/>
        <v>0</v>
      </c>
      <c r="AE114" s="92">
        <f t="shared" si="61"/>
        <v>0</v>
      </c>
      <c r="AF114" s="92">
        <f t="shared" si="62"/>
        <v>0</v>
      </c>
      <c r="AG114" s="92">
        <f t="shared" si="63"/>
        <v>6.53</v>
      </c>
      <c r="AH114" s="93">
        <f t="shared" si="64"/>
        <v>9433998</v>
      </c>
      <c r="AI114" s="184"/>
      <c r="AJ114" s="177">
        <v>1019.39</v>
      </c>
      <c r="AK114" s="93">
        <f t="shared" si="65"/>
        <v>3794272</v>
      </c>
      <c r="AL114" s="185"/>
    </row>
    <row r="115" spans="1:38" x14ac:dyDescent="0.35">
      <c r="A115" s="90" t="s">
        <v>186</v>
      </c>
      <c r="B115" s="89">
        <v>800</v>
      </c>
      <c r="C115" s="90" t="s">
        <v>187</v>
      </c>
      <c r="D115" s="92">
        <v>5.68</v>
      </c>
      <c r="E115" s="92">
        <f>'TP notional rates'!I119</f>
        <v>0.04</v>
      </c>
      <c r="F115" s="92">
        <f t="shared" si="48"/>
        <v>5.7483999999999993</v>
      </c>
      <c r="G115" s="92">
        <f t="shared" si="49"/>
        <v>5.9408396496</v>
      </c>
      <c r="H115" s="91">
        <f>ACA!I123</f>
        <v>1.1424781884659485</v>
      </c>
      <c r="I115" s="91">
        <f>'Formula factor data'!D120</f>
        <v>2400.9</v>
      </c>
      <c r="J115" s="91">
        <f>'Formula factor data'!H120</f>
        <v>413.28297408937294</v>
      </c>
      <c r="K115" s="91">
        <f>'Formula factor data'!I120</f>
        <v>210.31734155029201</v>
      </c>
      <c r="L115" s="91">
        <f>'Formula factor data'!J120</f>
        <v>94.549293862031504</v>
      </c>
      <c r="M115" s="92">
        <f>H115*'National calculations'!$E$34</f>
        <v>5.5714444666156266</v>
      </c>
      <c r="N115" s="92">
        <f>H115*'National calculations'!$E$35</f>
        <v>2.0209433362859182</v>
      </c>
      <c r="O115" s="92">
        <f>H115*'National calculations'!$E$36</f>
        <v>0.39080586624091423</v>
      </c>
      <c r="P115" s="92">
        <f>H115*'National calculations'!$E$37</f>
        <v>1.624000229922022</v>
      </c>
      <c r="Q115" s="93">
        <f t="shared" si="51"/>
        <v>7624594.1813415522</v>
      </c>
      <c r="R115" s="93">
        <f t="shared" si="52"/>
        <v>476076.23931721615</v>
      </c>
      <c r="S115" s="93">
        <f t="shared" si="53"/>
        <v>46850.152984527413</v>
      </c>
      <c r="T115" s="93">
        <f t="shared" si="54"/>
        <v>87522.402733415278</v>
      </c>
      <c r="U115" s="93">
        <f t="shared" si="50"/>
        <v>8235042.9763767114</v>
      </c>
      <c r="V115" s="92">
        <f t="shared" si="55"/>
        <v>5.5714444666156275</v>
      </c>
      <c r="W115" s="92">
        <f t="shared" si="56"/>
        <v>0.34787849243464708</v>
      </c>
      <c r="X115" s="92">
        <f t="shared" si="57"/>
        <v>3.4234349972946852E-2</v>
      </c>
      <c r="Y115" s="92">
        <f t="shared" si="58"/>
        <v>6.3954381678080721E-2</v>
      </c>
      <c r="Z115" s="92">
        <f t="shared" si="59"/>
        <v>6.0175116907013022</v>
      </c>
      <c r="AA115" s="92">
        <v>0</v>
      </c>
      <c r="AB115" s="92">
        <v>0</v>
      </c>
      <c r="AC115" s="92">
        <v>7.6672060755671012E-2</v>
      </c>
      <c r="AD115" s="92">
        <f t="shared" si="60"/>
        <v>0</v>
      </c>
      <c r="AE115" s="92">
        <f t="shared" si="61"/>
        <v>0</v>
      </c>
      <c r="AF115" s="92">
        <f t="shared" si="62"/>
        <v>104926.71188092561</v>
      </c>
      <c r="AG115" s="92">
        <f t="shared" si="63"/>
        <v>5.94</v>
      </c>
      <c r="AH115" s="93">
        <f t="shared" si="64"/>
        <v>8128968</v>
      </c>
      <c r="AI115" s="184"/>
      <c r="AJ115" s="177">
        <v>1118.08</v>
      </c>
      <c r="AK115" s="93">
        <f t="shared" si="65"/>
        <v>3785596</v>
      </c>
      <c r="AL115" s="185"/>
    </row>
    <row r="116" spans="1:38" x14ac:dyDescent="0.35">
      <c r="A116" s="90" t="s">
        <v>186</v>
      </c>
      <c r="B116" s="89">
        <v>839</v>
      </c>
      <c r="C116" s="90" t="s">
        <v>188</v>
      </c>
      <c r="D116" s="92">
        <v>5.6</v>
      </c>
      <c r="E116" s="92">
        <f>'TP notional rates'!I120</f>
        <v>0.02</v>
      </c>
      <c r="F116" s="92">
        <f t="shared" si="48"/>
        <v>5.6479999999999988</v>
      </c>
      <c r="G116" s="92">
        <f t="shared" si="49"/>
        <v>5.8377292319999992</v>
      </c>
      <c r="H116" s="91">
        <f>ACA!I124</f>
        <v>1.1148813467333833</v>
      </c>
      <c r="I116" s="91">
        <f>'Formula factor data'!D121</f>
        <v>4495.62</v>
      </c>
      <c r="J116" s="91">
        <f>'Formula factor data'!H121</f>
        <v>904.17294292917722</v>
      </c>
      <c r="K116" s="91">
        <f>'Formula factor data'!I121</f>
        <v>807.20763917222996</v>
      </c>
      <c r="L116" s="91">
        <f>'Formula factor data'!J121</f>
        <v>150.63857591623037</v>
      </c>
      <c r="M116" s="92">
        <f>H116*'National calculations'!$E$34</f>
        <v>5.4368648547515095</v>
      </c>
      <c r="N116" s="92">
        <f>H116*'National calculations'!$E$35</f>
        <v>1.9721269527741667</v>
      </c>
      <c r="O116" s="92">
        <f>H116*'National calculations'!$E$36</f>
        <v>0.38136585438975584</v>
      </c>
      <c r="P116" s="92">
        <f>H116*'National calculations'!$E$37</f>
        <v>1.5847721048065786</v>
      </c>
      <c r="Q116" s="93">
        <f t="shared" si="51"/>
        <v>13931984.675641248</v>
      </c>
      <c r="R116" s="93">
        <f t="shared" si="52"/>
        <v>1016391.9835102683</v>
      </c>
      <c r="S116" s="93">
        <f t="shared" si="53"/>
        <v>175469.61566022749</v>
      </c>
      <c r="T116" s="93">
        <f t="shared" si="54"/>
        <v>136074.85342130307</v>
      </c>
      <c r="U116" s="93">
        <f t="shared" si="50"/>
        <v>15259921.128233047</v>
      </c>
      <c r="V116" s="92">
        <f t="shared" si="55"/>
        <v>5.4368648547515095</v>
      </c>
      <c r="W116" s="92">
        <f t="shared" si="56"/>
        <v>0.39664024777889789</v>
      </c>
      <c r="X116" s="92">
        <f t="shared" si="57"/>
        <v>6.8475856718952052E-2</v>
      </c>
      <c r="Y116" s="92">
        <f t="shared" si="58"/>
        <v>5.3102311365246603E-2</v>
      </c>
      <c r="Z116" s="92">
        <f t="shared" si="59"/>
        <v>5.9550832706146055</v>
      </c>
      <c r="AA116" s="92">
        <v>0</v>
      </c>
      <c r="AB116" s="92">
        <v>0</v>
      </c>
      <c r="AC116" s="92">
        <v>0.11735405799215393</v>
      </c>
      <c r="AD116" s="92">
        <f t="shared" si="60"/>
        <v>0</v>
      </c>
      <c r="AE116" s="92">
        <f t="shared" si="61"/>
        <v>0</v>
      </c>
      <c r="AF116" s="92">
        <f t="shared" si="62"/>
        <v>300720.17260869162</v>
      </c>
      <c r="AG116" s="92">
        <f t="shared" si="63"/>
        <v>5.84</v>
      </c>
      <c r="AH116" s="93">
        <f t="shared" si="64"/>
        <v>14965020</v>
      </c>
      <c r="AI116" s="184"/>
      <c r="AJ116" s="177">
        <v>2271.12</v>
      </c>
      <c r="AK116" s="93">
        <f t="shared" si="65"/>
        <v>7560105</v>
      </c>
      <c r="AL116" s="185"/>
    </row>
    <row r="117" spans="1:38" x14ac:dyDescent="0.35">
      <c r="A117" s="90" t="s">
        <v>186</v>
      </c>
      <c r="B117" s="89">
        <v>801</v>
      </c>
      <c r="C117" s="90" t="s">
        <v>189</v>
      </c>
      <c r="D117" s="92">
        <v>5.97</v>
      </c>
      <c r="E117" s="92">
        <f>'TP notional rates'!I121</f>
        <v>0.05</v>
      </c>
      <c r="F117" s="92">
        <f t="shared" si="48"/>
        <v>6.0498499999999993</v>
      </c>
      <c r="G117" s="92">
        <f t="shared" si="49"/>
        <v>6.2521149133999998</v>
      </c>
      <c r="H117" s="91">
        <f>ACA!I125</f>
        <v>1.1145822620560415</v>
      </c>
      <c r="I117" s="91">
        <f>'Formula factor data'!D122</f>
        <v>6171.98</v>
      </c>
      <c r="J117" s="91">
        <f>'Formula factor data'!H122</f>
        <v>1689.5977485063222</v>
      </c>
      <c r="K117" s="91">
        <f>'Formula factor data'!I122</f>
        <v>1481.3377258605879</v>
      </c>
      <c r="L117" s="91">
        <f>'Formula factor data'!J122</f>
        <v>225.80414634146339</v>
      </c>
      <c r="M117" s="92">
        <f>H117*'National calculations'!$E$34</f>
        <v>5.4354063291643699</v>
      </c>
      <c r="N117" s="92">
        <f>H117*'National calculations'!$E$35</f>
        <v>1.9715978983101414</v>
      </c>
      <c r="O117" s="92">
        <f>H117*'National calculations'!$E$36</f>
        <v>0.38126354692551889</v>
      </c>
      <c r="P117" s="92">
        <f>H117*'National calculations'!$E$37</f>
        <v>1.584346964449701</v>
      </c>
      <c r="Q117" s="93">
        <f t="shared" si="51"/>
        <v>19121914.918621264</v>
      </c>
      <c r="R117" s="93">
        <f t="shared" si="52"/>
        <v>1898788.2008684287</v>
      </c>
      <c r="S117" s="93">
        <f t="shared" si="53"/>
        <v>321924.64306702814</v>
      </c>
      <c r="T117" s="93">
        <f t="shared" si="54"/>
        <v>203918.70487526455</v>
      </c>
      <c r="U117" s="93">
        <f t="shared" si="50"/>
        <v>21546546.467431985</v>
      </c>
      <c r="V117" s="92">
        <f t="shared" si="55"/>
        <v>5.4354063291643691</v>
      </c>
      <c r="W117" s="92">
        <f t="shared" si="56"/>
        <v>0.53973074604010574</v>
      </c>
      <c r="X117" s="92">
        <f t="shared" si="57"/>
        <v>9.1507113690613012E-2</v>
      </c>
      <c r="Y117" s="92">
        <f t="shared" si="58"/>
        <v>5.7963913333525643E-2</v>
      </c>
      <c r="Z117" s="92">
        <f t="shared" si="59"/>
        <v>6.1246081022286134</v>
      </c>
      <c r="AA117" s="92">
        <v>0</v>
      </c>
      <c r="AB117" s="92">
        <v>0</v>
      </c>
      <c r="AC117" s="92">
        <v>0</v>
      </c>
      <c r="AD117" s="92">
        <f t="shared" si="60"/>
        <v>0</v>
      </c>
      <c r="AE117" s="92">
        <f t="shared" si="61"/>
        <v>0</v>
      </c>
      <c r="AF117" s="92">
        <f t="shared" si="62"/>
        <v>0</v>
      </c>
      <c r="AG117" s="92">
        <f t="shared" si="63"/>
        <v>6.12</v>
      </c>
      <c r="AH117" s="93">
        <f t="shared" si="64"/>
        <v>21530336</v>
      </c>
      <c r="AI117" s="184"/>
      <c r="AJ117" s="177">
        <v>2928.27</v>
      </c>
      <c r="AK117" s="93">
        <f t="shared" si="65"/>
        <v>10214978</v>
      </c>
      <c r="AL117" s="185"/>
    </row>
    <row r="118" spans="1:38" x14ac:dyDescent="0.35">
      <c r="A118" s="90" t="s">
        <v>186</v>
      </c>
      <c r="B118" s="89">
        <v>908</v>
      </c>
      <c r="C118" s="90" t="s">
        <v>190</v>
      </c>
      <c r="D118" s="92">
        <v>5.47</v>
      </c>
      <c r="E118" s="92">
        <f>'TP notional rates'!I122</f>
        <v>0.05</v>
      </c>
      <c r="F118" s="92">
        <f t="shared" si="48"/>
        <v>5.5473499999999989</v>
      </c>
      <c r="G118" s="92">
        <f t="shared" si="49"/>
        <v>5.7326748033999992</v>
      </c>
      <c r="H118" s="91">
        <f>ACA!I126</f>
        <v>1.0413236106586432</v>
      </c>
      <c r="I118" s="91">
        <f>'Formula factor data'!D123</f>
        <v>6233.66</v>
      </c>
      <c r="J118" s="91">
        <f>'Formula factor data'!H123</f>
        <v>1398.6682374704026</v>
      </c>
      <c r="K118" s="91">
        <f>'Formula factor data'!I123</f>
        <v>218.47669973205541</v>
      </c>
      <c r="L118" s="91">
        <f>'Formula factor data'!J123</f>
        <v>217.15135176069671</v>
      </c>
      <c r="M118" s="92">
        <f>H118*'National calculations'!$E$34</f>
        <v>5.0781509241331317</v>
      </c>
      <c r="N118" s="92">
        <f>H118*'National calculations'!$E$35</f>
        <v>1.8420097933804012</v>
      </c>
      <c r="O118" s="92">
        <f>H118*'National calculations'!$E$36</f>
        <v>0.35620406569599633</v>
      </c>
      <c r="P118" s="92">
        <f>H118*'National calculations'!$E$37</f>
        <v>1.4802118764329217</v>
      </c>
      <c r="Q118" s="93">
        <f t="shared" si="51"/>
        <v>18043615.78514709</v>
      </c>
      <c r="R118" s="93">
        <f t="shared" si="52"/>
        <v>1468525.5369330342</v>
      </c>
      <c r="S118" s="93">
        <f t="shared" si="53"/>
        <v>44358.704561508872</v>
      </c>
      <c r="T118" s="93">
        <f t="shared" si="54"/>
        <v>183215.10561999839</v>
      </c>
      <c r="U118" s="93">
        <f t="shared" si="50"/>
        <v>19739715.13226163</v>
      </c>
      <c r="V118" s="92">
        <f t="shared" si="55"/>
        <v>5.0781509241331317</v>
      </c>
      <c r="W118" s="92">
        <f t="shared" si="56"/>
        <v>0.41329822144784711</v>
      </c>
      <c r="X118" s="92">
        <f t="shared" si="57"/>
        <v>1.248420489798955E-2</v>
      </c>
      <c r="Y118" s="92">
        <f t="shared" si="58"/>
        <v>5.1563609478163124E-2</v>
      </c>
      <c r="Z118" s="92">
        <f t="shared" si="59"/>
        <v>5.5554969599571313</v>
      </c>
      <c r="AA118" s="92">
        <v>0.1545030400428713</v>
      </c>
      <c r="AB118" s="92">
        <v>0</v>
      </c>
      <c r="AC118" s="92">
        <v>0</v>
      </c>
      <c r="AD118" s="92">
        <f t="shared" si="60"/>
        <v>548978.0697383777</v>
      </c>
      <c r="AE118" s="92">
        <f t="shared" si="61"/>
        <v>0</v>
      </c>
      <c r="AF118" s="92">
        <f t="shared" si="62"/>
        <v>0</v>
      </c>
      <c r="AG118" s="92">
        <f t="shared" si="63"/>
        <v>5.71</v>
      </c>
      <c r="AH118" s="93">
        <f t="shared" si="64"/>
        <v>20288694</v>
      </c>
      <c r="AI118" s="184"/>
      <c r="AJ118" s="177">
        <v>3131.15</v>
      </c>
      <c r="AK118" s="93">
        <f t="shared" si="65"/>
        <v>10190954</v>
      </c>
      <c r="AL118" s="185"/>
    </row>
    <row r="119" spans="1:38" x14ac:dyDescent="0.35">
      <c r="A119" s="90" t="s">
        <v>186</v>
      </c>
      <c r="B119" s="89">
        <v>878</v>
      </c>
      <c r="C119" s="90" t="s">
        <v>191</v>
      </c>
      <c r="D119" s="92">
        <v>5.47</v>
      </c>
      <c r="E119" s="92">
        <f>'TP notional rates'!I123</f>
        <v>7.0000000000000007E-2</v>
      </c>
      <c r="F119" s="92">
        <f t="shared" si="48"/>
        <v>5.5673499999999994</v>
      </c>
      <c r="G119" s="92">
        <f t="shared" si="49"/>
        <v>5.7526748033999997</v>
      </c>
      <c r="H119" s="91">
        <f>ACA!I127</f>
        <v>1.0528919759753599</v>
      </c>
      <c r="I119" s="91">
        <f>'Formula factor data'!D124</f>
        <v>9014.07</v>
      </c>
      <c r="J119" s="91">
        <f>'Formula factor data'!H124</f>
        <v>1761.9482060277758</v>
      </c>
      <c r="K119" s="91">
        <f>'Formula factor data'!I124</f>
        <v>515.43907338221607</v>
      </c>
      <c r="L119" s="91">
        <f>'Formula factor data'!J124</f>
        <v>336.29624370932027</v>
      </c>
      <c r="M119" s="92">
        <f>H119*'National calculations'!$E$34</f>
        <v>5.1345655722045773</v>
      </c>
      <c r="N119" s="92">
        <f>H119*'National calculations'!$E$35</f>
        <v>1.8624732131940709</v>
      </c>
      <c r="O119" s="92">
        <f>H119*'National calculations'!$E$36</f>
        <v>0.36016123973593256</v>
      </c>
      <c r="P119" s="92">
        <f>H119*'National calculations'!$E$37</f>
        <v>1.49665597849442</v>
      </c>
      <c r="Q119" s="93">
        <f t="shared" si="51"/>
        <v>26381500.087842003</v>
      </c>
      <c r="R119" s="93">
        <f t="shared" si="52"/>
        <v>1870501.3619543856</v>
      </c>
      <c r="S119" s="93">
        <f t="shared" si="53"/>
        <v>105815.47013627717</v>
      </c>
      <c r="T119" s="93">
        <f t="shared" si="54"/>
        <v>286892.2767048793</v>
      </c>
      <c r="U119" s="93">
        <f t="shared" si="50"/>
        <v>28644709.196637545</v>
      </c>
      <c r="V119" s="92">
        <f t="shared" si="55"/>
        <v>5.1345655722045773</v>
      </c>
      <c r="W119" s="92">
        <f t="shared" si="56"/>
        <v>0.36405101544164625</v>
      </c>
      <c r="X119" s="92">
        <f t="shared" si="57"/>
        <v>2.0594601071178643E-2</v>
      </c>
      <c r="Y119" s="92">
        <f t="shared" si="58"/>
        <v>5.5837128366295223E-2</v>
      </c>
      <c r="Z119" s="92">
        <f t="shared" si="59"/>
        <v>5.5750483170836977</v>
      </c>
      <c r="AA119" s="92">
        <v>0.13495168291630488</v>
      </c>
      <c r="AB119" s="92">
        <v>0</v>
      </c>
      <c r="AC119" s="92">
        <v>0</v>
      </c>
      <c r="AD119" s="92">
        <f t="shared" si="60"/>
        <v>693384.43236246449</v>
      </c>
      <c r="AE119" s="92">
        <f t="shared" si="61"/>
        <v>0</v>
      </c>
      <c r="AF119" s="92">
        <f t="shared" si="62"/>
        <v>0</v>
      </c>
      <c r="AG119" s="92">
        <f t="shared" si="63"/>
        <v>5.71</v>
      </c>
      <c r="AH119" s="93">
        <f t="shared" si="64"/>
        <v>29338094</v>
      </c>
      <c r="AI119" s="184"/>
      <c r="AJ119" s="177">
        <v>4280.41</v>
      </c>
      <c r="AK119" s="93">
        <f t="shared" si="65"/>
        <v>13931451</v>
      </c>
      <c r="AL119" s="185"/>
    </row>
    <row r="120" spans="1:38" x14ac:dyDescent="0.35">
      <c r="A120" s="90" t="s">
        <v>186</v>
      </c>
      <c r="B120" s="89">
        <v>838</v>
      </c>
      <c r="C120" s="90" t="s">
        <v>192</v>
      </c>
      <c r="D120" s="92">
        <v>5.47</v>
      </c>
      <c r="E120" s="92">
        <f>'TP notional rates'!I124</f>
        <v>0.03</v>
      </c>
      <c r="F120" s="92">
        <f t="shared" si="48"/>
        <v>5.5273499999999993</v>
      </c>
      <c r="G120" s="92">
        <f t="shared" si="49"/>
        <v>5.7126748033999997</v>
      </c>
      <c r="H120" s="91">
        <f>ACA!I128</f>
        <v>1.0609629303632235</v>
      </c>
      <c r="I120" s="91">
        <f>'Formula factor data'!D125</f>
        <v>3898.1</v>
      </c>
      <c r="J120" s="91">
        <f>'Formula factor data'!H125</f>
        <v>737.61294290174555</v>
      </c>
      <c r="K120" s="91">
        <f>'Formula factor data'!I125</f>
        <v>202.451412831499</v>
      </c>
      <c r="L120" s="91">
        <f>'Formula factor data'!J125</f>
        <v>140.36114971572962</v>
      </c>
      <c r="M120" s="92">
        <f>H120*'National calculations'!$E$34</f>
        <v>5.1739246379780335</v>
      </c>
      <c r="N120" s="92">
        <f>H120*'National calculations'!$E$35</f>
        <v>1.8767500209723638</v>
      </c>
      <c r="O120" s="92">
        <f>H120*'National calculations'!$E$36</f>
        <v>0.36292205946341916</v>
      </c>
      <c r="P120" s="92">
        <f>H120*'National calculations'!$E$37</f>
        <v>1.5081286104570313</v>
      </c>
      <c r="Q120" s="93">
        <f t="shared" si="51"/>
        <v>11496031.109842237</v>
      </c>
      <c r="R120" s="93">
        <f t="shared" si="52"/>
        <v>789059.61045439262</v>
      </c>
      <c r="S120" s="93">
        <f t="shared" si="53"/>
        <v>41880.227701069307</v>
      </c>
      <c r="T120" s="93">
        <f t="shared" si="54"/>
        <v>120659.11943927275</v>
      </c>
      <c r="U120" s="93">
        <f t="shared" si="50"/>
        <v>12447630.067436971</v>
      </c>
      <c r="V120" s="92">
        <f t="shared" si="55"/>
        <v>5.1739246379780326</v>
      </c>
      <c r="W120" s="92">
        <f t="shared" si="56"/>
        <v>0.35512560120580228</v>
      </c>
      <c r="X120" s="92">
        <f t="shared" si="57"/>
        <v>1.8848691333235808E-2</v>
      </c>
      <c r="Y120" s="92">
        <f t="shared" si="58"/>
        <v>5.4304062410644838E-2</v>
      </c>
      <c r="Z120" s="92">
        <f t="shared" si="59"/>
        <v>5.6022029929277153</v>
      </c>
      <c r="AA120" s="92">
        <v>0.10779700707228557</v>
      </c>
      <c r="AB120" s="92">
        <v>0</v>
      </c>
      <c r="AC120" s="92">
        <v>0</v>
      </c>
      <c r="AD120" s="92">
        <f t="shared" si="60"/>
        <v>239516.00256303154</v>
      </c>
      <c r="AE120" s="92">
        <f t="shared" si="61"/>
        <v>0</v>
      </c>
      <c r="AF120" s="92">
        <f t="shared" si="62"/>
        <v>0</v>
      </c>
      <c r="AG120" s="92">
        <f t="shared" si="63"/>
        <v>5.71</v>
      </c>
      <c r="AH120" s="93">
        <f t="shared" si="64"/>
        <v>12687147</v>
      </c>
      <c r="AI120" s="184"/>
      <c r="AJ120" s="177">
        <v>1778.19</v>
      </c>
      <c r="AK120" s="93">
        <f t="shared" si="65"/>
        <v>5787475</v>
      </c>
      <c r="AL120" s="185"/>
    </row>
    <row r="121" spans="1:38" x14ac:dyDescent="0.35">
      <c r="A121" s="90" t="s">
        <v>186</v>
      </c>
      <c r="B121" s="89">
        <v>916</v>
      </c>
      <c r="C121" s="90" t="s">
        <v>193</v>
      </c>
      <c r="D121" s="92">
        <v>5.47</v>
      </c>
      <c r="E121" s="92">
        <f>'TP notional rates'!I125</f>
        <v>0.01</v>
      </c>
      <c r="F121" s="92">
        <f t="shared" si="48"/>
        <v>5.5073499999999989</v>
      </c>
      <c r="G121" s="92">
        <f t="shared" si="49"/>
        <v>5.6926748033999992</v>
      </c>
      <c r="H121" s="91">
        <f>ACA!I129</f>
        <v>1.0800756819757413</v>
      </c>
      <c r="I121" s="91">
        <f>'Formula factor data'!D126</f>
        <v>8168.47</v>
      </c>
      <c r="J121" s="91">
        <f>'Formula factor data'!H126</f>
        <v>1528.095311227702</v>
      </c>
      <c r="K121" s="91">
        <f>'Formula factor data'!I126</f>
        <v>887.03747746500301</v>
      </c>
      <c r="L121" s="91">
        <f>'Formula factor data'!J126</f>
        <v>254.5243496690712</v>
      </c>
      <c r="M121" s="92">
        <f>H121*'National calculations'!$E$34</f>
        <v>5.267130473580325</v>
      </c>
      <c r="N121" s="92">
        <f>H121*'National calculations'!$E$35</f>
        <v>1.9105587959663706</v>
      </c>
      <c r="O121" s="92">
        <f>H121*'National calculations'!$E$36</f>
        <v>0.36945993084300921</v>
      </c>
      <c r="P121" s="92">
        <f>H121*'National calculations'!$E$37</f>
        <v>1.5352968429244265</v>
      </c>
      <c r="Q121" s="93">
        <f t="shared" si="51"/>
        <v>24523906.437930211</v>
      </c>
      <c r="R121" s="93">
        <f t="shared" si="52"/>
        <v>1664124.0846264011</v>
      </c>
      <c r="S121" s="93">
        <f t="shared" si="53"/>
        <v>186803.13889524509</v>
      </c>
      <c r="T121" s="93">
        <f t="shared" si="54"/>
        <v>222739.14538176113</v>
      </c>
      <c r="U121" s="93">
        <f t="shared" si="50"/>
        <v>26597572.806833617</v>
      </c>
      <c r="V121" s="92">
        <f t="shared" si="55"/>
        <v>5.2671304735803259</v>
      </c>
      <c r="W121" s="92">
        <f t="shared" si="56"/>
        <v>0.35741282491593335</v>
      </c>
      <c r="X121" s="92">
        <f t="shared" si="57"/>
        <v>4.0120708661398934E-2</v>
      </c>
      <c r="Y121" s="92">
        <f t="shared" si="58"/>
        <v>4.7838876863637587E-2</v>
      </c>
      <c r="Z121" s="92">
        <f t="shared" si="59"/>
        <v>5.712502884021295</v>
      </c>
      <c r="AA121" s="92">
        <v>0</v>
      </c>
      <c r="AB121" s="92">
        <v>0</v>
      </c>
      <c r="AC121" s="92">
        <v>2.5028840212932835E-3</v>
      </c>
      <c r="AD121" s="92">
        <f t="shared" si="60"/>
        <v>0</v>
      </c>
      <c r="AE121" s="92">
        <f t="shared" si="61"/>
        <v>0</v>
      </c>
      <c r="AF121" s="92">
        <f t="shared" si="62"/>
        <v>11653.497833605723</v>
      </c>
      <c r="AG121" s="92">
        <f t="shared" si="63"/>
        <v>5.71</v>
      </c>
      <c r="AH121" s="93">
        <f t="shared" si="64"/>
        <v>26585920</v>
      </c>
      <c r="AI121" s="184"/>
      <c r="AJ121" s="177">
        <v>3818.43</v>
      </c>
      <c r="AK121" s="93">
        <f t="shared" si="65"/>
        <v>12427845</v>
      </c>
      <c r="AL121" s="185"/>
    </row>
    <row r="122" spans="1:38" x14ac:dyDescent="0.35">
      <c r="A122" s="90" t="s">
        <v>186</v>
      </c>
      <c r="B122" s="89">
        <v>802</v>
      </c>
      <c r="C122" s="90" t="s">
        <v>194</v>
      </c>
      <c r="D122" s="92">
        <v>5.58</v>
      </c>
      <c r="E122" s="92">
        <f>'TP notional rates'!I126</f>
        <v>0.04</v>
      </c>
      <c r="F122" s="92">
        <f t="shared" si="48"/>
        <v>5.6478999999999999</v>
      </c>
      <c r="G122" s="92">
        <f t="shared" si="49"/>
        <v>5.8369516276000004</v>
      </c>
      <c r="H122" s="91">
        <f>ACA!I130</f>
        <v>1.1203560694211387</v>
      </c>
      <c r="I122" s="91">
        <f>'Formula factor data'!D127</f>
        <v>2627.89</v>
      </c>
      <c r="J122" s="91">
        <f>'Formula factor data'!H127</f>
        <v>423.83294089495092</v>
      </c>
      <c r="K122" s="91">
        <f>'Formula factor data'!I127</f>
        <v>248.57583832083088</v>
      </c>
      <c r="L122" s="91">
        <f>'Formula factor data'!J127</f>
        <v>97.991072603641143</v>
      </c>
      <c r="M122" s="92">
        <f>H122*'National calculations'!$E$34</f>
        <v>5.4635630567241051</v>
      </c>
      <c r="N122" s="92">
        <f>H122*'National calculations'!$E$35</f>
        <v>1.9818112552365961</v>
      </c>
      <c r="O122" s="92">
        <f>H122*'National calculations'!$E$36</f>
        <v>0.38323858488388451</v>
      </c>
      <c r="P122" s="92">
        <f>H122*'National calculations'!$E$37</f>
        <v>1.5925542672963608</v>
      </c>
      <c r="Q122" s="93">
        <f t="shared" si="51"/>
        <v>8183856.3510467829</v>
      </c>
      <c r="R122" s="93">
        <f t="shared" si="52"/>
        <v>478775.42878521519</v>
      </c>
      <c r="S122" s="93">
        <f t="shared" si="53"/>
        <v>54300.395933208281</v>
      </c>
      <c r="T122" s="93">
        <f t="shared" si="54"/>
        <v>88951.977474169442</v>
      </c>
      <c r="U122" s="93">
        <f t="shared" si="50"/>
        <v>8805884.1532393768</v>
      </c>
      <c r="V122" s="92">
        <f t="shared" si="55"/>
        <v>5.4635630567241042</v>
      </c>
      <c r="W122" s="92">
        <f t="shared" si="56"/>
        <v>0.31963167887759408</v>
      </c>
      <c r="X122" s="92">
        <f t="shared" si="57"/>
        <v>3.6251080720426078E-2</v>
      </c>
      <c r="Y122" s="92">
        <f t="shared" si="58"/>
        <v>5.9384563597363743E-2</v>
      </c>
      <c r="Z122" s="92">
        <f t="shared" si="59"/>
        <v>5.8788303799194885</v>
      </c>
      <c r="AA122" s="92">
        <v>0</v>
      </c>
      <c r="AB122" s="92">
        <v>0</v>
      </c>
      <c r="AC122" s="92">
        <v>4.1878771627833267E-2</v>
      </c>
      <c r="AD122" s="92">
        <f t="shared" si="60"/>
        <v>0</v>
      </c>
      <c r="AE122" s="92">
        <f t="shared" si="61"/>
        <v>0</v>
      </c>
      <c r="AF122" s="92">
        <f t="shared" si="62"/>
        <v>62730.098948648054</v>
      </c>
      <c r="AG122" s="92">
        <f t="shared" si="63"/>
        <v>5.84</v>
      </c>
      <c r="AH122" s="93">
        <f t="shared" si="64"/>
        <v>8747721</v>
      </c>
      <c r="AI122" s="184"/>
      <c r="AJ122" s="177">
        <v>1301.49</v>
      </c>
      <c r="AK122" s="93">
        <f t="shared" si="65"/>
        <v>4332400</v>
      </c>
      <c r="AL122" s="185"/>
    </row>
    <row r="123" spans="1:38" x14ac:dyDescent="0.35">
      <c r="A123" s="90" t="s">
        <v>186</v>
      </c>
      <c r="B123" s="89">
        <v>879</v>
      </c>
      <c r="C123" s="90" t="s">
        <v>195</v>
      </c>
      <c r="D123" s="92">
        <v>5.65</v>
      </c>
      <c r="E123" s="92">
        <f>'TP notional rates'!I127</f>
        <v>7.0000000000000007E-2</v>
      </c>
      <c r="F123" s="92">
        <f t="shared" si="48"/>
        <v>5.7482499999999996</v>
      </c>
      <c r="G123" s="92">
        <f t="shared" si="49"/>
        <v>5.9396732430000005</v>
      </c>
      <c r="H123" s="91">
        <f>ACA!I131</f>
        <v>1.0767641996153721</v>
      </c>
      <c r="I123" s="91">
        <f>'Formula factor data'!D128</f>
        <v>3241.46</v>
      </c>
      <c r="J123" s="91">
        <f>'Formula factor data'!H128</f>
        <v>861.25982581865242</v>
      </c>
      <c r="K123" s="91">
        <f>'Formula factor data'!I128</f>
        <v>344.78592458958798</v>
      </c>
      <c r="L123" s="91">
        <f>'Formula factor data'!J128</f>
        <v>155.61411306765524</v>
      </c>
      <c r="M123" s="92">
        <f>H123*'National calculations'!$E$34</f>
        <v>5.2509815962895052</v>
      </c>
      <c r="N123" s="92">
        <f>H123*'National calculations'!$E$35</f>
        <v>1.9047010752002502</v>
      </c>
      <c r="O123" s="92">
        <f>H123*'National calculations'!$E$36</f>
        <v>0.36832717684783378</v>
      </c>
      <c r="P123" s="92">
        <f>H123*'National calculations'!$E$37</f>
        <v>1.5305896649941033</v>
      </c>
      <c r="Q123" s="93">
        <f t="shared" si="51"/>
        <v>9701882.6789118908</v>
      </c>
      <c r="R123" s="93">
        <f t="shared" si="52"/>
        <v>935052.23427023343</v>
      </c>
      <c r="S123" s="93">
        <f t="shared" si="53"/>
        <v>72386.594945943245</v>
      </c>
      <c r="T123" s="93">
        <f t="shared" si="54"/>
        <v>135763.37131748884</v>
      </c>
      <c r="U123" s="93">
        <f t="shared" si="50"/>
        <v>10845084.879445557</v>
      </c>
      <c r="V123" s="92">
        <f t="shared" si="55"/>
        <v>5.2509815962895052</v>
      </c>
      <c r="W123" s="92">
        <f t="shared" si="56"/>
        <v>0.50608136958764494</v>
      </c>
      <c r="X123" s="92">
        <f t="shared" si="57"/>
        <v>3.9178032806498633E-2</v>
      </c>
      <c r="Y123" s="92">
        <f t="shared" si="58"/>
        <v>7.3479652128539893E-2</v>
      </c>
      <c r="Z123" s="92">
        <f t="shared" si="59"/>
        <v>5.8697206508121891</v>
      </c>
      <c r="AA123" s="92">
        <v>0</v>
      </c>
      <c r="AB123" s="92">
        <v>0</v>
      </c>
      <c r="AC123" s="92">
        <v>0</v>
      </c>
      <c r="AD123" s="92">
        <f t="shared" si="60"/>
        <v>0</v>
      </c>
      <c r="AE123" s="92">
        <f t="shared" si="61"/>
        <v>0</v>
      </c>
      <c r="AF123" s="92">
        <f t="shared" si="62"/>
        <v>0</v>
      </c>
      <c r="AG123" s="92">
        <f t="shared" si="63"/>
        <v>5.87</v>
      </c>
      <c r="AH123" s="93">
        <f t="shared" si="64"/>
        <v>10845602</v>
      </c>
      <c r="AI123" s="184"/>
      <c r="AJ123" s="177">
        <v>1501.87</v>
      </c>
      <c r="AK123" s="93">
        <f t="shared" si="65"/>
        <v>5025107</v>
      </c>
      <c r="AL123" s="185"/>
    </row>
    <row r="124" spans="1:38" x14ac:dyDescent="0.35">
      <c r="A124" s="90" t="s">
        <v>186</v>
      </c>
      <c r="B124" s="89">
        <v>933</v>
      </c>
      <c r="C124" s="90" t="s">
        <v>196</v>
      </c>
      <c r="D124" s="92">
        <v>5.47</v>
      </c>
      <c r="E124" s="92">
        <f>'TP notional rates'!I128</f>
        <v>0.04</v>
      </c>
      <c r="F124" s="92">
        <f t="shared" si="48"/>
        <v>5.5373499999999991</v>
      </c>
      <c r="G124" s="92">
        <f t="shared" si="49"/>
        <v>5.7226748033999995</v>
      </c>
      <c r="H124" s="91">
        <f>ACA!I132</f>
        <v>1.0446205609443877</v>
      </c>
      <c r="I124" s="91">
        <f>'Formula factor data'!D129</f>
        <v>6737.68</v>
      </c>
      <c r="J124" s="91">
        <f>'Formula factor data'!H129</f>
        <v>1397.9658596092215</v>
      </c>
      <c r="K124" s="91">
        <f>'Formula factor data'!I129</f>
        <v>740.10235490938396</v>
      </c>
      <c r="L124" s="91">
        <f>'Formula factor data'!J129</f>
        <v>216.81092152564665</v>
      </c>
      <c r="M124" s="92">
        <f>H124*'National calculations'!$E$34</f>
        <v>5.0942289338594113</v>
      </c>
      <c r="N124" s="92">
        <f>H124*'National calculations'!$E$35</f>
        <v>1.8478418081858548</v>
      </c>
      <c r="O124" s="92">
        <f>H124*'National calculations'!$E$36</f>
        <v>0.35733184872536311</v>
      </c>
      <c r="P124" s="92">
        <f>H124*'National calculations'!$E$37</f>
        <v>1.4848983974327492</v>
      </c>
      <c r="Q124" s="93">
        <f t="shared" si="51"/>
        <v>19564272.109758951</v>
      </c>
      <c r="R124" s="93">
        <f t="shared" si="52"/>
        <v>1472435.2642273661</v>
      </c>
      <c r="S124" s="93">
        <f t="shared" si="53"/>
        <v>150743.42135368605</v>
      </c>
      <c r="T124" s="93">
        <f t="shared" si="54"/>
        <v>183507.04825402965</v>
      </c>
      <c r="U124" s="93">
        <f t="shared" si="50"/>
        <v>21370957.843594033</v>
      </c>
      <c r="V124" s="92">
        <f t="shared" si="55"/>
        <v>5.0942289338594104</v>
      </c>
      <c r="W124" s="92">
        <f t="shared" si="56"/>
        <v>0.38339899814214928</v>
      </c>
      <c r="X124" s="92">
        <f t="shared" si="57"/>
        <v>3.9251217440686548E-2</v>
      </c>
      <c r="Y124" s="92">
        <f t="shared" si="58"/>
        <v>4.7782350886262072E-2</v>
      </c>
      <c r="Z124" s="92">
        <f t="shared" si="59"/>
        <v>5.5646615003285085</v>
      </c>
      <c r="AA124" s="92">
        <v>0.14533849967149148</v>
      </c>
      <c r="AB124" s="92">
        <v>0</v>
      </c>
      <c r="AC124" s="92">
        <v>0</v>
      </c>
      <c r="AD124" s="92">
        <f t="shared" si="60"/>
        <v>558169.25240597036</v>
      </c>
      <c r="AE124" s="92">
        <f t="shared" si="61"/>
        <v>0</v>
      </c>
      <c r="AF124" s="92">
        <f t="shared" si="62"/>
        <v>0</v>
      </c>
      <c r="AG124" s="92">
        <f t="shared" si="63"/>
        <v>5.71</v>
      </c>
      <c r="AH124" s="93">
        <f t="shared" si="64"/>
        <v>21929128</v>
      </c>
      <c r="AI124" s="184"/>
      <c r="AJ124" s="177">
        <v>3230.76</v>
      </c>
      <c r="AK124" s="93">
        <f t="shared" si="65"/>
        <v>10515155</v>
      </c>
      <c r="AL124" s="185"/>
    </row>
    <row r="125" spans="1:38" x14ac:dyDescent="0.35">
      <c r="A125" s="90" t="s">
        <v>186</v>
      </c>
      <c r="B125" s="89">
        <v>803</v>
      </c>
      <c r="C125" s="90" t="s">
        <v>197</v>
      </c>
      <c r="D125" s="92">
        <v>5.66</v>
      </c>
      <c r="E125" s="92">
        <f>'TP notional rates'!I129</f>
        <v>0.01</v>
      </c>
      <c r="F125" s="92">
        <f t="shared" si="48"/>
        <v>5.6982999999999997</v>
      </c>
      <c r="G125" s="92">
        <f t="shared" si="49"/>
        <v>5.8900620451999997</v>
      </c>
      <c r="H125" s="91">
        <f>ACA!I133</f>
        <v>1.1521340597032621</v>
      </c>
      <c r="I125" s="91">
        <f>'Formula factor data'!D130</f>
        <v>3972.53</v>
      </c>
      <c r="J125" s="91">
        <f>'Formula factor data'!H130</f>
        <v>566.27566073778496</v>
      </c>
      <c r="K125" s="91">
        <f>'Formula factor data'!I130</f>
        <v>578.53849008732902</v>
      </c>
      <c r="L125" s="91">
        <f>'Formula factor data'!J130</f>
        <v>144.33585557063171</v>
      </c>
      <c r="M125" s="92">
        <f>H125*'National calculations'!$E$34</f>
        <v>5.6185325869128899</v>
      </c>
      <c r="N125" s="92">
        <f>H125*'National calculations'!$E$35</f>
        <v>2.0380237224412863</v>
      </c>
      <c r="O125" s="92">
        <f>H125*'National calculations'!$E$36</f>
        <v>0.39410883618931736</v>
      </c>
      <c r="P125" s="92">
        <f>H125*'National calculations'!$E$37</f>
        <v>1.6377257760793194</v>
      </c>
      <c r="Q125" s="93">
        <f t="shared" si="51"/>
        <v>12722279.876768768</v>
      </c>
      <c r="R125" s="93">
        <f t="shared" si="52"/>
        <v>657827.44111409003</v>
      </c>
      <c r="S125" s="93">
        <f t="shared" si="53"/>
        <v>129964.06468085403</v>
      </c>
      <c r="T125" s="93">
        <f t="shared" si="54"/>
        <v>134738.05411587667</v>
      </c>
      <c r="U125" s="93">
        <f t="shared" si="50"/>
        <v>13644809.436679589</v>
      </c>
      <c r="V125" s="92">
        <f t="shared" si="55"/>
        <v>5.6185325869128908</v>
      </c>
      <c r="W125" s="92">
        <f t="shared" si="56"/>
        <v>0.29051592562541234</v>
      </c>
      <c r="X125" s="92">
        <f t="shared" si="57"/>
        <v>5.7395949437522728E-2</v>
      </c>
      <c r="Y125" s="92">
        <f t="shared" si="58"/>
        <v>5.9504283436622347E-2</v>
      </c>
      <c r="Z125" s="92">
        <f t="shared" si="59"/>
        <v>6.0259487454124478</v>
      </c>
      <c r="AA125" s="92">
        <v>0</v>
      </c>
      <c r="AB125" s="92">
        <v>0</v>
      </c>
      <c r="AC125" s="92">
        <v>0.13588671979761191</v>
      </c>
      <c r="AD125" s="92">
        <f t="shared" si="60"/>
        <v>0</v>
      </c>
      <c r="AE125" s="92">
        <f t="shared" si="61"/>
        <v>0</v>
      </c>
      <c r="AF125" s="92">
        <f t="shared" si="62"/>
        <v>307694.02046863612</v>
      </c>
      <c r="AG125" s="92">
        <f t="shared" si="63"/>
        <v>5.89</v>
      </c>
      <c r="AH125" s="93">
        <f t="shared" si="64"/>
        <v>13336975</v>
      </c>
      <c r="AI125" s="184"/>
      <c r="AJ125" s="177">
        <v>2109.6</v>
      </c>
      <c r="AK125" s="93">
        <f t="shared" si="65"/>
        <v>7082561</v>
      </c>
      <c r="AL125" s="185"/>
    </row>
    <row r="126" spans="1:38" x14ac:dyDescent="0.35">
      <c r="A126" s="90" t="s">
        <v>186</v>
      </c>
      <c r="B126" s="89">
        <v>866</v>
      </c>
      <c r="C126" s="90" t="s">
        <v>198</v>
      </c>
      <c r="D126" s="92">
        <v>5.66</v>
      </c>
      <c r="E126" s="92">
        <f>'TP notional rates'!I130</f>
        <v>0.1</v>
      </c>
      <c r="F126" s="92">
        <f t="shared" si="48"/>
        <v>5.7882999999999996</v>
      </c>
      <c r="G126" s="92">
        <f t="shared" si="49"/>
        <v>5.9800620451999995</v>
      </c>
      <c r="H126" s="91">
        <f>ACA!I134</f>
        <v>1.1002747340986643</v>
      </c>
      <c r="I126" s="91">
        <f>'Formula factor data'!D131</f>
        <v>3314.91</v>
      </c>
      <c r="J126" s="91">
        <f>'Formula factor data'!H131</f>
        <v>599.70479686213741</v>
      </c>
      <c r="K126" s="91">
        <f>'Formula factor data'!I131</f>
        <v>894.84999518439599</v>
      </c>
      <c r="L126" s="91">
        <f>'Formula factor data'!J131</f>
        <v>105.22580164992827</v>
      </c>
      <c r="M126" s="92">
        <f>H126*'National calculations'!$E$34</f>
        <v>5.3656337958470273</v>
      </c>
      <c r="N126" s="92">
        <f>H126*'National calculations'!$E$35</f>
        <v>1.9462891409298269</v>
      </c>
      <c r="O126" s="92">
        <f>H126*'National calculations'!$E$36</f>
        <v>0.3763693914715257</v>
      </c>
      <c r="P126" s="92">
        <f>H126*'National calculations'!$E$37</f>
        <v>1.5640092206511995</v>
      </c>
      <c r="Q126" s="93">
        <f t="shared" si="51"/>
        <v>10138358.081929024</v>
      </c>
      <c r="R126" s="93">
        <f t="shared" si="52"/>
        <v>665303.39232089429</v>
      </c>
      <c r="S126" s="93">
        <f t="shared" si="53"/>
        <v>191972.66444313386</v>
      </c>
      <c r="T126" s="93">
        <f t="shared" si="54"/>
        <v>93807.250697614145</v>
      </c>
      <c r="U126" s="93">
        <f t="shared" si="50"/>
        <v>11089441.389390666</v>
      </c>
      <c r="V126" s="92">
        <f t="shared" si="55"/>
        <v>5.3656337958470282</v>
      </c>
      <c r="W126" s="92">
        <f t="shared" si="56"/>
        <v>0.35210576875278843</v>
      </c>
      <c r="X126" s="92">
        <f t="shared" si="57"/>
        <v>0.10159978646353866</v>
      </c>
      <c r="Y126" s="92">
        <f t="shared" si="58"/>
        <v>4.9646634156252215E-2</v>
      </c>
      <c r="Z126" s="92">
        <f t="shared" si="59"/>
        <v>5.8689859852196076</v>
      </c>
      <c r="AA126" s="92">
        <v>0</v>
      </c>
      <c r="AB126" s="92">
        <v>0</v>
      </c>
      <c r="AC126" s="92">
        <v>0</v>
      </c>
      <c r="AD126" s="92">
        <f t="shared" si="60"/>
        <v>0</v>
      </c>
      <c r="AE126" s="92">
        <f t="shared" si="61"/>
        <v>0</v>
      </c>
      <c r="AF126" s="92">
        <f t="shared" si="62"/>
        <v>0</v>
      </c>
      <c r="AG126" s="92">
        <f t="shared" si="63"/>
        <v>5.87</v>
      </c>
      <c r="AH126" s="93">
        <f t="shared" si="64"/>
        <v>11091358</v>
      </c>
      <c r="AI126" s="184"/>
      <c r="AJ126" s="177">
        <v>1502.83</v>
      </c>
      <c r="AK126" s="93">
        <f t="shared" si="65"/>
        <v>5028319</v>
      </c>
      <c r="AL126" s="185"/>
    </row>
    <row r="127" spans="1:38" x14ac:dyDescent="0.35">
      <c r="A127" s="90" t="s">
        <v>186</v>
      </c>
      <c r="B127" s="89">
        <v>880</v>
      </c>
      <c r="C127" s="90" t="s">
        <v>199</v>
      </c>
      <c r="D127" s="92">
        <v>5.74</v>
      </c>
      <c r="E127" s="92">
        <f>'TP notional rates'!I131</f>
        <v>0.13</v>
      </c>
      <c r="F127" s="92">
        <f t="shared" si="48"/>
        <v>5.8986999999999998</v>
      </c>
      <c r="G127" s="92">
        <f t="shared" si="49"/>
        <v>6.0931724628000001</v>
      </c>
      <c r="H127" s="91">
        <f>ACA!I135</f>
        <v>1.0787419865707408</v>
      </c>
      <c r="I127" s="91">
        <f>'Formula factor data'!D132</f>
        <v>1402.86</v>
      </c>
      <c r="J127" s="91">
        <f>'Formula factor data'!H132</f>
        <v>410.92855344614117</v>
      </c>
      <c r="K127" s="91">
        <f>'Formula factor data'!I132</f>
        <v>97.699920974961003</v>
      </c>
      <c r="L127" s="91">
        <f>'Formula factor data'!J132</f>
        <v>80.740143884892092</v>
      </c>
      <c r="M127" s="92">
        <f>H127*'National calculations'!$E$34</f>
        <v>5.2606265333218962</v>
      </c>
      <c r="N127" s="92">
        <f>H127*'National calculations'!$E$35</f>
        <v>1.9081996062080173</v>
      </c>
      <c r="O127" s="92">
        <f>H127*'National calculations'!$E$36</f>
        <v>0.36900371557928274</v>
      </c>
      <c r="P127" s="92">
        <f>H127*'National calculations'!$E$37</f>
        <v>1.5334010328632515</v>
      </c>
      <c r="Q127" s="93">
        <f t="shared" si="51"/>
        <v>4206555.8469654936</v>
      </c>
      <c r="R127" s="93">
        <f t="shared" si="52"/>
        <v>446956.21120336733</v>
      </c>
      <c r="S127" s="93">
        <f t="shared" si="53"/>
        <v>20549.431295390859</v>
      </c>
      <c r="T127" s="93">
        <f t="shared" si="54"/>
        <v>70570.001415174018</v>
      </c>
      <c r="U127" s="93">
        <f t="shared" si="50"/>
        <v>4744631.4908794267</v>
      </c>
      <c r="V127" s="92">
        <f t="shared" si="55"/>
        <v>5.2606265333218953</v>
      </c>
      <c r="W127" s="92">
        <f t="shared" si="56"/>
        <v>0.55895364032444916</v>
      </c>
      <c r="X127" s="92">
        <f t="shared" si="57"/>
        <v>2.5698668328673506E-2</v>
      </c>
      <c r="Y127" s="92">
        <f t="shared" si="58"/>
        <v>8.8253296855438951E-2</v>
      </c>
      <c r="Z127" s="92">
        <f t="shared" si="59"/>
        <v>5.9335321388304578</v>
      </c>
      <c r="AA127" s="92">
        <v>0</v>
      </c>
      <c r="AB127" s="92">
        <v>0</v>
      </c>
      <c r="AC127" s="92">
        <v>0</v>
      </c>
      <c r="AD127" s="92">
        <f t="shared" si="60"/>
        <v>0</v>
      </c>
      <c r="AE127" s="92">
        <f t="shared" si="61"/>
        <v>0</v>
      </c>
      <c r="AF127" s="92">
        <f t="shared" si="62"/>
        <v>0</v>
      </c>
      <c r="AG127" s="92">
        <f t="shared" si="63"/>
        <v>5.93</v>
      </c>
      <c r="AH127" s="93">
        <f t="shared" si="64"/>
        <v>4741808</v>
      </c>
      <c r="AI127" s="184"/>
      <c r="AJ127" s="177">
        <v>676.94</v>
      </c>
      <c r="AK127" s="93">
        <f t="shared" si="65"/>
        <v>2288125</v>
      </c>
      <c r="AL127" s="185"/>
    </row>
    <row r="128" spans="1:38" x14ac:dyDescent="0.35">
      <c r="A128" s="90" t="s">
        <v>186</v>
      </c>
      <c r="B128" s="89">
        <v>865</v>
      </c>
      <c r="C128" s="90" t="s">
        <v>200</v>
      </c>
      <c r="D128" s="92">
        <v>5.47</v>
      </c>
      <c r="E128" s="92">
        <f>'TP notional rates'!I132</f>
        <v>0.02</v>
      </c>
      <c r="F128" s="92">
        <f t="shared" si="48"/>
        <v>5.5173499999999986</v>
      </c>
      <c r="G128" s="92">
        <f t="shared" si="49"/>
        <v>5.702674803399999</v>
      </c>
      <c r="H128" s="91">
        <f>ACA!I136</f>
        <v>1.0743066492429707</v>
      </c>
      <c r="I128" s="91">
        <f>'Formula factor data'!D133</f>
        <v>6739.29</v>
      </c>
      <c r="J128" s="91">
        <f>'Formula factor data'!H133</f>
        <v>1095.2905141202027</v>
      </c>
      <c r="K128" s="91">
        <f>'Formula factor data'!I133</f>
        <v>526.80579428681369</v>
      </c>
      <c r="L128" s="91">
        <f>'Formula factor data'!J133</f>
        <v>265.64740807259665</v>
      </c>
      <c r="M128" s="92">
        <f>H128*'National calculations'!$E$34</f>
        <v>5.238997030140256</v>
      </c>
      <c r="N128" s="92">
        <f>H128*'National calculations'!$E$35</f>
        <v>1.9003538849441628</v>
      </c>
      <c r="O128" s="92">
        <f>H128*'National calculations'!$E$36</f>
        <v>0.36748652613623761</v>
      </c>
      <c r="P128" s="92">
        <f>H128*'National calculations'!$E$37</f>
        <v>1.5270963270817326</v>
      </c>
      <c r="Q128" s="93">
        <f t="shared" si="51"/>
        <v>20125058.568294737</v>
      </c>
      <c r="R128" s="93">
        <f t="shared" si="52"/>
        <v>1186420.5626809655</v>
      </c>
      <c r="S128" s="93">
        <f t="shared" si="53"/>
        <v>110348.59783581446</v>
      </c>
      <c r="T128" s="93">
        <f t="shared" si="54"/>
        <v>231231.4332648734</v>
      </c>
      <c r="U128" s="93">
        <f t="shared" si="50"/>
        <v>21653059.162076391</v>
      </c>
      <c r="V128" s="92">
        <f t="shared" si="55"/>
        <v>5.238997030140256</v>
      </c>
      <c r="W128" s="92">
        <f t="shared" si="56"/>
        <v>0.30885146412319642</v>
      </c>
      <c r="X128" s="92">
        <f t="shared" si="57"/>
        <v>2.8726176094351564E-2</v>
      </c>
      <c r="Y128" s="92">
        <f t="shared" si="58"/>
        <v>6.0194646790158089E-2</v>
      </c>
      <c r="Z128" s="92">
        <f t="shared" si="59"/>
        <v>5.6367693171479614</v>
      </c>
      <c r="AA128" s="92">
        <v>7.3230682852038598E-2</v>
      </c>
      <c r="AB128" s="92">
        <v>0</v>
      </c>
      <c r="AC128" s="92">
        <v>0</v>
      </c>
      <c r="AD128" s="92">
        <f t="shared" si="60"/>
        <v>281308.00092361163</v>
      </c>
      <c r="AE128" s="92">
        <f t="shared" si="61"/>
        <v>0</v>
      </c>
      <c r="AF128" s="92">
        <f t="shared" si="62"/>
        <v>0</v>
      </c>
      <c r="AG128" s="92">
        <f t="shared" si="63"/>
        <v>5.71</v>
      </c>
      <c r="AH128" s="93">
        <f t="shared" si="64"/>
        <v>21934368</v>
      </c>
      <c r="AI128" s="184"/>
      <c r="AJ128" s="177">
        <v>3493.42</v>
      </c>
      <c r="AK128" s="93">
        <f t="shared" si="65"/>
        <v>11370035</v>
      </c>
      <c r="AL128" s="185"/>
    </row>
    <row r="129" spans="1:38" x14ac:dyDescent="0.35">
      <c r="A129" s="90" t="s">
        <v>201</v>
      </c>
      <c r="B129" s="89">
        <v>330</v>
      </c>
      <c r="C129" s="90" t="s">
        <v>202</v>
      </c>
      <c r="D129" s="92">
        <v>5.95</v>
      </c>
      <c r="E129" s="92">
        <f>'TP notional rates'!I133</f>
        <v>0.08</v>
      </c>
      <c r="F129" s="92">
        <f t="shared" si="48"/>
        <v>6.0597499999999993</v>
      </c>
      <c r="G129" s="92">
        <f t="shared" si="49"/>
        <v>6.261337309</v>
      </c>
      <c r="H129" s="91">
        <f>ACA!I137</f>
        <v>1.0668486297968276</v>
      </c>
      <c r="I129" s="91">
        <f>'Formula factor data'!D134</f>
        <v>17967.830000000002</v>
      </c>
      <c r="J129" s="91">
        <f>'Formula factor data'!H134</f>
        <v>7451.3037931002391</v>
      </c>
      <c r="K129" s="91">
        <f>'Formula factor data'!I134</f>
        <v>7623.7498000396372</v>
      </c>
      <c r="L129" s="91">
        <f>'Formula factor data'!J134</f>
        <v>752.43657796682839</v>
      </c>
      <c r="M129" s="92">
        <f>H129*'National calculations'!$E$34</f>
        <v>5.2026270218594686</v>
      </c>
      <c r="N129" s="92">
        <f>H129*'National calculations'!$E$35</f>
        <v>1.8871613051174865</v>
      </c>
      <c r="O129" s="92">
        <f>H129*'National calculations'!$E$36</f>
        <v>0.3649353721802876</v>
      </c>
      <c r="P129" s="92">
        <f>H129*'National calculations'!$E$37</f>
        <v>1.5164949646946202</v>
      </c>
      <c r="Q129" s="93">
        <f t="shared" si="51"/>
        <v>53283553.192841016</v>
      </c>
      <c r="R129" s="93">
        <f t="shared" si="52"/>
        <v>8015232.9488779362</v>
      </c>
      <c r="S129" s="93">
        <f t="shared" si="53"/>
        <v>1585840.3032915094</v>
      </c>
      <c r="T129" s="93">
        <f t="shared" si="54"/>
        <v>650407.78059108544</v>
      </c>
      <c r="U129" s="93">
        <f t="shared" si="50"/>
        <v>63535034.225601546</v>
      </c>
      <c r="V129" s="92">
        <f t="shared" si="55"/>
        <v>5.2026270218594695</v>
      </c>
      <c r="W129" s="92">
        <f t="shared" si="56"/>
        <v>0.78261048724380877</v>
      </c>
      <c r="X129" s="92">
        <f t="shared" si="57"/>
        <v>0.15484206889128285</v>
      </c>
      <c r="Y129" s="92">
        <f t="shared" si="58"/>
        <v>6.3506070668452805E-2</v>
      </c>
      <c r="Z129" s="92">
        <f t="shared" si="59"/>
        <v>6.2035856486630134</v>
      </c>
      <c r="AA129" s="92">
        <v>0</v>
      </c>
      <c r="AB129" s="92">
        <v>0</v>
      </c>
      <c r="AC129" s="92">
        <v>0</v>
      </c>
      <c r="AD129" s="92">
        <f t="shared" si="60"/>
        <v>0</v>
      </c>
      <c r="AE129" s="92">
        <f t="shared" si="61"/>
        <v>0</v>
      </c>
      <c r="AF129" s="92">
        <f t="shared" si="62"/>
        <v>0</v>
      </c>
      <c r="AG129" s="92">
        <f t="shared" si="63"/>
        <v>6.2</v>
      </c>
      <c r="AH129" s="93">
        <f t="shared" si="64"/>
        <v>63498312</v>
      </c>
      <c r="AI129" s="184"/>
      <c r="AJ129" s="177">
        <v>5297.84</v>
      </c>
      <c r="AK129" s="93">
        <f t="shared" si="65"/>
        <v>18722567</v>
      </c>
      <c r="AL129" s="185"/>
    </row>
    <row r="130" spans="1:38" x14ac:dyDescent="0.35">
      <c r="A130" s="90" t="s">
        <v>201</v>
      </c>
      <c r="B130" s="89">
        <v>331</v>
      </c>
      <c r="C130" s="90" t="s">
        <v>203</v>
      </c>
      <c r="D130" s="92">
        <v>5.73</v>
      </c>
      <c r="E130" s="92">
        <f>'TP notional rates'!I134</f>
        <v>0.11</v>
      </c>
      <c r="F130" s="92">
        <f t="shared" si="48"/>
        <v>5.8686499999999997</v>
      </c>
      <c r="G130" s="92">
        <f t="shared" si="49"/>
        <v>6.062783660600001</v>
      </c>
      <c r="H130" s="91">
        <f>ACA!I138</f>
        <v>1.0737888368244899</v>
      </c>
      <c r="I130" s="91">
        <f>'Formula factor data'!D135</f>
        <v>5306.3</v>
      </c>
      <c r="J130" s="91">
        <f>'Formula factor data'!H135</f>
        <v>1388.9531347962381</v>
      </c>
      <c r="K130" s="91">
        <f>'Formula factor data'!I135</f>
        <v>1960.8816506559904</v>
      </c>
      <c r="L130" s="91">
        <f>'Formula factor data'!J135</f>
        <v>219.23913335572726</v>
      </c>
      <c r="M130" s="92">
        <f>H130*'National calculations'!$E$34</f>
        <v>5.2364718500862164</v>
      </c>
      <c r="N130" s="92">
        <f>H130*'National calculations'!$E$35</f>
        <v>1.8994379203619594</v>
      </c>
      <c r="O130" s="92">
        <f>H130*'National calculations'!$E$36</f>
        <v>0.36730939878903951</v>
      </c>
      <c r="P130" s="92">
        <f>H130*'National calculations'!$E$37</f>
        <v>1.5263602714658278</v>
      </c>
      <c r="Q130" s="93">
        <f t="shared" si="51"/>
        <v>15838185.629524119</v>
      </c>
      <c r="R130" s="93">
        <f t="shared" si="52"/>
        <v>1503791.2446874266</v>
      </c>
      <c r="S130" s="93">
        <f t="shared" si="53"/>
        <v>410542.64831337938</v>
      </c>
      <c r="T130" s="93">
        <f t="shared" si="54"/>
        <v>190743.60476972497</v>
      </c>
      <c r="U130" s="93">
        <f t="shared" si="50"/>
        <v>17943263.127294652</v>
      </c>
      <c r="V130" s="92">
        <f t="shared" si="55"/>
        <v>5.2364718500862164</v>
      </c>
      <c r="W130" s="92">
        <f t="shared" si="56"/>
        <v>0.49718829576872597</v>
      </c>
      <c r="X130" s="92">
        <f t="shared" si="57"/>
        <v>0.13573493021482222</v>
      </c>
      <c r="Y130" s="92">
        <f t="shared" si="58"/>
        <v>6.3064263819380864E-2</v>
      </c>
      <c r="Z130" s="92">
        <f t="shared" si="59"/>
        <v>5.9324593398891459</v>
      </c>
      <c r="AA130" s="92">
        <v>0</v>
      </c>
      <c r="AB130" s="92">
        <v>0</v>
      </c>
      <c r="AC130" s="92">
        <v>0</v>
      </c>
      <c r="AD130" s="92">
        <f t="shared" si="60"/>
        <v>0</v>
      </c>
      <c r="AE130" s="92">
        <f t="shared" si="61"/>
        <v>0</v>
      </c>
      <c r="AF130" s="92">
        <f t="shared" si="62"/>
        <v>0</v>
      </c>
      <c r="AG130" s="92">
        <f t="shared" si="63"/>
        <v>5.93</v>
      </c>
      <c r="AH130" s="93">
        <f t="shared" si="64"/>
        <v>17935825</v>
      </c>
      <c r="AI130" s="184"/>
      <c r="AJ130" s="177">
        <v>1951.72</v>
      </c>
      <c r="AK130" s="93">
        <f t="shared" si="65"/>
        <v>6597009</v>
      </c>
      <c r="AL130" s="185"/>
    </row>
    <row r="131" spans="1:38" x14ac:dyDescent="0.35">
      <c r="A131" s="90" t="s">
        <v>201</v>
      </c>
      <c r="B131" s="89">
        <v>332</v>
      </c>
      <c r="C131" s="90" t="s">
        <v>204</v>
      </c>
      <c r="D131" s="92">
        <v>5.47</v>
      </c>
      <c r="E131" s="92">
        <f>'TP notional rates'!I135</f>
        <v>0.1</v>
      </c>
      <c r="F131" s="92">
        <f t="shared" si="48"/>
        <v>5.5973499999999987</v>
      </c>
      <c r="G131" s="92">
        <f t="shared" si="49"/>
        <v>5.7826748033999991</v>
      </c>
      <c r="H131" s="91">
        <f>ACA!I139</f>
        <v>1.0394446014712211</v>
      </c>
      <c r="I131" s="91">
        <f>'Formula factor data'!D136</f>
        <v>4280.03</v>
      </c>
      <c r="J131" s="91">
        <f>'Formula factor data'!H136</f>
        <v>1112.6077021260805</v>
      </c>
      <c r="K131" s="91">
        <f>'Formula factor data'!I136</f>
        <v>518.09141004839194</v>
      </c>
      <c r="L131" s="91">
        <f>'Formula factor data'!J136</f>
        <v>190.40306012402266</v>
      </c>
      <c r="M131" s="92">
        <f>H131*'National calculations'!$E$34</f>
        <v>5.0689876898187514</v>
      </c>
      <c r="N131" s="92">
        <f>H131*'National calculations'!$E$35</f>
        <v>1.8386859915481406</v>
      </c>
      <c r="O131" s="92">
        <f>H131*'National calculations'!$E$36</f>
        <v>0.35556131573317107</v>
      </c>
      <c r="P131" s="92">
        <f>H131*'National calculations'!$E$37</f>
        <v>1.4775409183496899</v>
      </c>
      <c r="Q131" s="93">
        <f t="shared" si="51"/>
        <v>12366389.04777132</v>
      </c>
      <c r="R131" s="93">
        <f t="shared" si="52"/>
        <v>1166069.6317130409</v>
      </c>
      <c r="S131" s="93">
        <f t="shared" si="53"/>
        <v>105001.56015331025</v>
      </c>
      <c r="T131" s="93">
        <f t="shared" si="54"/>
        <v>160357.13801797663</v>
      </c>
      <c r="U131" s="93">
        <f t="shared" si="50"/>
        <v>13797817.377655648</v>
      </c>
      <c r="V131" s="92">
        <f t="shared" si="55"/>
        <v>5.0689876898187505</v>
      </c>
      <c r="W131" s="92">
        <f t="shared" si="56"/>
        <v>0.47797239645231249</v>
      </c>
      <c r="X131" s="92">
        <f t="shared" si="57"/>
        <v>4.3040180425571797E-2</v>
      </c>
      <c r="Y131" s="92">
        <f t="shared" si="58"/>
        <v>6.573045336416794E-2</v>
      </c>
      <c r="Z131" s="92">
        <f t="shared" si="59"/>
        <v>5.6557307200608022</v>
      </c>
      <c r="AA131" s="92">
        <v>5.4269279939197723E-2</v>
      </c>
      <c r="AB131" s="92">
        <v>0</v>
      </c>
      <c r="AC131" s="92">
        <v>0</v>
      </c>
      <c r="AD131" s="92">
        <f t="shared" si="60"/>
        <v>132396.26334435373</v>
      </c>
      <c r="AE131" s="92">
        <f t="shared" si="61"/>
        <v>0</v>
      </c>
      <c r="AF131" s="92">
        <f t="shared" si="62"/>
        <v>0</v>
      </c>
      <c r="AG131" s="92">
        <f t="shared" si="63"/>
        <v>5.71</v>
      </c>
      <c r="AH131" s="93">
        <f t="shared" si="64"/>
        <v>13930214</v>
      </c>
      <c r="AI131" s="184"/>
      <c r="AJ131" s="177">
        <v>1750.52</v>
      </c>
      <c r="AK131" s="93">
        <f t="shared" si="65"/>
        <v>5697418</v>
      </c>
      <c r="AL131" s="185"/>
    </row>
    <row r="132" spans="1:38" x14ac:dyDescent="0.35">
      <c r="A132" s="90" t="s">
        <v>201</v>
      </c>
      <c r="B132" s="89">
        <v>884</v>
      </c>
      <c r="C132" s="90" t="s">
        <v>205</v>
      </c>
      <c r="D132" s="92">
        <v>5.47</v>
      </c>
      <c r="E132" s="92">
        <f>'TP notional rates'!I136</f>
        <v>0.05</v>
      </c>
      <c r="F132" s="92">
        <f t="shared" si="48"/>
        <v>5.5473499999999989</v>
      </c>
      <c r="G132" s="92">
        <f t="shared" si="49"/>
        <v>5.7326748033999992</v>
      </c>
      <c r="H132" s="91">
        <f>ACA!I140</f>
        <v>1.0145383240505261</v>
      </c>
      <c r="I132" s="91">
        <f>'Formula factor data'!D137</f>
        <v>2093.5300000000002</v>
      </c>
      <c r="J132" s="91">
        <f>'Formula factor data'!H137</f>
        <v>397.83791316312494</v>
      </c>
      <c r="K132" s="91">
        <f>'Formula factor data'!I137</f>
        <v>258.89313536049798</v>
      </c>
      <c r="L132" s="91">
        <f>'Formula factor data'!J137</f>
        <v>81.581684813753597</v>
      </c>
      <c r="M132" s="92">
        <f>H132*'National calculations'!$E$34</f>
        <v>4.9475289670873801</v>
      </c>
      <c r="N132" s="92">
        <f>H132*'National calculations'!$E$35</f>
        <v>1.7946289794378021</v>
      </c>
      <c r="O132" s="92">
        <f>H132*'National calculations'!$E$36</f>
        <v>0.34704166133582909</v>
      </c>
      <c r="P132" s="92">
        <f>H132*'National calculations'!$E$37</f>
        <v>1.4421373538299846</v>
      </c>
      <c r="Q132" s="93">
        <f t="shared" si="51"/>
        <v>5903946.1815258721</v>
      </c>
      <c r="R132" s="93">
        <f t="shared" si="52"/>
        <v>406963.72540651419</v>
      </c>
      <c r="S132" s="93">
        <f t="shared" si="53"/>
        <v>51212.621168250873</v>
      </c>
      <c r="T132" s="93">
        <f t="shared" si="54"/>
        <v>67061.637183230108</v>
      </c>
      <c r="U132" s="93">
        <f t="shared" si="50"/>
        <v>6429184.1652838681</v>
      </c>
      <c r="V132" s="92">
        <f t="shared" si="55"/>
        <v>4.9475289670873792</v>
      </c>
      <c r="W132" s="92">
        <f t="shared" si="56"/>
        <v>0.34103712298443478</v>
      </c>
      <c r="X132" s="92">
        <f t="shared" si="57"/>
        <v>4.291636795457858E-2</v>
      </c>
      <c r="Y132" s="92">
        <f t="shared" si="58"/>
        <v>5.6197902613432063E-2</v>
      </c>
      <c r="Z132" s="92">
        <f t="shared" si="59"/>
        <v>5.3876803606398251</v>
      </c>
      <c r="AA132" s="92">
        <v>0.32231963936017483</v>
      </c>
      <c r="AB132" s="92">
        <v>0</v>
      </c>
      <c r="AC132" s="92">
        <v>0</v>
      </c>
      <c r="AD132" s="92">
        <f t="shared" si="60"/>
        <v>384627.92571613286</v>
      </c>
      <c r="AE132" s="92">
        <f t="shared" si="61"/>
        <v>0</v>
      </c>
      <c r="AF132" s="92">
        <f t="shared" si="62"/>
        <v>0</v>
      </c>
      <c r="AG132" s="92">
        <f t="shared" si="63"/>
        <v>5.71</v>
      </c>
      <c r="AH132" s="93">
        <f t="shared" si="64"/>
        <v>6813813</v>
      </c>
      <c r="AI132" s="184"/>
      <c r="AJ132" s="177">
        <v>1032.93</v>
      </c>
      <c r="AK132" s="93">
        <f t="shared" si="65"/>
        <v>3361878</v>
      </c>
      <c r="AL132" s="185"/>
    </row>
    <row r="133" spans="1:38" x14ac:dyDescent="0.35">
      <c r="A133" s="90" t="s">
        <v>201</v>
      </c>
      <c r="B133" s="89">
        <v>333</v>
      </c>
      <c r="C133" s="90" t="s">
        <v>206</v>
      </c>
      <c r="D133" s="92">
        <v>5.73</v>
      </c>
      <c r="E133" s="92">
        <f>'TP notional rates'!I137</f>
        <v>0.13</v>
      </c>
      <c r="F133" s="92">
        <f t="shared" si="48"/>
        <v>5.8886499999999993</v>
      </c>
      <c r="G133" s="92">
        <f t="shared" si="49"/>
        <v>6.0827836606000005</v>
      </c>
      <c r="H133" s="91">
        <f>ACA!I141</f>
        <v>1.062404271083405</v>
      </c>
      <c r="I133" s="91">
        <f>'Formula factor data'!D138</f>
        <v>5607.27</v>
      </c>
      <c r="J133" s="91">
        <f>'Formula factor data'!H138</f>
        <v>1941.0787605042017</v>
      </c>
      <c r="K133" s="91">
        <f>'Formula factor data'!I138</f>
        <v>1973.306604523329</v>
      </c>
      <c r="L133" s="91">
        <f>'Formula factor data'!J138</f>
        <v>193.31234518534529</v>
      </c>
      <c r="M133" s="92">
        <f>H133*'National calculations'!$E$34</f>
        <v>5.1809535247095564</v>
      </c>
      <c r="N133" s="92">
        <f>H133*'National calculations'!$E$35</f>
        <v>1.8792996258166186</v>
      </c>
      <c r="O133" s="92">
        <f>H133*'National calculations'!$E$36</f>
        <v>0.363415096804863</v>
      </c>
      <c r="P133" s="92">
        <f>H133*'National calculations'!$E$37</f>
        <v>1.5101774352701454</v>
      </c>
      <c r="Q133" s="93">
        <f t="shared" si="51"/>
        <v>16559073.004183948</v>
      </c>
      <c r="R133" s="93">
        <f t="shared" si="52"/>
        <v>2079285.0953287953</v>
      </c>
      <c r="S133" s="93">
        <f t="shared" si="53"/>
        <v>408763.7641038571</v>
      </c>
      <c r="T133" s="93">
        <f t="shared" si="54"/>
        <v>166403.48674509523</v>
      </c>
      <c r="U133" s="93">
        <f t="shared" si="50"/>
        <v>19213525.350361697</v>
      </c>
      <c r="V133" s="92">
        <f t="shared" si="55"/>
        <v>5.1809535247095564</v>
      </c>
      <c r="W133" s="92">
        <f t="shared" si="56"/>
        <v>0.65056053806863801</v>
      </c>
      <c r="X133" s="92">
        <f t="shared" si="57"/>
        <v>0.12789279109237137</v>
      </c>
      <c r="Y133" s="92">
        <f t="shared" si="58"/>
        <v>5.2063828147754933E-2</v>
      </c>
      <c r="Z133" s="92">
        <f t="shared" si="59"/>
        <v>6.0114706820183219</v>
      </c>
      <c r="AA133" s="92">
        <v>0</v>
      </c>
      <c r="AB133" s="92">
        <v>0</v>
      </c>
      <c r="AC133" s="92">
        <v>0</v>
      </c>
      <c r="AD133" s="92">
        <f t="shared" si="60"/>
        <v>0</v>
      </c>
      <c r="AE133" s="92">
        <f t="shared" si="61"/>
        <v>0</v>
      </c>
      <c r="AF133" s="92">
        <f t="shared" si="62"/>
        <v>0</v>
      </c>
      <c r="AG133" s="92">
        <f t="shared" si="63"/>
        <v>6.01</v>
      </c>
      <c r="AH133" s="93">
        <f t="shared" si="64"/>
        <v>19208825</v>
      </c>
      <c r="AI133" s="184"/>
      <c r="AJ133" s="177">
        <v>1704.65</v>
      </c>
      <c r="AK133" s="93">
        <f t="shared" si="65"/>
        <v>5839620</v>
      </c>
      <c r="AL133" s="185"/>
    </row>
    <row r="134" spans="1:38" x14ac:dyDescent="0.35">
      <c r="A134" s="90" t="s">
        <v>201</v>
      </c>
      <c r="B134" s="89">
        <v>893</v>
      </c>
      <c r="C134" s="90" t="s">
        <v>207</v>
      </c>
      <c r="D134" s="92">
        <v>5.47</v>
      </c>
      <c r="E134" s="92">
        <f>'TP notional rates'!I138</f>
        <v>0.08</v>
      </c>
      <c r="F134" s="92">
        <f t="shared" si="48"/>
        <v>5.5773499999999991</v>
      </c>
      <c r="G134" s="92">
        <f t="shared" si="49"/>
        <v>5.7626748033999995</v>
      </c>
      <c r="H134" s="91">
        <f>ACA!I142</f>
        <v>1.0283087953756069</v>
      </c>
      <c r="I134" s="91">
        <f>'Formula factor data'!D139</f>
        <v>3681.37</v>
      </c>
      <c r="J134" s="91">
        <f>'Formula factor data'!H139</f>
        <v>678.65465291421083</v>
      </c>
      <c r="K134" s="91">
        <f>'Formula factor data'!I139</f>
        <v>216.09958781285491</v>
      </c>
      <c r="L134" s="91">
        <f>'Formula factor data'!J139</f>
        <v>120.50617537313431</v>
      </c>
      <c r="M134" s="92">
        <f>H134*'National calculations'!$E$34</f>
        <v>5.0146824734224351</v>
      </c>
      <c r="N134" s="92">
        <f>H134*'National calculations'!$E$35</f>
        <v>1.8189877309158551</v>
      </c>
      <c r="O134" s="92">
        <f>H134*'National calculations'!$E$36</f>
        <v>0.35175210660215839</v>
      </c>
      <c r="P134" s="92">
        <f>H134*'National calculations'!$E$37</f>
        <v>1.4617116869103333</v>
      </c>
      <c r="Q134" s="93">
        <f t="shared" si="51"/>
        <v>10522713.921794396</v>
      </c>
      <c r="R134" s="93">
        <f t="shared" si="52"/>
        <v>703644.75769254728</v>
      </c>
      <c r="S134" s="93">
        <f t="shared" si="53"/>
        <v>43327.686591947</v>
      </c>
      <c r="T134" s="93">
        <f t="shared" si="54"/>
        <v>100402.81238603267</v>
      </c>
      <c r="U134" s="93">
        <f t="shared" si="50"/>
        <v>11370089.178464923</v>
      </c>
      <c r="V134" s="92">
        <f t="shared" si="55"/>
        <v>5.0146824734224351</v>
      </c>
      <c r="W134" s="92">
        <f t="shared" si="56"/>
        <v>0.33532746971369559</v>
      </c>
      <c r="X134" s="92">
        <f t="shared" si="57"/>
        <v>2.0648151435207499E-2</v>
      </c>
      <c r="Y134" s="92">
        <f t="shared" si="58"/>
        <v>4.7847753659039059E-2</v>
      </c>
      <c r="Z134" s="92">
        <f t="shared" si="59"/>
        <v>5.4185058482303781</v>
      </c>
      <c r="AA134" s="92">
        <v>0.29149415176962457</v>
      </c>
      <c r="AB134" s="92">
        <v>0</v>
      </c>
      <c r="AC134" s="92">
        <v>0</v>
      </c>
      <c r="AD134" s="92">
        <f t="shared" si="60"/>
        <v>611665.76053508138</v>
      </c>
      <c r="AE134" s="92">
        <f t="shared" si="61"/>
        <v>0</v>
      </c>
      <c r="AF134" s="92">
        <f t="shared" si="62"/>
        <v>0</v>
      </c>
      <c r="AG134" s="92">
        <f t="shared" si="63"/>
        <v>5.71</v>
      </c>
      <c r="AH134" s="93">
        <f t="shared" si="64"/>
        <v>11981755</v>
      </c>
      <c r="AI134" s="184"/>
      <c r="AJ134" s="177">
        <v>1976.81</v>
      </c>
      <c r="AK134" s="93">
        <f t="shared" si="65"/>
        <v>6433924</v>
      </c>
      <c r="AL134" s="185"/>
    </row>
    <row r="135" spans="1:38" x14ac:dyDescent="0.35">
      <c r="A135" s="90" t="s">
        <v>201</v>
      </c>
      <c r="B135" s="89">
        <v>334</v>
      </c>
      <c r="C135" s="90" t="s">
        <v>208</v>
      </c>
      <c r="D135" s="92">
        <v>5.57</v>
      </c>
      <c r="E135" s="92">
        <f>'TP notional rates'!I139</f>
        <v>0.12</v>
      </c>
      <c r="F135" s="92">
        <f t="shared" si="48"/>
        <v>5.7178499999999994</v>
      </c>
      <c r="G135" s="92">
        <f t="shared" si="49"/>
        <v>5.9065628254000009</v>
      </c>
      <c r="H135" s="91">
        <f>ACA!I143</f>
        <v>1.0664043155301137</v>
      </c>
      <c r="I135" s="91">
        <f>'Formula factor data'!D140</f>
        <v>3360.9</v>
      </c>
      <c r="J135" s="91">
        <f>'Formula factor data'!H140</f>
        <v>793.75842550422897</v>
      </c>
      <c r="K135" s="91">
        <f>'Formula factor data'!I140</f>
        <v>537.56054292087003</v>
      </c>
      <c r="L135" s="91">
        <f>'Formula factor data'!J140</f>
        <v>141.90466666666669</v>
      </c>
      <c r="M135" s="92">
        <f>H135*'National calculations'!$E$34</f>
        <v>5.2004602651653684</v>
      </c>
      <c r="N135" s="92">
        <f>H135*'National calculations'!$E$35</f>
        <v>1.8863753522952817</v>
      </c>
      <c r="O135" s="92">
        <f>H135*'National calculations'!$E$36</f>
        <v>0.36478338623986495</v>
      </c>
      <c r="P135" s="92">
        <f>H135*'National calculations'!$E$37</f>
        <v>1.5158633846096912</v>
      </c>
      <c r="Q135" s="93">
        <f t="shared" ref="Q135:Q157" si="66">I135*M135*38*15</f>
        <v>9962589.3359607421</v>
      </c>
      <c r="R135" s="93">
        <f t="shared" ref="R135:R157" si="67">J135*N135*38*15</f>
        <v>853476.00784229615</v>
      </c>
      <c r="S135" s="93">
        <f t="shared" ref="S135:S157" si="68">K135*O135*38*15</f>
        <v>111773.09843870068</v>
      </c>
      <c r="T135" s="93">
        <f t="shared" ref="T135:T157" si="69">L135*P135*38*15</f>
        <v>122611.61033398872</v>
      </c>
      <c r="U135" s="93">
        <f t="shared" si="50"/>
        <v>11050450.052575728</v>
      </c>
      <c r="V135" s="92">
        <f t="shared" ref="V135:V157" si="70">Q135/($I135*15*38)</f>
        <v>5.2004602651653675</v>
      </c>
      <c r="W135" s="92">
        <f t="shared" ref="W135:W157" si="71">R135/($I135*15*38)</f>
        <v>0.44551350220116276</v>
      </c>
      <c r="X135" s="92">
        <f t="shared" ref="X135:X157" si="72">S135/($I135*15*38)</f>
        <v>5.8345429841892116E-2</v>
      </c>
      <c r="Y135" s="92">
        <f t="shared" ref="Y135:Y157" si="73">T135/($I135*15*38)</f>
        <v>6.4003120683520293E-2</v>
      </c>
      <c r="Z135" s="92">
        <f t="shared" ref="Z135:Z157" si="74">U135/($I135*15*38)</f>
        <v>5.7683223178919434</v>
      </c>
      <c r="AA135" s="92">
        <v>0</v>
      </c>
      <c r="AB135" s="92">
        <v>0</v>
      </c>
      <c r="AC135" s="92">
        <v>0</v>
      </c>
      <c r="AD135" s="92">
        <f t="shared" ref="AD135:AD157" si="75">AA135*I135*15*38</f>
        <v>0</v>
      </c>
      <c r="AE135" s="92">
        <f t="shared" ref="AE135:AE157" si="76">AB135*$I135*15*38</f>
        <v>0</v>
      </c>
      <c r="AF135" s="92">
        <f t="shared" ref="AF135:AF157" si="77">AC135*$I135*15*38</f>
        <v>0</v>
      </c>
      <c r="AG135" s="92">
        <f t="shared" ref="AG135:AG157" si="78">ROUND(Z135+AA135+AB135-AC135,2)</f>
        <v>5.77</v>
      </c>
      <c r="AH135" s="93">
        <f t="shared" ref="AH135:AH157" si="79">ROUNDUP(AG135*I135*15*38,0)</f>
        <v>11053665</v>
      </c>
      <c r="AI135" s="184"/>
      <c r="AJ135" s="177">
        <v>1755.39</v>
      </c>
      <c r="AK135" s="93">
        <f t="shared" ref="AK135:AK157" si="80">ROUNDUP(AG135*AJ135*15*38,0)</f>
        <v>5773303</v>
      </c>
      <c r="AL135" s="185"/>
    </row>
    <row r="136" spans="1:38" x14ac:dyDescent="0.35">
      <c r="A136" s="90" t="s">
        <v>201</v>
      </c>
      <c r="B136" s="89">
        <v>860</v>
      </c>
      <c r="C136" s="90" t="s">
        <v>209</v>
      </c>
      <c r="D136" s="92">
        <v>5.47</v>
      </c>
      <c r="E136" s="92">
        <f>'TP notional rates'!I140</f>
        <v>0.01</v>
      </c>
      <c r="F136" s="92">
        <f t="shared" ref="F136:F157" si="81">(D136*100.5%)+E136</f>
        <v>5.5073499999999989</v>
      </c>
      <c r="G136" s="92">
        <f t="shared" ref="G136:G157" si="82">(D136*103.888022%)+E136</f>
        <v>5.6926748033999992</v>
      </c>
      <c r="H136" s="91">
        <f>ACA!I144</f>
        <v>1.0690352960102163</v>
      </c>
      <c r="I136" s="91">
        <f>'Formula factor data'!D141</f>
        <v>11484.47</v>
      </c>
      <c r="J136" s="91">
        <f>'Formula factor data'!H141</f>
        <v>2225.2350935325389</v>
      </c>
      <c r="K136" s="91">
        <f>'Formula factor data'!I141</f>
        <v>1072.2825719397727</v>
      </c>
      <c r="L136" s="91">
        <f>'Formula factor data'!J141</f>
        <v>384.94381131458471</v>
      </c>
      <c r="M136" s="92">
        <f>H136*'National calculations'!$E$34</f>
        <v>5.2132905859414036</v>
      </c>
      <c r="N136" s="92">
        <f>H136*'National calculations'!$E$35</f>
        <v>1.8910293251438146</v>
      </c>
      <c r="O136" s="92">
        <f>H136*'National calculations'!$E$36</f>
        <v>0.36568336193828072</v>
      </c>
      <c r="P136" s="92">
        <f>H136*'National calculations'!$E$37</f>
        <v>1.5196032484843303</v>
      </c>
      <c r="Q136" s="93">
        <f t="shared" si="66"/>
        <v>34126971.221250087</v>
      </c>
      <c r="R136" s="93">
        <f t="shared" si="67"/>
        <v>2398551.3458092269</v>
      </c>
      <c r="S136" s="93">
        <f t="shared" si="68"/>
        <v>223506.06063721457</v>
      </c>
      <c r="T136" s="93">
        <f t="shared" si="69"/>
        <v>333428.26370982174</v>
      </c>
      <c r="U136" s="93">
        <f t="shared" ref="U136:U157" si="83">SUM(Q136:T136)</f>
        <v>37082456.89140635</v>
      </c>
      <c r="V136" s="92">
        <f t="shared" si="70"/>
        <v>5.2132905859414036</v>
      </c>
      <c r="W136" s="92">
        <f t="shared" si="71"/>
        <v>0.3664065313601037</v>
      </c>
      <c r="X136" s="92">
        <f t="shared" si="72"/>
        <v>3.4143142509385493E-2</v>
      </c>
      <c r="Y136" s="92">
        <f t="shared" si="73"/>
        <v>5.0935033672218397E-2</v>
      </c>
      <c r="Z136" s="92">
        <f t="shared" si="74"/>
        <v>5.6647752934831113</v>
      </c>
      <c r="AA136" s="92">
        <v>4.5224706516890478E-2</v>
      </c>
      <c r="AB136" s="92">
        <v>0</v>
      </c>
      <c r="AC136" s="92">
        <v>0</v>
      </c>
      <c r="AD136" s="92">
        <f t="shared" si="75"/>
        <v>296047.61759365891</v>
      </c>
      <c r="AE136" s="92">
        <f t="shared" si="76"/>
        <v>0</v>
      </c>
      <c r="AF136" s="92">
        <f t="shared" si="77"/>
        <v>0</v>
      </c>
      <c r="AG136" s="92">
        <f t="shared" si="78"/>
        <v>5.71</v>
      </c>
      <c r="AH136" s="93">
        <f t="shared" si="79"/>
        <v>37378505</v>
      </c>
      <c r="AI136" s="184"/>
      <c r="AJ136" s="177">
        <v>6346.18</v>
      </c>
      <c r="AK136" s="93">
        <f t="shared" si="80"/>
        <v>20654913</v>
      </c>
      <c r="AL136" s="185"/>
    </row>
    <row r="137" spans="1:38" x14ac:dyDescent="0.35">
      <c r="A137" s="90" t="s">
        <v>201</v>
      </c>
      <c r="B137" s="89">
        <v>861</v>
      </c>
      <c r="C137" s="90" t="s">
        <v>210</v>
      </c>
      <c r="D137" s="92">
        <v>5.65</v>
      </c>
      <c r="E137" s="92">
        <f>'TP notional rates'!I141</f>
        <v>0.14000000000000001</v>
      </c>
      <c r="F137" s="92">
        <f t="shared" si="81"/>
        <v>5.818249999999999</v>
      </c>
      <c r="G137" s="92">
        <f t="shared" si="82"/>
        <v>6.0096732429999999</v>
      </c>
      <c r="H137" s="91">
        <f>ACA!I145</f>
        <v>1.0317478238535647</v>
      </c>
      <c r="I137" s="91">
        <f>'Formula factor data'!D142</f>
        <v>3830.8</v>
      </c>
      <c r="J137" s="91">
        <f>'Formula factor data'!H142</f>
        <v>1504.0605019181587</v>
      </c>
      <c r="K137" s="91">
        <f>'Formula factor data'!I142</f>
        <v>1011.5634621701602</v>
      </c>
      <c r="L137" s="91">
        <f>'Formula factor data'!J142</f>
        <v>153.07087276550999</v>
      </c>
      <c r="M137" s="92">
        <f>H137*'National calculations'!$E$34</f>
        <v>5.0314533460548301</v>
      </c>
      <c r="N137" s="92">
        <f>H137*'National calculations'!$E$35</f>
        <v>1.8250710695353507</v>
      </c>
      <c r="O137" s="92">
        <f>H137*'National calculations'!$E$36</f>
        <v>0.35292849011382971</v>
      </c>
      <c r="P137" s="92">
        <f>H137*'National calculations'!$E$37</f>
        <v>1.4666001680168399</v>
      </c>
      <c r="Q137" s="93">
        <f t="shared" si="66"/>
        <v>10986460.142498102</v>
      </c>
      <c r="R137" s="93">
        <f t="shared" si="67"/>
        <v>1564659.8660625406</v>
      </c>
      <c r="S137" s="93">
        <f t="shared" si="68"/>
        <v>203495.45225407864</v>
      </c>
      <c r="T137" s="93">
        <f t="shared" si="69"/>
        <v>127961.44759833734</v>
      </c>
      <c r="U137" s="93">
        <f t="shared" si="83"/>
        <v>12882576.90841306</v>
      </c>
      <c r="V137" s="92">
        <f t="shared" si="70"/>
        <v>5.031453346054831</v>
      </c>
      <c r="W137" s="92">
        <f t="shared" si="71"/>
        <v>0.71656502790060828</v>
      </c>
      <c r="X137" s="92">
        <f t="shared" si="72"/>
        <v>9.3194519514992358E-2</v>
      </c>
      <c r="Y137" s="92">
        <f t="shared" si="73"/>
        <v>5.8602320067970476E-2</v>
      </c>
      <c r="Z137" s="92">
        <f t="shared" si="74"/>
        <v>5.8998152135384023</v>
      </c>
      <c r="AA137" s="92">
        <v>0</v>
      </c>
      <c r="AB137" s="92">
        <v>0</v>
      </c>
      <c r="AC137" s="92">
        <v>0</v>
      </c>
      <c r="AD137" s="92">
        <f t="shared" si="75"/>
        <v>0</v>
      </c>
      <c r="AE137" s="92">
        <f t="shared" si="76"/>
        <v>0</v>
      </c>
      <c r="AF137" s="92">
        <f t="shared" si="77"/>
        <v>0</v>
      </c>
      <c r="AG137" s="92">
        <f t="shared" si="78"/>
        <v>5.9</v>
      </c>
      <c r="AH137" s="93">
        <f t="shared" si="79"/>
        <v>12882981</v>
      </c>
      <c r="AI137" s="184"/>
      <c r="AJ137" s="177">
        <v>1485.22</v>
      </c>
      <c r="AK137" s="93">
        <f t="shared" si="80"/>
        <v>4994795</v>
      </c>
      <c r="AL137" s="185"/>
    </row>
    <row r="138" spans="1:38" x14ac:dyDescent="0.35">
      <c r="A138" s="90" t="s">
        <v>201</v>
      </c>
      <c r="B138" s="89">
        <v>894</v>
      </c>
      <c r="C138" s="90" t="s">
        <v>211</v>
      </c>
      <c r="D138" s="92">
        <v>5.47</v>
      </c>
      <c r="E138" s="92">
        <f>'TP notional rates'!I142</f>
        <v>0.09</v>
      </c>
      <c r="F138" s="92">
        <f t="shared" si="81"/>
        <v>5.5873499999999989</v>
      </c>
      <c r="G138" s="92">
        <f t="shared" si="82"/>
        <v>5.7726748033999993</v>
      </c>
      <c r="H138" s="91">
        <f>ACA!I146</f>
        <v>1.0314466388217223</v>
      </c>
      <c r="I138" s="91">
        <f>'Formula factor data'!D143</f>
        <v>2816.51</v>
      </c>
      <c r="J138" s="91">
        <f>'Formula factor data'!H143</f>
        <v>809.99769221549707</v>
      </c>
      <c r="K138" s="91">
        <f>'Formula factor data'!I143</f>
        <v>515.02081185691304</v>
      </c>
      <c r="L138" s="91">
        <f>'Formula factor data'!J143</f>
        <v>136.99223114680947</v>
      </c>
      <c r="M138" s="92">
        <f>H138*'National calculations'!$E$34</f>
        <v>5.0299845778139769</v>
      </c>
      <c r="N138" s="92">
        <f>H138*'National calculations'!$E$35</f>
        <v>1.8245382997291208</v>
      </c>
      <c r="O138" s="92">
        <f>H138*'National calculations'!$E$36</f>
        <v>0.3528254641843579</v>
      </c>
      <c r="P138" s="92">
        <f>H138*'National calculations'!$E$37</f>
        <v>1.466172042065816</v>
      </c>
      <c r="Q138" s="93">
        <f t="shared" si="66"/>
        <v>8075191.0620575417</v>
      </c>
      <c r="R138" s="93">
        <f t="shared" si="67"/>
        <v>842386.93291944358</v>
      </c>
      <c r="S138" s="93">
        <f t="shared" si="68"/>
        <v>103576.10049457151</v>
      </c>
      <c r="T138" s="93">
        <f t="shared" si="69"/>
        <v>114486.88219397186</v>
      </c>
      <c r="U138" s="93">
        <f t="shared" si="83"/>
        <v>9135640.9776655287</v>
      </c>
      <c r="V138" s="92">
        <f t="shared" si="70"/>
        <v>5.0299845778139778</v>
      </c>
      <c r="W138" s="92">
        <f t="shared" si="71"/>
        <v>0.52471740279259604</v>
      </c>
      <c r="X138" s="92">
        <f t="shared" si="72"/>
        <v>6.4516886859276271E-2</v>
      </c>
      <c r="Y138" s="92">
        <f t="shared" si="73"/>
        <v>7.1313142608288249E-2</v>
      </c>
      <c r="Z138" s="92">
        <f t="shared" si="74"/>
        <v>5.6905320100741381</v>
      </c>
      <c r="AA138" s="92">
        <v>1.9467989925864515E-2</v>
      </c>
      <c r="AB138" s="92">
        <v>0</v>
      </c>
      <c r="AC138" s="92">
        <v>0</v>
      </c>
      <c r="AD138" s="92">
        <f t="shared" si="75"/>
        <v>31254.119334475101</v>
      </c>
      <c r="AE138" s="92">
        <f t="shared" si="76"/>
        <v>0</v>
      </c>
      <c r="AF138" s="92">
        <f t="shared" si="77"/>
        <v>0</v>
      </c>
      <c r="AG138" s="92">
        <f t="shared" si="78"/>
        <v>5.71</v>
      </c>
      <c r="AH138" s="93">
        <f t="shared" si="79"/>
        <v>9166896</v>
      </c>
      <c r="AI138" s="184"/>
      <c r="AJ138" s="177">
        <v>1337.11</v>
      </c>
      <c r="AK138" s="93">
        <f t="shared" si="80"/>
        <v>4351892</v>
      </c>
      <c r="AL138" s="185"/>
    </row>
    <row r="139" spans="1:38" x14ac:dyDescent="0.35">
      <c r="A139" s="90" t="s">
        <v>201</v>
      </c>
      <c r="B139" s="89">
        <v>335</v>
      </c>
      <c r="C139" s="90" t="s">
        <v>212</v>
      </c>
      <c r="D139" s="92">
        <v>5.59</v>
      </c>
      <c r="E139" s="92">
        <f>'TP notional rates'!I143</f>
        <v>0.14000000000000001</v>
      </c>
      <c r="F139" s="92">
        <f t="shared" si="81"/>
        <v>5.7579499999999992</v>
      </c>
      <c r="G139" s="92">
        <f t="shared" si="82"/>
        <v>5.9473404297999997</v>
      </c>
      <c r="H139" s="91">
        <f>ACA!I147</f>
        <v>1.0294832220844843</v>
      </c>
      <c r="I139" s="91">
        <f>'Formula factor data'!D144</f>
        <v>4326.07</v>
      </c>
      <c r="J139" s="91">
        <f>'Formula factor data'!H144</f>
        <v>1514.0380194816994</v>
      </c>
      <c r="K139" s="91">
        <f>'Formula factor data'!I144</f>
        <v>1129.2086732103448</v>
      </c>
      <c r="L139" s="91">
        <f>'Formula factor data'!J144</f>
        <v>175.40445475023188</v>
      </c>
      <c r="M139" s="92">
        <f>H139*'National calculations'!$E$34</f>
        <v>5.0204097190317425</v>
      </c>
      <c r="N139" s="92">
        <f>H139*'National calculations'!$E$35</f>
        <v>1.8210651883721316</v>
      </c>
      <c r="O139" s="92">
        <f>H139*'National calculations'!$E$36</f>
        <v>0.35215384105270009</v>
      </c>
      <c r="P139" s="92">
        <f>H139*'National calculations'!$E$37</f>
        <v>1.4633811010527638</v>
      </c>
      <c r="Q139" s="93">
        <f t="shared" si="66"/>
        <v>12379627.00773064</v>
      </c>
      <c r="R139" s="93">
        <f t="shared" si="67"/>
        <v>1571582.3007555057</v>
      </c>
      <c r="S139" s="93">
        <f t="shared" si="68"/>
        <v>226663.44782399628</v>
      </c>
      <c r="T139" s="93">
        <f t="shared" si="69"/>
        <v>146309.63154951378</v>
      </c>
      <c r="U139" s="93">
        <f t="shared" si="83"/>
        <v>14324182.387859656</v>
      </c>
      <c r="V139" s="92">
        <f t="shared" si="70"/>
        <v>5.0204097190317425</v>
      </c>
      <c r="W139" s="92">
        <f t="shared" si="71"/>
        <v>0.6373364118356869</v>
      </c>
      <c r="X139" s="92">
        <f t="shared" si="72"/>
        <v>9.1920651219477748E-2</v>
      </c>
      <c r="Y139" s="92">
        <f t="shared" si="73"/>
        <v>5.9334121759923905E-2</v>
      </c>
      <c r="Z139" s="92">
        <f t="shared" si="74"/>
        <v>5.8090009038468313</v>
      </c>
      <c r="AA139" s="92">
        <v>0</v>
      </c>
      <c r="AB139" s="92">
        <v>0</v>
      </c>
      <c r="AC139" s="92">
        <v>0</v>
      </c>
      <c r="AD139" s="92">
        <f t="shared" si="75"/>
        <v>0</v>
      </c>
      <c r="AE139" s="92">
        <f t="shared" si="76"/>
        <v>0</v>
      </c>
      <c r="AF139" s="92">
        <f t="shared" si="77"/>
        <v>0</v>
      </c>
      <c r="AG139" s="92">
        <f t="shared" si="78"/>
        <v>5.81</v>
      </c>
      <c r="AH139" s="93">
        <f t="shared" si="79"/>
        <v>14326647</v>
      </c>
      <c r="AI139" s="184"/>
      <c r="AJ139" s="177">
        <v>1432.83</v>
      </c>
      <c r="AK139" s="93">
        <f t="shared" si="80"/>
        <v>4745104</v>
      </c>
      <c r="AL139" s="185"/>
    </row>
    <row r="140" spans="1:38" x14ac:dyDescent="0.35">
      <c r="A140" s="90" t="s">
        <v>201</v>
      </c>
      <c r="B140" s="89">
        <v>937</v>
      </c>
      <c r="C140" s="90" t="s">
        <v>213</v>
      </c>
      <c r="D140" s="92">
        <v>5.61</v>
      </c>
      <c r="E140" s="92">
        <f>'TP notional rates'!I144</f>
        <v>0.03</v>
      </c>
      <c r="F140" s="92">
        <f t="shared" si="81"/>
        <v>5.66805</v>
      </c>
      <c r="G140" s="92">
        <f t="shared" si="82"/>
        <v>5.8581180342000003</v>
      </c>
      <c r="H140" s="91">
        <f>ACA!I148</f>
        <v>1.0851023374538864</v>
      </c>
      <c r="I140" s="91">
        <f>'Formula factor data'!D145</f>
        <v>8267.99</v>
      </c>
      <c r="J140" s="91">
        <f>'Formula factor data'!H145</f>
        <v>1808.3183817959939</v>
      </c>
      <c r="K140" s="91">
        <f>'Formula factor data'!I145</f>
        <v>1279.306196876674</v>
      </c>
      <c r="L140" s="91">
        <f>'Formula factor data'!J145</f>
        <v>315.04708237391372</v>
      </c>
      <c r="M140" s="92">
        <f>H140*'National calculations'!$E$34</f>
        <v>5.2916436171414283</v>
      </c>
      <c r="N140" s="92">
        <f>H140*'National calculations'!$E$35</f>
        <v>1.9194505069810051</v>
      </c>
      <c r="O140" s="92">
        <f>H140*'National calculations'!$E$36</f>
        <v>0.37117939163295122</v>
      </c>
      <c r="P140" s="92">
        <f>H140*'National calculations'!$E$37</f>
        <v>1.5424420906277614</v>
      </c>
      <c r="Q140" s="93">
        <f t="shared" si="66"/>
        <v>24938216.210750818</v>
      </c>
      <c r="R140" s="93">
        <f t="shared" si="67"/>
        <v>1978457.2517911929</v>
      </c>
      <c r="S140" s="93">
        <f t="shared" si="68"/>
        <v>270665.69464530057</v>
      </c>
      <c r="T140" s="93">
        <f t="shared" si="69"/>
        <v>276986.87181830773</v>
      </c>
      <c r="U140" s="93">
        <f t="shared" si="83"/>
        <v>27464326.029005621</v>
      </c>
      <c r="V140" s="92">
        <f t="shared" si="70"/>
        <v>5.2916436171414283</v>
      </c>
      <c r="W140" s="92">
        <f t="shared" si="71"/>
        <v>0.41980912346548449</v>
      </c>
      <c r="X140" s="92">
        <f t="shared" si="72"/>
        <v>5.7432591944226875E-2</v>
      </c>
      <c r="Y140" s="92">
        <f t="shared" si="73"/>
        <v>5.8773883420637427E-2</v>
      </c>
      <c r="Z140" s="92">
        <f t="shared" si="74"/>
        <v>5.8276592159717771</v>
      </c>
      <c r="AA140" s="92">
        <v>0</v>
      </c>
      <c r="AB140" s="92">
        <v>0</v>
      </c>
      <c r="AC140" s="92">
        <v>0</v>
      </c>
      <c r="AD140" s="92">
        <f t="shared" si="75"/>
        <v>0</v>
      </c>
      <c r="AE140" s="92">
        <f t="shared" si="76"/>
        <v>0</v>
      </c>
      <c r="AF140" s="92">
        <f t="shared" si="77"/>
        <v>0</v>
      </c>
      <c r="AG140" s="92">
        <f t="shared" si="78"/>
        <v>5.83</v>
      </c>
      <c r="AH140" s="93">
        <f t="shared" si="79"/>
        <v>27475358</v>
      </c>
      <c r="AI140" s="184"/>
      <c r="AJ140" s="177">
        <v>4009.01</v>
      </c>
      <c r="AK140" s="93">
        <f t="shared" si="80"/>
        <v>13322342</v>
      </c>
      <c r="AL140" s="185"/>
    </row>
    <row r="141" spans="1:38" x14ac:dyDescent="0.35">
      <c r="A141" s="90" t="s">
        <v>201</v>
      </c>
      <c r="B141" s="89">
        <v>336</v>
      </c>
      <c r="C141" s="90" t="s">
        <v>214</v>
      </c>
      <c r="D141" s="92">
        <v>5.74</v>
      </c>
      <c r="E141" s="92">
        <f>'TP notional rates'!I145</f>
        <v>0.14000000000000001</v>
      </c>
      <c r="F141" s="92">
        <f t="shared" si="81"/>
        <v>5.9086999999999996</v>
      </c>
      <c r="G141" s="92">
        <f t="shared" si="82"/>
        <v>6.1031724627999999</v>
      </c>
      <c r="H141" s="91">
        <f>ACA!I149</f>
        <v>1.0363686681254252</v>
      </c>
      <c r="I141" s="91">
        <f>'Formula factor data'!D146</f>
        <v>4086.15</v>
      </c>
      <c r="J141" s="91">
        <f>'Formula factor data'!H146</f>
        <v>1733.4539353422472</v>
      </c>
      <c r="K141" s="91">
        <f>'Formula factor data'!I146</f>
        <v>1216.9272689674949</v>
      </c>
      <c r="L141" s="91">
        <f>'Formula factor data'!J146</f>
        <v>162.81348717213703</v>
      </c>
      <c r="M141" s="92">
        <f>H141*'National calculations'!$E$34</f>
        <v>5.0539874981370838</v>
      </c>
      <c r="N141" s="92">
        <f>H141*'National calculations'!$E$35</f>
        <v>1.8332449362520278</v>
      </c>
      <c r="O141" s="92">
        <f>H141*'National calculations'!$E$36</f>
        <v>0.35450913564970077</v>
      </c>
      <c r="P141" s="92">
        <f>H141*'National calculations'!$E$37</f>
        <v>1.4731685666398469</v>
      </c>
      <c r="Q141" s="93">
        <f t="shared" si="66"/>
        <v>11771270.078842323</v>
      </c>
      <c r="R141" s="93">
        <f t="shared" si="67"/>
        <v>1811372.0200396252</v>
      </c>
      <c r="S141" s="93">
        <f t="shared" si="68"/>
        <v>245904.745534024</v>
      </c>
      <c r="T141" s="93">
        <f t="shared" si="69"/>
        <v>136715.47557039696</v>
      </c>
      <c r="U141" s="93">
        <f t="shared" si="83"/>
        <v>13965262.319986369</v>
      </c>
      <c r="V141" s="92">
        <f t="shared" si="70"/>
        <v>5.0539874981370847</v>
      </c>
      <c r="W141" s="92">
        <f t="shared" si="71"/>
        <v>0.77771145190272628</v>
      </c>
      <c r="X141" s="92">
        <f t="shared" si="72"/>
        <v>0.10557904978285612</v>
      </c>
      <c r="Y141" s="92">
        <f t="shared" si="73"/>
        <v>5.8698704532876227E-2</v>
      </c>
      <c r="Z141" s="92">
        <f t="shared" si="74"/>
        <v>5.9959767043555434</v>
      </c>
      <c r="AA141" s="92">
        <v>0</v>
      </c>
      <c r="AB141" s="92">
        <v>0</v>
      </c>
      <c r="AC141" s="92">
        <v>0</v>
      </c>
      <c r="AD141" s="92">
        <f t="shared" si="75"/>
        <v>0</v>
      </c>
      <c r="AE141" s="92">
        <f t="shared" si="76"/>
        <v>0</v>
      </c>
      <c r="AF141" s="92">
        <f t="shared" si="77"/>
        <v>0</v>
      </c>
      <c r="AG141" s="92">
        <f t="shared" si="78"/>
        <v>6</v>
      </c>
      <c r="AH141" s="93">
        <f t="shared" si="79"/>
        <v>13974633</v>
      </c>
      <c r="AI141" s="184"/>
      <c r="AJ141" s="177">
        <v>1133.6099999999999</v>
      </c>
      <c r="AK141" s="93">
        <f t="shared" si="80"/>
        <v>3876947</v>
      </c>
      <c r="AL141" s="185"/>
    </row>
    <row r="142" spans="1:38" x14ac:dyDescent="0.35">
      <c r="A142" s="90" t="s">
        <v>201</v>
      </c>
      <c r="B142" s="89">
        <v>885</v>
      </c>
      <c r="C142" s="90" t="s">
        <v>215</v>
      </c>
      <c r="D142" s="92">
        <v>5.47</v>
      </c>
      <c r="E142" s="92">
        <f>'TP notional rates'!I146</f>
        <v>0.06</v>
      </c>
      <c r="F142" s="92">
        <f t="shared" si="81"/>
        <v>5.5573499999999987</v>
      </c>
      <c r="G142" s="92">
        <f t="shared" si="82"/>
        <v>5.742674803399999</v>
      </c>
      <c r="H142" s="91">
        <f>ACA!I150</f>
        <v>1.0395313745245842</v>
      </c>
      <c r="I142" s="91">
        <f>'Formula factor data'!D147</f>
        <v>7322.79</v>
      </c>
      <c r="J142" s="91">
        <f>'Formula factor data'!H147</f>
        <v>1423.1326497132764</v>
      </c>
      <c r="K142" s="91">
        <f>'Formula factor data'!I147</f>
        <v>760.54313137970996</v>
      </c>
      <c r="L142" s="91">
        <f>'Formula factor data'!J147</f>
        <v>289.08083555340278</v>
      </c>
      <c r="M142" s="92">
        <f>H142*'National calculations'!$E$34</f>
        <v>5.0694108499743598</v>
      </c>
      <c r="N142" s="92">
        <f>H142*'National calculations'!$E$35</f>
        <v>1.8388394854403949</v>
      </c>
      <c r="O142" s="92">
        <f>H142*'National calculations'!$E$36</f>
        <v>0.3555909980663905</v>
      </c>
      <c r="P142" s="92">
        <f>H142*'National calculations'!$E$37</f>
        <v>1.4776642637754804</v>
      </c>
      <c r="Q142" s="93">
        <f t="shared" si="66"/>
        <v>21159671.714507733</v>
      </c>
      <c r="R142" s="93">
        <f t="shared" si="67"/>
        <v>1491640.1303079466</v>
      </c>
      <c r="S142" s="93">
        <f t="shared" si="68"/>
        <v>154152.10596111394</v>
      </c>
      <c r="T142" s="93">
        <f t="shared" si="69"/>
        <v>243483.71942258321</v>
      </c>
      <c r="U142" s="93">
        <f t="shared" si="83"/>
        <v>23048947.670199376</v>
      </c>
      <c r="V142" s="92">
        <f t="shared" si="70"/>
        <v>5.0694108499743598</v>
      </c>
      <c r="W142" s="92">
        <f t="shared" si="71"/>
        <v>0.35736549994089506</v>
      </c>
      <c r="X142" s="92">
        <f t="shared" si="72"/>
        <v>3.6931591805834794E-2</v>
      </c>
      <c r="Y142" s="92">
        <f t="shared" si="73"/>
        <v>5.8333561393897629E-2</v>
      </c>
      <c r="Z142" s="92">
        <f t="shared" si="74"/>
        <v>5.5220415031149868</v>
      </c>
      <c r="AA142" s="92">
        <v>0.1879584968850132</v>
      </c>
      <c r="AB142" s="92">
        <v>0</v>
      </c>
      <c r="AC142" s="92">
        <v>0</v>
      </c>
      <c r="AD142" s="92">
        <f t="shared" si="75"/>
        <v>784536.94280062534</v>
      </c>
      <c r="AE142" s="92">
        <f t="shared" si="76"/>
        <v>0</v>
      </c>
      <c r="AF142" s="92">
        <f t="shared" si="77"/>
        <v>0</v>
      </c>
      <c r="AG142" s="92">
        <f t="shared" si="78"/>
        <v>5.71</v>
      </c>
      <c r="AH142" s="93">
        <f t="shared" si="79"/>
        <v>23833485</v>
      </c>
      <c r="AI142" s="184"/>
      <c r="AJ142" s="177">
        <v>4024.54</v>
      </c>
      <c r="AK142" s="93">
        <f t="shared" si="80"/>
        <v>13098671</v>
      </c>
      <c r="AL142" s="185"/>
    </row>
    <row r="143" spans="1:38" x14ac:dyDescent="0.35">
      <c r="A143" s="90" t="s">
        <v>216</v>
      </c>
      <c r="B143" s="89">
        <v>370</v>
      </c>
      <c r="C143" s="90" t="s">
        <v>217</v>
      </c>
      <c r="D143" s="92">
        <v>5.47</v>
      </c>
      <c r="E143" s="92">
        <f>'TP notional rates'!I147</f>
        <v>0.11</v>
      </c>
      <c r="F143" s="92">
        <f t="shared" si="81"/>
        <v>5.6073499999999994</v>
      </c>
      <c r="G143" s="92">
        <f t="shared" si="82"/>
        <v>5.7926748033999997</v>
      </c>
      <c r="H143" s="91">
        <f>ACA!I151</f>
        <v>1.0269313633074646</v>
      </c>
      <c r="I143" s="91">
        <f>'Formula factor data'!D148</f>
        <v>3356.13</v>
      </c>
      <c r="J143" s="91">
        <f>'Formula factor data'!H148</f>
        <v>987.12691807411147</v>
      </c>
      <c r="K143" s="91">
        <f>'Formula factor data'!I148</f>
        <v>295.38552399430768</v>
      </c>
      <c r="L143" s="91">
        <f>'Formula factor data'!J148</f>
        <v>154.33907492897728</v>
      </c>
      <c r="M143" s="92">
        <f>H143*'National calculations'!$E$34</f>
        <v>5.0079652455999115</v>
      </c>
      <c r="N143" s="92">
        <f>H143*'National calculations'!$E$35</f>
        <v>1.816551174850801</v>
      </c>
      <c r="O143" s="92">
        <f>H143*'National calculations'!$E$36</f>
        <v>0.35128093040114822</v>
      </c>
      <c r="P143" s="92">
        <f>H143*'National calculations'!$E$37</f>
        <v>1.4597537064272494</v>
      </c>
      <c r="Q143" s="93">
        <f t="shared" si="66"/>
        <v>9580207.967837682</v>
      </c>
      <c r="R143" s="93">
        <f t="shared" si="67"/>
        <v>1022104.9407699951</v>
      </c>
      <c r="S143" s="93">
        <f t="shared" si="68"/>
        <v>59145.081966578131</v>
      </c>
      <c r="T143" s="93">
        <f t="shared" si="69"/>
        <v>128419.31090425271</v>
      </c>
      <c r="U143" s="93">
        <f t="shared" si="83"/>
        <v>10789877.301478509</v>
      </c>
      <c r="V143" s="92">
        <f t="shared" si="70"/>
        <v>5.0079652455999115</v>
      </c>
      <c r="W143" s="92">
        <f t="shared" si="71"/>
        <v>0.5342959190360258</v>
      </c>
      <c r="X143" s="92">
        <f t="shared" si="72"/>
        <v>3.0917545415627853E-2</v>
      </c>
      <c r="Y143" s="92">
        <f t="shared" si="73"/>
        <v>6.713000887156563E-2</v>
      </c>
      <c r="Z143" s="92">
        <f t="shared" si="74"/>
        <v>5.6403087189231309</v>
      </c>
      <c r="AA143" s="92">
        <v>6.9691281076870837E-2</v>
      </c>
      <c r="AB143" s="92">
        <v>0</v>
      </c>
      <c r="AC143" s="92">
        <v>0</v>
      </c>
      <c r="AD143" s="92">
        <f t="shared" si="75"/>
        <v>133319.00952149555</v>
      </c>
      <c r="AE143" s="92">
        <f t="shared" si="76"/>
        <v>0</v>
      </c>
      <c r="AF143" s="92">
        <f t="shared" si="77"/>
        <v>0</v>
      </c>
      <c r="AG143" s="92">
        <f t="shared" si="78"/>
        <v>5.71</v>
      </c>
      <c r="AH143" s="93">
        <f t="shared" si="79"/>
        <v>10923197</v>
      </c>
      <c r="AI143" s="184"/>
      <c r="AJ143" s="177">
        <v>1495.57</v>
      </c>
      <c r="AK143" s="93">
        <f t="shared" si="80"/>
        <v>4867632</v>
      </c>
      <c r="AL143" s="185"/>
    </row>
    <row r="144" spans="1:38" x14ac:dyDescent="0.35">
      <c r="A144" s="90" t="s">
        <v>216</v>
      </c>
      <c r="B144" s="89">
        <v>380</v>
      </c>
      <c r="C144" s="90" t="s">
        <v>218</v>
      </c>
      <c r="D144" s="92">
        <v>5.55</v>
      </c>
      <c r="E144" s="92">
        <f>'TP notional rates'!I148</f>
        <v>0.13</v>
      </c>
      <c r="F144" s="92">
        <f t="shared" si="81"/>
        <v>5.707749999999999</v>
      </c>
      <c r="G144" s="92">
        <f t="shared" si="82"/>
        <v>5.8957852209999997</v>
      </c>
      <c r="H144" s="91">
        <f>ACA!I152</f>
        <v>1.0371731347351119</v>
      </c>
      <c r="I144" s="91">
        <f>'Formula factor data'!D149</f>
        <v>8842.73</v>
      </c>
      <c r="J144" s="91">
        <f>'Formula factor data'!H149</f>
        <v>2537.0306817881606</v>
      </c>
      <c r="K144" s="91">
        <f>'Formula factor data'!I149</f>
        <v>3320.6300739620451</v>
      </c>
      <c r="L144" s="91">
        <f>'Formula factor data'!J149</f>
        <v>394.6652490218184</v>
      </c>
      <c r="M144" s="92">
        <f>H144*'National calculations'!$E$34</f>
        <v>5.0579105848851418</v>
      </c>
      <c r="N144" s="92">
        <f>H144*'National calculations'!$E$35</f>
        <v>1.8346679668626111</v>
      </c>
      <c r="O144" s="92">
        <f>H144*'National calculations'!$E$36</f>
        <v>0.35478431838267066</v>
      </c>
      <c r="P144" s="92">
        <f>H144*'National calculations'!$E$37</f>
        <v>1.4743120930303595</v>
      </c>
      <c r="Q144" s="93">
        <f t="shared" si="66"/>
        <v>25493670.469780385</v>
      </c>
      <c r="R144" s="93">
        <f t="shared" si="67"/>
        <v>2653127.0860098791</v>
      </c>
      <c r="S144" s="93">
        <f t="shared" si="68"/>
        <v>671521.26211322413</v>
      </c>
      <c r="T144" s="93">
        <f t="shared" si="69"/>
        <v>331660.05711907189</v>
      </c>
      <c r="U144" s="93">
        <f t="shared" si="83"/>
        <v>29149978.87502256</v>
      </c>
      <c r="V144" s="92">
        <f t="shared" si="70"/>
        <v>5.0579105848851409</v>
      </c>
      <c r="W144" s="92">
        <f t="shared" si="71"/>
        <v>0.5263769133315559</v>
      </c>
      <c r="X144" s="92">
        <f t="shared" si="72"/>
        <v>0.13322893239888828</v>
      </c>
      <c r="Y144" s="92">
        <f t="shared" si="73"/>
        <v>6.5800917740528667E-2</v>
      </c>
      <c r="Z144" s="92">
        <f t="shared" si="74"/>
        <v>5.783317348356114</v>
      </c>
      <c r="AA144" s="92">
        <v>0</v>
      </c>
      <c r="AB144" s="92">
        <v>0</v>
      </c>
      <c r="AC144" s="92">
        <v>0</v>
      </c>
      <c r="AD144" s="92">
        <f t="shared" si="75"/>
        <v>0</v>
      </c>
      <c r="AE144" s="92">
        <f t="shared" si="76"/>
        <v>0</v>
      </c>
      <c r="AF144" s="92">
        <f t="shared" si="77"/>
        <v>0</v>
      </c>
      <c r="AG144" s="92">
        <f t="shared" si="78"/>
        <v>5.78</v>
      </c>
      <c r="AH144" s="93">
        <f t="shared" si="79"/>
        <v>29133259</v>
      </c>
      <c r="AI144" s="184"/>
      <c r="AJ144" s="177">
        <v>2964.4</v>
      </c>
      <c r="AK144" s="93">
        <f t="shared" si="80"/>
        <v>9766513</v>
      </c>
      <c r="AL144" s="185"/>
    </row>
    <row r="145" spans="1:38" x14ac:dyDescent="0.35">
      <c r="A145" s="90" t="s">
        <v>216</v>
      </c>
      <c r="B145" s="89">
        <v>381</v>
      </c>
      <c r="C145" s="90" t="s">
        <v>219</v>
      </c>
      <c r="D145" s="92">
        <v>5.47</v>
      </c>
      <c r="E145" s="92">
        <f>'TP notional rates'!I149</f>
        <v>0.08</v>
      </c>
      <c r="F145" s="92">
        <f t="shared" si="81"/>
        <v>5.5773499999999991</v>
      </c>
      <c r="G145" s="92">
        <f t="shared" si="82"/>
        <v>5.7626748033999995</v>
      </c>
      <c r="H145" s="91">
        <f>ACA!I153</f>
        <v>1.0232426554691658</v>
      </c>
      <c r="I145" s="91">
        <f>'Formula factor data'!D150</f>
        <v>2980.11</v>
      </c>
      <c r="J145" s="91">
        <f>'Formula factor data'!H150</f>
        <v>780.15832746278841</v>
      </c>
      <c r="K145" s="91">
        <f>'Formula factor data'!I150</f>
        <v>452.75530795937402</v>
      </c>
      <c r="L145" s="91">
        <f>'Formula factor data'!J150</f>
        <v>172.56329863370203</v>
      </c>
      <c r="M145" s="92">
        <f>H145*'National calculations'!$E$34</f>
        <v>4.9899767788771925</v>
      </c>
      <c r="N145" s="92">
        <f>H145*'National calculations'!$E$35</f>
        <v>1.8100261754236127</v>
      </c>
      <c r="O145" s="92">
        <f>H145*'National calculations'!$E$36</f>
        <v>0.35001913943077384</v>
      </c>
      <c r="P145" s="92">
        <f>H145*'National calculations'!$E$37</f>
        <v>1.4545103132159043</v>
      </c>
      <c r="Q145" s="93">
        <f t="shared" si="66"/>
        <v>8476287.4281448349</v>
      </c>
      <c r="R145" s="93">
        <f t="shared" si="67"/>
        <v>804900.98639894137</v>
      </c>
      <c r="S145" s="93">
        <f t="shared" si="68"/>
        <v>90329.623260853405</v>
      </c>
      <c r="T145" s="93">
        <f t="shared" si="69"/>
        <v>143067.20560080706</v>
      </c>
      <c r="U145" s="93">
        <f t="shared" si="83"/>
        <v>9514585.2434054371</v>
      </c>
      <c r="V145" s="92">
        <f t="shared" si="70"/>
        <v>4.9899767788771925</v>
      </c>
      <c r="W145" s="92">
        <f t="shared" si="71"/>
        <v>0.47384391639313761</v>
      </c>
      <c r="X145" s="92">
        <f t="shared" si="72"/>
        <v>5.3176903961483002E-2</v>
      </c>
      <c r="Y145" s="92">
        <f t="shared" si="73"/>
        <v>8.4223433881727705E-2</v>
      </c>
      <c r="Z145" s="92">
        <f t="shared" si="74"/>
        <v>5.601221033113541</v>
      </c>
      <c r="AA145" s="92">
        <v>0.10877896688646072</v>
      </c>
      <c r="AB145" s="92">
        <v>0</v>
      </c>
      <c r="AC145" s="92">
        <v>0</v>
      </c>
      <c r="AD145" s="92">
        <f t="shared" si="75"/>
        <v>184778.77359456595</v>
      </c>
      <c r="AE145" s="92">
        <f t="shared" si="76"/>
        <v>0</v>
      </c>
      <c r="AF145" s="92">
        <f t="shared" si="77"/>
        <v>0</v>
      </c>
      <c r="AG145" s="92">
        <f t="shared" si="78"/>
        <v>5.71</v>
      </c>
      <c r="AH145" s="93">
        <f t="shared" si="79"/>
        <v>9699365</v>
      </c>
      <c r="AI145" s="184"/>
      <c r="AJ145" s="177">
        <v>1371.26</v>
      </c>
      <c r="AK145" s="93">
        <f t="shared" si="80"/>
        <v>4463040</v>
      </c>
      <c r="AL145" s="185"/>
    </row>
    <row r="146" spans="1:38" x14ac:dyDescent="0.35">
      <c r="A146" s="90" t="s">
        <v>216</v>
      </c>
      <c r="B146" s="89">
        <v>371</v>
      </c>
      <c r="C146" s="90" t="s">
        <v>220</v>
      </c>
      <c r="D146" s="92">
        <v>5.47</v>
      </c>
      <c r="E146" s="92">
        <f>'TP notional rates'!I150</f>
        <v>0.14000000000000001</v>
      </c>
      <c r="F146" s="92">
        <f t="shared" si="81"/>
        <v>5.6373499999999988</v>
      </c>
      <c r="G146" s="92">
        <f t="shared" si="82"/>
        <v>5.8226748033999991</v>
      </c>
      <c r="H146" s="91">
        <f>ACA!I154</f>
        <v>1.0224905357739662</v>
      </c>
      <c r="I146" s="91">
        <f>'Formula factor data'!D151</f>
        <v>4284.6099999999997</v>
      </c>
      <c r="J146" s="91">
        <f>'Formula factor data'!H151</f>
        <v>1261.1202303184141</v>
      </c>
      <c r="K146" s="91">
        <f>'Formula factor data'!I151</f>
        <v>682.17641300334901</v>
      </c>
      <c r="L146" s="91">
        <f>'Formula factor data'!J151</f>
        <v>186.31318930895995</v>
      </c>
      <c r="M146" s="92">
        <f>H146*'National calculations'!$E$34</f>
        <v>4.9863089687112243</v>
      </c>
      <c r="N146" s="92">
        <f>H146*'National calculations'!$E$35</f>
        <v>1.8086957418963485</v>
      </c>
      <c r="O146" s="92">
        <f>H146*'National calculations'!$E$36</f>
        <v>0.34976186293134759</v>
      </c>
      <c r="P146" s="92">
        <f>H146*'National calculations'!$E$37</f>
        <v>1.4534411964745395</v>
      </c>
      <c r="Q146" s="93">
        <f t="shared" si="66"/>
        <v>12177701.884144984</v>
      </c>
      <c r="R146" s="93">
        <f t="shared" si="67"/>
        <v>1300160.190639867</v>
      </c>
      <c r="S146" s="93">
        <f t="shared" si="68"/>
        <v>136001.59704412916</v>
      </c>
      <c r="T146" s="93">
        <f t="shared" si="69"/>
        <v>154353.30092927522</v>
      </c>
      <c r="U146" s="93">
        <f t="shared" si="83"/>
        <v>13768216.972758254</v>
      </c>
      <c r="V146" s="92">
        <f t="shared" si="70"/>
        <v>4.9863089687112243</v>
      </c>
      <c r="W146" s="92">
        <f t="shared" si="71"/>
        <v>0.53236649090495003</v>
      </c>
      <c r="X146" s="92">
        <f t="shared" si="72"/>
        <v>5.5687517197568911E-2</v>
      </c>
      <c r="Y146" s="92">
        <f t="shared" si="73"/>
        <v>6.3201846793104199E-2</v>
      </c>
      <c r="Z146" s="92">
        <f t="shared" si="74"/>
        <v>5.637564823606847</v>
      </c>
      <c r="AA146" s="92">
        <v>7.2435176393154777E-2</v>
      </c>
      <c r="AB146" s="92">
        <v>0</v>
      </c>
      <c r="AC146" s="92">
        <v>0</v>
      </c>
      <c r="AD146" s="92">
        <f t="shared" si="75"/>
        <v>176903.19424174866</v>
      </c>
      <c r="AE146" s="92">
        <f t="shared" si="76"/>
        <v>0</v>
      </c>
      <c r="AF146" s="92">
        <f t="shared" si="77"/>
        <v>0</v>
      </c>
      <c r="AG146" s="92">
        <f t="shared" si="78"/>
        <v>5.71</v>
      </c>
      <c r="AH146" s="93">
        <f t="shared" si="79"/>
        <v>13945121</v>
      </c>
      <c r="AI146" s="184"/>
      <c r="AJ146" s="177">
        <v>1815.57</v>
      </c>
      <c r="AK146" s="93">
        <f t="shared" si="80"/>
        <v>5909136</v>
      </c>
      <c r="AL146" s="185"/>
    </row>
    <row r="147" spans="1:38" x14ac:dyDescent="0.35">
      <c r="A147" s="90" t="s">
        <v>216</v>
      </c>
      <c r="B147" s="89">
        <v>811</v>
      </c>
      <c r="C147" s="90" t="s">
        <v>221</v>
      </c>
      <c r="D147" s="92">
        <v>5.47</v>
      </c>
      <c r="E147" s="92">
        <f>'TP notional rates'!I151</f>
        <v>0.05</v>
      </c>
      <c r="F147" s="92">
        <f t="shared" si="81"/>
        <v>5.5473499999999989</v>
      </c>
      <c r="G147" s="92">
        <f t="shared" si="82"/>
        <v>5.7326748033999992</v>
      </c>
      <c r="H147" s="91">
        <f>ACA!I155</f>
        <v>1.0376725698860745</v>
      </c>
      <c r="I147" s="91">
        <f>'Formula factor data'!D152</f>
        <v>4016.97</v>
      </c>
      <c r="J147" s="91">
        <f>'Formula factor data'!H152</f>
        <v>790.84361874604178</v>
      </c>
      <c r="K147" s="91">
        <f>'Formula factor data'!I152</f>
        <v>206.90710584831902</v>
      </c>
      <c r="L147" s="91">
        <f>'Formula factor data'!J152</f>
        <v>137.90262458471761</v>
      </c>
      <c r="M147" s="92">
        <f>H147*'National calculations'!$E$34</f>
        <v>5.0603461457880599</v>
      </c>
      <c r="N147" s="92">
        <f>H147*'National calculations'!$E$35</f>
        <v>1.8355514236764345</v>
      </c>
      <c r="O147" s="92">
        <f>H147*'National calculations'!$E$36</f>
        <v>0.35495515944447259</v>
      </c>
      <c r="P147" s="92">
        <f>H147*'National calculations'!$E$37</f>
        <v>1.4750220258835052</v>
      </c>
      <c r="Q147" s="93">
        <f t="shared" si="66"/>
        <v>11586537.43463037</v>
      </c>
      <c r="R147" s="93">
        <f t="shared" si="67"/>
        <v>827431.45426799066</v>
      </c>
      <c r="S147" s="93">
        <f t="shared" si="68"/>
        <v>41862.364505553131</v>
      </c>
      <c r="T147" s="93">
        <f t="shared" si="69"/>
        <v>115943.36295307351</v>
      </c>
      <c r="U147" s="93">
        <f t="shared" si="83"/>
        <v>12571774.616356988</v>
      </c>
      <c r="V147" s="92">
        <f t="shared" si="70"/>
        <v>5.0603461457880599</v>
      </c>
      <c r="W147" s="92">
        <f t="shared" si="71"/>
        <v>0.36137539744999853</v>
      </c>
      <c r="X147" s="92">
        <f t="shared" si="72"/>
        <v>1.8283120049834688E-2</v>
      </c>
      <c r="Y147" s="92">
        <f t="shared" si="73"/>
        <v>5.0637522483265411E-2</v>
      </c>
      <c r="Z147" s="92">
        <f t="shared" si="74"/>
        <v>5.4906421857711587</v>
      </c>
      <c r="AA147" s="92">
        <v>0.21935781422884304</v>
      </c>
      <c r="AB147" s="92">
        <v>0</v>
      </c>
      <c r="AC147" s="92">
        <v>0</v>
      </c>
      <c r="AD147" s="92">
        <f t="shared" si="75"/>
        <v>502257.6426430163</v>
      </c>
      <c r="AE147" s="92">
        <f t="shared" si="76"/>
        <v>0</v>
      </c>
      <c r="AF147" s="92">
        <f t="shared" si="77"/>
        <v>0</v>
      </c>
      <c r="AG147" s="92">
        <f t="shared" si="78"/>
        <v>5.71</v>
      </c>
      <c r="AH147" s="93">
        <f t="shared" si="79"/>
        <v>13074033</v>
      </c>
      <c r="AI147" s="184"/>
      <c r="AJ147" s="177">
        <v>2367.65</v>
      </c>
      <c r="AK147" s="93">
        <f t="shared" si="80"/>
        <v>7705991</v>
      </c>
      <c r="AL147" s="185"/>
    </row>
    <row r="148" spans="1:38" x14ac:dyDescent="0.35">
      <c r="A148" s="90" t="s">
        <v>216</v>
      </c>
      <c r="B148" s="89">
        <v>810</v>
      </c>
      <c r="C148" s="90" t="s">
        <v>222</v>
      </c>
      <c r="D148" s="92">
        <v>5.47</v>
      </c>
      <c r="E148" s="92">
        <f>'TP notional rates'!I152</f>
        <v>0.14000000000000001</v>
      </c>
      <c r="F148" s="92">
        <f t="shared" si="81"/>
        <v>5.6373499999999988</v>
      </c>
      <c r="G148" s="92">
        <f t="shared" si="82"/>
        <v>5.8226748033999991</v>
      </c>
      <c r="H148" s="91">
        <f>ACA!I156</f>
        <v>1.014664139519966</v>
      </c>
      <c r="I148" s="91">
        <f>'Formula factor data'!D153</f>
        <v>3762.04</v>
      </c>
      <c r="J148" s="91">
        <f>'Formula factor data'!H153</f>
        <v>1290.2871027405938</v>
      </c>
      <c r="K148" s="91">
        <f>'Formula factor data'!I153</f>
        <v>740.60281215479597</v>
      </c>
      <c r="L148" s="91">
        <f>'Formula factor data'!J153</f>
        <v>167.93801396902521</v>
      </c>
      <c r="M148" s="92">
        <f>H148*'National calculations'!$E$34</f>
        <v>4.9481425226966707</v>
      </c>
      <c r="N148" s="92">
        <f>H148*'National calculations'!$E$35</f>
        <v>1.7948515359269614</v>
      </c>
      <c r="O148" s="92">
        <f>H148*'National calculations'!$E$36</f>
        <v>0.34708469885200871</v>
      </c>
      <c r="P148" s="92">
        <f>H148*'National calculations'!$E$37</f>
        <v>1.4423161969390792</v>
      </c>
      <c r="Q148" s="93">
        <f t="shared" si="66"/>
        <v>10610612.754768897</v>
      </c>
      <c r="R148" s="93">
        <f t="shared" si="67"/>
        <v>1320048.0592402013</v>
      </c>
      <c r="S148" s="93">
        <f t="shared" si="68"/>
        <v>146519.58529464793</v>
      </c>
      <c r="T148" s="93">
        <f t="shared" si="69"/>
        <v>138065.23904870462</v>
      </c>
      <c r="U148" s="93">
        <f t="shared" si="83"/>
        <v>12215245.63835245</v>
      </c>
      <c r="V148" s="92">
        <f t="shared" si="70"/>
        <v>4.9481425226966715</v>
      </c>
      <c r="W148" s="92">
        <f t="shared" si="71"/>
        <v>0.61558988956542304</v>
      </c>
      <c r="X148" s="92">
        <f t="shared" si="72"/>
        <v>6.8327796627813145E-2</v>
      </c>
      <c r="Y148" s="92">
        <f t="shared" si="73"/>
        <v>6.4385205268765455E-2</v>
      </c>
      <c r="Z148" s="92">
        <f t="shared" si="74"/>
        <v>5.6964454141586724</v>
      </c>
      <c r="AA148" s="92">
        <v>1.3554585841329292E-2</v>
      </c>
      <c r="AB148" s="92">
        <v>0</v>
      </c>
      <c r="AC148" s="92">
        <v>0</v>
      </c>
      <c r="AD148" s="92">
        <f t="shared" si="75"/>
        <v>29065.949647553236</v>
      </c>
      <c r="AE148" s="92">
        <f t="shared" si="76"/>
        <v>0</v>
      </c>
      <c r="AF148" s="92">
        <f t="shared" si="77"/>
        <v>0</v>
      </c>
      <c r="AG148" s="92">
        <f t="shared" si="78"/>
        <v>5.71</v>
      </c>
      <c r="AH148" s="93">
        <f t="shared" si="79"/>
        <v>12244312</v>
      </c>
      <c r="AI148" s="184"/>
      <c r="AJ148" s="177">
        <v>1306.25</v>
      </c>
      <c r="AK148" s="93">
        <f t="shared" si="80"/>
        <v>4251452</v>
      </c>
      <c r="AL148" s="185"/>
    </row>
    <row r="149" spans="1:38" x14ac:dyDescent="0.35">
      <c r="A149" s="90" t="s">
        <v>216</v>
      </c>
      <c r="B149" s="89">
        <v>382</v>
      </c>
      <c r="C149" s="90" t="s">
        <v>223</v>
      </c>
      <c r="D149" s="92">
        <v>5.47</v>
      </c>
      <c r="E149" s="92">
        <f>'TP notional rates'!I153</f>
        <v>7.0000000000000007E-2</v>
      </c>
      <c r="F149" s="92">
        <f t="shared" si="81"/>
        <v>5.5673499999999994</v>
      </c>
      <c r="G149" s="92">
        <f t="shared" si="82"/>
        <v>5.7526748033999997</v>
      </c>
      <c r="H149" s="91">
        <f>ACA!I157</f>
        <v>1.0290142739229795</v>
      </c>
      <c r="I149" s="91">
        <f>'Formula factor data'!D154</f>
        <v>6223.31</v>
      </c>
      <c r="J149" s="91">
        <f>'Formula factor data'!H154</f>
        <v>1629.2266067109617</v>
      </c>
      <c r="K149" s="91">
        <f>'Formula factor data'!I154</f>
        <v>1510.6191295450901</v>
      </c>
      <c r="L149" s="91">
        <f>'Formula factor data'!J154</f>
        <v>220.7959926328034</v>
      </c>
      <c r="M149" s="92">
        <f>H149*'National calculations'!$E$34</f>
        <v>5.0181228319244671</v>
      </c>
      <c r="N149" s="92">
        <f>H149*'National calculations'!$E$35</f>
        <v>1.8202356603587093</v>
      </c>
      <c r="O149" s="92">
        <f>H149*'National calculations'!$E$36</f>
        <v>0.35199342863141347</v>
      </c>
      <c r="P149" s="92">
        <f>H149*'National calculations'!$E$37</f>
        <v>1.462714504587471</v>
      </c>
      <c r="Q149" s="93">
        <f t="shared" si="66"/>
        <v>17800720.380651996</v>
      </c>
      <c r="R149" s="93">
        <f t="shared" si="67"/>
        <v>1690378.5299540889</v>
      </c>
      <c r="S149" s="93">
        <f t="shared" si="68"/>
        <v>303084.96385592327</v>
      </c>
      <c r="T149" s="93">
        <f t="shared" si="69"/>
        <v>184088.05555791024</v>
      </c>
      <c r="U149" s="93">
        <f t="shared" si="83"/>
        <v>19978271.930019919</v>
      </c>
      <c r="V149" s="92">
        <f t="shared" si="70"/>
        <v>5.0181228319244662</v>
      </c>
      <c r="W149" s="92">
        <f t="shared" si="71"/>
        <v>0.47652718060654325</v>
      </c>
      <c r="X149" s="92">
        <f t="shared" si="72"/>
        <v>8.5441349822647047E-2</v>
      </c>
      <c r="Y149" s="92">
        <f t="shared" si="73"/>
        <v>5.1895454505526781E-2</v>
      </c>
      <c r="Z149" s="92">
        <f t="shared" si="74"/>
        <v>5.6319868168591833</v>
      </c>
      <c r="AA149" s="92">
        <v>7.8013183140816622E-2</v>
      </c>
      <c r="AB149" s="92">
        <v>0</v>
      </c>
      <c r="AC149" s="92">
        <v>0</v>
      </c>
      <c r="AD149" s="92">
        <f t="shared" si="75"/>
        <v>276735.12698008306</v>
      </c>
      <c r="AE149" s="92">
        <f t="shared" si="76"/>
        <v>0</v>
      </c>
      <c r="AF149" s="92">
        <f t="shared" si="77"/>
        <v>0</v>
      </c>
      <c r="AG149" s="92">
        <f t="shared" si="78"/>
        <v>5.71</v>
      </c>
      <c r="AH149" s="93">
        <f t="shared" si="79"/>
        <v>20255008</v>
      </c>
      <c r="AI149" s="184"/>
      <c r="AJ149" s="177">
        <v>2870.78</v>
      </c>
      <c r="AK149" s="93">
        <f t="shared" si="80"/>
        <v>9343528</v>
      </c>
      <c r="AL149" s="185"/>
    </row>
    <row r="150" spans="1:38" x14ac:dyDescent="0.35">
      <c r="A150" s="90" t="s">
        <v>216</v>
      </c>
      <c r="B150" s="89">
        <v>383</v>
      </c>
      <c r="C150" s="90" t="s">
        <v>224</v>
      </c>
      <c r="D150" s="92">
        <v>5.62</v>
      </c>
      <c r="E150" s="92">
        <f>'TP notional rates'!I154</f>
        <v>0.11</v>
      </c>
      <c r="F150" s="92">
        <f t="shared" si="81"/>
        <v>5.7580999999999998</v>
      </c>
      <c r="G150" s="92">
        <f t="shared" si="82"/>
        <v>5.9485068364000009</v>
      </c>
      <c r="H150" s="91">
        <f>ACA!I158</f>
        <v>1.0655270820649052</v>
      </c>
      <c r="I150" s="91">
        <f>'Formula factor data'!D155</f>
        <v>11647.6</v>
      </c>
      <c r="J150" s="91">
        <f>'Formula factor data'!H155</f>
        <v>2992.515550494627</v>
      </c>
      <c r="K150" s="91">
        <f>'Formula factor data'!I155</f>
        <v>2786.2016294939599</v>
      </c>
      <c r="L150" s="91">
        <f>'Formula factor data'!J155</f>
        <v>409.04276312325595</v>
      </c>
      <c r="M150" s="92">
        <f>H150*'National calculations'!$E$34</f>
        <v>5.1961823213192559</v>
      </c>
      <c r="N150" s="92">
        <f>H150*'National calculations'!$E$35</f>
        <v>1.8848236035233767</v>
      </c>
      <c r="O150" s="92">
        <f>H150*'National calculations'!$E$36</f>
        <v>0.3644833122535715</v>
      </c>
      <c r="P150" s="92">
        <f>H150*'National calculations'!$E$37</f>
        <v>1.5146164222050023</v>
      </c>
      <c r="Q150" s="93">
        <f t="shared" si="66"/>
        <v>34498140.327304959</v>
      </c>
      <c r="R150" s="93">
        <f t="shared" si="67"/>
        <v>3215007.447785324</v>
      </c>
      <c r="S150" s="93">
        <f t="shared" si="68"/>
        <v>578848.67915882636</v>
      </c>
      <c r="T150" s="93">
        <f t="shared" si="69"/>
        <v>353139.44525403867</v>
      </c>
      <c r="U150" s="93">
        <f t="shared" si="83"/>
        <v>38645135.899503149</v>
      </c>
      <c r="V150" s="92">
        <f t="shared" si="70"/>
        <v>5.1961823213192568</v>
      </c>
      <c r="W150" s="92">
        <f t="shared" si="71"/>
        <v>0.48425117135573204</v>
      </c>
      <c r="X150" s="92">
        <f t="shared" si="72"/>
        <v>8.718740328687942E-2</v>
      </c>
      <c r="Y150" s="92">
        <f t="shared" si="73"/>
        <v>5.3190604623321043E-2</v>
      </c>
      <c r="Z150" s="92">
        <f t="shared" si="74"/>
        <v>5.8208115005851893</v>
      </c>
      <c r="AA150" s="92">
        <v>0</v>
      </c>
      <c r="AB150" s="92">
        <v>0</v>
      </c>
      <c r="AC150" s="92">
        <v>0</v>
      </c>
      <c r="AD150" s="92">
        <f t="shared" si="75"/>
        <v>0</v>
      </c>
      <c r="AE150" s="92">
        <f t="shared" si="76"/>
        <v>0</v>
      </c>
      <c r="AF150" s="92">
        <f t="shared" si="77"/>
        <v>0</v>
      </c>
      <c r="AG150" s="92">
        <f t="shared" si="78"/>
        <v>5.82</v>
      </c>
      <c r="AH150" s="93">
        <f t="shared" si="79"/>
        <v>38639749</v>
      </c>
      <c r="AI150" s="184"/>
      <c r="AJ150" s="177">
        <v>5368.2</v>
      </c>
      <c r="AK150" s="93">
        <f t="shared" si="80"/>
        <v>17808467</v>
      </c>
      <c r="AL150" s="185"/>
    </row>
    <row r="151" spans="1:38" x14ac:dyDescent="0.35">
      <c r="A151" s="90" t="s">
        <v>216</v>
      </c>
      <c r="B151" s="89">
        <v>812</v>
      </c>
      <c r="C151" s="90" t="s">
        <v>225</v>
      </c>
      <c r="D151" s="92">
        <v>5.47</v>
      </c>
      <c r="E151" s="92">
        <f>'TP notional rates'!I155</f>
        <v>0.11</v>
      </c>
      <c r="F151" s="92">
        <f t="shared" si="81"/>
        <v>5.6073499999999994</v>
      </c>
      <c r="G151" s="92">
        <f t="shared" si="82"/>
        <v>5.7926748033999997</v>
      </c>
      <c r="H151" s="91">
        <f>ACA!I159</f>
        <v>1.0107118114376583</v>
      </c>
      <c r="I151" s="91">
        <f>'Formula factor data'!D156</f>
        <v>2077.12</v>
      </c>
      <c r="J151" s="91">
        <f>'Formula factor data'!H156</f>
        <v>690.70130113428468</v>
      </c>
      <c r="K151" s="91">
        <f>'Formula factor data'!I156</f>
        <v>174.61600454835838</v>
      </c>
      <c r="L151" s="91">
        <f>'Formula factor data'!J156</f>
        <v>82.510811744386871</v>
      </c>
      <c r="M151" s="92">
        <f>H151*'National calculations'!$E$34</f>
        <v>4.9288684773391918</v>
      </c>
      <c r="N151" s="92">
        <f>H151*'National calculations'!$E$35</f>
        <v>1.7878602154961702</v>
      </c>
      <c r="O151" s="92">
        <f>H151*'National calculations'!$E$36</f>
        <v>0.3457327316849606</v>
      </c>
      <c r="P151" s="92">
        <f>H151*'National calculations'!$E$37</f>
        <v>1.4366980750535197</v>
      </c>
      <c r="Q151" s="93">
        <f t="shared" si="66"/>
        <v>5835575.2362409448</v>
      </c>
      <c r="R151" s="93">
        <f t="shared" si="67"/>
        <v>703880.10494097357</v>
      </c>
      <c r="S151" s="93">
        <f t="shared" si="68"/>
        <v>34411.166901597942</v>
      </c>
      <c r="T151" s="93">
        <f t="shared" si="69"/>
        <v>67569.58091043045</v>
      </c>
      <c r="U151" s="93">
        <f t="shared" si="83"/>
        <v>6641436.0889939461</v>
      </c>
      <c r="V151" s="92">
        <f t="shared" si="70"/>
        <v>4.9288684773391918</v>
      </c>
      <c r="W151" s="92">
        <f t="shared" si="71"/>
        <v>0.59451422021328926</v>
      </c>
      <c r="X151" s="92">
        <f t="shared" si="72"/>
        <v>2.9064506744154141E-2</v>
      </c>
      <c r="Y151" s="92">
        <f t="shared" si="73"/>
        <v>5.7070907990036182E-2</v>
      </c>
      <c r="Z151" s="92">
        <f t="shared" si="74"/>
        <v>5.6095181122866702</v>
      </c>
      <c r="AA151" s="92">
        <v>0.10048188771332889</v>
      </c>
      <c r="AB151" s="92">
        <v>0</v>
      </c>
      <c r="AC151" s="92">
        <v>0</v>
      </c>
      <c r="AD151" s="92">
        <f t="shared" si="75"/>
        <v>118966.37500605252</v>
      </c>
      <c r="AE151" s="92">
        <f t="shared" si="76"/>
        <v>0</v>
      </c>
      <c r="AF151" s="92">
        <f t="shared" si="77"/>
        <v>0</v>
      </c>
      <c r="AG151" s="92">
        <f t="shared" si="78"/>
        <v>5.71</v>
      </c>
      <c r="AH151" s="93">
        <f t="shared" si="79"/>
        <v>6760403</v>
      </c>
      <c r="AI151" s="184"/>
      <c r="AJ151" s="177">
        <v>884.57</v>
      </c>
      <c r="AK151" s="93">
        <f t="shared" si="80"/>
        <v>2879010</v>
      </c>
      <c r="AL151" s="185"/>
    </row>
    <row r="152" spans="1:38" x14ac:dyDescent="0.35">
      <c r="A152" s="90" t="s">
        <v>216</v>
      </c>
      <c r="B152" s="89">
        <v>813</v>
      </c>
      <c r="C152" s="90" t="s">
        <v>226</v>
      </c>
      <c r="D152" s="92">
        <v>5.47</v>
      </c>
      <c r="E152" s="92">
        <f>'TP notional rates'!I156</f>
        <v>0.08</v>
      </c>
      <c r="F152" s="92">
        <f t="shared" si="81"/>
        <v>5.5773499999999991</v>
      </c>
      <c r="G152" s="92">
        <f t="shared" si="82"/>
        <v>5.7626748033999995</v>
      </c>
      <c r="H152" s="91">
        <f>ACA!I160</f>
        <v>1.0253774312859083</v>
      </c>
      <c r="I152" s="91">
        <f>'Formula factor data'!D157</f>
        <v>1995.5</v>
      </c>
      <c r="J152" s="91">
        <f>'Formula factor data'!H157</f>
        <v>589.50357849855334</v>
      </c>
      <c r="K152" s="91">
        <f>'Formula factor data'!I157</f>
        <v>295.33165967759999</v>
      </c>
      <c r="L152" s="91">
        <f>'Formula factor data'!J157</f>
        <v>74.845643392960184</v>
      </c>
      <c r="M152" s="92">
        <f>H152*'National calculations'!$E$34</f>
        <v>5.0003872926460593</v>
      </c>
      <c r="N152" s="92">
        <f>H152*'National calculations'!$E$35</f>
        <v>1.8138024059064921</v>
      </c>
      <c r="O152" s="92">
        <f>H152*'National calculations'!$E$36</f>
        <v>0.35074937911562282</v>
      </c>
      <c r="P152" s="92">
        <f>H152*'National calculations'!$E$37</f>
        <v>1.4575448362835848</v>
      </c>
      <c r="Q152" s="93">
        <f t="shared" si="66"/>
        <v>5687615.5202108705</v>
      </c>
      <c r="R152" s="93">
        <f t="shared" si="67"/>
        <v>609468.51511356269</v>
      </c>
      <c r="S152" s="93">
        <f t="shared" si="68"/>
        <v>59044.815871109633</v>
      </c>
      <c r="T152" s="93">
        <f t="shared" si="69"/>
        <v>62181.802196067081</v>
      </c>
      <c r="U152" s="93">
        <f t="shared" si="83"/>
        <v>6418310.653391609</v>
      </c>
      <c r="V152" s="92">
        <f t="shared" si="70"/>
        <v>5.0003872926460593</v>
      </c>
      <c r="W152" s="92">
        <f t="shared" si="71"/>
        <v>0.53582711549544604</v>
      </c>
      <c r="X152" s="92">
        <f t="shared" si="72"/>
        <v>5.1910496750240349E-2</v>
      </c>
      <c r="Y152" s="92">
        <f t="shared" si="73"/>
        <v>5.466844452304271E-2</v>
      </c>
      <c r="Z152" s="92">
        <f t="shared" si="74"/>
        <v>5.6427933494147879</v>
      </c>
      <c r="AA152" s="92">
        <v>6.7206650585212913E-2</v>
      </c>
      <c r="AB152" s="92">
        <v>0</v>
      </c>
      <c r="AC152" s="92">
        <v>0</v>
      </c>
      <c r="AD152" s="92">
        <f t="shared" si="75"/>
        <v>76443.196608391649</v>
      </c>
      <c r="AE152" s="92">
        <f t="shared" si="76"/>
        <v>0</v>
      </c>
      <c r="AF152" s="92">
        <f t="shared" si="77"/>
        <v>0</v>
      </c>
      <c r="AG152" s="92">
        <f t="shared" si="78"/>
        <v>5.71</v>
      </c>
      <c r="AH152" s="93">
        <f t="shared" si="79"/>
        <v>6494754</v>
      </c>
      <c r="AI152" s="184"/>
      <c r="AJ152" s="177">
        <v>900.62</v>
      </c>
      <c r="AK152" s="93">
        <f t="shared" si="80"/>
        <v>2931248</v>
      </c>
      <c r="AL152" s="185"/>
    </row>
    <row r="153" spans="1:38" x14ac:dyDescent="0.35">
      <c r="A153" s="90" t="s">
        <v>216</v>
      </c>
      <c r="B153" s="89">
        <v>815</v>
      </c>
      <c r="C153" s="90" t="s">
        <v>227</v>
      </c>
      <c r="D153" s="92">
        <v>5.47</v>
      </c>
      <c r="E153" s="92">
        <f>'TP notional rates'!I157</f>
        <v>0.05</v>
      </c>
      <c r="F153" s="92">
        <f t="shared" si="81"/>
        <v>5.5473499999999989</v>
      </c>
      <c r="G153" s="92">
        <f t="shared" si="82"/>
        <v>5.7326748033999992</v>
      </c>
      <c r="H153" s="91">
        <f>ACA!I161</f>
        <v>1.0586465293549518</v>
      </c>
      <c r="I153" s="91">
        <f>'Formula factor data'!D158</f>
        <v>7195.53</v>
      </c>
      <c r="J153" s="91">
        <f>'Formula factor data'!H158</f>
        <v>1298.2390531227056</v>
      </c>
      <c r="K153" s="91">
        <f>'Formula factor data'!I158</f>
        <v>489.5546726764656</v>
      </c>
      <c r="L153" s="91">
        <f>'Formula factor data'!J158</f>
        <v>224.93798445595854</v>
      </c>
      <c r="M153" s="92">
        <f>H153*'National calculations'!$E$34</f>
        <v>5.162628405183141</v>
      </c>
      <c r="N153" s="92">
        <f>H153*'National calculations'!$E$35</f>
        <v>1.8726525115152086</v>
      </c>
      <c r="O153" s="92">
        <f>H153*'National calculations'!$E$36</f>
        <v>0.36212969151124452</v>
      </c>
      <c r="P153" s="92">
        <f>H153*'National calculations'!$E$37</f>
        <v>1.5048359123486534</v>
      </c>
      <c r="Q153" s="93">
        <f t="shared" si="66"/>
        <v>21174273.113958042</v>
      </c>
      <c r="R153" s="93">
        <f t="shared" si="67"/>
        <v>1385755.8553250958</v>
      </c>
      <c r="S153" s="93">
        <f t="shared" si="68"/>
        <v>101050.90107870357</v>
      </c>
      <c r="T153" s="93">
        <f t="shared" si="69"/>
        <v>192942.01152457029</v>
      </c>
      <c r="U153" s="93">
        <f t="shared" si="83"/>
        <v>22854021.881886411</v>
      </c>
      <c r="V153" s="92">
        <f t="shared" si="70"/>
        <v>5.1626284051831401</v>
      </c>
      <c r="W153" s="92">
        <f t="shared" si="71"/>
        <v>0.3378695694934718</v>
      </c>
      <c r="X153" s="92">
        <f t="shared" si="72"/>
        <v>2.4637835238574057E-2</v>
      </c>
      <c r="Y153" s="92">
        <f t="shared" si="73"/>
        <v>4.704236617186637E-2</v>
      </c>
      <c r="Z153" s="92">
        <f t="shared" si="74"/>
        <v>5.5721781760870526</v>
      </c>
      <c r="AA153" s="92">
        <v>0.13782182391294828</v>
      </c>
      <c r="AB153" s="92">
        <v>0</v>
      </c>
      <c r="AC153" s="92">
        <v>0</v>
      </c>
      <c r="AD153" s="92">
        <f t="shared" si="75"/>
        <v>565269.60911359196</v>
      </c>
      <c r="AE153" s="92">
        <f t="shared" si="76"/>
        <v>0</v>
      </c>
      <c r="AF153" s="92">
        <f t="shared" si="77"/>
        <v>0</v>
      </c>
      <c r="AG153" s="92">
        <f t="shared" si="78"/>
        <v>5.71</v>
      </c>
      <c r="AH153" s="93">
        <f t="shared" si="79"/>
        <v>23419292</v>
      </c>
      <c r="AI153" s="184"/>
      <c r="AJ153" s="177">
        <v>4103.91</v>
      </c>
      <c r="AK153" s="93">
        <f t="shared" si="80"/>
        <v>13356996</v>
      </c>
      <c r="AL153" s="185"/>
    </row>
    <row r="154" spans="1:38" x14ac:dyDescent="0.35">
      <c r="A154" s="90" t="s">
        <v>216</v>
      </c>
      <c r="B154" s="89">
        <v>372</v>
      </c>
      <c r="C154" s="90" t="s">
        <v>228</v>
      </c>
      <c r="D154" s="92">
        <v>5.47</v>
      </c>
      <c r="E154" s="92">
        <f>'TP notional rates'!I158</f>
        <v>0.12</v>
      </c>
      <c r="F154" s="92">
        <f t="shared" si="81"/>
        <v>5.6173499999999992</v>
      </c>
      <c r="G154" s="92">
        <f t="shared" si="82"/>
        <v>5.8026748033999995</v>
      </c>
      <c r="H154" s="91">
        <f>ACA!I162</f>
        <v>1.0284552306403745</v>
      </c>
      <c r="I154" s="91">
        <f>'Formula factor data'!D159</f>
        <v>3661.71</v>
      </c>
      <c r="J154" s="91">
        <f>'Formula factor data'!H159</f>
        <v>1007.0051293340672</v>
      </c>
      <c r="K154" s="91">
        <f>'Formula factor data'!I159</f>
        <v>482.54286847841104</v>
      </c>
      <c r="L154" s="91">
        <f>'Formula factor data'!J159</f>
        <v>213.286093979442</v>
      </c>
      <c r="M154" s="92">
        <f>H154*'National calculations'!$E$34</f>
        <v>5.0153965841633168</v>
      </c>
      <c r="N154" s="92">
        <f>H154*'National calculations'!$E$35</f>
        <v>1.8192467620076667</v>
      </c>
      <c r="O154" s="92">
        <f>H154*'National calculations'!$E$36</f>
        <v>0.35180219750198777</v>
      </c>
      <c r="P154" s="92">
        <f>H154*'National calculations'!$E$37</f>
        <v>1.4619198404716458</v>
      </c>
      <c r="Q154" s="93">
        <f t="shared" si="66"/>
        <v>10468008.860932095</v>
      </c>
      <c r="R154" s="93">
        <f t="shared" si="67"/>
        <v>1044234.7678936846</v>
      </c>
      <c r="S154" s="93">
        <f t="shared" si="68"/>
        <v>96762.995666182076</v>
      </c>
      <c r="T154" s="93">
        <f t="shared" si="69"/>
        <v>177730.08831659041</v>
      </c>
      <c r="U154" s="93">
        <f t="shared" si="83"/>
        <v>11786736.712808551</v>
      </c>
      <c r="V154" s="92">
        <f t="shared" si="70"/>
        <v>5.0153965841633168</v>
      </c>
      <c r="W154" s="92">
        <f t="shared" si="71"/>
        <v>0.50031018864577292</v>
      </c>
      <c r="X154" s="92">
        <f t="shared" si="72"/>
        <v>4.6360755362827119E-2</v>
      </c>
      <c r="Y154" s="92">
        <f t="shared" si="73"/>
        <v>8.5153431725954909E-2</v>
      </c>
      <c r="Z154" s="92">
        <f t="shared" si="74"/>
        <v>5.6472209598978713</v>
      </c>
      <c r="AA154" s="92">
        <v>6.2779040102129535E-2</v>
      </c>
      <c r="AB154" s="92">
        <v>0</v>
      </c>
      <c r="AC154" s="92">
        <v>0</v>
      </c>
      <c r="AD154" s="92">
        <f t="shared" si="75"/>
        <v>131030.82419145019</v>
      </c>
      <c r="AE154" s="92">
        <f t="shared" si="76"/>
        <v>0</v>
      </c>
      <c r="AF154" s="92">
        <f t="shared" si="77"/>
        <v>0</v>
      </c>
      <c r="AG154" s="92">
        <f t="shared" si="78"/>
        <v>5.71</v>
      </c>
      <c r="AH154" s="93">
        <f t="shared" si="79"/>
        <v>11917768</v>
      </c>
      <c r="AI154" s="184"/>
      <c r="AJ154" s="177">
        <v>1803.69</v>
      </c>
      <c r="AK154" s="93">
        <f t="shared" si="80"/>
        <v>5870470</v>
      </c>
      <c r="AL154" s="185"/>
    </row>
    <row r="155" spans="1:38" x14ac:dyDescent="0.35">
      <c r="A155" s="90" t="s">
        <v>216</v>
      </c>
      <c r="B155" s="89">
        <v>373</v>
      </c>
      <c r="C155" s="90" t="s">
        <v>229</v>
      </c>
      <c r="D155" s="92">
        <v>5.56</v>
      </c>
      <c r="E155" s="92">
        <f>'TP notional rates'!I159</f>
        <v>0.11</v>
      </c>
      <c r="F155" s="92">
        <f t="shared" si="81"/>
        <v>5.6977999999999991</v>
      </c>
      <c r="G155" s="92">
        <f t="shared" si="82"/>
        <v>5.8861740231999997</v>
      </c>
      <c r="H155" s="91">
        <f>ACA!I163</f>
        <v>1.0325772938278555</v>
      </c>
      <c r="I155" s="91">
        <f>'Formula factor data'!D160</f>
        <v>7729.55</v>
      </c>
      <c r="J155" s="91">
        <f>'Formula factor data'!H160</f>
        <v>2576.8654101245265</v>
      </c>
      <c r="K155" s="91">
        <f>'Formula factor data'!I160</f>
        <v>1946.8122888176699</v>
      </c>
      <c r="L155" s="91">
        <f>'Formula factor data'!J160</f>
        <v>357.07329075279182</v>
      </c>
      <c r="M155" s="92">
        <f>H155*'National calculations'!$E$34</f>
        <v>5.0354983649839804</v>
      </c>
      <c r="N155" s="92">
        <f>H155*'National calculations'!$E$35</f>
        <v>1.8265383288967247</v>
      </c>
      <c r="O155" s="92">
        <f>H155*'National calculations'!$E$36</f>
        <v>0.35321222571166966</v>
      </c>
      <c r="P155" s="92">
        <f>H155*'National calculations'!$E$37</f>
        <v>1.4677792359785402</v>
      </c>
      <c r="Q155" s="93">
        <f t="shared" si="66"/>
        <v>22185617.740625296</v>
      </c>
      <c r="R155" s="93">
        <f t="shared" si="67"/>
        <v>2682843.760800357</v>
      </c>
      <c r="S155" s="93">
        <f t="shared" si="68"/>
        <v>391953.60389838781</v>
      </c>
      <c r="T155" s="93">
        <f t="shared" si="69"/>
        <v>298739.71427700133</v>
      </c>
      <c r="U155" s="93">
        <f t="shared" si="83"/>
        <v>25559154.819601044</v>
      </c>
      <c r="V155" s="92">
        <f t="shared" si="70"/>
        <v>5.0354983649839804</v>
      </c>
      <c r="W155" s="92">
        <f t="shared" si="71"/>
        <v>0.60892851977160722</v>
      </c>
      <c r="X155" s="92">
        <f t="shared" si="72"/>
        <v>8.8962216633066471E-2</v>
      </c>
      <c r="Y155" s="92">
        <f t="shared" si="73"/>
        <v>6.7805339494469402E-2</v>
      </c>
      <c r="Z155" s="92">
        <f t="shared" si="74"/>
        <v>5.8011944408831235</v>
      </c>
      <c r="AA155" s="92">
        <v>0</v>
      </c>
      <c r="AB155" s="92">
        <v>0</v>
      </c>
      <c r="AC155" s="92">
        <v>0</v>
      </c>
      <c r="AD155" s="92">
        <f t="shared" si="75"/>
        <v>0</v>
      </c>
      <c r="AE155" s="92">
        <f t="shared" si="76"/>
        <v>0</v>
      </c>
      <c r="AF155" s="92">
        <f t="shared" si="77"/>
        <v>0</v>
      </c>
      <c r="AG155" s="92">
        <f t="shared" si="78"/>
        <v>5.8</v>
      </c>
      <c r="AH155" s="93">
        <f t="shared" si="79"/>
        <v>25553893</v>
      </c>
      <c r="AI155" s="184"/>
      <c r="AJ155" s="177">
        <v>3040.87</v>
      </c>
      <c r="AK155" s="93">
        <f t="shared" si="80"/>
        <v>10053117</v>
      </c>
      <c r="AL155" s="185"/>
    </row>
    <row r="156" spans="1:38" x14ac:dyDescent="0.35">
      <c r="A156" s="90" t="s">
        <v>216</v>
      </c>
      <c r="B156" s="89">
        <v>384</v>
      </c>
      <c r="C156" s="90" t="s">
        <v>230</v>
      </c>
      <c r="D156" s="92">
        <v>5.47</v>
      </c>
      <c r="E156" s="92">
        <f>'TP notional rates'!I160</f>
        <v>0.14000000000000001</v>
      </c>
      <c r="F156" s="92">
        <f t="shared" si="81"/>
        <v>5.6373499999999988</v>
      </c>
      <c r="G156" s="92">
        <f t="shared" si="82"/>
        <v>5.8226748033999991</v>
      </c>
      <c r="H156" s="91">
        <f>ACA!I164</f>
        <v>1.045200194159903</v>
      </c>
      <c r="I156" s="91">
        <f>'Formula factor data'!D161</f>
        <v>5056.18</v>
      </c>
      <c r="J156" s="91">
        <f>'Formula factor data'!H161</f>
        <v>1326.4560939004548</v>
      </c>
      <c r="K156" s="91">
        <f>'Formula factor data'!I161</f>
        <v>659.85425443921395</v>
      </c>
      <c r="L156" s="91">
        <f>'Formula factor data'!J161</f>
        <v>226.43178778211038</v>
      </c>
      <c r="M156" s="92">
        <f>H156*'National calculations'!$E$34</f>
        <v>5.0970555911241648</v>
      </c>
      <c r="N156" s="92">
        <f>H156*'National calculations'!$E$35</f>
        <v>1.848867128315562</v>
      </c>
      <c r="O156" s="92">
        <f>H156*'National calculations'!$E$36</f>
        <v>0.35753012302344456</v>
      </c>
      <c r="P156" s="92">
        <f>H156*'National calculations'!$E$37</f>
        <v>1.4857223295522157</v>
      </c>
      <c r="Q156" s="93">
        <f t="shared" si="66"/>
        <v>14689829.407076202</v>
      </c>
      <c r="R156" s="93">
        <f t="shared" si="67"/>
        <v>1397891.4094248544</v>
      </c>
      <c r="S156" s="93">
        <f t="shared" si="68"/>
        <v>134473.13047730143</v>
      </c>
      <c r="T156" s="93">
        <f t="shared" si="69"/>
        <v>191756.41504013669</v>
      </c>
      <c r="U156" s="93">
        <f t="shared" si="83"/>
        <v>16413950.362018496</v>
      </c>
      <c r="V156" s="92">
        <f t="shared" si="70"/>
        <v>5.097055591124164</v>
      </c>
      <c r="W156" s="92">
        <f t="shared" si="71"/>
        <v>0.48503832323343132</v>
      </c>
      <c r="X156" s="92">
        <f t="shared" si="72"/>
        <v>4.6659290762432401E-2</v>
      </c>
      <c r="Y156" s="92">
        <f t="shared" si="73"/>
        <v>6.6535361325805231E-2</v>
      </c>
      <c r="Z156" s="92">
        <f t="shared" si="74"/>
        <v>5.695288566445833</v>
      </c>
      <c r="AA156" s="92">
        <v>1.4711433554167819E-2</v>
      </c>
      <c r="AB156" s="92">
        <v>0</v>
      </c>
      <c r="AC156" s="92">
        <v>0</v>
      </c>
      <c r="AD156" s="92">
        <f t="shared" si="75"/>
        <v>42398.683981509981</v>
      </c>
      <c r="AE156" s="92">
        <f t="shared" si="76"/>
        <v>0</v>
      </c>
      <c r="AF156" s="92">
        <f t="shared" si="77"/>
        <v>0</v>
      </c>
      <c r="AG156" s="92">
        <f t="shared" si="78"/>
        <v>5.71</v>
      </c>
      <c r="AH156" s="93">
        <f t="shared" si="79"/>
        <v>16456350</v>
      </c>
      <c r="AI156" s="184"/>
      <c r="AJ156" s="177">
        <v>2260.5</v>
      </c>
      <c r="AK156" s="93">
        <f t="shared" si="80"/>
        <v>7357250</v>
      </c>
      <c r="AL156" s="185"/>
    </row>
    <row r="157" spans="1:38" x14ac:dyDescent="0.35">
      <c r="A157" s="90" t="s">
        <v>216</v>
      </c>
      <c r="B157" s="89">
        <v>816</v>
      </c>
      <c r="C157" s="90" t="s">
        <v>231</v>
      </c>
      <c r="D157" s="92">
        <v>5.47</v>
      </c>
      <c r="E157" s="92">
        <f>'TP notional rates'!I161</f>
        <v>0.06</v>
      </c>
      <c r="F157" s="92">
        <f t="shared" si="81"/>
        <v>5.5573499999999987</v>
      </c>
      <c r="G157" s="92">
        <f t="shared" si="82"/>
        <v>5.742674803399999</v>
      </c>
      <c r="H157" s="91">
        <f>ACA!I165</f>
        <v>1.0700283933667287</v>
      </c>
      <c r="I157" s="91">
        <f>'Formula factor data'!D162</f>
        <v>2302.0700000000002</v>
      </c>
      <c r="J157" s="91">
        <f>'Formula factor data'!H162</f>
        <v>394.96212817966546</v>
      </c>
      <c r="K157" s="91">
        <f>'Formula factor data'!I162</f>
        <v>258.97022995969701</v>
      </c>
      <c r="L157" s="91">
        <f>'Formula factor data'!J162</f>
        <v>76.340800457404242</v>
      </c>
      <c r="M157" s="92">
        <f>H157*'National calculations'!$E$34</f>
        <v>5.218133555223103</v>
      </c>
      <c r="N157" s="92">
        <f>H157*'National calculations'!$E$35</f>
        <v>1.8927860269392527</v>
      </c>
      <c r="O157" s="92">
        <f>H157*'National calculations'!$E$36</f>
        <v>0.3660230693187731</v>
      </c>
      <c r="P157" s="92">
        <f>H157*'National calculations'!$E$37</f>
        <v>1.5210149081130158</v>
      </c>
      <c r="Q157" s="93">
        <f t="shared" si="66"/>
        <v>6847129.9666792965</v>
      </c>
      <c r="R157" s="93">
        <f t="shared" si="67"/>
        <v>426119.91451153666</v>
      </c>
      <c r="S157" s="93">
        <f t="shared" si="68"/>
        <v>54029.774706260963</v>
      </c>
      <c r="T157" s="93">
        <f t="shared" si="69"/>
        <v>66185.832488005879</v>
      </c>
      <c r="U157" s="93">
        <f t="shared" si="83"/>
        <v>7393465.4883850999</v>
      </c>
      <c r="V157" s="92">
        <f t="shared" si="70"/>
        <v>5.218133555223103</v>
      </c>
      <c r="W157" s="92">
        <f t="shared" si="71"/>
        <v>0.32474199194145298</v>
      </c>
      <c r="X157" s="92">
        <f t="shared" si="72"/>
        <v>4.1175584770244508E-2</v>
      </c>
      <c r="Y157" s="92">
        <f t="shared" si="73"/>
        <v>5.0439602441712354E-2</v>
      </c>
      <c r="Z157" s="92">
        <f t="shared" si="74"/>
        <v>5.6344907343765129</v>
      </c>
      <c r="AA157" s="92">
        <v>7.5509265623488808E-2</v>
      </c>
      <c r="AB157" s="92">
        <v>0</v>
      </c>
      <c r="AC157" s="92">
        <v>0</v>
      </c>
      <c r="AD157" s="92">
        <f t="shared" si="75"/>
        <v>99081.740614902985</v>
      </c>
      <c r="AE157" s="92">
        <f t="shared" si="76"/>
        <v>0</v>
      </c>
      <c r="AF157" s="92">
        <f t="shared" si="77"/>
        <v>0</v>
      </c>
      <c r="AG157" s="92">
        <f t="shared" si="78"/>
        <v>5.71</v>
      </c>
      <c r="AH157" s="93">
        <f t="shared" si="79"/>
        <v>7492548</v>
      </c>
      <c r="AI157" s="184"/>
      <c r="AJ157" s="177">
        <v>1277.68</v>
      </c>
      <c r="AK157" s="93">
        <f t="shared" si="80"/>
        <v>4158466</v>
      </c>
      <c r="AL157" s="185"/>
    </row>
    <row r="161" spans="7:8" x14ac:dyDescent="0.35">
      <c r="G161" s="184"/>
      <c r="H161" s="186"/>
    </row>
  </sheetData>
  <sortState xmlns:xlrd2="http://schemas.microsoft.com/office/spreadsheetml/2017/richdata2" ref="A7:AH157">
    <sortCondition ref="A7:A157"/>
    <sortCondition ref="C7:C157"/>
  </sortState>
  <mergeCells count="3">
    <mergeCell ref="A3:A5"/>
    <mergeCell ref="B3:B5"/>
    <mergeCell ref="C3:C5"/>
  </mergeCells>
  <phoneticPr fontId="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46F30-7642-4D89-9B37-AE4D5704BC9C}">
  <sheetPr>
    <tabColor theme="6" tint="0.39997558519241921"/>
  </sheetPr>
  <dimension ref="A1:BN159"/>
  <sheetViews>
    <sheetView showGridLines="0" zoomScaleNormal="100" workbookViewId="0"/>
  </sheetViews>
  <sheetFormatPr defaultColWidth="28.81640625" defaultRowHeight="15.5" x14ac:dyDescent="0.35"/>
  <cols>
    <col min="1" max="1" width="35.7265625" style="248" customWidth="1"/>
    <col min="2" max="2" width="18.7265625" style="248" customWidth="1"/>
    <col min="3" max="3" width="39.54296875" style="248" bestFit="1" customWidth="1"/>
    <col min="4" max="52" width="28.81640625" style="248"/>
    <col min="53" max="53" width="12.7265625" style="180" customWidth="1"/>
    <col min="54" max="59" width="28.81640625" style="248"/>
    <col min="60" max="16384" width="28.81640625" style="180"/>
  </cols>
  <sheetData>
    <row r="1" spans="1:66" s="244" customFormat="1" ht="45" customHeight="1" x14ac:dyDescent="0.35">
      <c r="A1" s="78" t="s">
        <v>575</v>
      </c>
      <c r="B1" s="79"/>
      <c r="C1" s="79"/>
      <c r="D1" s="79"/>
      <c r="E1" s="79"/>
      <c r="F1" s="79"/>
      <c r="G1" s="79"/>
      <c r="H1" s="79"/>
      <c r="I1" s="79"/>
      <c r="J1" s="79"/>
      <c r="K1" s="79"/>
      <c r="R1" s="79"/>
      <c r="BA1" s="30"/>
      <c r="BD1" s="245"/>
      <c r="BE1" s="245"/>
      <c r="BF1" s="245"/>
      <c r="BG1" s="246"/>
      <c r="BH1" s="247"/>
    </row>
    <row r="2" spans="1:66" s="17" customFormat="1" ht="15.75" customHeight="1" x14ac:dyDescent="0.35">
      <c r="A2" s="34" t="s">
        <v>663</v>
      </c>
      <c r="B2" s="28"/>
      <c r="C2" s="28"/>
      <c r="D2" s="28"/>
      <c r="E2" s="28"/>
      <c r="F2" s="28"/>
      <c r="G2" s="28"/>
      <c r="H2" s="28"/>
      <c r="I2" s="28"/>
      <c r="J2" s="28"/>
      <c r="K2" s="28"/>
      <c r="L2" s="28"/>
      <c r="M2" s="28"/>
      <c r="N2" s="28"/>
      <c r="O2" s="28"/>
      <c r="P2" s="239"/>
      <c r="Q2" s="239"/>
      <c r="R2" s="258"/>
      <c r="S2" s="99"/>
      <c r="BA2" s="99"/>
      <c r="BG2" s="244"/>
    </row>
    <row r="3" spans="1:66" s="17" customFormat="1" ht="15.75" customHeight="1" x14ac:dyDescent="0.35">
      <c r="A3" s="27" t="s">
        <v>743</v>
      </c>
      <c r="B3" s="27"/>
      <c r="C3" s="27"/>
      <c r="D3" s="27"/>
      <c r="E3" s="27"/>
      <c r="F3" s="27"/>
      <c r="G3" s="27"/>
      <c r="H3" s="27"/>
      <c r="I3" s="27"/>
      <c r="J3" s="27"/>
      <c r="K3" s="27"/>
      <c r="L3" s="27"/>
      <c r="M3" s="27"/>
      <c r="N3" s="27"/>
      <c r="O3" s="27"/>
      <c r="P3" s="262"/>
      <c r="Q3" s="262"/>
      <c r="R3" s="263"/>
      <c r="S3" s="99"/>
      <c r="BA3" s="99"/>
      <c r="BG3" s="244"/>
    </row>
    <row r="4" spans="1:66" s="17" customFormat="1" ht="15.75" customHeight="1" x14ac:dyDescent="0.35">
      <c r="A4" s="38" t="s">
        <v>746</v>
      </c>
      <c r="B4" s="39"/>
      <c r="C4" s="39"/>
      <c r="D4" s="39"/>
      <c r="E4" s="39"/>
      <c r="F4" s="39"/>
      <c r="G4" s="39"/>
      <c r="H4" s="39"/>
      <c r="I4" s="39"/>
      <c r="J4" s="39"/>
      <c r="K4" s="39"/>
      <c r="L4" s="39"/>
      <c r="M4" s="39"/>
      <c r="N4" s="39"/>
      <c r="O4" s="39"/>
      <c r="P4" s="240"/>
      <c r="Q4" s="240"/>
      <c r="R4" s="259"/>
      <c r="S4" s="99"/>
      <c r="BA4" s="179"/>
      <c r="BG4" s="59"/>
    </row>
    <row r="5" spans="1:66" ht="260.25" customHeight="1" x14ac:dyDescent="0.35">
      <c r="A5" s="282" t="s">
        <v>240</v>
      </c>
      <c r="B5" s="284" t="s">
        <v>592</v>
      </c>
      <c r="C5" s="284" t="s">
        <v>593</v>
      </c>
      <c r="D5" s="214" t="s">
        <v>506</v>
      </c>
      <c r="E5" s="215" t="s">
        <v>717</v>
      </c>
      <c r="F5" s="215" t="s">
        <v>721</v>
      </c>
      <c r="G5" s="215" t="s">
        <v>655</v>
      </c>
      <c r="H5" s="215" t="s">
        <v>303</v>
      </c>
      <c r="I5" s="215" t="s">
        <v>734</v>
      </c>
      <c r="J5" s="215" t="s">
        <v>722</v>
      </c>
      <c r="K5" s="215" t="s">
        <v>676</v>
      </c>
      <c r="L5" s="215" t="s">
        <v>677</v>
      </c>
      <c r="M5" s="215" t="s">
        <v>682</v>
      </c>
      <c r="N5" s="215" t="s">
        <v>681</v>
      </c>
      <c r="O5" s="215" t="s">
        <v>680</v>
      </c>
      <c r="P5" s="215" t="s">
        <v>679</v>
      </c>
      <c r="Q5" s="215" t="s">
        <v>678</v>
      </c>
      <c r="R5" s="215" t="s">
        <v>683</v>
      </c>
      <c r="S5" s="80" t="s">
        <v>664</v>
      </c>
      <c r="T5" s="80" t="s">
        <v>665</v>
      </c>
      <c r="U5" s="80" t="s">
        <v>706</v>
      </c>
      <c r="V5" s="80" t="s">
        <v>707</v>
      </c>
      <c r="W5" s="80" t="s">
        <v>708</v>
      </c>
      <c r="X5" s="80" t="s">
        <v>709</v>
      </c>
      <c r="Y5" s="80" t="s">
        <v>710</v>
      </c>
      <c r="Z5" s="80" t="s">
        <v>711</v>
      </c>
      <c r="AA5" s="80" t="s">
        <v>712</v>
      </c>
      <c r="AB5" s="80" t="s">
        <v>713</v>
      </c>
      <c r="AC5" s="80" t="s">
        <v>714</v>
      </c>
      <c r="AD5" s="80" t="s">
        <v>526</v>
      </c>
      <c r="AE5" s="80" t="s">
        <v>527</v>
      </c>
      <c r="AF5" s="80" t="s">
        <v>528</v>
      </c>
      <c r="AG5" s="80" t="s">
        <v>529</v>
      </c>
      <c r="AH5" s="80" t="s">
        <v>530</v>
      </c>
      <c r="AI5" s="80" t="s">
        <v>531</v>
      </c>
      <c r="AJ5" s="80" t="s">
        <v>532</v>
      </c>
      <c r="AK5" s="80" t="s">
        <v>533</v>
      </c>
      <c r="AL5" s="80" t="s">
        <v>534</v>
      </c>
      <c r="AM5" s="80" t="s">
        <v>535</v>
      </c>
      <c r="AN5" s="80" t="s">
        <v>536</v>
      </c>
      <c r="AO5" s="80" t="s">
        <v>537</v>
      </c>
      <c r="AP5" s="80" t="s">
        <v>667</v>
      </c>
      <c r="AQ5" s="80" t="s">
        <v>668</v>
      </c>
      <c r="AR5" s="80" t="s">
        <v>669</v>
      </c>
      <c r="AS5" s="80" t="s">
        <v>670</v>
      </c>
      <c r="AT5" s="80" t="s">
        <v>671</v>
      </c>
      <c r="AU5" s="80" t="s">
        <v>304</v>
      </c>
      <c r="AV5" s="80" t="s">
        <v>494</v>
      </c>
      <c r="AW5" s="80" t="s">
        <v>495</v>
      </c>
      <c r="AX5" s="80" t="s">
        <v>661</v>
      </c>
      <c r="AY5" s="80" t="s">
        <v>662</v>
      </c>
      <c r="AZ5" s="81" t="s">
        <v>672</v>
      </c>
      <c r="BA5" s="181"/>
      <c r="BB5" s="80" t="s">
        <v>723</v>
      </c>
      <c r="BC5" s="80" t="s">
        <v>724</v>
      </c>
      <c r="BD5" s="80" t="s">
        <v>673</v>
      </c>
      <c r="BE5" s="80" t="s">
        <v>674</v>
      </c>
      <c r="BF5" s="80" t="s">
        <v>675</v>
      </c>
      <c r="BG5" s="81" t="s">
        <v>551</v>
      </c>
      <c r="BH5" s="179"/>
    </row>
    <row r="6" spans="1:66" ht="38.5" customHeight="1" x14ac:dyDescent="0.35">
      <c r="A6" s="282"/>
      <c r="B6" s="284"/>
      <c r="C6" s="284"/>
      <c r="D6" s="127" t="s">
        <v>249</v>
      </c>
      <c r="E6" s="82" t="s">
        <v>250</v>
      </c>
      <c r="F6" s="82" t="s">
        <v>251</v>
      </c>
      <c r="G6" s="82" t="s">
        <v>252</v>
      </c>
      <c r="H6" s="82" t="s">
        <v>253</v>
      </c>
      <c r="I6" s="82" t="s">
        <v>254</v>
      </c>
      <c r="J6" s="82" t="s">
        <v>255</v>
      </c>
      <c r="K6" s="82" t="s">
        <v>256</v>
      </c>
      <c r="L6" s="82" t="s">
        <v>257</v>
      </c>
      <c r="M6" s="82" t="s">
        <v>258</v>
      </c>
      <c r="N6" s="82" t="s">
        <v>259</v>
      </c>
      <c r="O6" s="82" t="s">
        <v>260</v>
      </c>
      <c r="P6" s="82" t="s">
        <v>261</v>
      </c>
      <c r="Q6" s="82" t="s">
        <v>262</v>
      </c>
      <c r="R6" s="82" t="s">
        <v>263</v>
      </c>
      <c r="S6" s="82" t="s">
        <v>264</v>
      </c>
      <c r="T6" s="82" t="s">
        <v>265</v>
      </c>
      <c r="U6" s="82" t="s">
        <v>266</v>
      </c>
      <c r="V6" s="82" t="s">
        <v>267</v>
      </c>
      <c r="W6" s="82" t="s">
        <v>268</v>
      </c>
      <c r="X6" s="82" t="s">
        <v>269</v>
      </c>
      <c r="Y6" s="82" t="s">
        <v>270</v>
      </c>
      <c r="Z6" s="82" t="s">
        <v>271</v>
      </c>
      <c r="AA6" s="82" t="s">
        <v>272</v>
      </c>
      <c r="AB6" s="82" t="s">
        <v>273</v>
      </c>
      <c r="AC6" s="82" t="s">
        <v>274</v>
      </c>
      <c r="AD6" s="82" t="s">
        <v>275</v>
      </c>
      <c r="AE6" s="82" t="s">
        <v>276</v>
      </c>
      <c r="AF6" s="82" t="s">
        <v>277</v>
      </c>
      <c r="AG6" s="82" t="s">
        <v>278</v>
      </c>
      <c r="AH6" s="82" t="s">
        <v>279</v>
      </c>
      <c r="AI6" s="82" t="s">
        <v>280</v>
      </c>
      <c r="AJ6" s="82" t="s">
        <v>281</v>
      </c>
      <c r="AK6" s="82" t="s">
        <v>305</v>
      </c>
      <c r="AL6" s="82" t="s">
        <v>306</v>
      </c>
      <c r="AM6" s="82" t="s">
        <v>307</v>
      </c>
      <c r="AN6" s="82" t="s">
        <v>308</v>
      </c>
      <c r="AO6" s="82" t="s">
        <v>309</v>
      </c>
      <c r="AP6" s="82" t="s">
        <v>310</v>
      </c>
      <c r="AQ6" s="82" t="s">
        <v>311</v>
      </c>
      <c r="AR6" s="82" t="s">
        <v>312</v>
      </c>
      <c r="AS6" s="82" t="s">
        <v>313</v>
      </c>
      <c r="AT6" s="82" t="s">
        <v>314</v>
      </c>
      <c r="AU6" s="82" t="s">
        <v>315</v>
      </c>
      <c r="AV6" s="82" t="s">
        <v>316</v>
      </c>
      <c r="AW6" s="82" t="s">
        <v>317</v>
      </c>
      <c r="AX6" s="82" t="s">
        <v>318</v>
      </c>
      <c r="AY6" s="82" t="s">
        <v>319</v>
      </c>
      <c r="AZ6" s="83" t="s">
        <v>320</v>
      </c>
      <c r="BA6" s="181"/>
      <c r="BB6" s="82" t="s">
        <v>321</v>
      </c>
      <c r="BC6" s="82" t="s">
        <v>322</v>
      </c>
      <c r="BD6" s="82" t="s">
        <v>323</v>
      </c>
      <c r="BE6" s="82" t="s">
        <v>324</v>
      </c>
      <c r="BF6" s="82" t="s">
        <v>325</v>
      </c>
      <c r="BG6" s="83" t="s">
        <v>326</v>
      </c>
      <c r="BH6" s="181"/>
    </row>
    <row r="7" spans="1:66" ht="31" x14ac:dyDescent="0.35">
      <c r="A7" s="283"/>
      <c r="B7" s="285"/>
      <c r="C7" s="285"/>
      <c r="D7" s="128"/>
      <c r="E7" s="84" t="s">
        <v>327</v>
      </c>
      <c r="F7" s="84" t="s">
        <v>328</v>
      </c>
      <c r="G7" s="82"/>
      <c r="H7" s="82"/>
      <c r="I7" s="82"/>
      <c r="J7" s="84" t="s">
        <v>329</v>
      </c>
      <c r="K7" s="82"/>
      <c r="L7" s="82"/>
      <c r="M7" s="82"/>
      <c r="N7" s="82"/>
      <c r="O7" s="82"/>
      <c r="P7" s="82"/>
      <c r="Q7" s="82"/>
      <c r="R7" s="82"/>
      <c r="S7" s="82"/>
      <c r="T7" s="84" t="s">
        <v>330</v>
      </c>
      <c r="U7" s="84" t="s">
        <v>331</v>
      </c>
      <c r="V7" s="84" t="s">
        <v>332</v>
      </c>
      <c r="W7" s="84" t="s">
        <v>333</v>
      </c>
      <c r="X7" s="84" t="s">
        <v>334</v>
      </c>
      <c r="Y7" s="84" t="s">
        <v>335</v>
      </c>
      <c r="Z7" s="84" t="s">
        <v>336</v>
      </c>
      <c r="AA7" s="84" t="s">
        <v>337</v>
      </c>
      <c r="AB7" s="84" t="s">
        <v>338</v>
      </c>
      <c r="AC7" s="84" t="s">
        <v>339</v>
      </c>
      <c r="AD7" s="84" t="s">
        <v>340</v>
      </c>
      <c r="AE7" s="84" t="s">
        <v>341</v>
      </c>
      <c r="AF7" s="84" t="s">
        <v>342</v>
      </c>
      <c r="AG7" s="84" t="s">
        <v>343</v>
      </c>
      <c r="AH7" s="84" t="s">
        <v>344</v>
      </c>
      <c r="AI7" s="84" t="s">
        <v>345</v>
      </c>
      <c r="AJ7" s="84" t="s">
        <v>346</v>
      </c>
      <c r="AK7" s="84" t="s">
        <v>347</v>
      </c>
      <c r="AL7" s="84" t="s">
        <v>348</v>
      </c>
      <c r="AM7" s="84" t="s">
        <v>349</v>
      </c>
      <c r="AN7" s="84" t="s">
        <v>350</v>
      </c>
      <c r="AO7" s="84" t="s">
        <v>476</v>
      </c>
      <c r="AP7" s="84" t="s">
        <v>351</v>
      </c>
      <c r="AQ7" s="84" t="s">
        <v>352</v>
      </c>
      <c r="AR7" s="84" t="s">
        <v>353</v>
      </c>
      <c r="AS7" s="84" t="s">
        <v>354</v>
      </c>
      <c r="AT7" s="84" t="s">
        <v>355</v>
      </c>
      <c r="AU7" s="84" t="s">
        <v>477</v>
      </c>
      <c r="AV7" s="84"/>
      <c r="AW7" s="84"/>
      <c r="AX7" s="84" t="s">
        <v>356</v>
      </c>
      <c r="AY7" s="84" t="s">
        <v>357</v>
      </c>
      <c r="AZ7" s="85" t="s">
        <v>481</v>
      </c>
      <c r="BA7" s="182"/>
      <c r="BB7" s="85"/>
      <c r="BC7" s="85"/>
      <c r="BD7" s="84" t="s">
        <v>358</v>
      </c>
      <c r="BE7" s="84" t="s">
        <v>359</v>
      </c>
      <c r="BF7" s="84" t="s">
        <v>360</v>
      </c>
      <c r="BG7" s="85" t="s">
        <v>361</v>
      </c>
      <c r="BH7" s="181"/>
    </row>
    <row r="8" spans="1:66" s="182" customFormat="1" x14ac:dyDescent="0.35">
      <c r="A8" s="54" t="s">
        <v>301</v>
      </c>
      <c r="B8" s="55"/>
      <c r="C8" s="54"/>
      <c r="D8" s="53">
        <v>8.2563424442350293</v>
      </c>
      <c r="E8" s="53" t="s">
        <v>302</v>
      </c>
      <c r="F8" s="53" t="s">
        <v>302</v>
      </c>
      <c r="G8" s="53" t="s">
        <v>302</v>
      </c>
      <c r="H8" s="86">
        <f t="shared" ref="H8:I8" si="0">SUM(H9:H159)</f>
        <v>112592.74999999999</v>
      </c>
      <c r="I8" s="86">
        <f t="shared" si="0"/>
        <v>210940.06000000003</v>
      </c>
      <c r="J8" s="86">
        <f>SUM(J9:J159)</f>
        <v>323532.81000000011</v>
      </c>
      <c r="K8" s="86">
        <f>SUM(K9:K159)</f>
        <v>79778.331792881581</v>
      </c>
      <c r="L8" s="86">
        <f t="shared" ref="L8:Q8" si="1">SUM(L9:L159)</f>
        <v>11041.179575082413</v>
      </c>
      <c r="M8" s="86">
        <f t="shared" si="1"/>
        <v>20222.242505151873</v>
      </c>
      <c r="N8" s="86">
        <f t="shared" si="1"/>
        <v>19223.537444499387</v>
      </c>
      <c r="O8" s="86">
        <f t="shared" si="1"/>
        <v>18711.437583871462</v>
      </c>
      <c r="P8" s="86">
        <f t="shared" si="1"/>
        <v>35568.67906172236</v>
      </c>
      <c r="Q8" s="86">
        <f t="shared" si="1"/>
        <v>34401.77727948605</v>
      </c>
      <c r="R8" s="86">
        <f>SUM(R9:R159)</f>
        <v>68153.811763204503</v>
      </c>
      <c r="S8" s="86">
        <f>SUM(S9:S159)</f>
        <v>6873.9326076754187</v>
      </c>
      <c r="T8" s="53">
        <f t="shared" ref="T8:AA8" si="2">AD8/(J8*15*38)</f>
        <v>7.6489367536774866</v>
      </c>
      <c r="U8" s="53">
        <f t="shared" si="2"/>
        <v>1.3863452697931866</v>
      </c>
      <c r="V8" s="53">
        <f t="shared" si="2"/>
        <v>1.3380823774559572</v>
      </c>
      <c r="W8" s="53">
        <f t="shared" si="2"/>
        <v>1.0357319127823488</v>
      </c>
      <c r="X8" s="53">
        <f t="shared" si="2"/>
        <v>1.003839986707284</v>
      </c>
      <c r="Y8" s="53">
        <f t="shared" si="2"/>
        <v>0.92461942501021788</v>
      </c>
      <c r="Z8" s="53">
        <f t="shared" si="2"/>
        <v>0.59727009235130879</v>
      </c>
      <c r="AA8" s="53">
        <f t="shared" si="2"/>
        <v>0.49529594321812359</v>
      </c>
      <c r="AB8" s="53">
        <f>AM8/(R8*15*38)</f>
        <v>0.60855169020475475</v>
      </c>
      <c r="AC8" s="53">
        <f>AN8/(S8*15*38)</f>
        <v>4.0224540748899935</v>
      </c>
      <c r="AD8" s="87">
        <f>SUM(AD9:AD159)</f>
        <v>1410568740.8148468</v>
      </c>
      <c r="AE8" s="87">
        <f>SUM(AE9:AE159)</f>
        <v>63042178.36044009</v>
      </c>
      <c r="AF8" s="87">
        <f t="shared" ref="AF8:AL8" si="3">SUM(AF9:AF159)</f>
        <v>8421184.4549743254</v>
      </c>
      <c r="AG8" s="87">
        <f t="shared" si="3"/>
        <v>11938548.489047393</v>
      </c>
      <c r="AH8" s="87">
        <f t="shared" si="3"/>
        <v>10999492.676469347</v>
      </c>
      <c r="AI8" s="87">
        <f t="shared" si="3"/>
        <v>9861546.4361508712</v>
      </c>
      <c r="AJ8" s="87">
        <f t="shared" si="3"/>
        <v>12109141.689965116</v>
      </c>
      <c r="AK8" s="87">
        <f t="shared" si="3"/>
        <v>9712264.6138330288</v>
      </c>
      <c r="AL8" s="87">
        <f t="shared" si="3"/>
        <v>63042178.360440128</v>
      </c>
      <c r="AM8" s="87">
        <f>SUM(AM9:AM159)</f>
        <v>23640816.885165036</v>
      </c>
      <c r="AN8" s="87">
        <f>SUM(AN9:AN159)</f>
        <v>15760544.590110015</v>
      </c>
      <c r="AO8" s="87">
        <f t="shared" ref="AO8" si="4">SUM(AO9:AO159)</f>
        <v>1576054459.0110025</v>
      </c>
      <c r="AP8" s="53">
        <f>AD8/($J$8*15*38)</f>
        <v>7.6489367536774866</v>
      </c>
      <c r="AQ8" s="53">
        <f>AE8/($J$8*15*38)</f>
        <v>0.34185192195206648</v>
      </c>
      <c r="AR8" s="53">
        <f>AL8/($J$8*15*38)</f>
        <v>0.34185192195206671</v>
      </c>
      <c r="AS8" s="53">
        <f>AM8/($J$8*15*38)</f>
        <v>0.12819447073202495</v>
      </c>
      <c r="AT8" s="53">
        <f>AN8/($J$8*15*38)</f>
        <v>8.5462980488016579E-2</v>
      </c>
      <c r="AU8" s="52"/>
      <c r="AV8" s="52">
        <f>(SUMPRODUCT($J$9:$J$159,AV9:AV159)*15*38)/($J$8*15*38)</f>
        <v>1.5614467818066076E-4</v>
      </c>
      <c r="AW8" s="52">
        <f>(SUMPRODUCT($J$9:$J$159,AW9:AW159)*15*38)/($J$8*15*38)</f>
        <v>1.6870116569228579E-4</v>
      </c>
      <c r="AX8" s="87">
        <f t="shared" ref="AX8:AY8" si="5">SUM(AX9:AX159)</f>
        <v>28795.21810405088</v>
      </c>
      <c r="AY8" s="87">
        <f t="shared" si="5"/>
        <v>31110.806446419476</v>
      </c>
      <c r="AZ8" s="53"/>
      <c r="BA8" s="184"/>
      <c r="BB8" s="204">
        <f t="shared" ref="BB8:BC8" si="6">SUM(BB9:BB159)</f>
        <v>72163.740000000034</v>
      </c>
      <c r="BC8" s="204">
        <f t="shared" si="6"/>
        <v>252740.57000000007</v>
      </c>
      <c r="BD8" s="134">
        <f>SUM(BD9:BD159)</f>
        <v>555230965</v>
      </c>
      <c r="BE8" s="134">
        <f>SUM(BE9:BE159)</f>
        <v>349214544</v>
      </c>
      <c r="BF8" s="134">
        <f>SUM(BF9:BF159)</f>
        <v>1223061211</v>
      </c>
      <c r="BG8" s="87">
        <f>SUM(BG9:BG159)</f>
        <v>2127506720</v>
      </c>
      <c r="BI8" s="183"/>
      <c r="BJ8" s="169"/>
      <c r="BK8" s="169"/>
      <c r="BL8" s="30"/>
      <c r="BN8" s="30"/>
    </row>
    <row r="9" spans="1:66" x14ac:dyDescent="0.35">
      <c r="A9" s="88" t="s">
        <v>71</v>
      </c>
      <c r="B9" s="89">
        <v>831</v>
      </c>
      <c r="C9" s="90" t="s">
        <v>72</v>
      </c>
      <c r="D9" s="203">
        <v>8.16</v>
      </c>
      <c r="E9" s="203">
        <f>D9*100.5%</f>
        <v>8.2007999999999992</v>
      </c>
      <c r="F9" s="203">
        <f>D9*106.05933%</f>
        <v>8.6544413280000008</v>
      </c>
      <c r="G9" s="91">
        <f>ACA!P15</f>
        <v>1.0548992788256997</v>
      </c>
      <c r="H9" s="91">
        <f>'Formula factor data'!L12</f>
        <v>767.85</v>
      </c>
      <c r="I9" s="91">
        <f>'Formula factor data'!M12</f>
        <v>910.92</v>
      </c>
      <c r="J9" s="91">
        <f>'Formula factor data'!N12</f>
        <v>1678.77</v>
      </c>
      <c r="K9" s="91">
        <f>'Formula factor data'!X12</f>
        <v>589.63952613416382</v>
      </c>
      <c r="L9" s="91">
        <f>'Formula factor data'!Y12</f>
        <v>99.666016440501039</v>
      </c>
      <c r="M9" s="91">
        <f>'Formula factor data'!Z12</f>
        <v>143.58477753131524</v>
      </c>
      <c r="N9" s="91">
        <f>'Formula factor data'!AA12</f>
        <v>183.12261482254698</v>
      </c>
      <c r="O9" s="91">
        <f>'Formula factor data'!AB12</f>
        <v>153.55137917536535</v>
      </c>
      <c r="P9" s="91">
        <f>'Formula factor data'!AC12</f>
        <v>234.70799256263047</v>
      </c>
      <c r="Q9" s="91">
        <f>'Formula factor data'!AD12</f>
        <v>200.42726383089772</v>
      </c>
      <c r="R9" s="91">
        <f>'Formula factor data'!AE12</f>
        <v>579.07003941868493</v>
      </c>
      <c r="S9" s="91">
        <f>'Formula factor data'!AF12</f>
        <v>44.561420432474428</v>
      </c>
      <c r="T9" s="92">
        <f>$G9*'National calculations'!$E$43</f>
        <v>7.1955779983158585</v>
      </c>
      <c r="U9" s="92">
        <f>$G9*'National calculations'!$E$44</f>
        <v>1.310821515328229</v>
      </c>
      <c r="V9" s="92">
        <f>$G9*'National calculations'!$E$52</f>
        <v>1.3338868545849809</v>
      </c>
      <c r="W9" s="92">
        <f>$G9*'National calculations'!$E$53</f>
        <v>1.0102231325165674</v>
      </c>
      <c r="X9" s="92">
        <f>$G9*'National calculations'!$E$54</f>
        <v>0.95137518304958357</v>
      </c>
      <c r="Y9" s="92">
        <f>$G9*'National calculations'!$E$55</f>
        <v>0.87291125042693762</v>
      </c>
      <c r="Z9" s="92">
        <f>$G9*'National calculations'!$E$56</f>
        <v>0.55905551993635261</v>
      </c>
      <c r="AA9" s="92">
        <f>$G9*'National calculations'!$E$57</f>
        <v>0.46097560415804567</v>
      </c>
      <c r="AB9" s="92">
        <f>$G9*'National calculations'!$E$46</f>
        <v>0.55265428487054991</v>
      </c>
      <c r="AC9" s="92">
        <f>$G9*'National calculations'!$E$47</f>
        <v>3.8287127646848691</v>
      </c>
      <c r="AD9" s="93">
        <f t="shared" ref="AD9:AK40" si="7">J9*T9*38*15</f>
        <v>6885440.6714526461</v>
      </c>
      <c r="AE9" s="93">
        <f t="shared" si="7"/>
        <v>440559.94097242394</v>
      </c>
      <c r="AF9" s="93">
        <f t="shared" si="7"/>
        <v>75777.617831935902</v>
      </c>
      <c r="AG9" s="93">
        <f t="shared" si="7"/>
        <v>82680.018331446438</v>
      </c>
      <c r="AH9" s="93">
        <f t="shared" si="7"/>
        <v>99304.43738247185</v>
      </c>
      <c r="AI9" s="93">
        <f t="shared" si="7"/>
        <v>76400.93404842692</v>
      </c>
      <c r="AJ9" s="93">
        <f t="shared" si="7"/>
        <v>74792.435324731792</v>
      </c>
      <c r="AK9" s="93">
        <f t="shared" si="7"/>
        <v>52663.485049489493</v>
      </c>
      <c r="AL9" s="93">
        <f>SUM(AF9:AK9)</f>
        <v>461618.92796850239</v>
      </c>
      <c r="AM9" s="93">
        <f t="shared" ref="AM9:AN40" si="8">R9*AB9*38*15</f>
        <v>182414.55695918982</v>
      </c>
      <c r="AN9" s="93">
        <f t="shared" si="8"/>
        <v>97249.341156713257</v>
      </c>
      <c r="AO9" s="92">
        <f xml:space="preserve"> SUM(AD9, AE9, AL9, AM9, AN9)</f>
        <v>8067283.4385094754</v>
      </c>
      <c r="AP9" s="92">
        <f t="shared" ref="AP9:AP40" si="9">AD9/($J9*15*38)</f>
        <v>7.1955779983158576</v>
      </c>
      <c r="AQ9" s="92">
        <f t="shared" ref="AQ9:AQ40" si="10">AE9/($J9*15*38)</f>
        <v>0.46040385350262597</v>
      </c>
      <c r="AR9" s="92">
        <f t="shared" ref="AR9:AR40" si="11">AL9/($J9*15*38)</f>
        <v>0.48241138950886281</v>
      </c>
      <c r="AS9" s="92">
        <f t="shared" ref="AS9:AS40" si="12">AM9/($J9*15*38)</f>
        <v>0.19063096107560559</v>
      </c>
      <c r="AT9" s="92">
        <f t="shared" ref="AT9:AT40" si="13">AN9/($J9*15*38)</f>
        <v>0.10162969270495896</v>
      </c>
      <c r="AU9" s="92">
        <f t="shared" ref="AU9:AU40" si="14">AO9/($J9*15*38)</f>
        <v>8.4306538951079109</v>
      </c>
      <c r="AV9" s="92">
        <v>0</v>
      </c>
      <c r="AW9" s="92">
        <v>0</v>
      </c>
      <c r="AX9" s="93">
        <f t="shared" ref="AX9:AX40" si="15">AV9*J9*15*38</f>
        <v>0</v>
      </c>
      <c r="AY9" s="93">
        <f t="shared" ref="AY9:AY40" si="16">AW9*J9*15*38</f>
        <v>0</v>
      </c>
      <c r="AZ9" s="92">
        <f t="shared" ref="AZ9:AZ40" si="17">ROUND(AU9 + AV9 - AW9,2)</f>
        <v>8.43</v>
      </c>
      <c r="BA9" s="184"/>
      <c r="BB9" s="91">
        <v>311.63</v>
      </c>
      <c r="BC9" s="91">
        <v>1091.4299999999998</v>
      </c>
      <c r="BD9" s="93">
        <f t="shared" ref="BD9:BD40" si="18">ROUNDUP(H9*AZ9*15*38,0)</f>
        <v>3689597</v>
      </c>
      <c r="BE9" s="93">
        <f>ROUNDUP(BB9*$AZ9*15*38,0)</f>
        <v>1497414</v>
      </c>
      <c r="BF9" s="93">
        <f>ROUNDUP(BC9*$AZ9*15*38,0)</f>
        <v>5244431</v>
      </c>
      <c r="BG9" s="93">
        <f>BD9+BE9+BF9</f>
        <v>10431442</v>
      </c>
      <c r="BH9" s="184"/>
      <c r="BI9" s="185"/>
      <c r="BJ9" s="30"/>
      <c r="BL9" s="30"/>
      <c r="BN9" s="30"/>
    </row>
    <row r="10" spans="1:66" x14ac:dyDescent="0.35">
      <c r="A10" s="90" t="s">
        <v>71</v>
      </c>
      <c r="B10" s="89">
        <v>830</v>
      </c>
      <c r="C10" s="90" t="s">
        <v>73</v>
      </c>
      <c r="D10" s="203">
        <v>7.53</v>
      </c>
      <c r="E10" s="203">
        <f t="shared" ref="E10:E73" si="19">D10*100.5%</f>
        <v>7.5676499999999995</v>
      </c>
      <c r="F10" s="203">
        <f t="shared" ref="F10:F73" si="20">D10*106.05933%</f>
        <v>7.9862675490000008</v>
      </c>
      <c r="G10" s="91">
        <f>ACA!P16</f>
        <v>1.0294191552007896</v>
      </c>
      <c r="H10" s="91">
        <f>'Formula factor data'!L13</f>
        <v>1231.95</v>
      </c>
      <c r="I10" s="91">
        <f>'Formula factor data'!M13</f>
        <v>3300.46</v>
      </c>
      <c r="J10" s="91">
        <f>'Formula factor data'!N13</f>
        <v>4532.41</v>
      </c>
      <c r="K10" s="91">
        <f>'Formula factor data'!X13</f>
        <v>1309.7175739341517</v>
      </c>
      <c r="L10" s="91">
        <f>'Formula factor data'!Y13</f>
        <v>52.205521717554262</v>
      </c>
      <c r="M10" s="91">
        <f>'Formula factor data'!Z13</f>
        <v>230.36722281714421</v>
      </c>
      <c r="N10" s="91">
        <f>'Formula factor data'!AA13</f>
        <v>236.28621620915715</v>
      </c>
      <c r="O10" s="91">
        <f>'Formula factor data'!AB13</f>
        <v>193.3143241831431</v>
      </c>
      <c r="P10" s="91">
        <f>'Formula factor data'!AC13</f>
        <v>533.06454488468671</v>
      </c>
      <c r="Q10" s="91">
        <f>'Formula factor data'!AD13</f>
        <v>405.33266748504712</v>
      </c>
      <c r="R10" s="91">
        <f>'Formula factor data'!AE13</f>
        <v>205.78717006220711</v>
      </c>
      <c r="S10" s="91">
        <f>'Formula factor data'!AF13</f>
        <v>97.962240726722172</v>
      </c>
      <c r="T10" s="92">
        <f>$G10*'National calculations'!$E$43</f>
        <v>7.0217754176999474</v>
      </c>
      <c r="U10" s="92">
        <f>$G10*'National calculations'!$E$44</f>
        <v>1.2791598250311842</v>
      </c>
      <c r="V10" s="92">
        <f>$G10*'National calculations'!$E$52</f>
        <v>1.3016680421934299</v>
      </c>
      <c r="W10" s="92">
        <f>$G10*'National calculations'!$E$53</f>
        <v>0.98582212019061333</v>
      </c>
      <c r="X10" s="92">
        <f>$G10*'National calculations'!$E$54</f>
        <v>0.92839558891737439</v>
      </c>
      <c r="Y10" s="92">
        <f>$G10*'National calculations'!$E$55</f>
        <v>0.85182688055305489</v>
      </c>
      <c r="Z10" s="92">
        <f>$G10*'National calculations'!$E$56</f>
        <v>0.54555204709577598</v>
      </c>
      <c r="AA10" s="92">
        <f>$G10*'National calculations'!$E$57</f>
        <v>0.44984116164037724</v>
      </c>
      <c r="AB10" s="92">
        <f>$G10*'National calculations'!$E$46</f>
        <v>0.53930542798630465</v>
      </c>
      <c r="AC10" s="92">
        <f>$G10*'National calculations'!$E$47</f>
        <v>3.736233722821233</v>
      </c>
      <c r="AD10" s="93">
        <f t="shared" si="7"/>
        <v>18140572.11893433</v>
      </c>
      <c r="AE10" s="93">
        <f t="shared" si="7"/>
        <v>954942.71854690951</v>
      </c>
      <c r="AF10" s="93">
        <f t="shared" si="7"/>
        <v>38733.927770091999</v>
      </c>
      <c r="AG10" s="93">
        <f t="shared" si="7"/>
        <v>129447.62929141171</v>
      </c>
      <c r="AH10" s="93">
        <f t="shared" si="7"/>
        <v>125039.23608481833</v>
      </c>
      <c r="AI10" s="93">
        <f t="shared" si="7"/>
        <v>93862.092509034803</v>
      </c>
      <c r="AJ10" s="93">
        <f t="shared" si="7"/>
        <v>165764.23860673083</v>
      </c>
      <c r="AK10" s="93">
        <f t="shared" si="7"/>
        <v>103931.13125559183</v>
      </c>
      <c r="AL10" s="93">
        <f t="shared" ref="AL10:AL73" si="21">SUM(AF10:AK10)</f>
        <v>656778.2555176795</v>
      </c>
      <c r="AM10" s="93">
        <f t="shared" si="8"/>
        <v>63259.818559958774</v>
      </c>
      <c r="AN10" s="93">
        <f t="shared" si="8"/>
        <v>208625.60159879728</v>
      </c>
      <c r="AO10" s="92">
        <f t="shared" ref="AO10:AO73" si="22" xml:space="preserve"> SUM(AD10, AE10, AL10, AM10, AN10)</f>
        <v>20024178.513157673</v>
      </c>
      <c r="AP10" s="92">
        <f t="shared" si="9"/>
        <v>7.0217754176999483</v>
      </c>
      <c r="AQ10" s="92">
        <f t="shared" si="10"/>
        <v>0.36963516158376591</v>
      </c>
      <c r="AR10" s="92">
        <f t="shared" si="11"/>
        <v>0.25422293074540669</v>
      </c>
      <c r="AS10" s="92">
        <f t="shared" si="12"/>
        <v>2.4486341223430602E-2</v>
      </c>
      <c r="AT10" s="92">
        <f t="shared" si="13"/>
        <v>8.0753909590330769E-2</v>
      </c>
      <c r="AU10" s="92">
        <f t="shared" si="14"/>
        <v>7.7508737608428824</v>
      </c>
      <c r="AV10" s="92">
        <v>0</v>
      </c>
      <c r="AW10" s="92">
        <v>0</v>
      </c>
      <c r="AX10" s="93">
        <f t="shared" si="15"/>
        <v>0</v>
      </c>
      <c r="AY10" s="93">
        <f t="shared" si="16"/>
        <v>0</v>
      </c>
      <c r="AZ10" s="92">
        <f t="shared" si="17"/>
        <v>7.75</v>
      </c>
      <c r="BA10" s="184"/>
      <c r="BB10" s="91">
        <v>1129.1099999999999</v>
      </c>
      <c r="BC10" s="91">
        <v>3954.4900000000007</v>
      </c>
      <c r="BD10" s="93">
        <f t="shared" si="18"/>
        <v>5442140</v>
      </c>
      <c r="BE10" s="93">
        <f t="shared" ref="BE10:BE73" si="23">ROUNDUP(BB10*$AZ10*15*38,0)</f>
        <v>4987844</v>
      </c>
      <c r="BF10" s="93">
        <f t="shared" ref="BF10:BF73" si="24">ROUNDUP(BC10*$AZ10*15*38,0)</f>
        <v>17468960</v>
      </c>
      <c r="BG10" s="93">
        <f t="shared" ref="BG10:BG73" si="25">BD10+BE10+BF10</f>
        <v>27898944</v>
      </c>
      <c r="BH10" s="184"/>
      <c r="BI10" s="185"/>
      <c r="BJ10" s="30"/>
      <c r="BL10" s="30"/>
      <c r="BN10" s="30"/>
    </row>
    <row r="11" spans="1:66" x14ac:dyDescent="0.35">
      <c r="A11" s="90" t="s">
        <v>71</v>
      </c>
      <c r="B11" s="89">
        <v>856</v>
      </c>
      <c r="C11" s="90" t="s">
        <v>74</v>
      </c>
      <c r="D11" s="203">
        <v>7.97</v>
      </c>
      <c r="E11" s="203">
        <f t="shared" si="19"/>
        <v>8.0098499999999984</v>
      </c>
      <c r="F11" s="203">
        <f t="shared" si="20"/>
        <v>8.452928601</v>
      </c>
      <c r="G11" s="91">
        <f>ACA!P17</f>
        <v>1.0318673250189463</v>
      </c>
      <c r="H11" s="91">
        <f>'Formula factor data'!L14</f>
        <v>911.68</v>
      </c>
      <c r="I11" s="91">
        <f>'Formula factor data'!M14</f>
        <v>805.07</v>
      </c>
      <c r="J11" s="91">
        <f>'Formula factor data'!N14</f>
        <v>1716.75</v>
      </c>
      <c r="K11" s="91">
        <f>'Formula factor data'!X14</f>
        <v>445.30423552158544</v>
      </c>
      <c r="L11" s="91">
        <f>'Formula factor data'!Y14</f>
        <v>162.81847519160951</v>
      </c>
      <c r="M11" s="91">
        <f>'Formula factor data'!Z14</f>
        <v>147.13680919725695</v>
      </c>
      <c r="N11" s="91">
        <f>'Formula factor data'!AA14</f>
        <v>158.97115772488908</v>
      </c>
      <c r="O11" s="91">
        <f>'Formula factor data'!AB14</f>
        <v>157.35528438886647</v>
      </c>
      <c r="P11" s="91">
        <f>'Formula factor data'!AC14</f>
        <v>236.91780960064546</v>
      </c>
      <c r="Q11" s="91">
        <f>'Formula factor data'!AD14</f>
        <v>286.6867083501412</v>
      </c>
      <c r="R11" s="91">
        <f>'Formula factor data'!AE14</f>
        <v>998.96347761210006</v>
      </c>
      <c r="S11" s="91">
        <f>'Formula factor data'!AF14</f>
        <v>25.988336579320112</v>
      </c>
      <c r="T11" s="92">
        <f>$G11*'National calculations'!$E$43</f>
        <v>7.0384746393538657</v>
      </c>
      <c r="U11" s="92">
        <f>$G11*'National calculations'!$E$44</f>
        <v>1.282201929367808</v>
      </c>
      <c r="V11" s="92">
        <f>$G11*'National calculations'!$E$52</f>
        <v>1.3047636756854406</v>
      </c>
      <c r="W11" s="92">
        <f>$G11*'National calculations'!$E$53</f>
        <v>0.98816660732059214</v>
      </c>
      <c r="X11" s="92">
        <f>$G11*'National calculations'!$E$54</f>
        <v>0.93060350398152913</v>
      </c>
      <c r="Y11" s="92">
        <f>$G11*'National calculations'!$E$55</f>
        <v>0.85385269952944431</v>
      </c>
      <c r="Z11" s="92">
        <f>$G11*'National calculations'!$E$56</f>
        <v>0.54684948172110404</v>
      </c>
      <c r="AA11" s="92">
        <f>$G11*'National calculations'!$E$57</f>
        <v>0.45091097615599862</v>
      </c>
      <c r="AB11" s="92">
        <f>$G11*'National calculations'!$E$46</f>
        <v>0.54058800687061404</v>
      </c>
      <c r="AC11" s="92">
        <f>$G11*'National calculations'!$E$47</f>
        <v>3.7451192526732648</v>
      </c>
      <c r="AD11" s="93">
        <f t="shared" si="7"/>
        <v>6887481.7621531263</v>
      </c>
      <c r="AE11" s="93">
        <f t="shared" si="7"/>
        <v>325452.8714666171</v>
      </c>
      <c r="AF11" s="93">
        <f t="shared" si="7"/>
        <v>121090.59033148679</v>
      </c>
      <c r="AG11" s="93">
        <f t="shared" si="7"/>
        <v>82875.538487165497</v>
      </c>
      <c r="AH11" s="93">
        <f t="shared" si="7"/>
        <v>84325.296354145801</v>
      </c>
      <c r="AI11" s="93">
        <f t="shared" si="7"/>
        <v>76584.193585574525</v>
      </c>
      <c r="AJ11" s="93">
        <f t="shared" si="7"/>
        <v>73848.277392648932</v>
      </c>
      <c r="AK11" s="93">
        <f t="shared" si="7"/>
        <v>73684.004602473986</v>
      </c>
      <c r="AL11" s="93">
        <f t="shared" si="21"/>
        <v>512407.90075349552</v>
      </c>
      <c r="AM11" s="93">
        <f t="shared" si="8"/>
        <v>307815.77492035157</v>
      </c>
      <c r="AN11" s="93">
        <f t="shared" si="8"/>
        <v>55477.769210853825</v>
      </c>
      <c r="AO11" s="92">
        <f t="shared" si="22"/>
        <v>8088636.0785044441</v>
      </c>
      <c r="AP11" s="92">
        <f t="shared" si="9"/>
        <v>7.0384746393538649</v>
      </c>
      <c r="AQ11" s="92">
        <f t="shared" si="10"/>
        <v>0.33258770930038356</v>
      </c>
      <c r="AR11" s="92">
        <f t="shared" si="11"/>
        <v>0.52364131608684861</v>
      </c>
      <c r="AS11" s="92">
        <f t="shared" si="12"/>
        <v>0.3145639582343745</v>
      </c>
      <c r="AT11" s="92">
        <f t="shared" si="13"/>
        <v>5.6693997185475235E-2</v>
      </c>
      <c r="AU11" s="92">
        <f t="shared" si="14"/>
        <v>8.2659616201609474</v>
      </c>
      <c r="AV11" s="92">
        <v>0</v>
      </c>
      <c r="AW11" s="92">
        <v>0</v>
      </c>
      <c r="AX11" s="93">
        <f t="shared" si="15"/>
        <v>0</v>
      </c>
      <c r="AY11" s="93">
        <f t="shared" si="16"/>
        <v>0</v>
      </c>
      <c r="AZ11" s="92">
        <f t="shared" si="17"/>
        <v>8.27</v>
      </c>
      <c r="BA11" s="184"/>
      <c r="BB11" s="91">
        <v>275.42</v>
      </c>
      <c r="BC11" s="91">
        <v>964.60000000000014</v>
      </c>
      <c r="BD11" s="93">
        <f t="shared" si="18"/>
        <v>4297569</v>
      </c>
      <c r="BE11" s="93">
        <f t="shared" si="23"/>
        <v>1298303</v>
      </c>
      <c r="BF11" s="93">
        <f t="shared" si="24"/>
        <v>4547028</v>
      </c>
      <c r="BG11" s="93">
        <f t="shared" si="25"/>
        <v>10142900</v>
      </c>
      <c r="BH11" s="184"/>
      <c r="BI11" s="185"/>
      <c r="BJ11" s="30"/>
      <c r="BL11" s="30"/>
      <c r="BN11" s="30"/>
    </row>
    <row r="12" spans="1:66" x14ac:dyDescent="0.35">
      <c r="A12" s="90" t="s">
        <v>71</v>
      </c>
      <c r="B12" s="89">
        <v>855</v>
      </c>
      <c r="C12" s="90" t="s">
        <v>75</v>
      </c>
      <c r="D12" s="203">
        <v>7.27</v>
      </c>
      <c r="E12" s="203">
        <f t="shared" si="19"/>
        <v>7.3063499999999992</v>
      </c>
      <c r="F12" s="203">
        <f t="shared" si="20"/>
        <v>7.7105132909999998</v>
      </c>
      <c r="G12" s="91">
        <f>ACA!P18</f>
        <v>1.0402435464522315</v>
      </c>
      <c r="H12" s="91">
        <f>'Formula factor data'!L15</f>
        <v>855.69</v>
      </c>
      <c r="I12" s="91">
        <f>'Formula factor data'!M15</f>
        <v>3681.36</v>
      </c>
      <c r="J12" s="91">
        <f>'Formula factor data'!N15</f>
        <v>4537.05</v>
      </c>
      <c r="K12" s="91">
        <f>'Formula factor data'!X15</f>
        <v>728.38328038560553</v>
      </c>
      <c r="L12" s="91">
        <f>'Formula factor data'!Y15</f>
        <v>13.174509126106196</v>
      </c>
      <c r="M12" s="91">
        <f>'Formula factor data'!Z15</f>
        <v>41.656543141592927</v>
      </c>
      <c r="N12" s="91">
        <f>'Formula factor data'!AA15</f>
        <v>53.701808628318588</v>
      </c>
      <c r="O12" s="91">
        <f>'Formula factor data'!AB15</f>
        <v>69.260276548672564</v>
      </c>
      <c r="P12" s="91">
        <f>'Formula factor data'!AC15</f>
        <v>219.70062361725664</v>
      </c>
      <c r="Q12" s="91">
        <f>'Formula factor data'!AD15</f>
        <v>339.77686393805311</v>
      </c>
      <c r="R12" s="91">
        <f>'Formula factor data'!AE15</f>
        <v>461.34005753661006</v>
      </c>
      <c r="S12" s="91">
        <f>'Formula factor data'!AF15</f>
        <v>88.315469720496907</v>
      </c>
      <c r="T12" s="92">
        <f>$G12*'National calculations'!$E$43</f>
        <v>7.0956097193223178</v>
      </c>
      <c r="U12" s="92">
        <f>$G12*'National calculations'!$E$44</f>
        <v>1.2926102512733135</v>
      </c>
      <c r="V12" s="92">
        <f>$G12*'National calculations'!$E$52</f>
        <v>1.3153551434067852</v>
      </c>
      <c r="W12" s="92">
        <f>$G12*'National calculations'!$E$53</f>
        <v>0.9961880865507281</v>
      </c>
      <c r="X12" s="92">
        <f>$G12*'National calculations'!$E$54</f>
        <v>0.93815771257689995</v>
      </c>
      <c r="Y12" s="92">
        <f>$G12*'National calculations'!$E$55</f>
        <v>0.86078388061179489</v>
      </c>
      <c r="Z12" s="92">
        <f>$G12*'National calculations'!$E$56</f>
        <v>0.55128855275137345</v>
      </c>
      <c r="AA12" s="92">
        <f>$G12*'National calculations'!$E$57</f>
        <v>0.45457126279499271</v>
      </c>
      <c r="AB12" s="92">
        <f>$G12*'National calculations'!$E$46</f>
        <v>0.54497625014563333</v>
      </c>
      <c r="AC12" s="92">
        <f>$G12*'National calculations'!$E$47</f>
        <v>3.7755203976594918</v>
      </c>
      <c r="AD12" s="93">
        <f t="shared" si="7"/>
        <v>18350087.563919257</v>
      </c>
      <c r="AE12" s="93">
        <f t="shared" si="7"/>
        <v>536663.94619703526</v>
      </c>
      <c r="AF12" s="93">
        <f t="shared" si="7"/>
        <v>9877.620254303547</v>
      </c>
      <c r="AG12" s="93">
        <f t="shared" si="7"/>
        <v>23653.718642588548</v>
      </c>
      <c r="AH12" s="93">
        <f t="shared" si="7"/>
        <v>28717.036588071904</v>
      </c>
      <c r="AI12" s="93">
        <f t="shared" si="7"/>
        <v>33982.333883293104</v>
      </c>
      <c r="AJ12" s="93">
        <f t="shared" si="7"/>
        <v>69037.51013454303</v>
      </c>
      <c r="AK12" s="93">
        <f t="shared" si="7"/>
        <v>88038.094922040633</v>
      </c>
      <c r="AL12" s="93">
        <f t="shared" si="21"/>
        <v>253306.31442484079</v>
      </c>
      <c r="AM12" s="93">
        <f t="shared" si="8"/>
        <v>143309.04352101532</v>
      </c>
      <c r="AN12" s="93">
        <f t="shared" si="8"/>
        <v>190059.0086944107</v>
      </c>
      <c r="AO12" s="92">
        <f t="shared" si="22"/>
        <v>19473425.876756564</v>
      </c>
      <c r="AP12" s="92">
        <f t="shared" si="9"/>
        <v>7.0956097193223195</v>
      </c>
      <c r="AQ12" s="92">
        <f t="shared" si="10"/>
        <v>0.20751715213244684</v>
      </c>
      <c r="AR12" s="92">
        <f t="shared" si="11"/>
        <v>9.7948456122502039E-2</v>
      </c>
      <c r="AS12" s="92">
        <f t="shared" si="12"/>
        <v>5.5414724236733673E-2</v>
      </c>
      <c r="AT12" s="92">
        <f t="shared" si="13"/>
        <v>7.3491995318238787E-2</v>
      </c>
      <c r="AU12" s="92">
        <f t="shared" si="14"/>
        <v>7.5299820471322425</v>
      </c>
      <c r="AV12" s="92">
        <v>0</v>
      </c>
      <c r="AW12" s="92">
        <v>0</v>
      </c>
      <c r="AX12" s="93">
        <f t="shared" si="15"/>
        <v>0</v>
      </c>
      <c r="AY12" s="93">
        <f t="shared" si="16"/>
        <v>0</v>
      </c>
      <c r="AZ12" s="92">
        <f t="shared" si="17"/>
        <v>7.53</v>
      </c>
      <c r="BA12" s="184"/>
      <c r="BB12" s="91">
        <v>1259.4100000000001</v>
      </c>
      <c r="BC12" s="91">
        <v>4410.87</v>
      </c>
      <c r="BD12" s="93">
        <f t="shared" si="18"/>
        <v>3672708</v>
      </c>
      <c r="BE12" s="93">
        <f t="shared" si="23"/>
        <v>5405514</v>
      </c>
      <c r="BF12" s="93">
        <f t="shared" si="24"/>
        <v>18931896</v>
      </c>
      <c r="BG12" s="93">
        <f t="shared" si="25"/>
        <v>28010118</v>
      </c>
      <c r="BH12" s="184"/>
      <c r="BI12" s="185"/>
      <c r="BJ12" s="30"/>
      <c r="BL12" s="30"/>
      <c r="BN12" s="30"/>
    </row>
    <row r="13" spans="1:66" x14ac:dyDescent="0.35">
      <c r="A13" s="90" t="s">
        <v>71</v>
      </c>
      <c r="B13" s="89">
        <v>925</v>
      </c>
      <c r="C13" s="90" t="s">
        <v>76</v>
      </c>
      <c r="D13" s="203">
        <v>7.61</v>
      </c>
      <c r="E13" s="203">
        <f t="shared" si="19"/>
        <v>7.6480499999999996</v>
      </c>
      <c r="F13" s="203">
        <f t="shared" si="20"/>
        <v>8.071115013</v>
      </c>
      <c r="G13" s="91">
        <f>ACA!P19</f>
        <v>1.0307696496124796</v>
      </c>
      <c r="H13" s="91">
        <f>'Formula factor data'!L16</f>
        <v>1419.66</v>
      </c>
      <c r="I13" s="91">
        <f>'Formula factor data'!M16</f>
        <v>2873.28</v>
      </c>
      <c r="J13" s="91">
        <f>'Formula factor data'!N16</f>
        <v>4292.9400000000005</v>
      </c>
      <c r="K13" s="91">
        <f>'Formula factor data'!X16</f>
        <v>1215.3904755356109</v>
      </c>
      <c r="L13" s="91">
        <f>'Formula factor data'!Y16</f>
        <v>107.50989859375876</v>
      </c>
      <c r="M13" s="91">
        <f>'Formula factor data'!Z16</f>
        <v>225.60242702672423</v>
      </c>
      <c r="N13" s="91">
        <f>'Formula factor data'!AA16</f>
        <v>230.65322763180012</v>
      </c>
      <c r="O13" s="91">
        <f>'Formula factor data'!AB16</f>
        <v>174.73364950417391</v>
      </c>
      <c r="P13" s="91">
        <f>'Formula factor data'!AC16</f>
        <v>390.35473247801002</v>
      </c>
      <c r="Q13" s="91">
        <f>'Formula factor data'!AD16</f>
        <v>443.14762451677973</v>
      </c>
      <c r="R13" s="91">
        <f>'Formula factor data'!AE16</f>
        <v>538.45182861542401</v>
      </c>
      <c r="S13" s="91">
        <f>'Formula factor data'!AF16</f>
        <v>91.124871113623527</v>
      </c>
      <c r="T13" s="92">
        <f>$G13*'National calculations'!$E$43</f>
        <v>7.0309872809277074</v>
      </c>
      <c r="U13" s="92">
        <f>$G13*'National calculations'!$E$44</f>
        <v>1.2808379540873955</v>
      </c>
      <c r="V13" s="92">
        <f>$G13*'National calculations'!$E$52</f>
        <v>1.303375699767098</v>
      </c>
      <c r="W13" s="92">
        <f>$G13*'National calculations'!$E$53</f>
        <v>0.98711541967655314</v>
      </c>
      <c r="X13" s="92">
        <f>$G13*'National calculations'!$E$54</f>
        <v>0.92961355056918182</v>
      </c>
      <c r="Y13" s="92">
        <f>$G13*'National calculations'!$E$55</f>
        <v>0.85294439175935244</v>
      </c>
      <c r="Z13" s="92">
        <f>$G13*'National calculations'!$E$56</f>
        <v>0.54626775652003401</v>
      </c>
      <c r="AA13" s="92">
        <f>$G13*'National calculations'!$E$57</f>
        <v>0.45043130800774789</v>
      </c>
      <c r="AB13" s="92">
        <f>$G13*'National calculations'!$E$46</f>
        <v>0.54001294247446041</v>
      </c>
      <c r="AC13" s="92">
        <f>$G13*'National calculations'!$E$47</f>
        <v>3.7411352857443103</v>
      </c>
      <c r="AD13" s="93">
        <f t="shared" si="7"/>
        <v>17204655.726537906</v>
      </c>
      <c r="AE13" s="93">
        <f t="shared" si="7"/>
        <v>887329.40255833289</v>
      </c>
      <c r="AF13" s="93">
        <f t="shared" si="7"/>
        <v>79871.699907572154</v>
      </c>
      <c r="AG13" s="93">
        <f t="shared" si="7"/>
        <v>126936.5116276843</v>
      </c>
      <c r="AH13" s="93">
        <f t="shared" si="7"/>
        <v>122218.46855675247</v>
      </c>
      <c r="AI13" s="93">
        <f t="shared" si="7"/>
        <v>84951.709245850798</v>
      </c>
      <c r="AJ13" s="93">
        <f t="shared" si="7"/>
        <v>121545.77625591213</v>
      </c>
      <c r="AK13" s="93">
        <f t="shared" si="7"/>
        <v>113776.31156642306</v>
      </c>
      <c r="AL13" s="93">
        <f t="shared" si="21"/>
        <v>649300.47716019489</v>
      </c>
      <c r="AM13" s="93">
        <f t="shared" si="8"/>
        <v>165739.44512028032</v>
      </c>
      <c r="AN13" s="93">
        <f t="shared" si="8"/>
        <v>194318.96831728524</v>
      </c>
      <c r="AO13" s="92">
        <f t="shared" si="22"/>
        <v>19101344.019693997</v>
      </c>
      <c r="AP13" s="92">
        <f t="shared" si="9"/>
        <v>7.0309872809277083</v>
      </c>
      <c r="AQ13" s="92">
        <f t="shared" si="10"/>
        <v>0.36262287618795935</v>
      </c>
      <c r="AR13" s="92">
        <f t="shared" si="11"/>
        <v>0.26534814000211804</v>
      </c>
      <c r="AS13" s="92">
        <f t="shared" si="12"/>
        <v>6.7732359723492286E-2</v>
      </c>
      <c r="AT13" s="92">
        <f t="shared" si="13"/>
        <v>7.9411888060881203E-2</v>
      </c>
      <c r="AU13" s="92">
        <f t="shared" si="14"/>
        <v>7.8061025449021582</v>
      </c>
      <c r="AV13" s="92">
        <v>0</v>
      </c>
      <c r="AW13" s="92">
        <v>0</v>
      </c>
      <c r="AX13" s="93">
        <f t="shared" si="15"/>
        <v>0</v>
      </c>
      <c r="AY13" s="93">
        <f t="shared" si="16"/>
        <v>0</v>
      </c>
      <c r="AZ13" s="92">
        <f t="shared" si="17"/>
        <v>7.81</v>
      </c>
      <c r="BA13" s="184"/>
      <c r="BB13" s="91">
        <v>982.96</v>
      </c>
      <c r="BC13" s="91">
        <v>3442.66</v>
      </c>
      <c r="BD13" s="93">
        <f t="shared" si="18"/>
        <v>6319901</v>
      </c>
      <c r="BE13" s="93">
        <f t="shared" si="23"/>
        <v>4375844</v>
      </c>
      <c r="BF13" s="93">
        <f t="shared" si="24"/>
        <v>15325690</v>
      </c>
      <c r="BG13" s="93">
        <f t="shared" si="25"/>
        <v>26021435</v>
      </c>
      <c r="BH13" s="184"/>
      <c r="BI13" s="185"/>
      <c r="BJ13" s="30"/>
      <c r="BL13" s="30"/>
      <c r="BN13" s="30"/>
    </row>
    <row r="14" spans="1:66" x14ac:dyDescent="0.35">
      <c r="A14" s="90" t="s">
        <v>71</v>
      </c>
      <c r="B14" s="89">
        <v>940</v>
      </c>
      <c r="C14" s="90" t="s">
        <v>77</v>
      </c>
      <c r="D14" s="203">
        <v>7.84</v>
      </c>
      <c r="E14" s="203">
        <f t="shared" si="19"/>
        <v>7.8791999999999991</v>
      </c>
      <c r="F14" s="203">
        <f t="shared" si="20"/>
        <v>8.3150514720000004</v>
      </c>
      <c r="G14" s="91">
        <f>ACA!P20</f>
        <v>1.0677449962899563</v>
      </c>
      <c r="H14" s="91">
        <f>'Formula factor data'!L17</f>
        <v>575.11</v>
      </c>
      <c r="I14" s="91">
        <f>'Formula factor data'!M17</f>
        <v>1245</v>
      </c>
      <c r="J14" s="91">
        <f>'Formula factor data'!N17</f>
        <v>1820.1100000000001</v>
      </c>
      <c r="K14" s="91">
        <f>'Formula factor data'!X17</f>
        <v>363.78184034306452</v>
      </c>
      <c r="L14" s="91">
        <f>'Formula factor data'!Y17</f>
        <v>31.398269487420293</v>
      </c>
      <c r="M14" s="91">
        <f>'Formula factor data'!Z17</f>
        <v>71.253379467154375</v>
      </c>
      <c r="N14" s="91">
        <f>'Formula factor data'!AA17</f>
        <v>69.813917255696708</v>
      </c>
      <c r="O14" s="91">
        <f>'Formula factor data'!AB17</f>
        <v>113.35764915229105</v>
      </c>
      <c r="P14" s="91">
        <f>'Formula factor data'!AC17</f>
        <v>261.35235776778211</v>
      </c>
      <c r="Q14" s="91">
        <f>'Formula factor data'!AD17</f>
        <v>119.74526271563442</v>
      </c>
      <c r="R14" s="91">
        <f>'Formula factor data'!AE17</f>
        <v>359.50651694868304</v>
      </c>
      <c r="S14" s="91">
        <f>'Formula factor data'!AF17</f>
        <v>32.980170336723617</v>
      </c>
      <c r="T14" s="92">
        <f>$G14*'National calculations'!$E$43</f>
        <v>7.2831999768437816</v>
      </c>
      <c r="U14" s="92">
        <f>$G14*'National calculations'!$E$44</f>
        <v>1.3267836485574027</v>
      </c>
      <c r="V14" s="92">
        <f>$G14*'National calculations'!$E$52</f>
        <v>1.3501298590188817</v>
      </c>
      <c r="W14" s="92">
        <f>$G14*'National calculations'!$E$53</f>
        <v>1.0225248196981247</v>
      </c>
      <c r="X14" s="92">
        <f>$G14*'National calculations'!$E$54</f>
        <v>0.96296026709435112</v>
      </c>
      <c r="Y14" s="92">
        <f>$G14*'National calculations'!$E$55</f>
        <v>0.88354086362265216</v>
      </c>
      <c r="Z14" s="92">
        <f>$G14*'National calculations'!$E$56</f>
        <v>0.56586324973585511</v>
      </c>
      <c r="AA14" s="92">
        <f>$G14*'National calculations'!$E$57</f>
        <v>0.466588995396232</v>
      </c>
      <c r="AB14" s="92">
        <f>$G14*'National calculations'!$E$46</f>
        <v>0.55938406556275089</v>
      </c>
      <c r="AC14" s="92">
        <f>$G14*'National calculations'!$E$47</f>
        <v>3.8753357583811816</v>
      </c>
      <c r="AD14" s="93">
        <f t="shared" si="7"/>
        <v>7556048.3126162868</v>
      </c>
      <c r="AE14" s="93">
        <f t="shared" si="7"/>
        <v>275116.08452329965</v>
      </c>
      <c r="AF14" s="93">
        <f t="shared" si="7"/>
        <v>24163.292459197943</v>
      </c>
      <c r="AG14" s="93">
        <f t="shared" si="7"/>
        <v>41529.258925744434</v>
      </c>
      <c r="AH14" s="93">
        <f t="shared" si="7"/>
        <v>38319.976192245718</v>
      </c>
      <c r="AI14" s="93">
        <f t="shared" si="7"/>
        <v>57088.985681241829</v>
      </c>
      <c r="AJ14" s="93">
        <f t="shared" si="7"/>
        <v>84297.125860784872</v>
      </c>
      <c r="AK14" s="93">
        <f t="shared" si="7"/>
        <v>31846.938445349075</v>
      </c>
      <c r="AL14" s="93">
        <f t="shared" si="21"/>
        <v>277245.57756456389</v>
      </c>
      <c r="AM14" s="93">
        <f t="shared" si="8"/>
        <v>114628.26371682325</v>
      </c>
      <c r="AN14" s="93">
        <f t="shared" si="8"/>
        <v>72851.26305134219</v>
      </c>
      <c r="AO14" s="92">
        <f t="shared" si="22"/>
        <v>8295889.5014723158</v>
      </c>
      <c r="AP14" s="92">
        <f t="shared" si="9"/>
        <v>7.2831999768437807</v>
      </c>
      <c r="AQ14" s="92">
        <f t="shared" si="10"/>
        <v>0.26518166342105565</v>
      </c>
      <c r="AR14" s="92">
        <f t="shared" si="11"/>
        <v>0.26723426062890154</v>
      </c>
      <c r="AS14" s="92">
        <f t="shared" si="12"/>
        <v>0.11048904574287176</v>
      </c>
      <c r="AT14" s="92">
        <f t="shared" si="13"/>
        <v>7.0220609426577152E-2</v>
      </c>
      <c r="AU14" s="92">
        <f t="shared" si="14"/>
        <v>7.9963255560631872</v>
      </c>
      <c r="AV14" s="92">
        <v>0</v>
      </c>
      <c r="AW14" s="92">
        <v>0</v>
      </c>
      <c r="AX14" s="93">
        <f t="shared" si="15"/>
        <v>0</v>
      </c>
      <c r="AY14" s="93">
        <f t="shared" si="16"/>
        <v>0</v>
      </c>
      <c r="AZ14" s="92">
        <f t="shared" si="17"/>
        <v>8</v>
      </c>
      <c r="BA14" s="184"/>
      <c r="BB14" s="91">
        <v>425.92</v>
      </c>
      <c r="BC14" s="91">
        <v>1491.71</v>
      </c>
      <c r="BD14" s="93">
        <f t="shared" si="18"/>
        <v>2622502</v>
      </c>
      <c r="BE14" s="93">
        <f t="shared" si="23"/>
        <v>1942196</v>
      </c>
      <c r="BF14" s="93">
        <f t="shared" si="24"/>
        <v>6802198</v>
      </c>
      <c r="BG14" s="93">
        <f t="shared" si="25"/>
        <v>11366896</v>
      </c>
      <c r="BH14" s="184"/>
      <c r="BI14" s="185"/>
      <c r="BJ14" s="30"/>
      <c r="BL14" s="30"/>
      <c r="BN14" s="30"/>
    </row>
    <row r="15" spans="1:66" x14ac:dyDescent="0.35">
      <c r="A15" s="90" t="s">
        <v>71</v>
      </c>
      <c r="B15" s="89">
        <v>892</v>
      </c>
      <c r="C15" s="90" t="s">
        <v>78</v>
      </c>
      <c r="D15" s="203">
        <v>8.36</v>
      </c>
      <c r="E15" s="203">
        <f t="shared" si="19"/>
        <v>8.4017999999999979</v>
      </c>
      <c r="F15" s="203">
        <f t="shared" si="20"/>
        <v>8.8665599880000006</v>
      </c>
      <c r="G15" s="91">
        <f>ACA!P21</f>
        <v>1.0451518784312517</v>
      </c>
      <c r="H15" s="91">
        <f>'Formula factor data'!L18</f>
        <v>932.4</v>
      </c>
      <c r="I15" s="91">
        <f>'Formula factor data'!M18</f>
        <v>711.45</v>
      </c>
      <c r="J15" s="91">
        <f>'Formula factor data'!N18</f>
        <v>1643.85</v>
      </c>
      <c r="K15" s="91">
        <f>'Formula factor data'!X18</f>
        <v>614.71181893437688</v>
      </c>
      <c r="L15" s="91">
        <f>'Formula factor data'!Y18</f>
        <v>158.77116541729538</v>
      </c>
      <c r="M15" s="91">
        <f>'Formula factor data'!Z18</f>
        <v>362.74578228237857</v>
      </c>
      <c r="N15" s="91">
        <f>'Formula factor data'!AA18</f>
        <v>325.55625896848949</v>
      </c>
      <c r="O15" s="91">
        <f>'Formula factor data'!AB18</f>
        <v>213.73412662775033</v>
      </c>
      <c r="P15" s="91">
        <f>'Formula factor data'!AC18</f>
        <v>132.22031039515042</v>
      </c>
      <c r="Q15" s="91">
        <f>'Formula factor data'!AD18</f>
        <v>122.78978282326115</v>
      </c>
      <c r="R15" s="91">
        <f>'Formula factor data'!AE18</f>
        <v>600.47266148707502</v>
      </c>
      <c r="S15" s="91">
        <f>'Formula factor data'!AF18</f>
        <v>34.965691294806142</v>
      </c>
      <c r="T15" s="92">
        <f>$G15*'National calculations'!$E$43</f>
        <v>7.1290899636504621</v>
      </c>
      <c r="U15" s="92">
        <f>$G15*'National calculations'!$E$44</f>
        <v>1.2987093616733467</v>
      </c>
      <c r="V15" s="92">
        <f>$G15*'National calculations'!$E$52</f>
        <v>1.3215615743297853</v>
      </c>
      <c r="W15" s="92">
        <f>$G15*'National calculations'!$E$53</f>
        <v>1.0008885452644707</v>
      </c>
      <c r="X15" s="92">
        <f>$G15*'National calculations'!$E$54</f>
        <v>0.94258435816168662</v>
      </c>
      <c r="Y15" s="92">
        <f>$G15*'National calculations'!$E$55</f>
        <v>0.86484544202464042</v>
      </c>
      <c r="Z15" s="92">
        <f>$G15*'National calculations'!$E$56</f>
        <v>0.55388977747645429</v>
      </c>
      <c r="AA15" s="92">
        <f>$G15*'National calculations'!$E$57</f>
        <v>0.45671613230514713</v>
      </c>
      <c r="AB15" s="92">
        <f>$G15*'National calculations'!$E$46</f>
        <v>0.54754769061793351</v>
      </c>
      <c r="AC15" s="92">
        <f>$G15*'National calculations'!$E$47</f>
        <v>3.7933349830692999</v>
      </c>
      <c r="AD15" s="93">
        <f t="shared" si="7"/>
        <v>6679918.0859456826</v>
      </c>
      <c r="AE15" s="93">
        <f t="shared" si="7"/>
        <v>455049.23656935612</v>
      </c>
      <c r="AF15" s="93">
        <f t="shared" si="7"/>
        <v>119600.74665642172</v>
      </c>
      <c r="AG15" s="93">
        <f t="shared" si="7"/>
        <v>206948.81604777643</v>
      </c>
      <c r="AH15" s="93">
        <f t="shared" si="7"/>
        <v>174912.61532104007</v>
      </c>
      <c r="AI15" s="93">
        <f t="shared" si="7"/>
        <v>105362.78157490249</v>
      </c>
      <c r="AJ15" s="93">
        <f t="shared" si="7"/>
        <v>41744.222632503428</v>
      </c>
      <c r="AK15" s="93">
        <f t="shared" si="7"/>
        <v>31965.642577648428</v>
      </c>
      <c r="AL15" s="93">
        <f t="shared" si="21"/>
        <v>680534.82481029257</v>
      </c>
      <c r="AM15" s="93">
        <f t="shared" si="8"/>
        <v>187408.82887357767</v>
      </c>
      <c r="AN15" s="93">
        <f t="shared" si="8"/>
        <v>75602.850597600191</v>
      </c>
      <c r="AO15" s="92">
        <f t="shared" si="22"/>
        <v>8078513.8267965093</v>
      </c>
      <c r="AP15" s="92">
        <f t="shared" si="9"/>
        <v>7.1290899636504621</v>
      </c>
      <c r="AQ15" s="92">
        <f t="shared" si="10"/>
        <v>0.48564771358781306</v>
      </c>
      <c r="AR15" s="92">
        <f t="shared" si="11"/>
        <v>0.72629543162771237</v>
      </c>
      <c r="AS15" s="92">
        <f t="shared" si="12"/>
        <v>0.20001059651212219</v>
      </c>
      <c r="AT15" s="92">
        <f t="shared" si="13"/>
        <v>8.0686546823487429E-2</v>
      </c>
      <c r="AU15" s="92">
        <f t="shared" si="14"/>
        <v>8.6217302522015977</v>
      </c>
      <c r="AV15" s="92">
        <v>0</v>
      </c>
      <c r="AW15" s="92">
        <v>0</v>
      </c>
      <c r="AX15" s="93">
        <f t="shared" si="15"/>
        <v>0</v>
      </c>
      <c r="AY15" s="93">
        <f t="shared" si="16"/>
        <v>0</v>
      </c>
      <c r="AZ15" s="92">
        <f t="shared" si="17"/>
        <v>8.6199999999999992</v>
      </c>
      <c r="BA15" s="184"/>
      <c r="BB15" s="91">
        <v>243.39</v>
      </c>
      <c r="BC15" s="91">
        <v>852.44</v>
      </c>
      <c r="BD15" s="93">
        <f t="shared" si="18"/>
        <v>4581255</v>
      </c>
      <c r="BE15" s="93">
        <f t="shared" si="23"/>
        <v>1195873</v>
      </c>
      <c r="BF15" s="93">
        <f t="shared" si="24"/>
        <v>4188379</v>
      </c>
      <c r="BG15" s="93">
        <f t="shared" si="25"/>
        <v>9965507</v>
      </c>
      <c r="BH15" s="184"/>
      <c r="BI15" s="185"/>
      <c r="BJ15" s="30"/>
      <c r="BL15" s="30"/>
      <c r="BN15" s="30"/>
    </row>
    <row r="16" spans="1:66" x14ac:dyDescent="0.35">
      <c r="A16" s="90" t="s">
        <v>71</v>
      </c>
      <c r="B16" s="89">
        <v>891</v>
      </c>
      <c r="C16" s="90" t="s">
        <v>79</v>
      </c>
      <c r="D16" s="203">
        <v>7.63</v>
      </c>
      <c r="E16" s="203">
        <f t="shared" si="19"/>
        <v>7.6681499999999989</v>
      </c>
      <c r="F16" s="203">
        <f t="shared" si="20"/>
        <v>8.0923268789999998</v>
      </c>
      <c r="G16" s="91">
        <f>ACA!P22</f>
        <v>1.0473002106772702</v>
      </c>
      <c r="H16" s="91">
        <f>'Formula factor data'!L19</f>
        <v>1522.87</v>
      </c>
      <c r="I16" s="91">
        <f>'Formula factor data'!M19</f>
        <v>3768.14</v>
      </c>
      <c r="J16" s="91">
        <f>'Formula factor data'!N19</f>
        <v>5291.01</v>
      </c>
      <c r="K16" s="91">
        <f>'Formula factor data'!X19</f>
        <v>1203.2693407461595</v>
      </c>
      <c r="L16" s="91">
        <f>'Formula factor data'!Y19</f>
        <v>75.315057346894605</v>
      </c>
      <c r="M16" s="91">
        <f>'Formula factor data'!Z19</f>
        <v>327.59505518286085</v>
      </c>
      <c r="N16" s="91">
        <f>'Formula factor data'!AA19</f>
        <v>182.18101709586671</v>
      </c>
      <c r="O16" s="91">
        <f>'Formula factor data'!AB19</f>
        <v>301.38745076823204</v>
      </c>
      <c r="P16" s="91">
        <f>'Formula factor data'!AC19</f>
        <v>671.2200043280676</v>
      </c>
      <c r="Q16" s="91">
        <f>'Formula factor data'!AD19</f>
        <v>528.72990170151752</v>
      </c>
      <c r="R16" s="91">
        <f>'Formula factor data'!AE19</f>
        <v>646.49806003884601</v>
      </c>
      <c r="S16" s="91">
        <f>'Formula factor data'!AF19</f>
        <v>104.53324568571841</v>
      </c>
      <c r="T16" s="92">
        <f>$G16*'National calculations'!$E$43</f>
        <v>7.1437439619541969</v>
      </c>
      <c r="U16" s="92">
        <f>$G16*'National calculations'!$E$44</f>
        <v>1.3013788867992804</v>
      </c>
      <c r="V16" s="92">
        <f>$G16*'National calculations'!$E$52</f>
        <v>1.3242780726721057</v>
      </c>
      <c r="W16" s="92">
        <f>$G16*'National calculations'!$E$53</f>
        <v>1.0029458932737281</v>
      </c>
      <c r="X16" s="92">
        <f>$G16*'National calculations'!$E$54</f>
        <v>0.94452186065584165</v>
      </c>
      <c r="Y16" s="92">
        <f>$G16*'National calculations'!$E$55</f>
        <v>0.8666231504986589</v>
      </c>
      <c r="Z16" s="92">
        <f>$G16*'National calculations'!$E$56</f>
        <v>0.55502830986992691</v>
      </c>
      <c r="AA16" s="92">
        <f>$G16*'National calculations'!$E$57</f>
        <v>0.45765492217344905</v>
      </c>
      <c r="AB16" s="92">
        <f>$G16*'National calculations'!$E$46</f>
        <v>0.54867318671497256</v>
      </c>
      <c r="AC16" s="92">
        <f>$G16*'National calculations'!$E$47</f>
        <v>3.8011322650072223</v>
      </c>
      <c r="AD16" s="93">
        <f t="shared" si="7"/>
        <v>21544643.821879387</v>
      </c>
      <c r="AE16" s="93">
        <f t="shared" si="7"/>
        <v>892568.30965256644</v>
      </c>
      <c r="AF16" s="93">
        <f t="shared" si="7"/>
        <v>56850.705022324779</v>
      </c>
      <c r="AG16" s="93">
        <f t="shared" si="7"/>
        <v>187279.26569388542</v>
      </c>
      <c r="AH16" s="93">
        <f t="shared" si="7"/>
        <v>98082.153348830179</v>
      </c>
      <c r="AI16" s="93">
        <f t="shared" si="7"/>
        <v>148877.92500014909</v>
      </c>
      <c r="AJ16" s="93">
        <f t="shared" si="7"/>
        <v>212351.27959526266</v>
      </c>
      <c r="AK16" s="93">
        <f t="shared" si="7"/>
        <v>137926.22994797051</v>
      </c>
      <c r="AL16" s="93">
        <f t="shared" si="21"/>
        <v>841367.55860842252</v>
      </c>
      <c r="AM16" s="93">
        <f t="shared" si="8"/>
        <v>202188.20595973995</v>
      </c>
      <c r="AN16" s="93">
        <f t="shared" si="8"/>
        <v>226486.47497688941</v>
      </c>
      <c r="AO16" s="92">
        <f t="shared" si="22"/>
        <v>23707254.371077009</v>
      </c>
      <c r="AP16" s="92">
        <f t="shared" si="9"/>
        <v>7.143743961954196</v>
      </c>
      <c r="AQ16" s="92">
        <f t="shared" si="10"/>
        <v>0.29595659716763739</v>
      </c>
      <c r="AR16" s="92">
        <f t="shared" si="11"/>
        <v>0.27897952114154523</v>
      </c>
      <c r="AS16" s="92">
        <f t="shared" si="12"/>
        <v>6.7041292835689464E-2</v>
      </c>
      <c r="AT16" s="92">
        <f t="shared" si="13"/>
        <v>7.5098080128729913E-2</v>
      </c>
      <c r="AU16" s="92">
        <f t="shared" si="14"/>
        <v>7.8608194532277995</v>
      </c>
      <c r="AV16" s="92">
        <v>0</v>
      </c>
      <c r="AW16" s="92">
        <v>0</v>
      </c>
      <c r="AX16" s="93">
        <f t="shared" si="15"/>
        <v>0</v>
      </c>
      <c r="AY16" s="93">
        <f t="shared" si="16"/>
        <v>0</v>
      </c>
      <c r="AZ16" s="92">
        <f t="shared" si="17"/>
        <v>7.86</v>
      </c>
      <c r="BA16" s="184"/>
      <c r="BB16" s="91">
        <v>1289.0999999999999</v>
      </c>
      <c r="BC16" s="91">
        <v>4514.8500000000004</v>
      </c>
      <c r="BD16" s="93">
        <f t="shared" si="18"/>
        <v>6822763</v>
      </c>
      <c r="BE16" s="93">
        <f t="shared" si="23"/>
        <v>5775426</v>
      </c>
      <c r="BF16" s="93">
        <f t="shared" si="24"/>
        <v>20227431</v>
      </c>
      <c r="BG16" s="93">
        <f t="shared" si="25"/>
        <v>32825620</v>
      </c>
      <c r="BH16" s="184"/>
      <c r="BI16" s="185"/>
      <c r="BJ16" s="30"/>
      <c r="BL16" s="30"/>
      <c r="BN16" s="30"/>
    </row>
    <row r="17" spans="1:66" x14ac:dyDescent="0.35">
      <c r="A17" s="90" t="s">
        <v>71</v>
      </c>
      <c r="B17" s="89">
        <v>857</v>
      </c>
      <c r="C17" s="90" t="s">
        <v>80</v>
      </c>
      <c r="D17" s="203">
        <v>6.98</v>
      </c>
      <c r="E17" s="203">
        <f t="shared" si="19"/>
        <v>7.0148999999999999</v>
      </c>
      <c r="F17" s="203">
        <f t="shared" si="20"/>
        <v>7.4029412340000009</v>
      </c>
      <c r="G17" s="91">
        <f>ACA!P23</f>
        <v>1.0293732886834059</v>
      </c>
      <c r="H17" s="91">
        <f>'Formula factor data'!L20</f>
        <v>25.84</v>
      </c>
      <c r="I17" s="91">
        <f>'Formula factor data'!M20</f>
        <v>128.11000000000001</v>
      </c>
      <c r="J17" s="91">
        <f>'Formula factor data'!N20</f>
        <v>153.95000000000002</v>
      </c>
      <c r="K17" s="91">
        <f>'Formula factor data'!X20</f>
        <v>16.476629049872589</v>
      </c>
      <c r="L17" s="91">
        <f>'Formula factor data'!Y20</f>
        <v>0</v>
      </c>
      <c r="M17" s="91">
        <f>'Formula factor data'!Z20</f>
        <v>0</v>
      </c>
      <c r="N17" s="91">
        <f>'Formula factor data'!AA20</f>
        <v>0</v>
      </c>
      <c r="O17" s="91">
        <f>'Formula factor data'!AB20</f>
        <v>0</v>
      </c>
      <c r="P17" s="91">
        <f>'Formula factor data'!AC20</f>
        <v>0</v>
      </c>
      <c r="Q17" s="91">
        <f>'Formula factor data'!AD20</f>
        <v>0</v>
      </c>
      <c r="R17" s="91">
        <f>'Formula factor data'!AE20</f>
        <v>8.5558844894620023</v>
      </c>
      <c r="S17" s="91">
        <f>'Formula factor data'!AF20</f>
        <v>1.8600923951670223</v>
      </c>
      <c r="T17" s="92">
        <f>$G17*'National calculations'!$E$43</f>
        <v>7.0214625574013674</v>
      </c>
      <c r="U17" s="92">
        <f>$G17*'National calculations'!$E$44</f>
        <v>1.2791028311370498</v>
      </c>
      <c r="V17" s="92">
        <f>$G17*'National calculations'!$E$52</f>
        <v>1.3016100454293484</v>
      </c>
      <c r="W17" s="92">
        <f>$G17*'National calculations'!$E$53</f>
        <v>0.98577819617075757</v>
      </c>
      <c r="X17" s="92">
        <f>$G17*'National calculations'!$E$54</f>
        <v>0.9283542235782869</v>
      </c>
      <c r="Y17" s="92">
        <f>$G17*'National calculations'!$E$55</f>
        <v>0.85178892678832518</v>
      </c>
      <c r="Z17" s="92">
        <f>$G17*'National calculations'!$E$56</f>
        <v>0.54552773962847723</v>
      </c>
      <c r="AA17" s="92">
        <f>$G17*'National calculations'!$E$57</f>
        <v>0.44982111864102559</v>
      </c>
      <c r="AB17" s="92">
        <f>$G17*'National calculations'!$E$46</f>
        <v>0.5392813988416526</v>
      </c>
      <c r="AC17" s="92">
        <f>$G17*'National calculations'!$E$47</f>
        <v>3.7360672522167846</v>
      </c>
      <c r="AD17" s="93">
        <f t="shared" si="7"/>
        <v>616143.87160580617</v>
      </c>
      <c r="AE17" s="93">
        <f t="shared" si="7"/>
        <v>12012.922633213582</v>
      </c>
      <c r="AF17" s="93">
        <f t="shared" si="7"/>
        <v>0</v>
      </c>
      <c r="AG17" s="93">
        <f t="shared" si="7"/>
        <v>0</v>
      </c>
      <c r="AH17" s="93">
        <f t="shared" si="7"/>
        <v>0</v>
      </c>
      <c r="AI17" s="93">
        <f t="shared" si="7"/>
        <v>0</v>
      </c>
      <c r="AJ17" s="93">
        <f t="shared" si="7"/>
        <v>0</v>
      </c>
      <c r="AK17" s="93">
        <f t="shared" si="7"/>
        <v>0</v>
      </c>
      <c r="AL17" s="93">
        <f t="shared" si="21"/>
        <v>0</v>
      </c>
      <c r="AM17" s="93">
        <f t="shared" si="8"/>
        <v>2629.99673280866</v>
      </c>
      <c r="AN17" s="93">
        <f t="shared" si="8"/>
        <v>3961.1752616981667</v>
      </c>
      <c r="AO17" s="92">
        <f t="shared" si="22"/>
        <v>634747.96623352659</v>
      </c>
      <c r="AP17" s="92">
        <f t="shared" si="9"/>
        <v>7.0214625574013674</v>
      </c>
      <c r="AQ17" s="92">
        <f t="shared" si="10"/>
        <v>0.13689706310676833</v>
      </c>
      <c r="AR17" s="92">
        <f t="shared" si="11"/>
        <v>0</v>
      </c>
      <c r="AS17" s="92">
        <f t="shared" si="12"/>
        <v>2.9970960414450576E-2</v>
      </c>
      <c r="AT17" s="92">
        <f t="shared" si="13"/>
        <v>4.5140826785846008E-2</v>
      </c>
      <c r="AU17" s="92">
        <f t="shared" si="14"/>
        <v>7.2334714077084321</v>
      </c>
      <c r="AV17" s="92">
        <v>0</v>
      </c>
      <c r="AW17" s="92">
        <v>0</v>
      </c>
      <c r="AX17" s="93">
        <f t="shared" si="15"/>
        <v>0</v>
      </c>
      <c r="AY17" s="93">
        <f t="shared" si="16"/>
        <v>0</v>
      </c>
      <c r="AZ17" s="92">
        <f t="shared" si="17"/>
        <v>7.23</v>
      </c>
      <c r="BA17" s="184"/>
      <c r="BB17" s="91">
        <v>43.83</v>
      </c>
      <c r="BC17" s="91">
        <v>153.5</v>
      </c>
      <c r="BD17" s="93">
        <f t="shared" si="18"/>
        <v>106490</v>
      </c>
      <c r="BE17" s="93">
        <f t="shared" si="23"/>
        <v>180628</v>
      </c>
      <c r="BF17" s="93">
        <f t="shared" si="24"/>
        <v>632589</v>
      </c>
      <c r="BG17" s="93">
        <f t="shared" si="25"/>
        <v>919707</v>
      </c>
      <c r="BH17" s="184"/>
      <c r="BI17" s="185"/>
      <c r="BJ17" s="30"/>
      <c r="BL17" s="30"/>
      <c r="BN17" s="30"/>
    </row>
    <row r="18" spans="1:66" x14ac:dyDescent="0.35">
      <c r="A18" s="90" t="s">
        <v>71</v>
      </c>
      <c r="B18" s="89">
        <v>941</v>
      </c>
      <c r="C18" s="90" t="s">
        <v>81</v>
      </c>
      <c r="D18" s="203">
        <v>7.81</v>
      </c>
      <c r="E18" s="203">
        <f t="shared" si="19"/>
        <v>7.8490499999999992</v>
      </c>
      <c r="F18" s="203">
        <f t="shared" si="20"/>
        <v>8.2832336729999998</v>
      </c>
      <c r="G18" s="91">
        <f>ACA!P24</f>
        <v>1.0883054522228539</v>
      </c>
      <c r="H18" s="91">
        <f>'Formula factor data'!L21</f>
        <v>549.33000000000004</v>
      </c>
      <c r="I18" s="91">
        <f>'Formula factor data'!M21</f>
        <v>1755.58</v>
      </c>
      <c r="J18" s="91">
        <f>'Formula factor data'!N21</f>
        <v>2304.91</v>
      </c>
      <c r="K18" s="91">
        <f>'Formula factor data'!X21</f>
        <v>368.25287003301833</v>
      </c>
      <c r="L18" s="91">
        <f>'Formula factor data'!Y21</f>
        <v>30.599093795093793</v>
      </c>
      <c r="M18" s="91">
        <f>'Formula factor data'!Z21</f>
        <v>60.723046382189239</v>
      </c>
      <c r="N18" s="91">
        <f>'Formula factor data'!AA21</f>
        <v>35.920675324675322</v>
      </c>
      <c r="O18" s="91">
        <f>'Formula factor data'!AB21</f>
        <v>81.62925953411667</v>
      </c>
      <c r="P18" s="91">
        <f>'Formula factor data'!AC21</f>
        <v>257.7165912183055</v>
      </c>
      <c r="Q18" s="91">
        <f>'Formula factor data'!AD21</f>
        <v>197.08857307771592</v>
      </c>
      <c r="R18" s="91">
        <f>'Formula factor data'!AE21</f>
        <v>548.01143508038092</v>
      </c>
      <c r="S18" s="91">
        <f>'Formula factor data'!AF21</f>
        <v>40.334031383503117</v>
      </c>
      <c r="T18" s="92">
        <f>$G18*'National calculations'!$E$43</f>
        <v>7.4234449910510056</v>
      </c>
      <c r="U18" s="92">
        <f>$G18*'National calculations'!$E$44</f>
        <v>1.3523321426579975</v>
      </c>
      <c r="V18" s="92">
        <f>$G18*'National calculations'!$E$52</f>
        <v>1.3761279068360113</v>
      </c>
      <c r="W18" s="92">
        <f>$G18*'National calculations'!$E$53</f>
        <v>1.0422145176772741</v>
      </c>
      <c r="X18" s="92">
        <f>$G18*'National calculations'!$E$54</f>
        <v>0.98150299237568606</v>
      </c>
      <c r="Y18" s="92">
        <f>$G18*'National calculations'!$E$55</f>
        <v>0.90055429197356773</v>
      </c>
      <c r="Z18" s="92">
        <f>$G18*'National calculations'!$E$56</f>
        <v>0.57675949036509322</v>
      </c>
      <c r="AA18" s="92">
        <f>$G18*'National calculations'!$E$57</f>
        <v>0.47557361486244581</v>
      </c>
      <c r="AB18" s="92">
        <f>$G18*'National calculations'!$E$46</f>
        <v>0.57015554327468654</v>
      </c>
      <c r="AC18" s="92">
        <f>$G18*'National calculations'!$E$47</f>
        <v>3.9499590723393214</v>
      </c>
      <c r="AD18" s="93">
        <f t="shared" si="7"/>
        <v>9752912.3787643239</v>
      </c>
      <c r="AE18" s="93">
        <f t="shared" si="7"/>
        <v>283860.10987987398</v>
      </c>
      <c r="AF18" s="93">
        <f t="shared" si="7"/>
        <v>24001.712130333086</v>
      </c>
      <c r="AG18" s="93">
        <f t="shared" si="7"/>
        <v>36073.271083351625</v>
      </c>
      <c r="AH18" s="93">
        <f t="shared" si="7"/>
        <v>20096.062682014846</v>
      </c>
      <c r="AI18" s="93">
        <f t="shared" si="7"/>
        <v>41901.600613721632</v>
      </c>
      <c r="AJ18" s="93">
        <f t="shared" si="7"/>
        <v>84725.079191528392</v>
      </c>
      <c r="AK18" s="93">
        <f t="shared" si="7"/>
        <v>53426.171333590886</v>
      </c>
      <c r="AL18" s="93">
        <f t="shared" si="21"/>
        <v>260223.89703454048</v>
      </c>
      <c r="AM18" s="93">
        <f t="shared" si="8"/>
        <v>178097.50176872726</v>
      </c>
      <c r="AN18" s="93">
        <f t="shared" si="8"/>
        <v>90811.130716753614</v>
      </c>
      <c r="AO18" s="92">
        <f t="shared" si="22"/>
        <v>10565905.018164219</v>
      </c>
      <c r="AP18" s="92">
        <f t="shared" si="9"/>
        <v>7.4234449910510083</v>
      </c>
      <c r="AQ18" s="92">
        <f t="shared" si="10"/>
        <v>0.21606058057438635</v>
      </c>
      <c r="AR18" s="92">
        <f t="shared" si="11"/>
        <v>0.19806983903587402</v>
      </c>
      <c r="AS18" s="92">
        <f t="shared" si="12"/>
        <v>0.13555920078831507</v>
      </c>
      <c r="AT18" s="92">
        <f t="shared" si="13"/>
        <v>6.9121038646752841E-2</v>
      </c>
      <c r="AU18" s="92">
        <f t="shared" si="14"/>
        <v>8.0422556500963367</v>
      </c>
      <c r="AV18" s="92">
        <v>0</v>
      </c>
      <c r="AW18" s="92">
        <v>0</v>
      </c>
      <c r="AX18" s="93">
        <f t="shared" si="15"/>
        <v>0</v>
      </c>
      <c r="AY18" s="93">
        <f t="shared" si="16"/>
        <v>0</v>
      </c>
      <c r="AZ18" s="92">
        <f t="shared" si="17"/>
        <v>8.0399999999999991</v>
      </c>
      <c r="BA18" s="184"/>
      <c r="BB18" s="91">
        <v>600.59</v>
      </c>
      <c r="BC18" s="91">
        <v>2103.4699999999998</v>
      </c>
      <c r="BD18" s="93">
        <f t="shared" si="18"/>
        <v>2517470</v>
      </c>
      <c r="BE18" s="93">
        <f t="shared" si="23"/>
        <v>2752384</v>
      </c>
      <c r="BF18" s="93">
        <f t="shared" si="24"/>
        <v>9639783</v>
      </c>
      <c r="BG18" s="93">
        <f t="shared" si="25"/>
        <v>14909637</v>
      </c>
      <c r="BH18" s="184"/>
      <c r="BI18" s="185"/>
      <c r="BJ18" s="30"/>
      <c r="BL18" s="30"/>
      <c r="BN18" s="30"/>
    </row>
    <row r="19" spans="1:66" x14ac:dyDescent="0.35">
      <c r="A19" s="90" t="s">
        <v>82</v>
      </c>
      <c r="B19" s="89">
        <v>822</v>
      </c>
      <c r="C19" s="90" t="s">
        <v>83</v>
      </c>
      <c r="D19" s="203">
        <v>8.16</v>
      </c>
      <c r="E19" s="203">
        <f t="shared" si="19"/>
        <v>8.2007999999999992</v>
      </c>
      <c r="F19" s="203">
        <f t="shared" si="20"/>
        <v>8.6544413280000008</v>
      </c>
      <c r="G19" s="91">
        <f>ACA!P25</f>
        <v>1.1295486342071466</v>
      </c>
      <c r="H19" s="91">
        <f>'Formula factor data'!L22</f>
        <v>337.64</v>
      </c>
      <c r="I19" s="91">
        <f>'Formula factor data'!M22</f>
        <v>746.06</v>
      </c>
      <c r="J19" s="91">
        <f>'Formula factor data'!N22</f>
        <v>1083.6999999999998</v>
      </c>
      <c r="K19" s="91">
        <f>'Formula factor data'!X22</f>
        <v>225.24418326454929</v>
      </c>
      <c r="L19" s="91">
        <f>'Formula factor data'!Y22</f>
        <v>0</v>
      </c>
      <c r="M19" s="91">
        <f>'Formula factor data'!Z22</f>
        <v>7.3281608684046615</v>
      </c>
      <c r="N19" s="91">
        <f>'Formula factor data'!AA22</f>
        <v>20.827404573360614</v>
      </c>
      <c r="O19" s="91">
        <f>'Formula factor data'!AB22</f>
        <v>105.87263991458313</v>
      </c>
      <c r="P19" s="91">
        <f>'Formula factor data'!AC22</f>
        <v>88.227199928819275</v>
      </c>
      <c r="Q19" s="91">
        <f>'Formula factor data'!AD22</f>
        <v>174.81520597917961</v>
      </c>
      <c r="R19" s="91">
        <f>'Formula factor data'!AE22</f>
        <v>301.28442039444991</v>
      </c>
      <c r="S19" s="91">
        <f>'Formula factor data'!AF22</f>
        <v>18.040651570750917</v>
      </c>
      <c r="T19" s="92">
        <f>$G19*'National calculations'!$E$43</f>
        <v>7.7047690366955077</v>
      </c>
      <c r="U19" s="92">
        <f>$G19*'National calculations'!$E$44</f>
        <v>1.4035810641339797</v>
      </c>
      <c r="V19" s="92">
        <f>$G19*'National calculations'!$E$52</f>
        <v>1.4282786091773234</v>
      </c>
      <c r="W19" s="92">
        <f>$G19*'National calculations'!$E$53</f>
        <v>1.0817110054798857</v>
      </c>
      <c r="X19" s="92">
        <f>$G19*'National calculations'!$E$54</f>
        <v>1.0186987138985339</v>
      </c>
      <c r="Y19" s="92">
        <f>$G19*'National calculations'!$E$55</f>
        <v>0.93468232512339722</v>
      </c>
      <c r="Z19" s="92">
        <f>$G19*'National calculations'!$E$56</f>
        <v>0.59861677002284908</v>
      </c>
      <c r="AA19" s="92">
        <f>$G19*'National calculations'!$E$57</f>
        <v>0.4935962840539288</v>
      </c>
      <c r="AB19" s="92">
        <f>$G19*'National calculations'!$E$46</f>
        <v>0.59176255515044429</v>
      </c>
      <c r="AC19" s="92">
        <f>$G19*'National calculations'!$E$47</f>
        <v>4.0996494745313337</v>
      </c>
      <c r="AD19" s="93">
        <f t="shared" si="7"/>
        <v>4759305.1768881446</v>
      </c>
      <c r="AE19" s="93">
        <f t="shared" si="7"/>
        <v>180204.6281487738</v>
      </c>
      <c r="AF19" s="93">
        <f t="shared" si="7"/>
        <v>0</v>
      </c>
      <c r="AG19" s="93">
        <f t="shared" si="7"/>
        <v>4518.362788929805</v>
      </c>
      <c r="AH19" s="93">
        <f t="shared" si="7"/>
        <v>12093.604644054334</v>
      </c>
      <c r="AI19" s="93">
        <f t="shared" si="7"/>
        <v>56405.65258811941</v>
      </c>
      <c r="AJ19" s="93">
        <f t="shared" si="7"/>
        <v>30104.140426243463</v>
      </c>
      <c r="AK19" s="93">
        <f t="shared" si="7"/>
        <v>49184.237558443769</v>
      </c>
      <c r="AL19" s="93">
        <f t="shared" si="21"/>
        <v>152305.99800579078</v>
      </c>
      <c r="AM19" s="93">
        <f t="shared" si="8"/>
        <v>101624.63791059497</v>
      </c>
      <c r="AN19" s="93">
        <f t="shared" si="8"/>
        <v>42157.398207372171</v>
      </c>
      <c r="AO19" s="92">
        <f t="shared" si="22"/>
        <v>5235597.8391606761</v>
      </c>
      <c r="AP19" s="92">
        <f t="shared" si="9"/>
        <v>7.7047690366955077</v>
      </c>
      <c r="AQ19" s="92">
        <f t="shared" si="10"/>
        <v>0.29173061773225556</v>
      </c>
      <c r="AR19" s="92">
        <f t="shared" si="11"/>
        <v>0.24656593639689695</v>
      </c>
      <c r="AS19" s="92">
        <f t="shared" si="12"/>
        <v>0.16451862917748486</v>
      </c>
      <c r="AT19" s="92">
        <f t="shared" si="13"/>
        <v>6.8247990894372876E-2</v>
      </c>
      <c r="AU19" s="92">
        <f t="shared" si="14"/>
        <v>8.4758322108965185</v>
      </c>
      <c r="AV19" s="92">
        <v>0</v>
      </c>
      <c r="AW19" s="92">
        <v>0</v>
      </c>
      <c r="AX19" s="93">
        <f t="shared" si="15"/>
        <v>0</v>
      </c>
      <c r="AY19" s="93">
        <f t="shared" si="16"/>
        <v>0</v>
      </c>
      <c r="AZ19" s="92">
        <f t="shared" si="17"/>
        <v>8.48</v>
      </c>
      <c r="BA19" s="184"/>
      <c r="BB19" s="91">
        <v>255.23</v>
      </c>
      <c r="BC19" s="91">
        <v>893.89999999999986</v>
      </c>
      <c r="BD19" s="93">
        <f t="shared" si="18"/>
        <v>1632017</v>
      </c>
      <c r="BE19" s="93">
        <f t="shared" si="23"/>
        <v>1233680</v>
      </c>
      <c r="BF19" s="93">
        <f t="shared" si="24"/>
        <v>4320756</v>
      </c>
      <c r="BG19" s="93">
        <f t="shared" si="25"/>
        <v>7186453</v>
      </c>
      <c r="BH19" s="184"/>
      <c r="BI19" s="185"/>
      <c r="BJ19" s="30"/>
      <c r="BL19" s="30"/>
      <c r="BN19" s="30"/>
    </row>
    <row r="20" spans="1:66" x14ac:dyDescent="0.35">
      <c r="A20" s="90" t="s">
        <v>82</v>
      </c>
      <c r="B20" s="89">
        <v>873</v>
      </c>
      <c r="C20" s="90" t="s">
        <v>84</v>
      </c>
      <c r="D20" s="203">
        <v>8.15</v>
      </c>
      <c r="E20" s="203">
        <f t="shared" si="19"/>
        <v>8.1907499999999995</v>
      </c>
      <c r="F20" s="203">
        <f t="shared" si="20"/>
        <v>8.6438353950000018</v>
      </c>
      <c r="G20" s="91">
        <f>ACA!P26</f>
        <v>1.1420036521541823</v>
      </c>
      <c r="H20" s="91">
        <f>'Formula factor data'!L23</f>
        <v>789.45</v>
      </c>
      <c r="I20" s="91">
        <f>'Formula factor data'!M23</f>
        <v>2871.71</v>
      </c>
      <c r="J20" s="91">
        <f>'Formula factor data'!N23</f>
        <v>3661.16</v>
      </c>
      <c r="K20" s="91">
        <f>'Formula factor data'!X23</f>
        <v>774.20968127413494</v>
      </c>
      <c r="L20" s="91">
        <f>'Formula factor data'!Y23</f>
        <v>5.0398829906220426</v>
      </c>
      <c r="M20" s="91">
        <f>'Formula factor data'!Z23</f>
        <v>19.949536837878917</v>
      </c>
      <c r="N20" s="91">
        <f>'Formula factor data'!AA23</f>
        <v>43.258995669505865</v>
      </c>
      <c r="O20" s="91">
        <f>'Formula factor data'!AB23</f>
        <v>76.85821560698615</v>
      </c>
      <c r="P20" s="91">
        <f>'Formula factor data'!AC23</f>
        <v>304.28293555880578</v>
      </c>
      <c r="Q20" s="91">
        <f>'Formula factor data'!AD23</f>
        <v>282.23344747483441</v>
      </c>
      <c r="R20" s="91">
        <f>'Formula factor data'!AE23</f>
        <v>665.71660161631996</v>
      </c>
      <c r="S20" s="91">
        <f>'Formula factor data'!AF23</f>
        <v>62.15997942033956</v>
      </c>
      <c r="T20" s="92">
        <f>$G20*'National calculations'!$E$43</f>
        <v>7.7897260130696742</v>
      </c>
      <c r="U20" s="92">
        <f>$G20*'National calculations'!$E$44</f>
        <v>1.4190577127832686</v>
      </c>
      <c r="V20" s="92">
        <f>$G20*'National calculations'!$E$52</f>
        <v>1.4440275863987935</v>
      </c>
      <c r="W20" s="92">
        <f>$G20*'National calculations'!$E$53</f>
        <v>1.0936385396990873</v>
      </c>
      <c r="X20" s="92">
        <f>$G20*'National calculations'!$E$54</f>
        <v>1.0299314402991411</v>
      </c>
      <c r="Y20" s="92">
        <f>$G20*'National calculations'!$E$55</f>
        <v>0.9449886410992121</v>
      </c>
      <c r="Z20" s="92">
        <f>$G20*'National calculations'!$E$56</f>
        <v>0.60521744429949453</v>
      </c>
      <c r="AA20" s="92">
        <f>$G20*'National calculations'!$E$57</f>
        <v>0.49903894529958387</v>
      </c>
      <c r="AB20" s="92">
        <f>$G20*'National calculations'!$E$46</f>
        <v>0.59828765112380711</v>
      </c>
      <c r="AC20" s="92">
        <f>$G20*'National calculations'!$E$47</f>
        <v>4.1448544406881771</v>
      </c>
      <c r="AD20" s="93">
        <f t="shared" si="7"/>
        <v>16256076.975305794</v>
      </c>
      <c r="AE20" s="93">
        <f t="shared" si="7"/>
        <v>626229.48512841633</v>
      </c>
      <c r="AF20" s="93">
        <f t="shared" si="7"/>
        <v>4148.3061402877602</v>
      </c>
      <c r="AG20" s="93">
        <f t="shared" si="7"/>
        <v>12436.021930979095</v>
      </c>
      <c r="AH20" s="93">
        <f t="shared" si="7"/>
        <v>25395.665837999433</v>
      </c>
      <c r="AI20" s="93">
        <f t="shared" si="7"/>
        <v>41399.180212540974</v>
      </c>
      <c r="AJ20" s="93">
        <f t="shared" si="7"/>
        <v>104969.68414362348</v>
      </c>
      <c r="AK20" s="93">
        <f t="shared" si="7"/>
        <v>80281.924714980909</v>
      </c>
      <c r="AL20" s="93">
        <f t="shared" si="21"/>
        <v>268630.78298041166</v>
      </c>
      <c r="AM20" s="93">
        <f t="shared" si="8"/>
        <v>227025.31248023626</v>
      </c>
      <c r="AN20" s="93">
        <f t="shared" si="8"/>
        <v>146857.11803808366</v>
      </c>
      <c r="AO20" s="92">
        <f t="shared" si="22"/>
        <v>17524819.673932943</v>
      </c>
      <c r="AP20" s="92">
        <f t="shared" si="9"/>
        <v>7.7897260130696742</v>
      </c>
      <c r="AQ20" s="92">
        <f t="shared" si="10"/>
        <v>0.30008200120277112</v>
      </c>
      <c r="AR20" s="92">
        <f t="shared" si="11"/>
        <v>0.1287247963498539</v>
      </c>
      <c r="AS20" s="92">
        <f t="shared" si="12"/>
        <v>0.10878793111886707</v>
      </c>
      <c r="AT20" s="92">
        <f t="shared" si="13"/>
        <v>7.0372249979099563E-2</v>
      </c>
      <c r="AU20" s="92">
        <f t="shared" si="14"/>
        <v>8.3976929917202661</v>
      </c>
      <c r="AV20" s="92">
        <v>0</v>
      </c>
      <c r="AW20" s="92">
        <v>0</v>
      </c>
      <c r="AX20" s="93">
        <f t="shared" si="15"/>
        <v>0</v>
      </c>
      <c r="AY20" s="93">
        <f t="shared" si="16"/>
        <v>0</v>
      </c>
      <c r="AZ20" s="92">
        <f t="shared" si="17"/>
        <v>8.4</v>
      </c>
      <c r="BA20" s="184"/>
      <c r="BB20" s="91">
        <v>982.43</v>
      </c>
      <c r="BC20" s="91">
        <v>3440.7700000000004</v>
      </c>
      <c r="BD20" s="93">
        <f t="shared" si="18"/>
        <v>3779887</v>
      </c>
      <c r="BE20" s="93">
        <f t="shared" si="23"/>
        <v>4703875</v>
      </c>
      <c r="BF20" s="93">
        <f t="shared" si="24"/>
        <v>16474407</v>
      </c>
      <c r="BG20" s="93">
        <f t="shared" si="25"/>
        <v>24958169</v>
      </c>
      <c r="BH20" s="184"/>
      <c r="BI20" s="185"/>
      <c r="BJ20" s="30"/>
      <c r="BL20" s="30"/>
      <c r="BN20" s="30"/>
    </row>
    <row r="21" spans="1:66" x14ac:dyDescent="0.35">
      <c r="A21" s="90" t="s">
        <v>82</v>
      </c>
      <c r="B21" s="89">
        <v>823</v>
      </c>
      <c r="C21" s="90" t="s">
        <v>85</v>
      </c>
      <c r="D21" s="203">
        <v>7.76</v>
      </c>
      <c r="E21" s="203">
        <f t="shared" si="19"/>
        <v>7.7987999999999991</v>
      </c>
      <c r="F21" s="203">
        <f t="shared" si="20"/>
        <v>8.2302040080000012</v>
      </c>
      <c r="G21" s="91">
        <f>ACA!P27</f>
        <v>1.1226742359363413</v>
      </c>
      <c r="H21" s="91">
        <f>'Formula factor data'!L24</f>
        <v>329.4</v>
      </c>
      <c r="I21" s="91">
        <f>'Formula factor data'!M24</f>
        <v>1575.13</v>
      </c>
      <c r="J21" s="91">
        <f>'Formula factor data'!N24</f>
        <v>1904.5300000000002</v>
      </c>
      <c r="K21" s="91">
        <f>'Formula factor data'!X24</f>
        <v>247.99800372803128</v>
      </c>
      <c r="L21" s="91">
        <f>'Formula factor data'!Y24</f>
        <v>0</v>
      </c>
      <c r="M21" s="91">
        <f>'Formula factor data'!Z24</f>
        <v>6.442648406809254</v>
      </c>
      <c r="N21" s="91">
        <f>'Formula factor data'!AA24</f>
        <v>71.076959842863374</v>
      </c>
      <c r="O21" s="91">
        <f>'Formula factor data'!AB24</f>
        <v>29.615399934526408</v>
      </c>
      <c r="P21" s="91">
        <f>'Formula factor data'!AC24</f>
        <v>144.95958915320824</v>
      </c>
      <c r="Q21" s="91">
        <f>'Formula factor data'!AD24</f>
        <v>135.39953022697512</v>
      </c>
      <c r="R21" s="91">
        <f>'Formula factor data'!AE24</f>
        <v>212.38774302461903</v>
      </c>
      <c r="S21" s="91">
        <f>'Formula factor data'!AF24</f>
        <v>30.792887033710244</v>
      </c>
      <c r="T21" s="92">
        <f>$G21*'National calculations'!$E$43</f>
        <v>7.6578780491463165</v>
      </c>
      <c r="U21" s="92">
        <f>$G21*'National calculations'!$E$44</f>
        <v>1.3950389129170997</v>
      </c>
      <c r="V21" s="92">
        <f>$G21*'National calculations'!$E$52</f>
        <v>1.4195861494603954</v>
      </c>
      <c r="W21" s="92">
        <f>$G21*'National calculations'!$E$53</f>
        <v>1.0751277455472124</v>
      </c>
      <c r="X21" s="92">
        <f>$G21*'National calculations'!$E$54</f>
        <v>1.0124989448357249</v>
      </c>
      <c r="Y21" s="92">
        <f>$G21*'National calculations'!$E$55</f>
        <v>0.92899387722040749</v>
      </c>
      <c r="Z21" s="92">
        <f>$G21*'National calculations'!$E$56</f>
        <v>0.59497360675913658</v>
      </c>
      <c r="AA21" s="92">
        <f>$G21*'National calculations'!$E$57</f>
        <v>0.49059227223999041</v>
      </c>
      <c r="AB21" s="92">
        <f>$G21*'National calculations'!$E$46</f>
        <v>0.58816110642777908</v>
      </c>
      <c r="AC21" s="92">
        <f>$G21*'National calculations'!$E$47</f>
        <v>4.0746991338331586</v>
      </c>
      <c r="AD21" s="93">
        <f t="shared" si="7"/>
        <v>8313255.334136162</v>
      </c>
      <c r="AE21" s="93">
        <f t="shared" si="7"/>
        <v>197201.11335002727</v>
      </c>
      <c r="AF21" s="93">
        <f t="shared" si="7"/>
        <v>0</v>
      </c>
      <c r="AG21" s="93">
        <f t="shared" si="7"/>
        <v>3948.201932470718</v>
      </c>
      <c r="AH21" s="93">
        <f t="shared" si="7"/>
        <v>41020.24770052731</v>
      </c>
      <c r="AI21" s="93">
        <f t="shared" si="7"/>
        <v>15682.139370046954</v>
      </c>
      <c r="AJ21" s="93">
        <f t="shared" si="7"/>
        <v>49160.863867899941</v>
      </c>
      <c r="AK21" s="93">
        <f t="shared" si="7"/>
        <v>37862.799020739025</v>
      </c>
      <c r="AL21" s="93">
        <f t="shared" si="21"/>
        <v>147674.25189168396</v>
      </c>
      <c r="AM21" s="93">
        <f t="shared" si="8"/>
        <v>71203.379659563492</v>
      </c>
      <c r="AN21" s="93">
        <f t="shared" si="8"/>
        <v>71518.897570954417</v>
      </c>
      <c r="AO21" s="92">
        <f t="shared" si="22"/>
        <v>8800852.9766083919</v>
      </c>
      <c r="AP21" s="92">
        <f t="shared" si="9"/>
        <v>7.6578780491463165</v>
      </c>
      <c r="AQ21" s="92">
        <f t="shared" si="10"/>
        <v>0.18165472086360604</v>
      </c>
      <c r="AR21" s="92">
        <f t="shared" si="11"/>
        <v>0.13603232025627904</v>
      </c>
      <c r="AS21" s="92">
        <f t="shared" si="12"/>
        <v>6.5590045800832095E-2</v>
      </c>
      <c r="AT21" s="92">
        <f t="shared" si="13"/>
        <v>6.5880689789334604E-2</v>
      </c>
      <c r="AU21" s="92">
        <f t="shared" si="14"/>
        <v>8.1070358258563679</v>
      </c>
      <c r="AV21" s="92">
        <v>0</v>
      </c>
      <c r="AW21" s="92">
        <v>0</v>
      </c>
      <c r="AX21" s="93">
        <f t="shared" si="15"/>
        <v>0</v>
      </c>
      <c r="AY21" s="93">
        <f t="shared" si="16"/>
        <v>0</v>
      </c>
      <c r="AZ21" s="92">
        <f t="shared" si="17"/>
        <v>8.11</v>
      </c>
      <c r="BA21" s="184"/>
      <c r="BB21" s="91">
        <v>538.86</v>
      </c>
      <c r="BC21" s="91">
        <v>1887.26</v>
      </c>
      <c r="BD21" s="93">
        <f t="shared" si="18"/>
        <v>1522718</v>
      </c>
      <c r="BE21" s="93">
        <f t="shared" si="23"/>
        <v>2490989</v>
      </c>
      <c r="BF21" s="93">
        <f t="shared" si="24"/>
        <v>8724237</v>
      </c>
      <c r="BG21" s="93">
        <f t="shared" si="25"/>
        <v>12737944</v>
      </c>
      <c r="BH21" s="184"/>
      <c r="BI21" s="185"/>
      <c r="BJ21" s="30"/>
      <c r="BL21" s="30"/>
      <c r="BN21" s="30"/>
    </row>
    <row r="22" spans="1:66" x14ac:dyDescent="0.35">
      <c r="A22" s="90" t="s">
        <v>82</v>
      </c>
      <c r="B22" s="89">
        <v>881</v>
      </c>
      <c r="C22" s="90" t="s">
        <v>86</v>
      </c>
      <c r="D22" s="203">
        <v>7.91</v>
      </c>
      <c r="E22" s="203">
        <f t="shared" si="19"/>
        <v>7.9495499999999995</v>
      </c>
      <c r="F22" s="203">
        <f t="shared" si="20"/>
        <v>8.3892930030000006</v>
      </c>
      <c r="G22" s="91">
        <f>ACA!P28</f>
        <v>1.1042997056313912</v>
      </c>
      <c r="H22" s="91">
        <f>'Formula factor data'!L25</f>
        <v>2683.78</v>
      </c>
      <c r="I22" s="91">
        <f>'Formula factor data'!M25</f>
        <v>6280.67</v>
      </c>
      <c r="J22" s="91">
        <f>'Formula factor data'!N25</f>
        <v>8964.4500000000007</v>
      </c>
      <c r="K22" s="91">
        <f>'Formula factor data'!X25</f>
        <v>1813.2503373930219</v>
      </c>
      <c r="L22" s="91">
        <f>'Formula factor data'!Y25</f>
        <v>138.65414799809344</v>
      </c>
      <c r="M22" s="91">
        <f>'Formula factor data'!Z25</f>
        <v>237.57074356530032</v>
      </c>
      <c r="N22" s="91">
        <f>'Formula factor data'!AA25</f>
        <v>320.99823939466165</v>
      </c>
      <c r="O22" s="91">
        <f>'Formula factor data'!AB25</f>
        <v>442.02686010486184</v>
      </c>
      <c r="P22" s="91">
        <f>'Formula factor data'!AC25</f>
        <v>765.26834842707342</v>
      </c>
      <c r="Q22" s="91">
        <f>'Formula factor data'!AD25</f>
        <v>1048.0245346758818</v>
      </c>
      <c r="R22" s="91">
        <f>'Formula factor data'!AE25</f>
        <v>1039.8971418516451</v>
      </c>
      <c r="S22" s="91">
        <f>'Formula factor data'!AF25</f>
        <v>187.82351191542736</v>
      </c>
      <c r="T22" s="92">
        <f>$G22*'National calculations'!$E$43</f>
        <v>7.5325434616216507</v>
      </c>
      <c r="U22" s="92">
        <f>$G22*'National calculations'!$E$44</f>
        <v>1.372206657609663</v>
      </c>
      <c r="V22" s="92">
        <f>$G22*'National calculations'!$E$52</f>
        <v>1.3963521356309141</v>
      </c>
      <c r="W22" s="92">
        <f>$G22*'National calculations'!$E$53</f>
        <v>1.0575313968381197</v>
      </c>
      <c r="X22" s="92">
        <f>$G22*'National calculations'!$E$54</f>
        <v>0.99592762614852126</v>
      </c>
      <c r="Y22" s="92">
        <f>$G22*'National calculations'!$E$55</f>
        <v>0.91378926522905568</v>
      </c>
      <c r="Z22" s="92">
        <f>$G22*'National calculations'!$E$56</f>
        <v>0.58523582155119214</v>
      </c>
      <c r="AA22" s="92">
        <f>$G22*'National calculations'!$E$57</f>
        <v>0.4825628704018608</v>
      </c>
      <c r="AB22" s="92">
        <f>$G22*'National calculations'!$E$46</f>
        <v>0.57853481972027598</v>
      </c>
      <c r="AC22" s="92">
        <f>$G22*'National calculations'!$E$47</f>
        <v>4.0080095454186475</v>
      </c>
      <c r="AD22" s="93">
        <f t="shared" si="7"/>
        <v>38489312.263684504</v>
      </c>
      <c r="AE22" s="93">
        <f t="shared" si="7"/>
        <v>1418247.885383693</v>
      </c>
      <c r="AF22" s="93">
        <f t="shared" si="7"/>
        <v>110357.70893259688</v>
      </c>
      <c r="AG22" s="93">
        <f t="shared" si="7"/>
        <v>143205.95656557521</v>
      </c>
      <c r="AH22" s="93">
        <f t="shared" si="7"/>
        <v>182223.87829816269</v>
      </c>
      <c r="AI22" s="93">
        <f t="shared" si="7"/>
        <v>230234.05783283515</v>
      </c>
      <c r="AJ22" s="93">
        <f t="shared" si="7"/>
        <v>255281.5968413401</v>
      </c>
      <c r="AK22" s="93">
        <f t="shared" si="7"/>
        <v>288270.5047917178</v>
      </c>
      <c r="AL22" s="93">
        <f t="shared" si="21"/>
        <v>1209573.7032622278</v>
      </c>
      <c r="AM22" s="93">
        <f t="shared" si="8"/>
        <v>342921.52212859993</v>
      </c>
      <c r="AN22" s="93">
        <f t="shared" si="8"/>
        <v>429095.10430831899</v>
      </c>
      <c r="AO22" s="92">
        <f t="shared" si="22"/>
        <v>41889150.478767343</v>
      </c>
      <c r="AP22" s="92">
        <f t="shared" si="9"/>
        <v>7.5325434616216516</v>
      </c>
      <c r="AQ22" s="92">
        <f t="shared" si="10"/>
        <v>0.27755792992137523</v>
      </c>
      <c r="AR22" s="92">
        <f t="shared" si="11"/>
        <v>0.23671938920181654</v>
      </c>
      <c r="AS22" s="92">
        <f t="shared" si="12"/>
        <v>6.7111390602744375E-2</v>
      </c>
      <c r="AT22" s="92">
        <f t="shared" si="13"/>
        <v>8.3975974946715742E-2</v>
      </c>
      <c r="AU22" s="92">
        <f t="shared" si="14"/>
        <v>8.1979081462943029</v>
      </c>
      <c r="AV22" s="92">
        <v>0</v>
      </c>
      <c r="AW22" s="92">
        <v>0</v>
      </c>
      <c r="AX22" s="93">
        <f t="shared" si="15"/>
        <v>0</v>
      </c>
      <c r="AY22" s="93">
        <f t="shared" si="16"/>
        <v>0</v>
      </c>
      <c r="AZ22" s="92">
        <f t="shared" si="17"/>
        <v>8.1999999999999993</v>
      </c>
      <c r="BA22" s="184"/>
      <c r="BB22" s="91">
        <v>2148.65</v>
      </c>
      <c r="BC22" s="91">
        <v>7525.27</v>
      </c>
      <c r="BD22" s="93">
        <f t="shared" si="18"/>
        <v>12543988</v>
      </c>
      <c r="BE22" s="93">
        <f t="shared" si="23"/>
        <v>10042791</v>
      </c>
      <c r="BF22" s="93">
        <f t="shared" si="24"/>
        <v>35173112</v>
      </c>
      <c r="BG22" s="93">
        <f t="shared" si="25"/>
        <v>57759891</v>
      </c>
      <c r="BH22" s="184"/>
      <c r="BI22" s="185"/>
      <c r="BJ22" s="30"/>
      <c r="BL22" s="30"/>
      <c r="BN22" s="30"/>
    </row>
    <row r="23" spans="1:66" x14ac:dyDescent="0.35">
      <c r="A23" s="90" t="s">
        <v>82</v>
      </c>
      <c r="B23" s="89">
        <v>919</v>
      </c>
      <c r="C23" s="90" t="s">
        <v>87</v>
      </c>
      <c r="D23" s="203">
        <v>8.73</v>
      </c>
      <c r="E23" s="203">
        <f t="shared" si="19"/>
        <v>8.7736499999999999</v>
      </c>
      <c r="F23" s="203">
        <f t="shared" si="20"/>
        <v>9.2589795090000013</v>
      </c>
      <c r="G23" s="91">
        <f>ACA!P29</f>
        <v>1.2279641367452572</v>
      </c>
      <c r="H23" s="91">
        <f>'Formula factor data'!L26</f>
        <v>2037.37</v>
      </c>
      <c r="I23" s="91">
        <f>'Formula factor data'!M26</f>
        <v>5178.26</v>
      </c>
      <c r="J23" s="91">
        <f>'Formula factor data'!N26</f>
        <v>7215.63</v>
      </c>
      <c r="K23" s="91">
        <f>'Formula factor data'!X26</f>
        <v>1161.7775267730249</v>
      </c>
      <c r="L23" s="91">
        <f>'Formula factor data'!Y26</f>
        <v>0</v>
      </c>
      <c r="M23" s="91">
        <f>'Formula factor data'!Z26</f>
        <v>41.707644504514867</v>
      </c>
      <c r="N23" s="91">
        <f>'Formula factor data'!AA26</f>
        <v>116.61540403749929</v>
      </c>
      <c r="O23" s="91">
        <f>'Formula factor data'!AB26</f>
        <v>140.16673563581986</v>
      </c>
      <c r="P23" s="91">
        <f>'Formula factor data'!AC26</f>
        <v>531.8243426122965</v>
      </c>
      <c r="Q23" s="91">
        <f>'Formula factor data'!AD26</f>
        <v>884.88681586817734</v>
      </c>
      <c r="R23" s="91">
        <f>'Formula factor data'!AE26</f>
        <v>1499.4796561228379</v>
      </c>
      <c r="S23" s="91">
        <f>'Formula factor data'!AF26</f>
        <v>121.15405918035641</v>
      </c>
      <c r="T23" s="92">
        <f>$G23*'National calculations'!$E$43</f>
        <v>8.3760714434473051</v>
      </c>
      <c r="U23" s="92">
        <f>$G23*'National calculations'!$E$44</f>
        <v>1.5258725101120281</v>
      </c>
      <c r="V23" s="92">
        <f>$G23*'National calculations'!$E$52</f>
        <v>1.552721906995381</v>
      </c>
      <c r="W23" s="92">
        <f>$G23*'National calculations'!$E$53</f>
        <v>1.1759585030920912</v>
      </c>
      <c r="X23" s="92">
        <f>$G23*'National calculations'!$E$54</f>
        <v>1.1074560660187662</v>
      </c>
      <c r="Y23" s="92">
        <f>$G23*'National calculations'!$E$55</f>
        <v>1.0161194832543321</v>
      </c>
      <c r="Z23" s="92">
        <f>$G23*'National calculations'!$E$56</f>
        <v>0.65077315219659382</v>
      </c>
      <c r="AA23" s="92">
        <f>$G23*'National calculations'!$E$57</f>
        <v>0.53660242374105172</v>
      </c>
      <c r="AB23" s="92">
        <f>$G23*'National calculations'!$E$46</f>
        <v>0.64332174214308424</v>
      </c>
      <c r="AC23" s="92">
        <f>$G23*'National calculations'!$E$47</f>
        <v>4.4568444204127964</v>
      </c>
      <c r="AD23" s="93">
        <f t="shared" si="7"/>
        <v>34450020.462004557</v>
      </c>
      <c r="AE23" s="93">
        <f t="shared" si="7"/>
        <v>1010452.9028522726</v>
      </c>
      <c r="AF23" s="93">
        <f t="shared" si="7"/>
        <v>0</v>
      </c>
      <c r="AG23" s="93">
        <f t="shared" si="7"/>
        <v>27956.481743445042</v>
      </c>
      <c r="AH23" s="93">
        <f t="shared" si="7"/>
        <v>73613.468857758009</v>
      </c>
      <c r="AI23" s="93">
        <f t="shared" si="7"/>
        <v>81182.906060718029</v>
      </c>
      <c r="AJ23" s="93">
        <f t="shared" si="7"/>
        <v>197275.29219831072</v>
      </c>
      <c r="AK23" s="93">
        <f t="shared" si="7"/>
        <v>270654.47377487848</v>
      </c>
      <c r="AL23" s="93">
        <f t="shared" si="21"/>
        <v>650682.62263511028</v>
      </c>
      <c r="AM23" s="93">
        <f t="shared" si="8"/>
        <v>549849.28287048254</v>
      </c>
      <c r="AN23" s="93">
        <f t="shared" si="8"/>
        <v>307779.93182094989</v>
      </c>
      <c r="AO23" s="92">
        <f t="shared" si="22"/>
        <v>36968785.202183373</v>
      </c>
      <c r="AP23" s="92">
        <f t="shared" si="9"/>
        <v>8.3760714434473051</v>
      </c>
      <c r="AQ23" s="92">
        <f t="shared" si="10"/>
        <v>0.24567839412066572</v>
      </c>
      <c r="AR23" s="92">
        <f t="shared" si="11"/>
        <v>0.15820496072600054</v>
      </c>
      <c r="AS23" s="92">
        <f t="shared" si="12"/>
        <v>0.13368865430808635</v>
      </c>
      <c r="AT23" s="92">
        <f t="shared" si="13"/>
        <v>7.4832660858211011E-2</v>
      </c>
      <c r="AU23" s="92">
        <f t="shared" si="14"/>
        <v>8.9884761134602691</v>
      </c>
      <c r="AV23" s="92">
        <v>0</v>
      </c>
      <c r="AW23" s="92">
        <v>0</v>
      </c>
      <c r="AX23" s="93">
        <f t="shared" si="15"/>
        <v>0</v>
      </c>
      <c r="AY23" s="93">
        <f t="shared" si="16"/>
        <v>0</v>
      </c>
      <c r="AZ23" s="92">
        <f t="shared" si="17"/>
        <v>8.99</v>
      </c>
      <c r="BA23" s="184"/>
      <c r="BB23" s="91">
        <v>1771.51</v>
      </c>
      <c r="BC23" s="91">
        <v>6204.4</v>
      </c>
      <c r="BD23" s="93">
        <f t="shared" si="18"/>
        <v>10440096</v>
      </c>
      <c r="BE23" s="93">
        <f t="shared" si="23"/>
        <v>9077749</v>
      </c>
      <c r="BF23" s="93">
        <f t="shared" si="24"/>
        <v>31793207</v>
      </c>
      <c r="BG23" s="93">
        <f t="shared" si="25"/>
        <v>51311052</v>
      </c>
      <c r="BH23" s="184"/>
      <c r="BI23" s="185"/>
      <c r="BJ23" s="30"/>
      <c r="BL23" s="30"/>
      <c r="BN23" s="30"/>
    </row>
    <row r="24" spans="1:66" x14ac:dyDescent="0.35">
      <c r="A24" s="90" t="s">
        <v>82</v>
      </c>
      <c r="B24" s="89">
        <v>821</v>
      </c>
      <c r="C24" s="90" t="s">
        <v>88</v>
      </c>
      <c r="D24" s="203">
        <v>8.3699999999999992</v>
      </c>
      <c r="E24" s="203">
        <f t="shared" si="19"/>
        <v>8.4118499999999976</v>
      </c>
      <c r="F24" s="203">
        <f t="shared" si="20"/>
        <v>8.8771659209999996</v>
      </c>
      <c r="G24" s="91">
        <f>ACA!P30</f>
        <v>1.104312207818734</v>
      </c>
      <c r="H24" s="91">
        <f>'Formula factor data'!L27</f>
        <v>709.3</v>
      </c>
      <c r="I24" s="91">
        <f>'Formula factor data'!M27</f>
        <v>554.52</v>
      </c>
      <c r="J24" s="91">
        <f>'Formula factor data'!N27</f>
        <v>1263.82</v>
      </c>
      <c r="K24" s="91">
        <f>'Formula factor data'!X27</f>
        <v>309.66246549747336</v>
      </c>
      <c r="L24" s="91">
        <f>'Formula factor data'!Y27</f>
        <v>47.927285802089735</v>
      </c>
      <c r="M24" s="91">
        <f>'Formula factor data'!Z27</f>
        <v>41.16930547019053</v>
      </c>
      <c r="N24" s="91">
        <f>'Formula factor data'!AA27</f>
        <v>65.87088875230485</v>
      </c>
      <c r="O24" s="91">
        <f>'Formula factor data'!AB27</f>
        <v>56.238824830977258</v>
      </c>
      <c r="P24" s="91">
        <f>'Formula factor data'!AC27</f>
        <v>213.61432083589429</v>
      </c>
      <c r="Q24" s="91">
        <f>'Formula factor data'!AD27</f>
        <v>275.75666871542717</v>
      </c>
      <c r="R24" s="91">
        <f>'Formula factor data'!AE27</f>
        <v>657.01279688228408</v>
      </c>
      <c r="S24" s="91">
        <f>'Formula factor data'!AF27</f>
        <v>24.467269624573376</v>
      </c>
      <c r="T24" s="92">
        <f>$G24*'National calculations'!$E$43</f>
        <v>7.532628740345392</v>
      </c>
      <c r="U24" s="92">
        <f>$G24*'National calculations'!$E$44</f>
        <v>1.3722221928711675</v>
      </c>
      <c r="V24" s="92">
        <f>$G24*'National calculations'!$E$52</f>
        <v>1.396367944252348</v>
      </c>
      <c r="W24" s="92">
        <f>$G24*'National calculations'!$E$53</f>
        <v>1.0575433695440588</v>
      </c>
      <c r="X24" s="92">
        <f>$G24*'National calculations'!$E$54</f>
        <v>0.99593890141527941</v>
      </c>
      <c r="Y24" s="92">
        <f>$G24*'National calculations'!$E$55</f>
        <v>0.91379961057690595</v>
      </c>
      <c r="Z24" s="92">
        <f>$G24*'National calculations'!$E$56</f>
        <v>0.5852424472234109</v>
      </c>
      <c r="AA24" s="92">
        <f>$G24*'National calculations'!$E$57</f>
        <v>0.48256833367544466</v>
      </c>
      <c r="AB24" s="92">
        <f>$G24*'National calculations'!$E$46</f>
        <v>0.57854136952796276</v>
      </c>
      <c r="AC24" s="92">
        <f>$G24*'National calculations'!$E$47</f>
        <v>4.0080549215841508</v>
      </c>
      <c r="AD24" s="93">
        <f t="shared" si="7"/>
        <v>5426335.5071352879</v>
      </c>
      <c r="AE24" s="93">
        <f t="shared" si="7"/>
        <v>242207.65324925605</v>
      </c>
      <c r="AF24" s="93">
        <f t="shared" si="7"/>
        <v>38146.751562963509</v>
      </c>
      <c r="AG24" s="93">
        <f t="shared" si="7"/>
        <v>24816.84583637835</v>
      </c>
      <c r="AH24" s="93">
        <f t="shared" si="7"/>
        <v>37393.926930154594</v>
      </c>
      <c r="AI24" s="93">
        <f t="shared" si="7"/>
        <v>29292.879251014412</v>
      </c>
      <c r="AJ24" s="93">
        <f t="shared" si="7"/>
        <v>71259.215696140411</v>
      </c>
      <c r="AK24" s="93">
        <f t="shared" si="7"/>
        <v>75850.718589480341</v>
      </c>
      <c r="AL24" s="93">
        <f t="shared" si="21"/>
        <v>276760.33786613162</v>
      </c>
      <c r="AM24" s="93">
        <f t="shared" si="8"/>
        <v>216662.1774842341</v>
      </c>
      <c r="AN24" s="93">
        <f t="shared" si="8"/>
        <v>55897.711448803697</v>
      </c>
      <c r="AO24" s="92">
        <f t="shared" si="22"/>
        <v>6217863.3871837128</v>
      </c>
      <c r="AP24" s="92">
        <f t="shared" si="9"/>
        <v>7.5326287403453911</v>
      </c>
      <c r="AQ24" s="92">
        <f t="shared" si="10"/>
        <v>0.33622328136509566</v>
      </c>
      <c r="AR24" s="92">
        <f t="shared" si="11"/>
        <v>0.38418797961475692</v>
      </c>
      <c r="AS24" s="92">
        <f t="shared" si="12"/>
        <v>0.30076204151356511</v>
      </c>
      <c r="AT24" s="92">
        <f t="shared" si="13"/>
        <v>7.7595037613345019E-2</v>
      </c>
      <c r="AU24" s="92">
        <f t="shared" si="14"/>
        <v>8.6313970804521531</v>
      </c>
      <c r="AV24" s="92">
        <v>0</v>
      </c>
      <c r="AW24" s="92">
        <v>0</v>
      </c>
      <c r="AX24" s="93">
        <f t="shared" si="15"/>
        <v>0</v>
      </c>
      <c r="AY24" s="93">
        <f t="shared" si="16"/>
        <v>0</v>
      </c>
      <c r="AZ24" s="92">
        <f t="shared" si="17"/>
        <v>8.6300000000000008</v>
      </c>
      <c r="BA24" s="184"/>
      <c r="BB24" s="91">
        <v>189.7</v>
      </c>
      <c r="BC24" s="91">
        <v>664.41</v>
      </c>
      <c r="BD24" s="93">
        <f t="shared" si="18"/>
        <v>3489118</v>
      </c>
      <c r="BE24" s="93">
        <f t="shared" si="23"/>
        <v>933154</v>
      </c>
      <c r="BF24" s="93">
        <f t="shared" si="24"/>
        <v>3268300</v>
      </c>
      <c r="BG24" s="93">
        <f t="shared" si="25"/>
        <v>7690572</v>
      </c>
      <c r="BH24" s="184"/>
      <c r="BI24" s="185"/>
      <c r="BJ24" s="30"/>
      <c r="BL24" s="30"/>
      <c r="BN24" s="30"/>
    </row>
    <row r="25" spans="1:66" x14ac:dyDescent="0.35">
      <c r="A25" s="90" t="s">
        <v>82</v>
      </c>
      <c r="B25" s="89">
        <v>926</v>
      </c>
      <c r="C25" s="90" t="s">
        <v>89</v>
      </c>
      <c r="D25" s="203">
        <v>7.7</v>
      </c>
      <c r="E25" s="203">
        <f t="shared" si="19"/>
        <v>7.7384999999999993</v>
      </c>
      <c r="F25" s="203">
        <f t="shared" si="20"/>
        <v>8.16656841</v>
      </c>
      <c r="G25" s="91">
        <f>ACA!P31</f>
        <v>1.0592040428064449</v>
      </c>
      <c r="H25" s="91">
        <f>'Formula factor data'!L28</f>
        <v>1203.76</v>
      </c>
      <c r="I25" s="91">
        <f>'Formula factor data'!M28</f>
        <v>2898.87</v>
      </c>
      <c r="J25" s="91">
        <f>'Formula factor data'!N28</f>
        <v>4102.63</v>
      </c>
      <c r="K25" s="91">
        <f>'Formula factor data'!X28</f>
        <v>974.36080497122839</v>
      </c>
      <c r="L25" s="91">
        <f>'Formula factor data'!Y28</f>
        <v>65.407244351605073</v>
      </c>
      <c r="M25" s="91">
        <f>'Formula factor data'!Z28</f>
        <v>201.83651156090184</v>
      </c>
      <c r="N25" s="91">
        <f>'Formula factor data'!AA28</f>
        <v>171.00448222046148</v>
      </c>
      <c r="O25" s="91">
        <f>'Formula factor data'!AB28</f>
        <v>238.38182429350044</v>
      </c>
      <c r="P25" s="91">
        <f>'Formula factor data'!AC28</f>
        <v>296.30269730365671</v>
      </c>
      <c r="Q25" s="91">
        <f>'Formula factor data'!AD28</f>
        <v>359.39622223822903</v>
      </c>
      <c r="R25" s="91">
        <f>'Formula factor data'!AE28</f>
        <v>606.27655744283607</v>
      </c>
      <c r="S25" s="91">
        <f>'Formula factor data'!AF28</f>
        <v>86.224766101694925</v>
      </c>
      <c r="T25" s="92">
        <f>$G25*'National calculations'!$E$43</f>
        <v>7.2249412423805186</v>
      </c>
      <c r="U25" s="92">
        <f>$G25*'National calculations'!$E$44</f>
        <v>1.3161706300329543</v>
      </c>
      <c r="V25" s="92">
        <f>$G25*'National calculations'!$E$52</f>
        <v>1.3393300928175438</v>
      </c>
      <c r="W25" s="92">
        <f>$G25*'National calculations'!$E$53</f>
        <v>1.0143455850015231</v>
      </c>
      <c r="X25" s="92">
        <f>$G25*'National calculations'!$E$54</f>
        <v>0.95525749267133786</v>
      </c>
      <c r="Y25" s="92">
        <f>$G25*'National calculations'!$E$55</f>
        <v>0.87647336956442357</v>
      </c>
      <c r="Z25" s="92">
        <f>$G25*'National calculations'!$E$56</f>
        <v>0.56133687713676494</v>
      </c>
      <c r="AA25" s="92">
        <f>$G25*'National calculations'!$E$57</f>
        <v>0.46285672325312249</v>
      </c>
      <c r="AB25" s="92">
        <f>$G25*'National calculations'!$E$46</f>
        <v>0.55490952032958218</v>
      </c>
      <c r="AC25" s="92">
        <f>$G25*'National calculations'!$E$47</f>
        <v>3.8443367253158613</v>
      </c>
      <c r="AD25" s="93">
        <f t="shared" si="7"/>
        <v>16895518.592859723</v>
      </c>
      <c r="AE25" s="93">
        <f t="shared" si="7"/>
        <v>730982.29249828693</v>
      </c>
      <c r="AF25" s="93">
        <f t="shared" si="7"/>
        <v>49933.077669573744</v>
      </c>
      <c r="AG25" s="93">
        <f t="shared" si="7"/>
        <v>116697.22540452849</v>
      </c>
      <c r="AH25" s="93">
        <f t="shared" si="7"/>
        <v>93111.388365242703</v>
      </c>
      <c r="AI25" s="93">
        <f t="shared" si="7"/>
        <v>119093.13284542006</v>
      </c>
      <c r="AJ25" s="93">
        <f t="shared" si="7"/>
        <v>94805.609551231842</v>
      </c>
      <c r="AK25" s="93">
        <f t="shared" si="7"/>
        <v>94818.905931600471</v>
      </c>
      <c r="AL25" s="93">
        <f t="shared" si="21"/>
        <v>568459.33976759727</v>
      </c>
      <c r="AM25" s="93">
        <f t="shared" si="8"/>
        <v>191764.32119627451</v>
      </c>
      <c r="AN25" s="93">
        <f t="shared" si="8"/>
        <v>188941.9099252141</v>
      </c>
      <c r="AO25" s="92">
        <f t="shared" si="22"/>
        <v>18575666.456247095</v>
      </c>
      <c r="AP25" s="92">
        <f t="shared" si="9"/>
        <v>7.2249412423805177</v>
      </c>
      <c r="AQ25" s="92">
        <f t="shared" si="10"/>
        <v>0.31258609100952267</v>
      </c>
      <c r="AR25" s="92">
        <f t="shared" si="11"/>
        <v>0.24308726044307533</v>
      </c>
      <c r="AS25" s="92">
        <f t="shared" si="12"/>
        <v>8.2003162283139003E-2</v>
      </c>
      <c r="AT25" s="92">
        <f t="shared" si="13"/>
        <v>8.0796229481214718E-2</v>
      </c>
      <c r="AU25" s="92">
        <f t="shared" si="14"/>
        <v>7.943413985597469</v>
      </c>
      <c r="AV25" s="92">
        <v>0</v>
      </c>
      <c r="AW25" s="92">
        <v>0</v>
      </c>
      <c r="AX25" s="93">
        <f t="shared" si="15"/>
        <v>0</v>
      </c>
      <c r="AY25" s="93">
        <f t="shared" si="16"/>
        <v>0</v>
      </c>
      <c r="AZ25" s="92">
        <f t="shared" si="17"/>
        <v>7.94</v>
      </c>
      <c r="BA25" s="184"/>
      <c r="BB25" s="91">
        <v>991.72</v>
      </c>
      <c r="BC25" s="91">
        <v>3473.3199999999997</v>
      </c>
      <c r="BD25" s="93">
        <f t="shared" si="18"/>
        <v>5447978</v>
      </c>
      <c r="BE25" s="93">
        <f t="shared" si="23"/>
        <v>4488327</v>
      </c>
      <c r="BF25" s="93">
        <f t="shared" si="24"/>
        <v>15719552</v>
      </c>
      <c r="BG25" s="93">
        <f t="shared" si="25"/>
        <v>25655857</v>
      </c>
      <c r="BH25" s="184"/>
      <c r="BI25" s="185"/>
      <c r="BJ25" s="30"/>
      <c r="BL25" s="30"/>
      <c r="BN25" s="30"/>
    </row>
    <row r="26" spans="1:66" x14ac:dyDescent="0.35">
      <c r="A26" s="90" t="s">
        <v>82</v>
      </c>
      <c r="B26" s="89">
        <v>874</v>
      </c>
      <c r="C26" s="90" t="s">
        <v>90</v>
      </c>
      <c r="D26" s="203">
        <v>8.52</v>
      </c>
      <c r="E26" s="203">
        <f t="shared" si="19"/>
        <v>8.562599999999998</v>
      </c>
      <c r="F26" s="203">
        <f t="shared" si="20"/>
        <v>9.0362549160000007</v>
      </c>
      <c r="G26" s="91">
        <f>ACA!P32</f>
        <v>1.1128303532176118</v>
      </c>
      <c r="H26" s="91">
        <f>'Formula factor data'!L29</f>
        <v>657.53</v>
      </c>
      <c r="I26" s="91">
        <f>'Formula factor data'!M29</f>
        <v>781.45</v>
      </c>
      <c r="J26" s="91">
        <f>'Formula factor data'!N29</f>
        <v>1438.98</v>
      </c>
      <c r="K26" s="91">
        <f>'Formula factor data'!X29</f>
        <v>433.36683558718863</v>
      </c>
      <c r="L26" s="91">
        <f>'Formula factor data'!Y29</f>
        <v>14.215384292019898</v>
      </c>
      <c r="M26" s="91">
        <f>'Formula factor data'!Z29</f>
        <v>114.83207594759337</v>
      </c>
      <c r="N26" s="91">
        <f>'Formula factor data'!AA29</f>
        <v>108.5813395922371</v>
      </c>
      <c r="O26" s="91">
        <f>'Formula factor data'!AB29</f>
        <v>125.21636376374974</v>
      </c>
      <c r="P26" s="91">
        <f>'Formula factor data'!AC29</f>
        <v>272.71357808449517</v>
      </c>
      <c r="Q26" s="91">
        <f>'Formula factor data'!AD29</f>
        <v>274.22585300917814</v>
      </c>
      <c r="R26" s="91">
        <f>'Formula factor data'!AE29</f>
        <v>586.33652866545606</v>
      </c>
      <c r="S26" s="91">
        <f>'Formula factor data'!AF29</f>
        <v>39.150427038777082</v>
      </c>
      <c r="T26" s="92">
        <f>$G26*'National calculations'!$E$43</f>
        <v>7.5907318984846706</v>
      </c>
      <c r="U26" s="92">
        <f>$G26*'National calculations'!$E$44</f>
        <v>1.3828068699902694</v>
      </c>
      <c r="V26" s="92">
        <f>$G26*'National calculations'!$E$52</f>
        <v>1.4071388703502927</v>
      </c>
      <c r="W26" s="92">
        <f>$G26*'National calculations'!$E$53</f>
        <v>1.0657007621035317</v>
      </c>
      <c r="X26" s="92">
        <f>$G26*'National calculations'!$E$54</f>
        <v>1.0036211060586664</v>
      </c>
      <c r="Y26" s="92">
        <f>$G26*'National calculations'!$E$55</f>
        <v>0.92084823133217852</v>
      </c>
      <c r="Z26" s="92">
        <f>$G26*'National calculations'!$E$56</f>
        <v>0.58975673242622595</v>
      </c>
      <c r="AA26" s="92">
        <f>$G26*'National calculations'!$E$57</f>
        <v>0.4862906390181167</v>
      </c>
      <c r="AB26" s="92">
        <f>$G26*'National calculations'!$E$46</f>
        <v>0.58300396576661095</v>
      </c>
      <c r="AC26" s="92">
        <f>$G26*'National calculations'!$E$47</f>
        <v>4.0389711736612499</v>
      </c>
      <c r="AD26" s="93">
        <f t="shared" si="7"/>
        <v>6226059.4907504385</v>
      </c>
      <c r="AE26" s="93">
        <f t="shared" si="7"/>
        <v>341579.70336126757</v>
      </c>
      <c r="AF26" s="93">
        <f t="shared" si="7"/>
        <v>11401.72128273286</v>
      </c>
      <c r="AG26" s="93">
        <f t="shared" si="7"/>
        <v>69754.6795852301</v>
      </c>
      <c r="AH26" s="93">
        <f t="shared" si="7"/>
        <v>62115.478759168815</v>
      </c>
      <c r="AI26" s="93">
        <f t="shared" si="7"/>
        <v>65724.002250246514</v>
      </c>
      <c r="AJ26" s="93">
        <f t="shared" si="7"/>
        <v>91675.761158644484</v>
      </c>
      <c r="AK26" s="93">
        <f t="shared" si="7"/>
        <v>76011.475218219173</v>
      </c>
      <c r="AL26" s="93">
        <f t="shared" si="21"/>
        <v>376683.11825424194</v>
      </c>
      <c r="AM26" s="93">
        <f t="shared" si="8"/>
        <v>194846.81724689974</v>
      </c>
      <c r="AN26" s="93">
        <f t="shared" si="8"/>
        <v>90132.644360304708</v>
      </c>
      <c r="AO26" s="92">
        <f t="shared" si="22"/>
        <v>7229301.773973152</v>
      </c>
      <c r="AP26" s="92">
        <f t="shared" si="9"/>
        <v>7.5907318984846706</v>
      </c>
      <c r="AQ26" s="92">
        <f t="shared" si="10"/>
        <v>0.41644959448769825</v>
      </c>
      <c r="AR26" s="92">
        <f t="shared" si="11"/>
        <v>0.45924722781736715</v>
      </c>
      <c r="AS26" s="92">
        <f t="shared" si="12"/>
        <v>0.23755474119570044</v>
      </c>
      <c r="AT26" s="92">
        <f t="shared" si="13"/>
        <v>0.10988856429286621</v>
      </c>
      <c r="AU26" s="92">
        <f t="shared" si="14"/>
        <v>8.8138720262783021</v>
      </c>
      <c r="AV26" s="92">
        <v>0</v>
      </c>
      <c r="AW26" s="92">
        <v>0</v>
      </c>
      <c r="AX26" s="93">
        <f t="shared" si="15"/>
        <v>0</v>
      </c>
      <c r="AY26" s="93">
        <f t="shared" si="16"/>
        <v>0</v>
      </c>
      <c r="AZ26" s="92">
        <f t="shared" si="17"/>
        <v>8.81</v>
      </c>
      <c r="BA26" s="184"/>
      <c r="BB26" s="91">
        <v>267.33999999999997</v>
      </c>
      <c r="BC26" s="91">
        <v>936.30000000000018</v>
      </c>
      <c r="BD26" s="93">
        <f t="shared" si="18"/>
        <v>3301919</v>
      </c>
      <c r="BE26" s="93">
        <f t="shared" si="23"/>
        <v>1342502</v>
      </c>
      <c r="BF26" s="93">
        <f t="shared" si="24"/>
        <v>4701818</v>
      </c>
      <c r="BG26" s="93">
        <f t="shared" si="25"/>
        <v>9346239</v>
      </c>
      <c r="BH26" s="184"/>
      <c r="BI26" s="185"/>
      <c r="BJ26" s="30"/>
      <c r="BL26" s="30"/>
      <c r="BN26" s="30"/>
    </row>
    <row r="27" spans="1:66" x14ac:dyDescent="0.35">
      <c r="A27" s="90" t="s">
        <v>82</v>
      </c>
      <c r="B27" s="89">
        <v>882</v>
      </c>
      <c r="C27" s="90" t="s">
        <v>91</v>
      </c>
      <c r="D27" s="203">
        <v>7.99</v>
      </c>
      <c r="E27" s="203">
        <f t="shared" si="19"/>
        <v>8.0299499999999995</v>
      </c>
      <c r="F27" s="203">
        <f t="shared" si="20"/>
        <v>8.4741404670000016</v>
      </c>
      <c r="G27" s="91">
        <f>ACA!P33</f>
        <v>1.0857942125712903</v>
      </c>
      <c r="H27" s="91">
        <f>'Formula factor data'!L30</f>
        <v>292.95999999999998</v>
      </c>
      <c r="I27" s="91">
        <f>'Formula factor data'!M30</f>
        <v>559.69000000000005</v>
      </c>
      <c r="J27" s="91">
        <f>'Formula factor data'!N30</f>
        <v>852.65000000000009</v>
      </c>
      <c r="K27" s="91">
        <f>'Formula factor data'!X30</f>
        <v>220.33657026133196</v>
      </c>
      <c r="L27" s="91">
        <f>'Formula factor data'!Y30</f>
        <v>72.558709548541756</v>
      </c>
      <c r="M27" s="91">
        <f>'Formula factor data'!Z30</f>
        <v>34.661261486216546</v>
      </c>
      <c r="N27" s="91">
        <f>'Formula factor data'!AA30</f>
        <v>79.967873551737924</v>
      </c>
      <c r="O27" s="91">
        <f>'Formula factor data'!AB30</f>
        <v>77.498152217339197</v>
      </c>
      <c r="P27" s="91">
        <f>'Formula factor data'!AC30</f>
        <v>106.70899420695167</v>
      </c>
      <c r="Q27" s="91">
        <f>'Formula factor data'!AD30</f>
        <v>81.160152816620069</v>
      </c>
      <c r="R27" s="91">
        <f>'Formula factor data'!AE30</f>
        <v>142.06342206936503</v>
      </c>
      <c r="S27" s="91">
        <f>'Formula factor data'!AF30</f>
        <v>21.033929835203722</v>
      </c>
      <c r="T27" s="92">
        <f>$G27*'National calculations'!$E$43</f>
        <v>7.4063155634857463</v>
      </c>
      <c r="U27" s="92">
        <f>$G27*'National calculations'!$E$44</f>
        <v>1.3492116675268746</v>
      </c>
      <c r="V27" s="92">
        <f>$G27*'National calculations'!$E$52</f>
        <v>1.3729525235295952</v>
      </c>
      <c r="W27" s="92">
        <f>$G27*'National calculations'!$E$53</f>
        <v>1.0398096317907974</v>
      </c>
      <c r="X27" s="92">
        <f>$G27*'National calculations'!$E$54</f>
        <v>0.97923819692919833</v>
      </c>
      <c r="Y27" s="92">
        <f>$G27*'National calculations'!$E$55</f>
        <v>0.89847628378039857</v>
      </c>
      <c r="Z27" s="92">
        <f>$G27*'National calculations'!$E$56</f>
        <v>0.57542863118519827</v>
      </c>
      <c r="AA27" s="92">
        <f>$G27*'National calculations'!$E$57</f>
        <v>0.47447623974919917</v>
      </c>
      <c r="AB27" s="92">
        <f>$G27*'National calculations'!$E$46</f>
        <v>0.56883992254991134</v>
      </c>
      <c r="AC27" s="92">
        <f>$G27*'National calculations'!$E$47</f>
        <v>3.9408446331676239</v>
      </c>
      <c r="AD27" s="93">
        <f t="shared" si="7"/>
        <v>3599547.1301674899</v>
      </c>
      <c r="AE27" s="93">
        <f t="shared" si="7"/>
        <v>169449.98268628313</v>
      </c>
      <c r="AF27" s="93">
        <f t="shared" si="7"/>
        <v>56783.208125871162</v>
      </c>
      <c r="AG27" s="93">
        <f t="shared" si="7"/>
        <v>20543.434719730805</v>
      </c>
      <c r="AH27" s="93">
        <f t="shared" si="7"/>
        <v>44635.329896167605</v>
      </c>
      <c r="AI27" s="93">
        <f t="shared" si="7"/>
        <v>39689.243528327068</v>
      </c>
      <c r="AJ27" s="93">
        <f t="shared" si="7"/>
        <v>34999.94396884361</v>
      </c>
      <c r="AK27" s="93">
        <f t="shared" si="7"/>
        <v>21949.881551763152</v>
      </c>
      <c r="AL27" s="93">
        <f t="shared" si="21"/>
        <v>218601.0417907034</v>
      </c>
      <c r="AM27" s="93">
        <f t="shared" si="8"/>
        <v>46062.467224054395</v>
      </c>
      <c r="AN27" s="93">
        <f t="shared" si="8"/>
        <v>47248.12621812756</v>
      </c>
      <c r="AO27" s="92">
        <f t="shared" si="22"/>
        <v>4080908.7480866583</v>
      </c>
      <c r="AP27" s="92">
        <f t="shared" si="9"/>
        <v>7.4063155634857463</v>
      </c>
      <c r="AQ27" s="92">
        <f t="shared" si="10"/>
        <v>0.3486549831460084</v>
      </c>
      <c r="AR27" s="92">
        <f t="shared" si="11"/>
        <v>0.44978666467227224</v>
      </c>
      <c r="AS27" s="92">
        <f t="shared" si="12"/>
        <v>9.4776691499575405E-2</v>
      </c>
      <c r="AT27" s="92">
        <f t="shared" si="13"/>
        <v>9.7216266352532624E-2</v>
      </c>
      <c r="AU27" s="92">
        <f t="shared" si="14"/>
        <v>8.3967501691561353</v>
      </c>
      <c r="AV27" s="92">
        <v>0</v>
      </c>
      <c r="AW27" s="92">
        <v>0</v>
      </c>
      <c r="AX27" s="93">
        <f t="shared" si="15"/>
        <v>0</v>
      </c>
      <c r="AY27" s="93">
        <f t="shared" si="16"/>
        <v>0</v>
      </c>
      <c r="AZ27" s="92">
        <f t="shared" si="17"/>
        <v>8.4</v>
      </c>
      <c r="BA27" s="184"/>
      <c r="BB27" s="91">
        <v>191.47</v>
      </c>
      <c r="BC27" s="91">
        <v>670.6</v>
      </c>
      <c r="BD27" s="93">
        <f t="shared" si="18"/>
        <v>1402693</v>
      </c>
      <c r="BE27" s="93">
        <f t="shared" si="23"/>
        <v>916759</v>
      </c>
      <c r="BF27" s="93">
        <f t="shared" si="24"/>
        <v>3210833</v>
      </c>
      <c r="BG27" s="93">
        <f t="shared" si="25"/>
        <v>5530285</v>
      </c>
      <c r="BH27" s="184"/>
      <c r="BI27" s="185"/>
      <c r="BJ27" s="30"/>
      <c r="BL27" s="30"/>
      <c r="BN27" s="30"/>
    </row>
    <row r="28" spans="1:66" x14ac:dyDescent="0.35">
      <c r="A28" s="90" t="s">
        <v>82</v>
      </c>
      <c r="B28" s="89">
        <v>935</v>
      </c>
      <c r="C28" s="90" t="s">
        <v>92</v>
      </c>
      <c r="D28" s="203">
        <v>7.74</v>
      </c>
      <c r="E28" s="203">
        <f t="shared" si="19"/>
        <v>7.7786999999999997</v>
      </c>
      <c r="F28" s="203">
        <f t="shared" si="20"/>
        <v>8.2089921420000014</v>
      </c>
      <c r="G28" s="91">
        <f>ACA!P34</f>
        <v>1.0695163785203736</v>
      </c>
      <c r="H28" s="91">
        <f>'Formula factor data'!L31</f>
        <v>1109.51</v>
      </c>
      <c r="I28" s="91">
        <f>'Formula factor data'!M31</f>
        <v>2512.29</v>
      </c>
      <c r="J28" s="91">
        <f>'Formula factor data'!N31</f>
        <v>3621.8</v>
      </c>
      <c r="K28" s="91">
        <f>'Formula factor data'!X31</f>
        <v>812.33082755750206</v>
      </c>
      <c r="L28" s="91">
        <f>'Formula factor data'!Y31</f>
        <v>54.512107960185659</v>
      </c>
      <c r="M28" s="91">
        <f>'Formula factor data'!Z31</f>
        <v>55.192294690526658</v>
      </c>
      <c r="N28" s="91">
        <f>'Formula factor data'!AA31</f>
        <v>171.89290371046064</v>
      </c>
      <c r="O28" s="91">
        <f>'Formula factor data'!AB31</f>
        <v>133.03760932229599</v>
      </c>
      <c r="P28" s="91">
        <f>'Formula factor data'!AC31</f>
        <v>291.50859871757041</v>
      </c>
      <c r="Q28" s="91">
        <f>'Formula factor data'!AD31</f>
        <v>384.79135030719289</v>
      </c>
      <c r="R28" s="91">
        <f>'Formula factor data'!AE31</f>
        <v>440.05806633698006</v>
      </c>
      <c r="S28" s="91">
        <f>'Formula factor data'!AF31</f>
        <v>77.555432141617487</v>
      </c>
      <c r="T28" s="92">
        <f>$G28*'National calculations'!$E$43</f>
        <v>7.2952827597782699</v>
      </c>
      <c r="U28" s="92">
        <f>$G28*'National calculations'!$E$44</f>
        <v>1.3289847742820178</v>
      </c>
      <c r="V28" s="92">
        <f>$G28*'National calculations'!$E$52</f>
        <v>1.3523697159597543</v>
      </c>
      <c r="W28" s="92">
        <f>$G28*'National calculations'!$E$53</f>
        <v>1.024221181940109</v>
      </c>
      <c r="X28" s="92">
        <f>$G28*'National calculations'!$E$54</f>
        <v>0.96455781211835578</v>
      </c>
      <c r="Y28" s="92">
        <f>$G28*'National calculations'!$E$55</f>
        <v>0.88500665235601716</v>
      </c>
      <c r="Z28" s="92">
        <f>$G28*'National calculations'!$E$56</f>
        <v>0.56680201330666191</v>
      </c>
      <c r="AA28" s="92">
        <f>$G28*'National calculations'!$E$57</f>
        <v>0.46736306360373936</v>
      </c>
      <c r="AB28" s="92">
        <f>$G28*'National calculations'!$E$46</f>
        <v>0.56031208020778267</v>
      </c>
      <c r="AC28" s="92">
        <f>$G28*'National calculations'!$E$47</f>
        <v>3.8817649160200838</v>
      </c>
      <c r="AD28" s="93">
        <f t="shared" si="7"/>
        <v>15060571.406638013</v>
      </c>
      <c r="AE28" s="93">
        <f t="shared" si="7"/>
        <v>615357.92185718403</v>
      </c>
      <c r="AF28" s="93">
        <f t="shared" si="7"/>
        <v>42020.698656335735</v>
      </c>
      <c r="AG28" s="93">
        <f t="shared" si="7"/>
        <v>32221.596862093273</v>
      </c>
      <c r="AH28" s="93">
        <f t="shared" si="7"/>
        <v>94506.36657933089</v>
      </c>
      <c r="AI28" s="93">
        <f t="shared" si="7"/>
        <v>67111.326480350515</v>
      </c>
      <c r="AJ28" s="93">
        <f t="shared" si="7"/>
        <v>94179.766570113934</v>
      </c>
      <c r="AK28" s="93">
        <f t="shared" si="7"/>
        <v>102507.24066683993</v>
      </c>
      <c r="AL28" s="93">
        <f t="shared" si="21"/>
        <v>432546.99581506429</v>
      </c>
      <c r="AM28" s="93">
        <f t="shared" si="8"/>
        <v>140544.81482004799</v>
      </c>
      <c r="AN28" s="93">
        <f t="shared" si="8"/>
        <v>171599.61465444104</v>
      </c>
      <c r="AO28" s="92">
        <f t="shared" si="22"/>
        <v>16420620.75378475</v>
      </c>
      <c r="AP28" s="92">
        <f t="shared" si="9"/>
        <v>7.295282759778269</v>
      </c>
      <c r="AQ28" s="92">
        <f t="shared" si="10"/>
        <v>0.29807700632388084</v>
      </c>
      <c r="AR28" s="92">
        <f t="shared" si="11"/>
        <v>0.20952409813433095</v>
      </c>
      <c r="AS28" s="92">
        <f t="shared" si="12"/>
        <v>6.8079366768316218E-2</v>
      </c>
      <c r="AT28" s="92">
        <f t="shared" si="13"/>
        <v>8.3122192151445992E-2</v>
      </c>
      <c r="AU28" s="92">
        <f t="shared" si="14"/>
        <v>7.9540854231562426</v>
      </c>
      <c r="AV28" s="92">
        <v>0</v>
      </c>
      <c r="AW28" s="92">
        <v>0</v>
      </c>
      <c r="AX28" s="93">
        <f t="shared" si="15"/>
        <v>0</v>
      </c>
      <c r="AY28" s="93">
        <f t="shared" si="16"/>
        <v>0</v>
      </c>
      <c r="AZ28" s="92">
        <f t="shared" si="17"/>
        <v>7.95</v>
      </c>
      <c r="BA28" s="184"/>
      <c r="BB28" s="91">
        <v>859.47</v>
      </c>
      <c r="BC28" s="91">
        <v>3010.13</v>
      </c>
      <c r="BD28" s="93">
        <f t="shared" si="18"/>
        <v>5027745</v>
      </c>
      <c r="BE28" s="93">
        <f t="shared" si="23"/>
        <v>3894689</v>
      </c>
      <c r="BF28" s="93">
        <f t="shared" si="24"/>
        <v>13640405</v>
      </c>
      <c r="BG28" s="93">
        <f t="shared" si="25"/>
        <v>22562839</v>
      </c>
      <c r="BH28" s="184"/>
      <c r="BI28" s="185"/>
      <c r="BJ28" s="30"/>
      <c r="BL28" s="30"/>
      <c r="BN28" s="30"/>
    </row>
    <row r="29" spans="1:66" x14ac:dyDescent="0.35">
      <c r="A29" s="90" t="s">
        <v>82</v>
      </c>
      <c r="B29" s="89">
        <v>883</v>
      </c>
      <c r="C29" s="90" t="s">
        <v>93</v>
      </c>
      <c r="D29" s="203">
        <v>8.4499999999999993</v>
      </c>
      <c r="E29" s="203">
        <f t="shared" si="19"/>
        <v>8.4922499999999985</v>
      </c>
      <c r="F29" s="203">
        <f t="shared" si="20"/>
        <v>8.9620133850000006</v>
      </c>
      <c r="G29" s="91">
        <f>ACA!P35</f>
        <v>1.1397143347012406</v>
      </c>
      <c r="H29" s="91">
        <f>'Formula factor data'!L32</f>
        <v>437.05</v>
      </c>
      <c r="I29" s="91">
        <f>'Formula factor data'!M32</f>
        <v>692.51</v>
      </c>
      <c r="J29" s="91">
        <f>'Formula factor data'!N32</f>
        <v>1129.56</v>
      </c>
      <c r="K29" s="91">
        <f>'Formula factor data'!X32</f>
        <v>260.30911381407469</v>
      </c>
      <c r="L29" s="91">
        <f>'Formula factor data'!Y32</f>
        <v>17.250120048999591</v>
      </c>
      <c r="M29" s="91">
        <f>'Formula factor data'!Z32</f>
        <v>51.104633728052264</v>
      </c>
      <c r="N29" s="91">
        <f>'Formula factor data'!AA32</f>
        <v>65.956341363821963</v>
      </c>
      <c r="O29" s="91">
        <f>'Formula factor data'!AB32</f>
        <v>107.09833891384237</v>
      </c>
      <c r="P29" s="91">
        <f>'Formula factor data'!AC32</f>
        <v>173.05468027766435</v>
      </c>
      <c r="Q29" s="91">
        <f>'Formula factor data'!AD32</f>
        <v>233.66071702735809</v>
      </c>
      <c r="R29" s="91">
        <f>'Formula factor data'!AE32</f>
        <v>292.24203079170002</v>
      </c>
      <c r="S29" s="91">
        <f>'Formula factor data'!AF32</f>
        <v>20.390842701239023</v>
      </c>
      <c r="T29" s="92">
        <f>$G29*'National calculations'!$E$43</f>
        <v>7.7741103399659011</v>
      </c>
      <c r="U29" s="92">
        <f>$G29*'National calculations'!$E$44</f>
        <v>1.4162129989485288</v>
      </c>
      <c r="V29" s="92">
        <f>$G29*'National calculations'!$E$52</f>
        <v>1.4411328167105912</v>
      </c>
      <c r="W29" s="92">
        <f>$G29*'National calculations'!$E$53</f>
        <v>1.091446177361699</v>
      </c>
      <c r="X29" s="92">
        <f>$G29*'National calculations'!$E$54</f>
        <v>1.0278667883891734</v>
      </c>
      <c r="Y29" s="92">
        <f>$G29*'National calculations'!$E$55</f>
        <v>0.94309426975913868</v>
      </c>
      <c r="Z29" s="92">
        <f>$G29*'National calculations'!$E$56</f>
        <v>0.60400419523899807</v>
      </c>
      <c r="AA29" s="92">
        <f>$G29*'National calculations'!$E$57</f>
        <v>0.49803854695145516</v>
      </c>
      <c r="AB29" s="92">
        <f>$G29*'National calculations'!$E$46</f>
        <v>0.59708829387217865</v>
      </c>
      <c r="AC29" s="92">
        <f>$G29*'National calculations'!$E$47</f>
        <v>4.136545458844668</v>
      </c>
      <c r="AD29" s="93">
        <f t="shared" si="7"/>
        <v>5005354.7230987735</v>
      </c>
      <c r="AE29" s="93">
        <f t="shared" si="7"/>
        <v>210132.29591511082</v>
      </c>
      <c r="AF29" s="93">
        <f t="shared" si="7"/>
        <v>14170.037034042056</v>
      </c>
      <c r="AG29" s="93">
        <f t="shared" si="7"/>
        <v>31793.435562932867</v>
      </c>
      <c r="AH29" s="93">
        <f t="shared" si="7"/>
        <v>38642.769679773053</v>
      </c>
      <c r="AI29" s="93">
        <f t="shared" si="7"/>
        <v>57572.182946309142</v>
      </c>
      <c r="AJ29" s="93">
        <f t="shared" si="7"/>
        <v>59579.679149268071</v>
      </c>
      <c r="AK29" s="93">
        <f t="shared" si="7"/>
        <v>66332.065073126112</v>
      </c>
      <c r="AL29" s="93">
        <f t="shared" si="21"/>
        <v>268090.16944545129</v>
      </c>
      <c r="AM29" s="93">
        <f t="shared" si="8"/>
        <v>99461.748470999417</v>
      </c>
      <c r="AN29" s="93">
        <f t="shared" si="8"/>
        <v>48078.159233360944</v>
      </c>
      <c r="AO29" s="92">
        <f t="shared" si="22"/>
        <v>5631117.0961636957</v>
      </c>
      <c r="AP29" s="92">
        <f t="shared" si="9"/>
        <v>7.774110339965902</v>
      </c>
      <c r="AQ29" s="92">
        <f t="shared" si="10"/>
        <v>0.32636880796793849</v>
      </c>
      <c r="AR29" s="92">
        <f t="shared" si="11"/>
        <v>0.4163865846932035</v>
      </c>
      <c r="AS29" s="92">
        <f t="shared" si="12"/>
        <v>0.15447988204536003</v>
      </c>
      <c r="AT29" s="92">
        <f t="shared" si="13"/>
        <v>7.4673012303752104E-2</v>
      </c>
      <c r="AU29" s="92">
        <f t="shared" si="14"/>
        <v>8.7460186269761557</v>
      </c>
      <c r="AV29" s="92">
        <v>0</v>
      </c>
      <c r="AW29" s="92">
        <v>0</v>
      </c>
      <c r="AX29" s="93">
        <f t="shared" si="15"/>
        <v>0</v>
      </c>
      <c r="AY29" s="93">
        <f t="shared" si="16"/>
        <v>0</v>
      </c>
      <c r="AZ29" s="92">
        <f t="shared" si="17"/>
        <v>8.75</v>
      </c>
      <c r="BA29" s="184"/>
      <c r="BB29" s="91">
        <v>236.91</v>
      </c>
      <c r="BC29" s="91">
        <v>829.74</v>
      </c>
      <c r="BD29" s="93">
        <f t="shared" si="18"/>
        <v>2179787</v>
      </c>
      <c r="BE29" s="93">
        <f t="shared" si="23"/>
        <v>1181589</v>
      </c>
      <c r="BF29" s="93">
        <f t="shared" si="24"/>
        <v>4138329</v>
      </c>
      <c r="BG29" s="93">
        <f t="shared" si="25"/>
        <v>7499705</v>
      </c>
      <c r="BH29" s="184"/>
      <c r="BI29" s="185"/>
      <c r="BJ29" s="30"/>
      <c r="BL29" s="30"/>
      <c r="BN29" s="30"/>
    </row>
    <row r="30" spans="1:66" x14ac:dyDescent="0.35">
      <c r="A30" s="90" t="s">
        <v>94</v>
      </c>
      <c r="B30" s="89">
        <v>202</v>
      </c>
      <c r="C30" s="90" t="s">
        <v>95</v>
      </c>
      <c r="D30" s="203">
        <v>11.83</v>
      </c>
      <c r="E30" s="203">
        <f t="shared" si="19"/>
        <v>11.889149999999999</v>
      </c>
      <c r="F30" s="203">
        <f t="shared" si="20"/>
        <v>12.546818739000001</v>
      </c>
      <c r="G30" s="91">
        <f>ACA!P36</f>
        <v>1.5099630202122281</v>
      </c>
      <c r="H30" s="91">
        <f>'Formula factor data'!L33</f>
        <v>398.2</v>
      </c>
      <c r="I30" s="91">
        <f>'Formula factor data'!M33</f>
        <v>287.16000000000003</v>
      </c>
      <c r="J30" s="91">
        <f>'Formula factor data'!N33</f>
        <v>685.36</v>
      </c>
      <c r="K30" s="91">
        <f>'Formula factor data'!X33</f>
        <v>295.8846791258776</v>
      </c>
      <c r="L30" s="91">
        <f>'Formula factor data'!Y33</f>
        <v>0</v>
      </c>
      <c r="M30" s="91">
        <f>'Formula factor data'!Z33</f>
        <v>47.948409341485416</v>
      </c>
      <c r="N30" s="91">
        <f>'Formula factor data'!AA33</f>
        <v>75.414061036035051</v>
      </c>
      <c r="O30" s="91">
        <f>'Formula factor data'!AB33</f>
        <v>62.717618522601988</v>
      </c>
      <c r="P30" s="91">
        <f>'Formula factor data'!AC33</f>
        <v>118.24064891185211</v>
      </c>
      <c r="Q30" s="91">
        <f>'Formula factor data'!AD33</f>
        <v>109.37278871840014</v>
      </c>
      <c r="R30" s="91">
        <f>'Formula factor data'!AE33</f>
        <v>370.93777557356003</v>
      </c>
      <c r="S30" s="91">
        <f>'Formula factor data'!AF33</f>
        <v>10.555675458022952</v>
      </c>
      <c r="T30" s="92">
        <f>$G30*'National calculations'!$E$43</f>
        <v>10.299615237773709</v>
      </c>
      <c r="U30" s="92">
        <f>$G30*'National calculations'!$E$44</f>
        <v>1.8762853041737826</v>
      </c>
      <c r="V30" s="92">
        <f>$G30*'National calculations'!$E$52</f>
        <v>1.909300597695563</v>
      </c>
      <c r="W30" s="92">
        <f>$G30*'National calculations'!$E$53</f>
        <v>1.4460144232547294</v>
      </c>
      <c r="X30" s="92">
        <f>$G30*'National calculations'!$E$54</f>
        <v>1.3617805733563966</v>
      </c>
      <c r="Y30" s="92">
        <f>$G30*'National calculations'!$E$55</f>
        <v>1.2494687734919516</v>
      </c>
      <c r="Z30" s="92">
        <f>$G30*'National calculations'!$E$56</f>
        <v>0.80022157403417016</v>
      </c>
      <c r="AA30" s="92">
        <f>$G30*'National calculations'!$E$57</f>
        <v>0.65983182420361486</v>
      </c>
      <c r="AB30" s="92">
        <f>$G30*'National calculations'!$E$46</f>
        <v>0.79105896635487838</v>
      </c>
      <c r="AC30" s="92">
        <f>$G30*'National calculations'!$E$47</f>
        <v>5.4803475608820671</v>
      </c>
      <c r="AD30" s="93">
        <f t="shared" si="7"/>
        <v>4023598.2506355364</v>
      </c>
      <c r="AE30" s="93">
        <f t="shared" si="7"/>
        <v>316443.5228492138</v>
      </c>
      <c r="AF30" s="93">
        <f t="shared" si="7"/>
        <v>0</v>
      </c>
      <c r="AG30" s="93">
        <f t="shared" si="7"/>
        <v>39520.43214354854</v>
      </c>
      <c r="AH30" s="93">
        <f t="shared" si="7"/>
        <v>58537.519867768082</v>
      </c>
      <c r="AI30" s="93">
        <f t="shared" si="7"/>
        <v>44667.31235830982</v>
      </c>
      <c r="AJ30" s="93">
        <f t="shared" si="7"/>
        <v>53932.669366626469</v>
      </c>
      <c r="AK30" s="93">
        <f t="shared" si="7"/>
        <v>41135.558618030154</v>
      </c>
      <c r="AL30" s="93">
        <f t="shared" si="21"/>
        <v>237793.49235428308</v>
      </c>
      <c r="AM30" s="93">
        <f t="shared" si="8"/>
        <v>167257.18239650302</v>
      </c>
      <c r="AN30" s="93">
        <f t="shared" si="8"/>
        <v>32973.799042408107</v>
      </c>
      <c r="AO30" s="92">
        <f t="shared" si="22"/>
        <v>4778066.2472779443</v>
      </c>
      <c r="AP30" s="92">
        <f t="shared" si="9"/>
        <v>10.299615237773709</v>
      </c>
      <c r="AQ30" s="92">
        <f t="shared" si="10"/>
        <v>0.81003279323867639</v>
      </c>
      <c r="AR30" s="92">
        <f t="shared" si="11"/>
        <v>0.60870428028164758</v>
      </c>
      <c r="AS30" s="92">
        <f t="shared" si="12"/>
        <v>0.42814528616668363</v>
      </c>
      <c r="AT30" s="92">
        <f t="shared" si="13"/>
        <v>8.4406399920974068E-2</v>
      </c>
      <c r="AU30" s="92">
        <f t="shared" si="14"/>
        <v>12.230903997381692</v>
      </c>
      <c r="AV30" s="92">
        <v>0</v>
      </c>
      <c r="AW30" s="92">
        <v>0</v>
      </c>
      <c r="AX30" s="93">
        <f t="shared" si="15"/>
        <v>0</v>
      </c>
      <c r="AY30" s="93">
        <f t="shared" si="16"/>
        <v>0</v>
      </c>
      <c r="AZ30" s="92">
        <f t="shared" si="17"/>
        <v>12.23</v>
      </c>
      <c r="BA30" s="184"/>
      <c r="BB30" s="91">
        <v>98.24</v>
      </c>
      <c r="BC30" s="91">
        <v>344.06</v>
      </c>
      <c r="BD30" s="93">
        <f t="shared" si="18"/>
        <v>2775893</v>
      </c>
      <c r="BE30" s="93">
        <f t="shared" si="23"/>
        <v>684841</v>
      </c>
      <c r="BF30" s="93">
        <f t="shared" si="24"/>
        <v>2398477</v>
      </c>
      <c r="BG30" s="93">
        <f t="shared" si="25"/>
        <v>5859211</v>
      </c>
      <c r="BH30" s="184"/>
      <c r="BI30" s="185"/>
      <c r="BJ30" s="30"/>
      <c r="BL30" s="30"/>
      <c r="BN30" s="30"/>
    </row>
    <row r="31" spans="1:66" x14ac:dyDescent="0.35">
      <c r="A31" s="90" t="s">
        <v>94</v>
      </c>
      <c r="B31" s="89">
        <v>204</v>
      </c>
      <c r="C31" s="90" t="s">
        <v>96</v>
      </c>
      <c r="D31" s="203">
        <v>11.01</v>
      </c>
      <c r="E31" s="203">
        <f t="shared" si="19"/>
        <v>11.065049999999999</v>
      </c>
      <c r="F31" s="203">
        <f t="shared" si="20"/>
        <v>11.677132233</v>
      </c>
      <c r="G31" s="91">
        <f>ACA!P37</f>
        <v>1.409558000033567</v>
      </c>
      <c r="H31" s="91">
        <f>'Formula factor data'!L34</f>
        <v>1057</v>
      </c>
      <c r="I31" s="91">
        <f>'Formula factor data'!M34</f>
        <v>619.73</v>
      </c>
      <c r="J31" s="91">
        <f>'Formula factor data'!N34</f>
        <v>1676.73</v>
      </c>
      <c r="K31" s="91">
        <f>'Formula factor data'!X34</f>
        <v>665.06460515619551</v>
      </c>
      <c r="L31" s="91">
        <f>'Formula factor data'!Y34</f>
        <v>50.580715831118255</v>
      </c>
      <c r="M31" s="91">
        <f>'Formula factor data'!Z34</f>
        <v>249.3795128886691</v>
      </c>
      <c r="N31" s="91">
        <f>'Formula factor data'!AA34</f>
        <v>203.4630024108302</v>
      </c>
      <c r="O31" s="91">
        <f>'Formula factor data'!AB34</f>
        <v>182.00765778574521</v>
      </c>
      <c r="P31" s="91">
        <f>'Formula factor data'!AC34</f>
        <v>279.68944418442413</v>
      </c>
      <c r="Q31" s="91">
        <f>'Formula factor data'!AD34</f>
        <v>279.70425118554562</v>
      </c>
      <c r="R31" s="91">
        <f>'Formula factor data'!AE34</f>
        <v>714.5236482597511</v>
      </c>
      <c r="S31" s="91">
        <f>'Formula factor data'!AF34</f>
        <v>39.629735951252542</v>
      </c>
      <c r="T31" s="92">
        <f>$G31*'National calculations'!$E$43</f>
        <v>9.6147421237051507</v>
      </c>
      <c r="U31" s="92">
        <f>$G31*'National calculations'!$E$44</f>
        <v>1.7515216766512918</v>
      </c>
      <c r="V31" s="92">
        <f>$G31*'National calculations'!$E$52</f>
        <v>1.7823416175929852</v>
      </c>
      <c r="W31" s="92">
        <f>$G31*'National calculations'!$E$53</f>
        <v>1.3498616662652769</v>
      </c>
      <c r="X31" s="92">
        <f>$G31*'National calculations'!$E$54</f>
        <v>1.2712289478420578</v>
      </c>
      <c r="Y31" s="92">
        <f>$G31*'National calculations'!$E$55</f>
        <v>1.1663853232777646</v>
      </c>
      <c r="Z31" s="92">
        <f>$G31*'National calculations'!$E$56</f>
        <v>0.7470108250205898</v>
      </c>
      <c r="AA31" s="92">
        <f>$G31*'National calculations'!$E$57</f>
        <v>0.61595629431522392</v>
      </c>
      <c r="AB31" s="92">
        <f>$G31*'National calculations'!$E$46</f>
        <v>0.73845748511581544</v>
      </c>
      <c r="AC31" s="92">
        <f>$G31*'National calculations'!$E$47</f>
        <v>5.1159317440237837</v>
      </c>
      <c r="AD31" s="93">
        <f t="shared" si="7"/>
        <v>9189156.1398156788</v>
      </c>
      <c r="AE31" s="93">
        <f t="shared" si="7"/>
        <v>663978.79121362709</v>
      </c>
      <c r="AF31" s="93">
        <f t="shared" si="7"/>
        <v>51386.70547786446</v>
      </c>
      <c r="AG31" s="93">
        <f t="shared" si="7"/>
        <v>191877.87153618352</v>
      </c>
      <c r="AH31" s="93">
        <f t="shared" si="7"/>
        <v>147429.39333331826</v>
      </c>
      <c r="AI31" s="93">
        <f t="shared" si="7"/>
        <v>121005.90463630945</v>
      </c>
      <c r="AJ31" s="93">
        <f t="shared" si="7"/>
        <v>119090.69419636141</v>
      </c>
      <c r="AK31" s="93">
        <f t="shared" si="7"/>
        <v>98202.788616744059</v>
      </c>
      <c r="AL31" s="93">
        <f t="shared" si="21"/>
        <v>728993.35779678123</v>
      </c>
      <c r="AM31" s="93">
        <f t="shared" si="8"/>
        <v>300757.84171931376</v>
      </c>
      <c r="AN31" s="93">
        <f t="shared" si="8"/>
        <v>115563.52377136727</v>
      </c>
      <c r="AO31" s="92">
        <f t="shared" si="22"/>
        <v>10998449.65431677</v>
      </c>
      <c r="AP31" s="92">
        <f t="shared" si="9"/>
        <v>9.6147421237051507</v>
      </c>
      <c r="AQ31" s="92">
        <f t="shared" si="10"/>
        <v>0.69473026206044441</v>
      </c>
      <c r="AR31" s="92">
        <f t="shared" si="11"/>
        <v>0.7627559090807402</v>
      </c>
      <c r="AS31" s="92">
        <f t="shared" si="12"/>
        <v>0.31468712097336676</v>
      </c>
      <c r="AT31" s="92">
        <f t="shared" si="13"/>
        <v>0.12091572534653371</v>
      </c>
      <c r="AU31" s="92">
        <f t="shared" si="14"/>
        <v>11.507831141166239</v>
      </c>
      <c r="AV31" s="92">
        <v>0</v>
      </c>
      <c r="AW31" s="92">
        <v>0</v>
      </c>
      <c r="AX31" s="93">
        <f t="shared" si="15"/>
        <v>0</v>
      </c>
      <c r="AY31" s="93">
        <f t="shared" si="16"/>
        <v>0</v>
      </c>
      <c r="AZ31" s="92">
        <f t="shared" si="17"/>
        <v>11.51</v>
      </c>
      <c r="BA31" s="184"/>
      <c r="BB31" s="91">
        <v>212.01</v>
      </c>
      <c r="BC31" s="91">
        <v>742.54</v>
      </c>
      <c r="BD31" s="93">
        <f t="shared" si="18"/>
        <v>6934660</v>
      </c>
      <c r="BE31" s="93">
        <f t="shared" si="23"/>
        <v>1390935</v>
      </c>
      <c r="BF31" s="93">
        <f t="shared" si="24"/>
        <v>4871583</v>
      </c>
      <c r="BG31" s="93">
        <f t="shared" si="25"/>
        <v>13197178</v>
      </c>
      <c r="BH31" s="184"/>
      <c r="BI31" s="185"/>
      <c r="BJ31" s="30"/>
      <c r="BL31" s="30"/>
      <c r="BN31" s="30"/>
    </row>
    <row r="32" spans="1:66" x14ac:dyDescent="0.35">
      <c r="A32" s="90" t="s">
        <v>94</v>
      </c>
      <c r="B32" s="89">
        <v>205</v>
      </c>
      <c r="C32" s="90" t="s">
        <v>97</v>
      </c>
      <c r="D32" s="203">
        <v>11.3</v>
      </c>
      <c r="E32" s="203">
        <f t="shared" si="19"/>
        <v>11.356499999999999</v>
      </c>
      <c r="F32" s="203">
        <f t="shared" si="20"/>
        <v>11.984704290000002</v>
      </c>
      <c r="G32" s="91">
        <f>ACA!P38</f>
        <v>1.5419716886887416</v>
      </c>
      <c r="H32" s="91">
        <f>'Formula factor data'!L35</f>
        <v>195</v>
      </c>
      <c r="I32" s="91">
        <f>'Formula factor data'!M35</f>
        <v>227.11</v>
      </c>
      <c r="J32" s="91">
        <f>'Formula factor data'!N35</f>
        <v>422.11</v>
      </c>
      <c r="K32" s="91">
        <f>'Formula factor data'!X35</f>
        <v>130.80612266781043</v>
      </c>
      <c r="L32" s="91">
        <f>'Formula factor data'!Y35</f>
        <v>3.6970440113860303</v>
      </c>
      <c r="M32" s="91">
        <f>'Formula factor data'!Z35</f>
        <v>18.254154806218526</v>
      </c>
      <c r="N32" s="91">
        <f>'Formula factor data'!AA35</f>
        <v>39.835649222684474</v>
      </c>
      <c r="O32" s="91">
        <f>'Formula factor data'!AB35</f>
        <v>33.134756952047297</v>
      </c>
      <c r="P32" s="91">
        <f>'Formula factor data'!AC35</f>
        <v>74.726502080140136</v>
      </c>
      <c r="Q32" s="91">
        <f>'Formula factor data'!AD35</f>
        <v>46.120624042040724</v>
      </c>
      <c r="R32" s="91">
        <f>'Formula factor data'!AE35</f>
        <v>199.75011013067504</v>
      </c>
      <c r="S32" s="91">
        <f>'Formula factor data'!AF35</f>
        <v>6.3519854931254738</v>
      </c>
      <c r="T32" s="92">
        <f>$G32*'National calculations'!$E$43</f>
        <v>10.517949703696727</v>
      </c>
      <c r="U32" s="92">
        <f>$G32*'National calculations'!$E$44</f>
        <v>1.9160593870253029</v>
      </c>
      <c r="V32" s="92">
        <f>$G32*'National calculations'!$E$52</f>
        <v>1.9497745490676017</v>
      </c>
      <c r="W32" s="92">
        <f>$G32*'National calculations'!$E$53</f>
        <v>1.4766674893673764</v>
      </c>
      <c r="X32" s="92">
        <f>$G32*'National calculations'!$E$54</f>
        <v>1.390648023967336</v>
      </c>
      <c r="Y32" s="92">
        <f>$G32*'National calculations'!$E$55</f>
        <v>1.2759554034339475</v>
      </c>
      <c r="Z32" s="92">
        <f>$G32*'National calculations'!$E$56</f>
        <v>0.81718492130039233</v>
      </c>
      <c r="AA32" s="92">
        <f>$G32*'National calculations'!$E$57</f>
        <v>0.67381914563365763</v>
      </c>
      <c r="AB32" s="92">
        <f>$G32*'National calculations'!$E$46</f>
        <v>0.80782808179710153</v>
      </c>
      <c r="AC32" s="92">
        <f>$G32*'National calculations'!$E$47</f>
        <v>5.5965216829394988</v>
      </c>
      <c r="AD32" s="93">
        <f t="shared" si="7"/>
        <v>2530647.0971736326</v>
      </c>
      <c r="AE32" s="93">
        <f t="shared" si="7"/>
        <v>142860.41055428362</v>
      </c>
      <c r="AF32" s="93">
        <f t="shared" si="7"/>
        <v>4108.7893225044672</v>
      </c>
      <c r="AG32" s="93">
        <f t="shared" si="7"/>
        <v>15364.530660486618</v>
      </c>
      <c r="AH32" s="93">
        <f t="shared" si="7"/>
        <v>31576.499118739805</v>
      </c>
      <c r="AI32" s="93">
        <f t="shared" si="7"/>
        <v>24098.729139428124</v>
      </c>
      <c r="AJ32" s="93">
        <f t="shared" si="7"/>
        <v>34807.261311205359</v>
      </c>
      <c r="AK32" s="93">
        <f t="shared" si="7"/>
        <v>17713.866908216438</v>
      </c>
      <c r="AL32" s="93">
        <f t="shared" si="21"/>
        <v>127669.67646058081</v>
      </c>
      <c r="AM32" s="93">
        <f t="shared" si="8"/>
        <v>91977.336534205111</v>
      </c>
      <c r="AN32" s="93">
        <f t="shared" si="8"/>
        <v>20262.943988936498</v>
      </c>
      <c r="AO32" s="92">
        <f t="shared" si="22"/>
        <v>2913417.4647116386</v>
      </c>
      <c r="AP32" s="92">
        <f t="shared" si="9"/>
        <v>10.517949703696727</v>
      </c>
      <c r="AQ32" s="92">
        <f t="shared" si="10"/>
        <v>0.59376062926261264</v>
      </c>
      <c r="AR32" s="92">
        <f t="shared" si="11"/>
        <v>0.53062445459082885</v>
      </c>
      <c r="AS32" s="92">
        <f t="shared" si="12"/>
        <v>0.3822789043273625</v>
      </c>
      <c r="AT32" s="92">
        <f t="shared" si="13"/>
        <v>8.4217442235421699E-2</v>
      </c>
      <c r="AU32" s="92">
        <f t="shared" si="14"/>
        <v>12.108831134112952</v>
      </c>
      <c r="AV32" s="92">
        <v>0</v>
      </c>
      <c r="AW32" s="92">
        <v>0.12412687860039499</v>
      </c>
      <c r="AX32" s="93">
        <f t="shared" si="15"/>
        <v>0</v>
      </c>
      <c r="AY32" s="93">
        <f t="shared" si="16"/>
        <v>29865.262133827258</v>
      </c>
      <c r="AZ32" s="92">
        <f t="shared" si="17"/>
        <v>11.98</v>
      </c>
      <c r="BA32" s="184"/>
      <c r="BB32" s="91">
        <v>77.7</v>
      </c>
      <c r="BC32" s="91">
        <v>272.11</v>
      </c>
      <c r="BD32" s="93">
        <f t="shared" si="18"/>
        <v>1331577</v>
      </c>
      <c r="BE32" s="93">
        <f t="shared" si="23"/>
        <v>530583</v>
      </c>
      <c r="BF32" s="93">
        <f t="shared" si="24"/>
        <v>1858131</v>
      </c>
      <c r="BG32" s="93">
        <f t="shared" si="25"/>
        <v>3720291</v>
      </c>
      <c r="BH32" s="184"/>
      <c r="BI32" s="185"/>
      <c r="BJ32" s="30"/>
      <c r="BL32" s="30"/>
      <c r="BN32" s="30"/>
    </row>
    <row r="33" spans="1:66" x14ac:dyDescent="0.35">
      <c r="A33" s="90" t="s">
        <v>94</v>
      </c>
      <c r="B33" s="89">
        <v>309</v>
      </c>
      <c r="C33" s="90" t="s">
        <v>98</v>
      </c>
      <c r="D33" s="203">
        <v>9.85</v>
      </c>
      <c r="E33" s="203">
        <f t="shared" si="19"/>
        <v>9.8992499999999986</v>
      </c>
      <c r="F33" s="203">
        <f t="shared" si="20"/>
        <v>10.446844005000001</v>
      </c>
      <c r="G33" s="91">
        <f>ACA!P39</f>
        <v>1.2971782538173451</v>
      </c>
      <c r="H33" s="91">
        <f>'Formula factor data'!L36</f>
        <v>672.8</v>
      </c>
      <c r="I33" s="91">
        <f>'Formula factor data'!M36</f>
        <v>688.53</v>
      </c>
      <c r="J33" s="91">
        <f>'Formula factor data'!N36</f>
        <v>1361.33</v>
      </c>
      <c r="K33" s="91">
        <f>'Formula factor data'!X36</f>
        <v>339.49436900035181</v>
      </c>
      <c r="L33" s="91">
        <f>'Formula factor data'!Y36</f>
        <v>18.212681709265176</v>
      </c>
      <c r="M33" s="91">
        <f>'Formula factor data'!Z36</f>
        <v>84.448852502662405</v>
      </c>
      <c r="N33" s="91">
        <f>'Formula factor data'!AA36</f>
        <v>113.35355630990415</v>
      </c>
      <c r="O33" s="91">
        <f>'Formula factor data'!AB36</f>
        <v>223.08269834930775</v>
      </c>
      <c r="P33" s="91">
        <f>'Formula factor data'!AC36</f>
        <v>260.95782747603829</v>
      </c>
      <c r="Q33" s="91">
        <f>'Formula factor data'!AD36</f>
        <v>161.9207075346113</v>
      </c>
      <c r="R33" s="91">
        <f>'Formula factor data'!AE36</f>
        <v>682.91338338250694</v>
      </c>
      <c r="S33" s="91">
        <f>'Formula factor data'!AF36</f>
        <v>20.835755246624782</v>
      </c>
      <c r="T33" s="92">
        <f>$G33*'National calculations'!$E$43</f>
        <v>8.8481881544675076</v>
      </c>
      <c r="U33" s="92">
        <f>$G33*'National calculations'!$E$44</f>
        <v>1.6118782128778277</v>
      </c>
      <c r="V33" s="92">
        <f>$G33*'National calculations'!$E$52</f>
        <v>1.6402409742346131</v>
      </c>
      <c r="W33" s="92">
        <f>$G33*'National calculations'!$E$53</f>
        <v>1.2422413260747451</v>
      </c>
      <c r="X33" s="92">
        <f>$G33*'National calculations'!$E$54</f>
        <v>1.1698777536820422</v>
      </c>
      <c r="Y33" s="92">
        <f>$G33*'National calculations'!$E$55</f>
        <v>1.0733929904917707</v>
      </c>
      <c r="Z33" s="92">
        <f>$G33*'National calculations'!$E$56</f>
        <v>0.68745393773068375</v>
      </c>
      <c r="AA33" s="92">
        <f>$G33*'National calculations'!$E$57</f>
        <v>0.56684798374284517</v>
      </c>
      <c r="AB33" s="92">
        <f>$G33*'National calculations'!$E$46</f>
        <v>0.67958252944403141</v>
      </c>
      <c r="AC33" s="92">
        <f>$G33*'National calculations'!$E$47</f>
        <v>4.7080541603846466</v>
      </c>
      <c r="AD33" s="93">
        <f t="shared" si="7"/>
        <v>6865823.2687831139</v>
      </c>
      <c r="AE33" s="93">
        <f t="shared" si="7"/>
        <v>311917.43876823253</v>
      </c>
      <c r="AF33" s="93">
        <f t="shared" si="7"/>
        <v>17027.716470431118</v>
      </c>
      <c r="AG33" s="93">
        <f t="shared" si="7"/>
        <v>59796.337075486801</v>
      </c>
      <c r="AH33" s="93">
        <f t="shared" si="7"/>
        <v>75587.588181789877</v>
      </c>
      <c r="AI33" s="93">
        <f t="shared" si="7"/>
        <v>136489.58068363811</v>
      </c>
      <c r="AJ33" s="93">
        <f t="shared" si="7"/>
        <v>102255.99706562675</v>
      </c>
      <c r="AK33" s="93">
        <f t="shared" si="7"/>
        <v>52317.123157559312</v>
      </c>
      <c r="AL33" s="93">
        <f t="shared" si="21"/>
        <v>443474.34263453202</v>
      </c>
      <c r="AM33" s="93">
        <f t="shared" si="8"/>
        <v>264534.72254805145</v>
      </c>
      <c r="AN33" s="93">
        <f t="shared" si="8"/>
        <v>55914.642578967978</v>
      </c>
      <c r="AO33" s="92">
        <f t="shared" si="22"/>
        <v>7941664.4153128974</v>
      </c>
      <c r="AP33" s="92">
        <f t="shared" si="9"/>
        <v>8.8481881544675094</v>
      </c>
      <c r="AQ33" s="92">
        <f t="shared" si="10"/>
        <v>0.40197716702516872</v>
      </c>
      <c r="AR33" s="92">
        <f t="shared" si="11"/>
        <v>0.57151841398979164</v>
      </c>
      <c r="AS33" s="92">
        <f t="shared" si="12"/>
        <v>0.34091366859634753</v>
      </c>
      <c r="AT33" s="92">
        <f t="shared" si="13"/>
        <v>7.2058842583082761E-2</v>
      </c>
      <c r="AU33" s="92">
        <f t="shared" si="14"/>
        <v>10.234656246661899</v>
      </c>
      <c r="AV33" s="92">
        <v>0</v>
      </c>
      <c r="AW33" s="92">
        <v>0</v>
      </c>
      <c r="AX33" s="93">
        <f t="shared" si="15"/>
        <v>0</v>
      </c>
      <c r="AY33" s="93">
        <f t="shared" si="16"/>
        <v>0</v>
      </c>
      <c r="AZ33" s="92">
        <f t="shared" si="17"/>
        <v>10.23</v>
      </c>
      <c r="BA33" s="184"/>
      <c r="BB33" s="91">
        <v>235.55</v>
      </c>
      <c r="BC33" s="91">
        <v>824.97</v>
      </c>
      <c r="BD33" s="93">
        <f t="shared" si="18"/>
        <v>3923165</v>
      </c>
      <c r="BE33" s="93">
        <f t="shared" si="23"/>
        <v>1373516</v>
      </c>
      <c r="BF33" s="93">
        <f t="shared" si="24"/>
        <v>4810483</v>
      </c>
      <c r="BG33" s="93">
        <f t="shared" si="25"/>
        <v>10107164</v>
      </c>
      <c r="BH33" s="184"/>
      <c r="BI33" s="185"/>
      <c r="BJ33" s="30"/>
      <c r="BL33" s="30"/>
      <c r="BN33" s="30"/>
    </row>
    <row r="34" spans="1:66" x14ac:dyDescent="0.35">
      <c r="A34" s="90" t="s">
        <v>94</v>
      </c>
      <c r="B34" s="89">
        <v>206</v>
      </c>
      <c r="C34" s="90" t="s">
        <v>99</v>
      </c>
      <c r="D34" s="203">
        <v>11.27</v>
      </c>
      <c r="E34" s="203">
        <f t="shared" si="19"/>
        <v>11.326349999999998</v>
      </c>
      <c r="F34" s="203">
        <f t="shared" si="20"/>
        <v>11.952886491000001</v>
      </c>
      <c r="G34" s="91">
        <f>ACA!P40</f>
        <v>1.4277942636632925</v>
      </c>
      <c r="H34" s="91">
        <f>'Formula factor data'!L37</f>
        <v>543.69000000000005</v>
      </c>
      <c r="I34" s="91">
        <f>'Formula factor data'!M37</f>
        <v>386.91</v>
      </c>
      <c r="J34" s="91">
        <f>'Formula factor data'!N37</f>
        <v>930.60000000000014</v>
      </c>
      <c r="K34" s="91">
        <f>'Formula factor data'!X37</f>
        <v>397.42280024698988</v>
      </c>
      <c r="L34" s="91">
        <f>'Formula factor data'!Y37</f>
        <v>26.156041572525989</v>
      </c>
      <c r="M34" s="91">
        <f>'Formula factor data'!Z37</f>
        <v>166.86040668775422</v>
      </c>
      <c r="N34" s="91">
        <f>'Formula factor data'!AA37</f>
        <v>185.11076366922731</v>
      </c>
      <c r="O34" s="91">
        <f>'Formula factor data'!AB37</f>
        <v>124.30427474017172</v>
      </c>
      <c r="P34" s="91">
        <f>'Formula factor data'!AC37</f>
        <v>167.70143696339812</v>
      </c>
      <c r="Q34" s="91">
        <f>'Formula factor data'!AD37</f>
        <v>98.821057388160881</v>
      </c>
      <c r="R34" s="91">
        <f>'Formula factor data'!AE37</f>
        <v>374.31407270267999</v>
      </c>
      <c r="S34" s="91">
        <f>'Formula factor data'!AF37</f>
        <v>24.562048527505098</v>
      </c>
      <c r="T34" s="92">
        <f>$G34*'National calculations'!$E$43</f>
        <v>9.7391335798180165</v>
      </c>
      <c r="U34" s="92">
        <f>$G34*'National calculations'!$E$44</f>
        <v>1.7741821213068727</v>
      </c>
      <c r="V34" s="92">
        <f>$G34*'National calculations'!$E$52</f>
        <v>1.8054007975741446</v>
      </c>
      <c r="W34" s="92">
        <f>$G34*'National calculations'!$E$53</f>
        <v>1.3673256040451256</v>
      </c>
      <c r="X34" s="92">
        <f>$G34*'National calculations'!$E$54</f>
        <v>1.2876755688580319</v>
      </c>
      <c r="Y34" s="92">
        <f>$G34*'National calculations'!$E$55</f>
        <v>1.1814755219419055</v>
      </c>
      <c r="Z34" s="92">
        <f>$G34*'National calculations'!$E$56</f>
        <v>0.75667533427739919</v>
      </c>
      <c r="AA34" s="92">
        <f>$G34*'National calculations'!$E$57</f>
        <v>0.6239252756322422</v>
      </c>
      <c r="AB34" s="92">
        <f>$G34*'National calculations'!$E$46</f>
        <v>0.74801133488829408</v>
      </c>
      <c r="AC34" s="92">
        <f>$G34*'National calculations'!$E$47</f>
        <v>5.1821194993296862</v>
      </c>
      <c r="AD34" s="93">
        <f t="shared" si="7"/>
        <v>5166045.4943458289</v>
      </c>
      <c r="AE34" s="93">
        <f t="shared" si="7"/>
        <v>401907.24327481556</v>
      </c>
      <c r="AF34" s="93">
        <f t="shared" si="7"/>
        <v>26916.618840359915</v>
      </c>
      <c r="AG34" s="93">
        <f t="shared" si="7"/>
        <v>130046.92862836283</v>
      </c>
      <c r="AH34" s="93">
        <f t="shared" si="7"/>
        <v>135866.6865084247</v>
      </c>
      <c r="AI34" s="93">
        <f t="shared" si="7"/>
        <v>83711.600990605017</v>
      </c>
      <c r="AJ34" s="93">
        <f t="shared" si="7"/>
        <v>72330.458297655307</v>
      </c>
      <c r="AK34" s="93">
        <f t="shared" si="7"/>
        <v>35144.464617431404</v>
      </c>
      <c r="AL34" s="93">
        <f t="shared" si="21"/>
        <v>484016.75788283919</v>
      </c>
      <c r="AM34" s="93">
        <f t="shared" si="8"/>
        <v>159594.96643818921</v>
      </c>
      <c r="AN34" s="93">
        <f t="shared" si="8"/>
        <v>72551.578252183725</v>
      </c>
      <c r="AO34" s="92">
        <f t="shared" si="22"/>
        <v>6284116.0401938558</v>
      </c>
      <c r="AP34" s="92">
        <f t="shared" si="9"/>
        <v>9.7391335798180148</v>
      </c>
      <c r="AQ34" s="92">
        <f t="shared" si="10"/>
        <v>0.75768367375663215</v>
      </c>
      <c r="AR34" s="92">
        <f t="shared" si="11"/>
        <v>0.91247819343649084</v>
      </c>
      <c r="AS34" s="92">
        <f t="shared" si="12"/>
        <v>0.30087166257232489</v>
      </c>
      <c r="AT34" s="92">
        <f t="shared" si="13"/>
        <v>0.1367757045109243</v>
      </c>
      <c r="AU34" s="92">
        <f t="shared" si="14"/>
        <v>11.846942814094387</v>
      </c>
      <c r="AV34" s="92">
        <v>0</v>
      </c>
      <c r="AW34" s="92">
        <v>0</v>
      </c>
      <c r="AX34" s="93">
        <f t="shared" si="15"/>
        <v>0</v>
      </c>
      <c r="AY34" s="93">
        <f t="shared" si="16"/>
        <v>0</v>
      </c>
      <c r="AZ34" s="92">
        <f t="shared" si="17"/>
        <v>11.85</v>
      </c>
      <c r="BA34" s="184"/>
      <c r="BB34" s="91">
        <v>132.36000000000001</v>
      </c>
      <c r="BC34" s="91">
        <v>463.59000000000003</v>
      </c>
      <c r="BD34" s="93">
        <f t="shared" si="18"/>
        <v>3672355</v>
      </c>
      <c r="BE34" s="93">
        <f t="shared" si="23"/>
        <v>894026</v>
      </c>
      <c r="BF34" s="93">
        <f t="shared" si="24"/>
        <v>3131319</v>
      </c>
      <c r="BG34" s="93">
        <f t="shared" si="25"/>
        <v>7697700</v>
      </c>
      <c r="BH34" s="184"/>
      <c r="BI34" s="185"/>
      <c r="BJ34" s="30"/>
      <c r="BL34" s="30"/>
      <c r="BN34" s="30"/>
    </row>
    <row r="35" spans="1:66" x14ac:dyDescent="0.35">
      <c r="A35" s="90" t="s">
        <v>94</v>
      </c>
      <c r="B35" s="89">
        <v>207</v>
      </c>
      <c r="C35" s="90" t="s">
        <v>100</v>
      </c>
      <c r="D35" s="203">
        <v>11.5</v>
      </c>
      <c r="E35" s="203">
        <f t="shared" si="19"/>
        <v>11.557499999999999</v>
      </c>
      <c r="F35" s="203">
        <f t="shared" si="20"/>
        <v>12.196822950000001</v>
      </c>
      <c r="G35" s="91">
        <f>ACA!P41</f>
        <v>1.5257012785175601</v>
      </c>
      <c r="H35" s="91">
        <f>'Formula factor data'!L38</f>
        <v>140</v>
      </c>
      <c r="I35" s="91">
        <f>'Formula factor data'!M38</f>
        <v>119.38</v>
      </c>
      <c r="J35" s="91">
        <f>'Formula factor data'!N38</f>
        <v>259.38</v>
      </c>
      <c r="K35" s="91">
        <f>'Formula factor data'!X38</f>
        <v>86.936115493376988</v>
      </c>
      <c r="L35" s="91">
        <f>'Formula factor data'!Y38</f>
        <v>7.6998234916559687</v>
      </c>
      <c r="M35" s="91">
        <f>'Formula factor data'!Z38</f>
        <v>16.065577663671373</v>
      </c>
      <c r="N35" s="91">
        <f>'Formula factor data'!AA38</f>
        <v>14.317509627727855</v>
      </c>
      <c r="O35" s="91">
        <f>'Formula factor data'!AB38</f>
        <v>11.237580231065468</v>
      </c>
      <c r="P35" s="91">
        <f>'Formula factor data'!AC38</f>
        <v>12.361338254172015</v>
      </c>
      <c r="Q35" s="91">
        <f>'Formula factor data'!AD38</f>
        <v>15.566129653401799</v>
      </c>
      <c r="R35" s="91">
        <f>'Formula factor data'!AE38</f>
        <v>136.96801996303799</v>
      </c>
      <c r="S35" s="91">
        <f>'Formula factor data'!AF38</f>
        <v>2.5402172915072683</v>
      </c>
      <c r="T35" s="92">
        <f>$G35*'National calculations'!$E$43</f>
        <v>10.406967539047175</v>
      </c>
      <c r="U35" s="92">
        <f>$G35*'National calculations'!$E$44</f>
        <v>1.8958417187192429</v>
      </c>
      <c r="V35" s="92">
        <f>$G35*'National calculations'!$E$52</f>
        <v>1.9292011287594524</v>
      </c>
      <c r="W35" s="92">
        <f>$G35*'National calculations'!$E$53</f>
        <v>1.4610861489869398</v>
      </c>
      <c r="X35" s="92">
        <f>$G35*'National calculations'!$E$54</f>
        <v>1.375974334482847</v>
      </c>
      <c r="Y35" s="92">
        <f>$G35*'National calculations'!$E$55</f>
        <v>1.2624919151440557</v>
      </c>
      <c r="Z35" s="92">
        <f>$G35*'National calculations'!$E$56</f>
        <v>0.80856223778888858</v>
      </c>
      <c r="AA35" s="92">
        <f>$G35*'National calculations'!$E$57</f>
        <v>0.66670921361540014</v>
      </c>
      <c r="AB35" s="92">
        <f>$G35*'National calculations'!$E$46</f>
        <v>0.79930412877315549</v>
      </c>
      <c r="AC35" s="92">
        <f>$G35*'National calculations'!$E$47</f>
        <v>5.5374689104526249</v>
      </c>
      <c r="AD35" s="93">
        <f t="shared" si="7"/>
        <v>1538634.7669584919</v>
      </c>
      <c r="AE35" s="93">
        <f t="shared" si="7"/>
        <v>93945.755330970904</v>
      </c>
      <c r="AF35" s="93">
        <f t="shared" si="7"/>
        <v>8467.0696576702085</v>
      </c>
      <c r="AG35" s="93">
        <f t="shared" si="7"/>
        <v>13379.720009922596</v>
      </c>
      <c r="AH35" s="93">
        <f t="shared" si="7"/>
        <v>11229.299695434816</v>
      </c>
      <c r="AI35" s="93">
        <f t="shared" si="7"/>
        <v>8086.7918868766092</v>
      </c>
      <c r="AJ35" s="93">
        <f t="shared" si="7"/>
        <v>5697.0994528894689</v>
      </c>
      <c r="AK35" s="93">
        <f t="shared" si="7"/>
        <v>5915.5067743452782</v>
      </c>
      <c r="AL35" s="93">
        <f t="shared" si="21"/>
        <v>52775.487477138973</v>
      </c>
      <c r="AM35" s="93">
        <f t="shared" si="8"/>
        <v>62403.08920381395</v>
      </c>
      <c r="AN35" s="93">
        <f t="shared" si="8"/>
        <v>8017.833338183932</v>
      </c>
      <c r="AO35" s="92">
        <f t="shared" si="22"/>
        <v>1755776.9323085996</v>
      </c>
      <c r="AP35" s="92">
        <f t="shared" si="9"/>
        <v>10.406967539047173</v>
      </c>
      <c r="AQ35" s="92">
        <f t="shared" si="10"/>
        <v>0.63542722883698988</v>
      </c>
      <c r="AR35" s="92">
        <f t="shared" si="11"/>
        <v>0.35696111697623734</v>
      </c>
      <c r="AS35" s="92">
        <f t="shared" si="12"/>
        <v>0.4220799748104721</v>
      </c>
      <c r="AT35" s="92">
        <f t="shared" si="13"/>
        <v>5.423075903121162E-2</v>
      </c>
      <c r="AU35" s="92">
        <f t="shared" si="14"/>
        <v>11.875666618702084</v>
      </c>
      <c r="AV35" s="92">
        <v>0</v>
      </c>
      <c r="AW35" s="92">
        <v>0</v>
      </c>
      <c r="AX35" s="93">
        <f t="shared" si="15"/>
        <v>0</v>
      </c>
      <c r="AY35" s="93">
        <f t="shared" si="16"/>
        <v>0</v>
      </c>
      <c r="AZ35" s="92">
        <f t="shared" si="17"/>
        <v>11.88</v>
      </c>
      <c r="BA35" s="184"/>
      <c r="BB35" s="91">
        <v>40.840000000000003</v>
      </c>
      <c r="BC35" s="91">
        <v>143.04</v>
      </c>
      <c r="BD35" s="93">
        <f t="shared" si="18"/>
        <v>948024</v>
      </c>
      <c r="BE35" s="93">
        <f t="shared" si="23"/>
        <v>276553</v>
      </c>
      <c r="BF35" s="93">
        <f t="shared" si="24"/>
        <v>968610</v>
      </c>
      <c r="BG35" s="93">
        <f t="shared" si="25"/>
        <v>2193187</v>
      </c>
      <c r="BH35" s="184"/>
      <c r="BI35" s="185"/>
      <c r="BJ35" s="30"/>
      <c r="BL35" s="30"/>
      <c r="BN35" s="30"/>
    </row>
    <row r="36" spans="1:66" x14ac:dyDescent="0.35">
      <c r="A36" s="90" t="s">
        <v>94</v>
      </c>
      <c r="B36" s="89">
        <v>208</v>
      </c>
      <c r="C36" s="90" t="s">
        <v>101</v>
      </c>
      <c r="D36" s="203">
        <v>11.18</v>
      </c>
      <c r="E36" s="203">
        <f t="shared" si="19"/>
        <v>11.235899999999999</v>
      </c>
      <c r="F36" s="203">
        <f t="shared" si="20"/>
        <v>11.857433094000001</v>
      </c>
      <c r="G36" s="91">
        <f>ACA!P42</f>
        <v>1.4424488280149352</v>
      </c>
      <c r="H36" s="91">
        <f>'Formula factor data'!L39</f>
        <v>524</v>
      </c>
      <c r="I36" s="91">
        <f>'Formula factor data'!M39</f>
        <v>757.47</v>
      </c>
      <c r="J36" s="91">
        <f>'Formula factor data'!N39</f>
        <v>1281.47</v>
      </c>
      <c r="K36" s="91">
        <f>'Formula factor data'!X39</f>
        <v>473.57926367197985</v>
      </c>
      <c r="L36" s="91">
        <f>'Formula factor data'!Y39</f>
        <v>9.0774033596437977</v>
      </c>
      <c r="M36" s="91">
        <f>'Formula factor data'!Z39</f>
        <v>53.59990555218242</v>
      </c>
      <c r="N36" s="91">
        <f>'Formula factor data'!AA39</f>
        <v>193.73772313296902</v>
      </c>
      <c r="O36" s="91">
        <f>'Formula factor data'!AB39</f>
        <v>183.1041934831006</v>
      </c>
      <c r="P36" s="91">
        <f>'Formula factor data'!AC39</f>
        <v>245.60859947379072</v>
      </c>
      <c r="Q36" s="91">
        <f>'Formula factor data'!AD39</f>
        <v>206.2731849153343</v>
      </c>
      <c r="R36" s="91">
        <f>'Formula factor data'!AE39</f>
        <v>581.57670889494</v>
      </c>
      <c r="S36" s="91">
        <f>'Formula factor data'!AF39</f>
        <v>19.360464178288215</v>
      </c>
      <c r="T36" s="92">
        <f>$G36*'National calculations'!$E$43</f>
        <v>9.8390938916128707</v>
      </c>
      <c r="U36" s="92">
        <f>$G36*'National calculations'!$E$44</f>
        <v>1.7923919339738024</v>
      </c>
      <c r="V36" s="92">
        <f>$G36*'National calculations'!$E$52</f>
        <v>1.8239310318255946</v>
      </c>
      <c r="W36" s="92">
        <f>$G36*'National calculations'!$E$53</f>
        <v>1.3813595314561502</v>
      </c>
      <c r="X36" s="92">
        <f>$G36*'National calculations'!$E$54</f>
        <v>1.3008919859344337</v>
      </c>
      <c r="Y36" s="92">
        <f>$G36*'National calculations'!$E$55</f>
        <v>1.1936019252388104</v>
      </c>
      <c r="Z36" s="92">
        <f>$G36*'National calculations'!$E$56</f>
        <v>0.76444168245631572</v>
      </c>
      <c r="AA36" s="92">
        <f>$G36*'National calculations'!$E$57</f>
        <v>0.63032910658678742</v>
      </c>
      <c r="AB36" s="92">
        <f>$G36*'National calculations'!$E$46</f>
        <v>0.75568875769482224</v>
      </c>
      <c r="AC36" s="92">
        <f>$G36*'National calculations'!$E$47</f>
        <v>5.2353076270687531</v>
      </c>
      <c r="AD36" s="93">
        <f t="shared" si="7"/>
        <v>7186847.0800925326</v>
      </c>
      <c r="AE36" s="93">
        <f t="shared" si="7"/>
        <v>483838.60181265825</v>
      </c>
      <c r="AF36" s="93">
        <f t="shared" si="7"/>
        <v>9437.2378753497705</v>
      </c>
      <c r="AG36" s="93">
        <f t="shared" si="7"/>
        <v>42203.222039204273</v>
      </c>
      <c r="AH36" s="93">
        <f t="shared" si="7"/>
        <v>143658.15529621221</v>
      </c>
      <c r="AI36" s="93">
        <f t="shared" si="7"/>
        <v>124575.50518061525</v>
      </c>
      <c r="AJ36" s="93">
        <f t="shared" si="7"/>
        <v>107019.46707426586</v>
      </c>
      <c r="AK36" s="93">
        <f t="shared" si="7"/>
        <v>74111.395645481505</v>
      </c>
      <c r="AL36" s="93">
        <f t="shared" si="21"/>
        <v>501004.98311112891</v>
      </c>
      <c r="AM36" s="93">
        <f t="shared" si="8"/>
        <v>250509.85896996444</v>
      </c>
      <c r="AN36" s="93">
        <f t="shared" si="8"/>
        <v>57774.051892424686</v>
      </c>
      <c r="AO36" s="92">
        <f t="shared" si="22"/>
        <v>8479974.5758787077</v>
      </c>
      <c r="AP36" s="92">
        <f t="shared" si="9"/>
        <v>9.8390938916128707</v>
      </c>
      <c r="AQ36" s="92">
        <f t="shared" si="10"/>
        <v>0.6623952588066121</v>
      </c>
      <c r="AR36" s="92">
        <f t="shared" si="11"/>
        <v>0.68589675194993149</v>
      </c>
      <c r="AS36" s="92">
        <f t="shared" si="12"/>
        <v>0.3429584622730617</v>
      </c>
      <c r="AT36" s="92">
        <f t="shared" si="13"/>
        <v>7.9095090619510144E-2</v>
      </c>
      <c r="AU36" s="92">
        <f t="shared" si="14"/>
        <v>11.609439455261985</v>
      </c>
      <c r="AV36" s="92">
        <v>0</v>
      </c>
      <c r="AW36" s="92">
        <v>0</v>
      </c>
      <c r="AX36" s="93">
        <f t="shared" si="15"/>
        <v>0</v>
      </c>
      <c r="AY36" s="93">
        <f t="shared" si="16"/>
        <v>0</v>
      </c>
      <c r="AZ36" s="92">
        <f t="shared" si="17"/>
        <v>11.61</v>
      </c>
      <c r="BA36" s="184"/>
      <c r="BB36" s="91">
        <v>259.13</v>
      </c>
      <c r="BC36" s="91">
        <v>907.58</v>
      </c>
      <c r="BD36" s="93">
        <f t="shared" si="18"/>
        <v>3467675</v>
      </c>
      <c r="BE36" s="93">
        <f t="shared" si="23"/>
        <v>1714845</v>
      </c>
      <c r="BF36" s="93">
        <f t="shared" si="24"/>
        <v>6006093</v>
      </c>
      <c r="BG36" s="93">
        <f t="shared" si="25"/>
        <v>11188613</v>
      </c>
      <c r="BH36" s="184"/>
      <c r="BI36" s="185"/>
      <c r="BJ36" s="30"/>
      <c r="BL36" s="30"/>
      <c r="BN36" s="30"/>
    </row>
    <row r="37" spans="1:66" x14ac:dyDescent="0.35">
      <c r="A37" s="90" t="s">
        <v>94</v>
      </c>
      <c r="B37" s="89">
        <v>209</v>
      </c>
      <c r="C37" s="90" t="s">
        <v>102</v>
      </c>
      <c r="D37" s="203">
        <v>10.64</v>
      </c>
      <c r="E37" s="203">
        <f t="shared" si="19"/>
        <v>10.693199999999999</v>
      </c>
      <c r="F37" s="203">
        <f t="shared" si="20"/>
        <v>11.284712712000001</v>
      </c>
      <c r="G37" s="91">
        <f>ACA!P43</f>
        <v>1.4001588302529955</v>
      </c>
      <c r="H37" s="91">
        <f>'Formula factor data'!L40</f>
        <v>549.29</v>
      </c>
      <c r="I37" s="91">
        <f>'Formula factor data'!M40</f>
        <v>970.3</v>
      </c>
      <c r="J37" s="91">
        <f>'Formula factor data'!N40</f>
        <v>1519.59</v>
      </c>
      <c r="K37" s="91">
        <f>'Formula factor data'!X40</f>
        <v>396.11221285949802</v>
      </c>
      <c r="L37" s="91">
        <f>'Formula factor data'!Y40</f>
        <v>0</v>
      </c>
      <c r="M37" s="91">
        <f>'Formula factor data'!Z40</f>
        <v>108.38390961611142</v>
      </c>
      <c r="N37" s="91">
        <f>'Formula factor data'!AA40</f>
        <v>135.21323470654931</v>
      </c>
      <c r="O37" s="91">
        <f>'Formula factor data'!AB40</f>
        <v>181.56971383834565</v>
      </c>
      <c r="P37" s="91">
        <f>'Formula factor data'!AC40</f>
        <v>352.30924140165217</v>
      </c>
      <c r="Q37" s="91">
        <f>'Formula factor data'!AD40</f>
        <v>385.70231574968955</v>
      </c>
      <c r="R37" s="91">
        <f>'Formula factor data'!AE40</f>
        <v>568.98199929515397</v>
      </c>
      <c r="S37" s="91">
        <f>'Formula factor data'!AF40</f>
        <v>25.892006236427417</v>
      </c>
      <c r="T37" s="92">
        <f>$G37*'National calculations'!$E$43</f>
        <v>9.550629406374636</v>
      </c>
      <c r="U37" s="92">
        <f>$G37*'National calculations'!$E$44</f>
        <v>1.7398422355691903</v>
      </c>
      <c r="V37" s="92">
        <f>$G37*'National calculations'!$E$52</f>
        <v>1.7704566639618924</v>
      </c>
      <c r="W37" s="92">
        <f>$G37*'National calculations'!$E$53</f>
        <v>1.3408605616770228</v>
      </c>
      <c r="X37" s="92">
        <f>$G37*'National calculations'!$E$54</f>
        <v>1.2627521794434107</v>
      </c>
      <c r="Y37" s="92">
        <f>$G37*'National calculations'!$E$55</f>
        <v>1.1586076697985934</v>
      </c>
      <c r="Z37" s="92">
        <f>$G37*'National calculations'!$E$56</f>
        <v>0.74202963121932286</v>
      </c>
      <c r="AA37" s="92">
        <f>$G37*'National calculations'!$E$57</f>
        <v>0.61184899416330207</v>
      </c>
      <c r="AB37" s="92">
        <f>$G37*'National calculations'!$E$46</f>
        <v>0.73353332642339408</v>
      </c>
      <c r="AC37" s="92">
        <f>$G37*'National calculations'!$E$47</f>
        <v>5.0818178508411336</v>
      </c>
      <c r="AD37" s="93">
        <f t="shared" si="7"/>
        <v>8272433.3355907155</v>
      </c>
      <c r="AE37" s="93">
        <f t="shared" si="7"/>
        <v>392828.47203590494</v>
      </c>
      <c r="AF37" s="93">
        <f t="shared" si="7"/>
        <v>0</v>
      </c>
      <c r="AG37" s="93">
        <f t="shared" si="7"/>
        <v>82836.794657028178</v>
      </c>
      <c r="AH37" s="93">
        <f t="shared" si="7"/>
        <v>97322.259884714469</v>
      </c>
      <c r="AI37" s="93">
        <f t="shared" si="7"/>
        <v>119909.79594205855</v>
      </c>
      <c r="AJ37" s="93">
        <f t="shared" si="7"/>
        <v>149011.62098928361</v>
      </c>
      <c r="AK37" s="93">
        <f t="shared" si="7"/>
        <v>134515.19714460522</v>
      </c>
      <c r="AL37" s="93">
        <f t="shared" si="21"/>
        <v>583595.66861768998</v>
      </c>
      <c r="AM37" s="93">
        <f t="shared" si="8"/>
        <v>237899.33741226431</v>
      </c>
      <c r="AN37" s="93">
        <f t="shared" si="8"/>
        <v>74999.721907229075</v>
      </c>
      <c r="AO37" s="92">
        <f t="shared" si="22"/>
        <v>9561756.5355638023</v>
      </c>
      <c r="AP37" s="92">
        <f t="shared" si="9"/>
        <v>9.5506294063746378</v>
      </c>
      <c r="AQ37" s="92">
        <f t="shared" si="10"/>
        <v>0.45352546276148697</v>
      </c>
      <c r="AR37" s="92">
        <f t="shared" si="11"/>
        <v>0.67376861535445332</v>
      </c>
      <c r="AS37" s="92">
        <f t="shared" si="12"/>
        <v>0.27465780810482276</v>
      </c>
      <c r="AT37" s="92">
        <f t="shared" si="13"/>
        <v>8.6588131987158909E-2</v>
      </c>
      <c r="AU37" s="92">
        <f t="shared" si="14"/>
        <v>11.039169424582557</v>
      </c>
      <c r="AV37" s="92">
        <v>0</v>
      </c>
      <c r="AW37" s="92">
        <v>0</v>
      </c>
      <c r="AX37" s="93">
        <f t="shared" si="15"/>
        <v>0</v>
      </c>
      <c r="AY37" s="93">
        <f t="shared" si="16"/>
        <v>0</v>
      </c>
      <c r="AZ37" s="92">
        <f t="shared" si="17"/>
        <v>11.04</v>
      </c>
      <c r="BA37" s="184"/>
      <c r="BB37" s="91">
        <v>331.94</v>
      </c>
      <c r="BC37" s="91">
        <v>1162.58</v>
      </c>
      <c r="BD37" s="93">
        <f t="shared" si="18"/>
        <v>3456573</v>
      </c>
      <c r="BE37" s="93">
        <f t="shared" si="23"/>
        <v>2088833</v>
      </c>
      <c r="BF37" s="93">
        <f t="shared" si="24"/>
        <v>7315884</v>
      </c>
      <c r="BG37" s="93">
        <f t="shared" si="25"/>
        <v>12861290</v>
      </c>
      <c r="BH37" s="184"/>
      <c r="BI37" s="185"/>
      <c r="BJ37" s="30"/>
      <c r="BL37" s="30"/>
      <c r="BN37" s="30"/>
    </row>
    <row r="38" spans="1:66" x14ac:dyDescent="0.35">
      <c r="A38" s="90" t="s">
        <v>94</v>
      </c>
      <c r="B38" s="89">
        <v>316</v>
      </c>
      <c r="C38" s="90" t="s">
        <v>103</v>
      </c>
      <c r="D38" s="203">
        <v>9.2100000000000009</v>
      </c>
      <c r="E38" s="203">
        <f t="shared" si="19"/>
        <v>9.2560500000000001</v>
      </c>
      <c r="F38" s="203">
        <f t="shared" si="20"/>
        <v>9.7680642930000019</v>
      </c>
      <c r="G38" s="91">
        <f>ACA!P44</f>
        <v>1.1996310084520732</v>
      </c>
      <c r="H38" s="91">
        <f>'Formula factor data'!L41</f>
        <v>1134.6300000000001</v>
      </c>
      <c r="I38" s="91">
        <f>'Formula factor data'!M41</f>
        <v>690.19</v>
      </c>
      <c r="J38" s="91">
        <f>'Formula factor data'!N41</f>
        <v>1824.8200000000002</v>
      </c>
      <c r="K38" s="91">
        <f>'Formula factor data'!X41</f>
        <v>565.68959012252117</v>
      </c>
      <c r="L38" s="91">
        <f>'Formula factor data'!Y41</f>
        <v>0</v>
      </c>
      <c r="M38" s="91">
        <f>'Formula factor data'!Z41</f>
        <v>0</v>
      </c>
      <c r="N38" s="91">
        <f>'Formula factor data'!AA41</f>
        <v>75.228680298924203</v>
      </c>
      <c r="O38" s="91">
        <f>'Formula factor data'!AB41</f>
        <v>180.35401740987109</v>
      </c>
      <c r="P38" s="91">
        <f>'Formula factor data'!AC41</f>
        <v>478.12172209903923</v>
      </c>
      <c r="Q38" s="91">
        <f>'Formula factor data'!AD41</f>
        <v>451.74672661575107</v>
      </c>
      <c r="R38" s="91">
        <f>'Formula factor data'!AE41</f>
        <v>1331.8145081630782</v>
      </c>
      <c r="S38" s="91">
        <f>'Formula factor data'!AF41</f>
        <v>31.121985439041072</v>
      </c>
      <c r="T38" s="92">
        <f>$G38*'National calculations'!$E$43</f>
        <v>8.1828082204438299</v>
      </c>
      <c r="U38" s="92">
        <f>$G38*'National calculations'!$E$44</f>
        <v>1.4906656662846212</v>
      </c>
      <c r="V38" s="92">
        <f>$G38*'National calculations'!$E$52</f>
        <v>1.5168955602169294</v>
      </c>
      <c r="W38" s="92">
        <f>$G38*'National calculations'!$E$53</f>
        <v>1.1488253139878226</v>
      </c>
      <c r="X38" s="92">
        <f>$G38*'National calculations'!$E$54</f>
        <v>1.0819034510370764</v>
      </c>
      <c r="Y38" s="92">
        <f>$G38*'National calculations'!$E$55</f>
        <v>0.99267430043608063</v>
      </c>
      <c r="Z38" s="92">
        <f>$G38*'National calculations'!$E$56</f>
        <v>0.6357576980320957</v>
      </c>
      <c r="AA38" s="92">
        <f>$G38*'National calculations'!$E$57</f>
        <v>0.52422125978085143</v>
      </c>
      <c r="AB38" s="92">
        <f>$G38*'National calculations'!$E$46</f>
        <v>0.62847821625457867</v>
      </c>
      <c r="AC38" s="92">
        <f>$G38*'National calculations'!$E$47</f>
        <v>4.3540105175587485</v>
      </c>
      <c r="AD38" s="93">
        <f t="shared" si="7"/>
        <v>8511326.6951932777</v>
      </c>
      <c r="AE38" s="93">
        <f t="shared" si="7"/>
        <v>480654.80836904945</v>
      </c>
      <c r="AF38" s="93">
        <f t="shared" si="7"/>
        <v>0</v>
      </c>
      <c r="AG38" s="93">
        <f t="shared" si="7"/>
        <v>0</v>
      </c>
      <c r="AH38" s="93">
        <f t="shared" si="7"/>
        <v>46392.39623445148</v>
      </c>
      <c r="AI38" s="93">
        <f t="shared" si="7"/>
        <v>102048.69489601288</v>
      </c>
      <c r="AJ38" s="93">
        <f t="shared" si="7"/>
        <v>173262.65228987113</v>
      </c>
      <c r="AK38" s="93">
        <f t="shared" si="7"/>
        <v>134984.68573317942</v>
      </c>
      <c r="AL38" s="93">
        <f t="shared" si="21"/>
        <v>456688.42915351491</v>
      </c>
      <c r="AM38" s="93">
        <f t="shared" si="8"/>
        <v>477099.35168921127</v>
      </c>
      <c r="AN38" s="93">
        <f t="shared" si="8"/>
        <v>77238.107599470168</v>
      </c>
      <c r="AO38" s="92">
        <f t="shared" si="22"/>
        <v>10003007.392004525</v>
      </c>
      <c r="AP38" s="92">
        <f t="shared" si="9"/>
        <v>8.1828082204438299</v>
      </c>
      <c r="AQ38" s="92">
        <f t="shared" si="10"/>
        <v>0.46210259081458011</v>
      </c>
      <c r="AR38" s="92">
        <f t="shared" si="11"/>
        <v>0.43906126108041499</v>
      </c>
      <c r="AS38" s="92">
        <f t="shared" si="12"/>
        <v>0.45868436693608156</v>
      </c>
      <c r="AT38" s="92">
        <f t="shared" si="13"/>
        <v>7.4256886667668595E-2</v>
      </c>
      <c r="AU38" s="92">
        <f t="shared" si="14"/>
        <v>9.6169133259425763</v>
      </c>
      <c r="AV38" s="92">
        <v>0</v>
      </c>
      <c r="AW38" s="92">
        <v>0</v>
      </c>
      <c r="AX38" s="93">
        <f t="shared" si="15"/>
        <v>0</v>
      </c>
      <c r="AY38" s="93">
        <f t="shared" si="16"/>
        <v>0</v>
      </c>
      <c r="AZ38" s="92">
        <f t="shared" si="17"/>
        <v>9.6199999999999992</v>
      </c>
      <c r="BA38" s="184"/>
      <c r="BB38" s="91">
        <v>236.12</v>
      </c>
      <c r="BC38" s="91">
        <v>826.96</v>
      </c>
      <c r="BD38" s="93">
        <f t="shared" si="18"/>
        <v>6221631</v>
      </c>
      <c r="BE38" s="93">
        <f t="shared" si="23"/>
        <v>1294741</v>
      </c>
      <c r="BF38" s="93">
        <f t="shared" si="24"/>
        <v>4534553</v>
      </c>
      <c r="BG38" s="93">
        <f t="shared" si="25"/>
        <v>12050925</v>
      </c>
      <c r="BH38" s="184"/>
      <c r="BI38" s="185"/>
      <c r="BJ38" s="30"/>
      <c r="BL38" s="30"/>
      <c r="BN38" s="30"/>
    </row>
    <row r="39" spans="1:66" x14ac:dyDescent="0.35">
      <c r="A39" s="90" t="s">
        <v>94</v>
      </c>
      <c r="B39" s="89">
        <v>210</v>
      </c>
      <c r="C39" s="90" t="s">
        <v>104</v>
      </c>
      <c r="D39" s="203">
        <v>10.97</v>
      </c>
      <c r="E39" s="203">
        <f t="shared" si="19"/>
        <v>11.024849999999999</v>
      </c>
      <c r="F39" s="203">
        <f t="shared" si="20"/>
        <v>11.634708501000002</v>
      </c>
      <c r="G39" s="91">
        <f>ACA!P45</f>
        <v>1.4263172115991756</v>
      </c>
      <c r="H39" s="91">
        <f>'Formula factor data'!L42</f>
        <v>547.79999999999995</v>
      </c>
      <c r="I39" s="91">
        <f>'Formula factor data'!M42</f>
        <v>591.17999999999995</v>
      </c>
      <c r="J39" s="91">
        <f>'Formula factor data'!N42</f>
        <v>1138.98</v>
      </c>
      <c r="K39" s="91">
        <f>'Formula factor data'!X42</f>
        <v>417.23658646472393</v>
      </c>
      <c r="L39" s="91">
        <f>'Formula factor data'!Y42</f>
        <v>20.500776809397497</v>
      </c>
      <c r="M39" s="91">
        <f>'Formula factor data'!Z42</f>
        <v>62.930324758255793</v>
      </c>
      <c r="N39" s="91">
        <f>'Formula factor data'!AA42</f>
        <v>158.94562635959184</v>
      </c>
      <c r="O39" s="91">
        <f>'Formula factor data'!AB42</f>
        <v>201.05147783251232</v>
      </c>
      <c r="P39" s="91">
        <f>'Formula factor data'!AC42</f>
        <v>294.63572565365666</v>
      </c>
      <c r="Q39" s="91">
        <f>'Formula factor data'!AD42</f>
        <v>76.356402046229633</v>
      </c>
      <c r="R39" s="91">
        <f>'Formula factor data'!AE42</f>
        <v>421.26437107603203</v>
      </c>
      <c r="S39" s="91">
        <f>'Formula factor data'!AF42</f>
        <v>20.222439862542956</v>
      </c>
      <c r="T39" s="92">
        <f>$G39*'National calculations'!$E$43</f>
        <v>9.7290584536441145</v>
      </c>
      <c r="U39" s="92">
        <f>$G39*'National calculations'!$E$44</f>
        <v>1.7723467312712857</v>
      </c>
      <c r="V39" s="92">
        <f>$G39*'National calculations'!$E$52</f>
        <v>1.8035331118420466</v>
      </c>
      <c r="W39" s="92">
        <f>$G39*'National calculations'!$E$53</f>
        <v>1.3659111067627279</v>
      </c>
      <c r="X39" s="92">
        <f>$G39*'National calculations'!$E$54</f>
        <v>1.2863434694755795</v>
      </c>
      <c r="Y39" s="92">
        <f>$G39*'National calculations'!$E$55</f>
        <v>1.1802532864260473</v>
      </c>
      <c r="Z39" s="92">
        <f>$G39*'National calculations'!$E$56</f>
        <v>0.75589255422791701</v>
      </c>
      <c r="AA39" s="92">
        <f>$G39*'National calculations'!$E$57</f>
        <v>0.62327982541600246</v>
      </c>
      <c r="AB39" s="92">
        <f>$G39*'National calculations'!$E$46</f>
        <v>0.74723751773949498</v>
      </c>
      <c r="AC39" s="92">
        <f>$G39*'National calculations'!$E$47</f>
        <v>5.1767586007059956</v>
      </c>
      <c r="AD39" s="93">
        <f t="shared" si="7"/>
        <v>6316285.7085929979</v>
      </c>
      <c r="AE39" s="93">
        <f t="shared" si="7"/>
        <v>421508.1031068993</v>
      </c>
      <c r="AF39" s="93">
        <f t="shared" si="7"/>
        <v>21075.0829827122</v>
      </c>
      <c r="AG39" s="93">
        <f t="shared" si="7"/>
        <v>48995.620837507624</v>
      </c>
      <c r="AH39" s="93">
        <f t="shared" si="7"/>
        <v>116541.44102753891</v>
      </c>
      <c r="AI39" s="93">
        <f t="shared" si="7"/>
        <v>135256.25044800265</v>
      </c>
      <c r="AJ39" s="93">
        <f t="shared" si="7"/>
        <v>126946.38220174887</v>
      </c>
      <c r="AK39" s="93">
        <f t="shared" si="7"/>
        <v>27127.100813957819</v>
      </c>
      <c r="AL39" s="93">
        <f t="shared" si="21"/>
        <v>475941.87831146811</v>
      </c>
      <c r="AM39" s="93">
        <f t="shared" si="8"/>
        <v>179427.1894843179</v>
      </c>
      <c r="AN39" s="93">
        <f t="shared" si="8"/>
        <v>59671.413006837036</v>
      </c>
      <c r="AO39" s="92">
        <f t="shared" si="22"/>
        <v>7452834.2925025206</v>
      </c>
      <c r="AP39" s="92">
        <f t="shared" si="9"/>
        <v>9.7290584536441163</v>
      </c>
      <c r="AQ39" s="92">
        <f t="shared" si="10"/>
        <v>0.64925450858447264</v>
      </c>
      <c r="AR39" s="92">
        <f t="shared" si="11"/>
        <v>0.73309957279638649</v>
      </c>
      <c r="AS39" s="92">
        <f t="shared" si="12"/>
        <v>0.27637407413206877</v>
      </c>
      <c r="AT39" s="92">
        <f t="shared" si="13"/>
        <v>9.1912667022844133E-2</v>
      </c>
      <c r="AU39" s="92">
        <f t="shared" si="14"/>
        <v>11.47969927617989</v>
      </c>
      <c r="AV39" s="92">
        <v>0</v>
      </c>
      <c r="AW39" s="92">
        <v>0</v>
      </c>
      <c r="AX39" s="93">
        <f t="shared" si="15"/>
        <v>0</v>
      </c>
      <c r="AY39" s="93">
        <f t="shared" si="16"/>
        <v>0</v>
      </c>
      <c r="AZ39" s="92">
        <f t="shared" si="17"/>
        <v>11.48</v>
      </c>
      <c r="BA39" s="184"/>
      <c r="BB39" s="91">
        <v>202.25</v>
      </c>
      <c r="BC39" s="91">
        <v>708.31999999999994</v>
      </c>
      <c r="BD39" s="93">
        <f t="shared" si="18"/>
        <v>3584585</v>
      </c>
      <c r="BE39" s="93">
        <f t="shared" si="23"/>
        <v>1323444</v>
      </c>
      <c r="BF39" s="93">
        <f t="shared" si="24"/>
        <v>4634963</v>
      </c>
      <c r="BG39" s="93">
        <f t="shared" si="25"/>
        <v>9542992</v>
      </c>
      <c r="BH39" s="184"/>
      <c r="BI39" s="185"/>
      <c r="BJ39" s="30"/>
      <c r="BL39" s="30"/>
      <c r="BN39" s="30"/>
    </row>
    <row r="40" spans="1:66" x14ac:dyDescent="0.35">
      <c r="A40" s="90" t="s">
        <v>94</v>
      </c>
      <c r="B40" s="89">
        <v>211</v>
      </c>
      <c r="C40" s="90" t="s">
        <v>105</v>
      </c>
      <c r="D40" s="203">
        <v>11.25</v>
      </c>
      <c r="E40" s="203">
        <f t="shared" si="19"/>
        <v>11.306249999999999</v>
      </c>
      <c r="F40" s="203">
        <f t="shared" si="20"/>
        <v>11.931674625000001</v>
      </c>
      <c r="G40" s="91">
        <f>ACA!P46</f>
        <v>1.4121008529743992</v>
      </c>
      <c r="H40" s="91">
        <f>'Formula factor data'!L43</f>
        <v>885.71</v>
      </c>
      <c r="I40" s="91">
        <f>'Formula factor data'!M43</f>
        <v>455.45</v>
      </c>
      <c r="J40" s="91">
        <f>'Formula factor data'!N43</f>
        <v>1341.16</v>
      </c>
      <c r="K40" s="91">
        <f>'Formula factor data'!X43</f>
        <v>510.84030624673744</v>
      </c>
      <c r="L40" s="91">
        <f>'Formula factor data'!Y43</f>
        <v>0</v>
      </c>
      <c r="M40" s="91">
        <f>'Formula factor data'!Z43</f>
        <v>65.011729179911001</v>
      </c>
      <c r="N40" s="91">
        <f>'Formula factor data'!AA43</f>
        <v>292.42936921352918</v>
      </c>
      <c r="O40" s="91">
        <f>'Formula factor data'!AB43</f>
        <v>222.95825810553083</v>
      </c>
      <c r="P40" s="91">
        <f>'Formula factor data'!AC43</f>
        <v>517.11089274875098</v>
      </c>
      <c r="Q40" s="91">
        <f>'Formula factor data'!AD43</f>
        <v>103.66351133714771</v>
      </c>
      <c r="R40" s="91">
        <f>'Formula factor data'!AE43</f>
        <v>894.14304943162006</v>
      </c>
      <c r="S40" s="91">
        <f>'Formula factor data'!AF43</f>
        <v>31.503029321237648</v>
      </c>
      <c r="T40" s="92">
        <f>$G40*'National calculations'!$E$43</f>
        <v>9.6320871888135215</v>
      </c>
      <c r="U40" s="92">
        <f>$G40*'National calculations'!$E$44</f>
        <v>1.7546814345656863</v>
      </c>
      <c r="V40" s="92">
        <f>$G40*'National calculations'!$E$52</f>
        <v>1.7855569749062394</v>
      </c>
      <c r="W40" s="92">
        <f>$G40*'National calculations'!$E$53</f>
        <v>1.3522968265834034</v>
      </c>
      <c r="X40" s="92">
        <f>$G40*'National calculations'!$E$54</f>
        <v>1.27352225416107</v>
      </c>
      <c r="Y40" s="92">
        <f>$G40*'National calculations'!$E$55</f>
        <v>1.1684894909312913</v>
      </c>
      <c r="Z40" s="92">
        <f>$G40*'National calculations'!$E$56</f>
        <v>0.74835843801217428</v>
      </c>
      <c r="AA40" s="92">
        <f>$G40*'National calculations'!$E$57</f>
        <v>0.61706748397495148</v>
      </c>
      <c r="AB40" s="92">
        <f>$G40*'National calculations'!$E$46</f>
        <v>0.73978966781965716</v>
      </c>
      <c r="AC40" s="92">
        <f>$G40*'National calculations'!$E$47</f>
        <v>5.1251609223052581</v>
      </c>
      <c r="AD40" s="93">
        <f t="shared" si="7"/>
        <v>7363356.9308650112</v>
      </c>
      <c r="AE40" s="93">
        <f t="shared" si="7"/>
        <v>510926.34079742985</v>
      </c>
      <c r="AF40" s="93">
        <f t="shared" si="7"/>
        <v>0</v>
      </c>
      <c r="AG40" s="93">
        <f t="shared" si="7"/>
        <v>50111.638384595179</v>
      </c>
      <c r="AH40" s="93">
        <f t="shared" si="7"/>
        <v>212276.72639431668</v>
      </c>
      <c r="AI40" s="93">
        <f t="shared" si="7"/>
        <v>148498.89746221571</v>
      </c>
      <c r="AJ40" s="93">
        <f t="shared" si="7"/>
        <v>220581.05098662566</v>
      </c>
      <c r="AK40" s="93">
        <f t="shared" ref="AK40:AK103" si="26">Q40*AA40*38*15</f>
        <v>36461.407808868884</v>
      </c>
      <c r="AL40" s="93">
        <f t="shared" si="21"/>
        <v>667929.72103662207</v>
      </c>
      <c r="AM40" s="93">
        <f t="shared" si="8"/>
        <v>377042.34002769587</v>
      </c>
      <c r="AN40" s="93">
        <f t="shared" si="8"/>
        <v>92031.114042523055</v>
      </c>
      <c r="AO40" s="92">
        <f t="shared" si="22"/>
        <v>9011286.4467692804</v>
      </c>
      <c r="AP40" s="92">
        <f t="shared" si="9"/>
        <v>9.6320871888135198</v>
      </c>
      <c r="AQ40" s="92">
        <f t="shared" si="10"/>
        <v>0.66834829654851002</v>
      </c>
      <c r="AR40" s="92">
        <f t="shared" si="11"/>
        <v>0.87372612375438019</v>
      </c>
      <c r="AS40" s="92">
        <f t="shared" si="12"/>
        <v>0.49321318077058174</v>
      </c>
      <c r="AT40" s="92">
        <f t="shared" si="13"/>
        <v>0.12038690000555037</v>
      </c>
      <c r="AU40" s="92">
        <f t="shared" si="14"/>
        <v>11.787761689892541</v>
      </c>
      <c r="AV40" s="92">
        <v>0</v>
      </c>
      <c r="AW40" s="92">
        <v>0</v>
      </c>
      <c r="AX40" s="93">
        <f t="shared" si="15"/>
        <v>0</v>
      </c>
      <c r="AY40" s="93">
        <f t="shared" si="16"/>
        <v>0</v>
      </c>
      <c r="AZ40" s="92">
        <f t="shared" si="17"/>
        <v>11.79</v>
      </c>
      <c r="BA40" s="184"/>
      <c r="BB40" s="91">
        <v>155.81</v>
      </c>
      <c r="BC40" s="91">
        <v>545.70000000000005</v>
      </c>
      <c r="BD40" s="93">
        <f t="shared" si="18"/>
        <v>5952237</v>
      </c>
      <c r="BE40" s="93">
        <f t="shared" si="23"/>
        <v>1047090</v>
      </c>
      <c r="BF40" s="93">
        <f t="shared" si="24"/>
        <v>3667268</v>
      </c>
      <c r="BG40" s="93">
        <f t="shared" si="25"/>
        <v>10666595</v>
      </c>
      <c r="BH40" s="184"/>
      <c r="BI40" s="185"/>
      <c r="BJ40" s="30"/>
      <c r="BL40" s="30"/>
      <c r="BN40" s="30"/>
    </row>
    <row r="41" spans="1:66" x14ac:dyDescent="0.35">
      <c r="A41" s="90" t="s">
        <v>94</v>
      </c>
      <c r="B41" s="89">
        <v>212</v>
      </c>
      <c r="C41" s="90" t="s">
        <v>106</v>
      </c>
      <c r="D41" s="203">
        <v>11.17</v>
      </c>
      <c r="E41" s="203">
        <f t="shared" si="19"/>
        <v>11.225849999999999</v>
      </c>
      <c r="F41" s="203">
        <f t="shared" si="20"/>
        <v>11.846827161</v>
      </c>
      <c r="G41" s="91">
        <f>ACA!P47</f>
        <v>1.5021534061623094</v>
      </c>
      <c r="H41" s="91">
        <f>'Formula factor data'!L44</f>
        <v>421.39</v>
      </c>
      <c r="I41" s="91">
        <f>'Formula factor data'!M44</f>
        <v>657.28</v>
      </c>
      <c r="J41" s="91">
        <f>'Formula factor data'!N44</f>
        <v>1078.67</v>
      </c>
      <c r="K41" s="91">
        <f>'Formula factor data'!X44</f>
        <v>296.44643394742758</v>
      </c>
      <c r="L41" s="91">
        <f>'Formula factor data'!Y44</f>
        <v>0</v>
      </c>
      <c r="M41" s="91">
        <f>'Formula factor data'!Z44</f>
        <v>39.378324000878351</v>
      </c>
      <c r="N41" s="91">
        <f>'Formula factor data'!AA44</f>
        <v>99.659728260869571</v>
      </c>
      <c r="O41" s="91">
        <f>'Formula factor data'!AB44</f>
        <v>47.313204325867368</v>
      </c>
      <c r="P41" s="91">
        <f>'Formula factor data'!AC44</f>
        <v>99.42286616161617</v>
      </c>
      <c r="Q41" s="91">
        <f>'Formula factor data'!AD44</f>
        <v>147.56508783487047</v>
      </c>
      <c r="R41" s="91">
        <f>'Formula factor data'!AE44</f>
        <v>438.17847089806708</v>
      </c>
      <c r="S41" s="91">
        <f>'Formula factor data'!AF44</f>
        <v>14.67578231292517</v>
      </c>
      <c r="T41" s="92">
        <f>$G41*'National calculations'!$E$43</f>
        <v>10.246345045859758</v>
      </c>
      <c r="U41" s="92">
        <f>$G41*'National calculations'!$E$44</f>
        <v>1.8665810505748621</v>
      </c>
      <c r="V41" s="92">
        <f>$G41*'National calculations'!$E$52</f>
        <v>1.899425587133261</v>
      </c>
      <c r="W41" s="92">
        <f>$G41*'National calculations'!$E$53</f>
        <v>1.4385355549612211</v>
      </c>
      <c r="X41" s="92">
        <f>$G41*'National calculations'!$E$54</f>
        <v>1.3547373672935781</v>
      </c>
      <c r="Y41" s="92">
        <f>$G41*'National calculations'!$E$55</f>
        <v>1.2430064504033862</v>
      </c>
      <c r="Z41" s="92">
        <f>$G41*'National calculations'!$E$56</f>
        <v>0.79608278284261713</v>
      </c>
      <c r="AA41" s="92">
        <f>$G41*'National calculations'!$E$57</f>
        <v>0.65641913672987806</v>
      </c>
      <c r="AB41" s="92">
        <f>$G41*'National calculations'!$E$46</f>
        <v>0.78696756468790852</v>
      </c>
      <c r="AC41" s="92">
        <f>$G41*'National calculations'!$E$47</f>
        <v>5.4520028936703584</v>
      </c>
      <c r="AD41" s="93">
        <f t="shared" ref="AD41:AJ72" si="27">J41*T41*38*15</f>
        <v>6299882.2560520014</v>
      </c>
      <c r="AE41" s="93">
        <f t="shared" si="27"/>
        <v>315404.53878655372</v>
      </c>
      <c r="AF41" s="93">
        <f t="shared" si="27"/>
        <v>0</v>
      </c>
      <c r="AG41" s="93">
        <f t="shared" si="27"/>
        <v>32288.857926926397</v>
      </c>
      <c r="AH41" s="93">
        <f t="shared" si="27"/>
        <v>76957.271996914598</v>
      </c>
      <c r="AI41" s="93">
        <f t="shared" si="27"/>
        <v>33522.052354794723</v>
      </c>
      <c r="AJ41" s="93">
        <f t="shared" si="27"/>
        <v>45114.834224113234</v>
      </c>
      <c r="AK41" s="93">
        <f t="shared" si="26"/>
        <v>55212.792113779549</v>
      </c>
      <c r="AL41" s="93">
        <f t="shared" si="21"/>
        <v>243095.80861652852</v>
      </c>
      <c r="AM41" s="93">
        <f t="shared" ref="AM41:AN72" si="28">R41*AB41*38*15</f>
        <v>196554.37916055435</v>
      </c>
      <c r="AN41" s="93">
        <f t="shared" si="28"/>
        <v>45607.072353058247</v>
      </c>
      <c r="AO41" s="92">
        <f t="shared" si="22"/>
        <v>7100544.0549686961</v>
      </c>
      <c r="AP41" s="92">
        <f t="shared" ref="AP41:AP72" si="29">AD41/($J41*15*38)</f>
        <v>10.246345045859758</v>
      </c>
      <c r="AQ41" s="92">
        <f t="shared" ref="AQ41:AQ72" si="30">AE41/($J41*15*38)</f>
        <v>0.512984783220782</v>
      </c>
      <c r="AR41" s="92">
        <f t="shared" ref="AR41:AR72" si="31">AL41/($J41*15*38)</f>
        <v>0.39537937901845743</v>
      </c>
      <c r="AS41" s="92">
        <f t="shared" ref="AS41:AS72" si="32">AM41/($J41*15*38)</f>
        <v>0.31968279839183755</v>
      </c>
      <c r="AT41" s="92">
        <f t="shared" ref="AT41:AT72" si="33">AN41/($J41*15*38)</f>
        <v>7.4176910117964054E-2</v>
      </c>
      <c r="AU41" s="92">
        <f t="shared" ref="AU41:AU72" si="34">AO41/($J41*15*38)</f>
        <v>11.548568916608799</v>
      </c>
      <c r="AV41" s="92">
        <v>0</v>
      </c>
      <c r="AW41" s="92">
        <v>0</v>
      </c>
      <c r="AX41" s="93">
        <f t="shared" ref="AX41:AX72" si="35">AV41*J41*15*38</f>
        <v>0</v>
      </c>
      <c r="AY41" s="93">
        <f t="shared" ref="AY41:AY72" si="36">AW41*J41*15*38</f>
        <v>0</v>
      </c>
      <c r="AZ41" s="92">
        <f t="shared" ref="AZ41:AZ72" si="37">ROUND(AU41 + AV41 - AW41,2)</f>
        <v>11.55</v>
      </c>
      <c r="BA41" s="184"/>
      <c r="BB41" s="91">
        <v>224.86</v>
      </c>
      <c r="BC41" s="91">
        <v>787.53</v>
      </c>
      <c r="BD41" s="93">
        <f t="shared" ref="BD41:BD72" si="38">ROUNDUP(H41*AZ41*15*38,0)</f>
        <v>2774222</v>
      </c>
      <c r="BE41" s="93">
        <f t="shared" si="23"/>
        <v>1480366</v>
      </c>
      <c r="BF41" s="93">
        <f t="shared" si="24"/>
        <v>5184704</v>
      </c>
      <c r="BG41" s="93">
        <f t="shared" si="25"/>
        <v>9439292</v>
      </c>
      <c r="BH41" s="184"/>
      <c r="BI41" s="185"/>
      <c r="BJ41" s="30"/>
      <c r="BL41" s="30"/>
      <c r="BN41" s="30"/>
    </row>
    <row r="42" spans="1:66" x14ac:dyDescent="0.35">
      <c r="A42" s="90" t="s">
        <v>94</v>
      </c>
      <c r="B42" s="89">
        <v>213</v>
      </c>
      <c r="C42" s="90" t="s">
        <v>107</v>
      </c>
      <c r="D42" s="203">
        <v>11.88</v>
      </c>
      <c r="E42" s="203">
        <f t="shared" si="19"/>
        <v>11.939399999999999</v>
      </c>
      <c r="F42" s="203">
        <f t="shared" si="20"/>
        <v>12.599848404000001</v>
      </c>
      <c r="G42" s="91">
        <f>ACA!P48</f>
        <v>1.5516784266866288</v>
      </c>
      <c r="H42" s="91">
        <f>'Formula factor data'!L45</f>
        <v>294.97000000000003</v>
      </c>
      <c r="I42" s="91">
        <f>'Formula factor data'!M45</f>
        <v>181.36</v>
      </c>
      <c r="J42" s="91">
        <f>'Formula factor data'!N45</f>
        <v>476.33000000000004</v>
      </c>
      <c r="K42" s="91">
        <f>'Formula factor data'!X45</f>
        <v>187.79322315096255</v>
      </c>
      <c r="L42" s="91">
        <f>'Formula factor data'!Y45</f>
        <v>0</v>
      </c>
      <c r="M42" s="91">
        <f>'Formula factor data'!Z45</f>
        <v>29.243591693145714</v>
      </c>
      <c r="N42" s="91">
        <f>'Formula factor data'!AA45</f>
        <v>52.379002496595561</v>
      </c>
      <c r="O42" s="91">
        <f>'Formula factor data'!AB45</f>
        <v>35.351772582841583</v>
      </c>
      <c r="P42" s="91">
        <f>'Formula factor data'!AC45</f>
        <v>67.676482069904679</v>
      </c>
      <c r="Q42" s="91">
        <f>'Formula factor data'!AD45</f>
        <v>54.805999900037854</v>
      </c>
      <c r="R42" s="91">
        <f>'Formula factor data'!AE45</f>
        <v>272.71306923828604</v>
      </c>
      <c r="S42" s="91">
        <f>'Formula factor data'!AF45</f>
        <v>7.5723192508710815</v>
      </c>
      <c r="T42" s="92">
        <f>$G42*'National calculations'!$E$43</f>
        <v>10.584160375914426</v>
      </c>
      <c r="U42" s="92">
        <f>$G42*'National calculations'!$E$44</f>
        <v>1.9281210134446978</v>
      </c>
      <c r="V42" s="92">
        <f>$G42*'National calculations'!$E$52</f>
        <v>1.9620484130052998</v>
      </c>
      <c r="W42" s="92">
        <f>$G42*'National calculations'!$E$53</f>
        <v>1.4859631363201917</v>
      </c>
      <c r="X42" s="92">
        <f>$G42*'National calculations'!$E$54</f>
        <v>1.3994021769228999</v>
      </c>
      <c r="Y42" s="92">
        <f>$G42*'National calculations'!$E$55</f>
        <v>1.2839875643931764</v>
      </c>
      <c r="Z42" s="92">
        <f>$G42*'National calculations'!$E$56</f>
        <v>0.82232911427428046</v>
      </c>
      <c r="AA42" s="92">
        <f>$G42*'National calculations'!$E$57</f>
        <v>0.67806084861212679</v>
      </c>
      <c r="AB42" s="92">
        <f>$G42*'National calculations'!$E$46</f>
        <v>0.81291337330722546</v>
      </c>
      <c r="AC42" s="92">
        <f>$G42*'National calculations'!$E$47</f>
        <v>5.6317518820892536</v>
      </c>
      <c r="AD42" s="93">
        <f t="shared" si="27"/>
        <v>2873685.2737598121</v>
      </c>
      <c r="AE42" s="93">
        <f t="shared" si="27"/>
        <v>206390.19405173173</v>
      </c>
      <c r="AF42" s="93">
        <f t="shared" si="27"/>
        <v>0</v>
      </c>
      <c r="AG42" s="93">
        <f t="shared" si="27"/>
        <v>24769.292560879927</v>
      </c>
      <c r="AH42" s="93">
        <f t="shared" si="27"/>
        <v>41780.595367707923</v>
      </c>
      <c r="AI42" s="93">
        <f t="shared" si="27"/>
        <v>25873.004734105816</v>
      </c>
      <c r="AJ42" s="93">
        <f t="shared" si="27"/>
        <v>31721.834687914048</v>
      </c>
      <c r="AK42" s="93">
        <f t="shared" si="26"/>
        <v>21182.227596715809</v>
      </c>
      <c r="AL42" s="93">
        <f t="shared" si="21"/>
        <v>145326.95494732351</v>
      </c>
      <c r="AM42" s="93">
        <f t="shared" si="28"/>
        <v>126364.49760389335</v>
      </c>
      <c r="AN42" s="93">
        <f t="shared" si="28"/>
        <v>24307.891219938123</v>
      </c>
      <c r="AO42" s="92">
        <f t="shared" si="22"/>
        <v>3376074.811582699</v>
      </c>
      <c r="AP42" s="92">
        <f t="shared" si="29"/>
        <v>10.584160375914427</v>
      </c>
      <c r="AQ42" s="92">
        <f t="shared" si="30"/>
        <v>0.76016219792975492</v>
      </c>
      <c r="AR42" s="92">
        <f t="shared" si="31"/>
        <v>0.53525826650226449</v>
      </c>
      <c r="AS42" s="92">
        <f t="shared" si="32"/>
        <v>0.46541704503067621</v>
      </c>
      <c r="AT42" s="92">
        <f t="shared" si="33"/>
        <v>8.952915666213318E-2</v>
      </c>
      <c r="AU42" s="92">
        <f t="shared" si="34"/>
        <v>12.434527042039257</v>
      </c>
      <c r="AV42" s="92">
        <v>0</v>
      </c>
      <c r="AW42" s="92">
        <v>0</v>
      </c>
      <c r="AX42" s="93">
        <f t="shared" si="35"/>
        <v>0</v>
      </c>
      <c r="AY42" s="93">
        <f t="shared" si="36"/>
        <v>0</v>
      </c>
      <c r="AZ42" s="92">
        <f t="shared" si="37"/>
        <v>12.43</v>
      </c>
      <c r="BA42" s="184"/>
      <c r="BB42" s="91">
        <v>62.05</v>
      </c>
      <c r="BC42" s="91">
        <v>217.3</v>
      </c>
      <c r="BD42" s="93">
        <f t="shared" si="38"/>
        <v>2089892</v>
      </c>
      <c r="BE42" s="93">
        <f t="shared" si="23"/>
        <v>439631</v>
      </c>
      <c r="BF42" s="93">
        <f t="shared" si="24"/>
        <v>1539593</v>
      </c>
      <c r="BG42" s="93">
        <f t="shared" si="25"/>
        <v>4069116</v>
      </c>
      <c r="BH42" s="184"/>
      <c r="BI42" s="185"/>
      <c r="BJ42" s="30"/>
      <c r="BL42" s="30"/>
      <c r="BN42" s="30"/>
    </row>
    <row r="43" spans="1:66" x14ac:dyDescent="0.35">
      <c r="A43" s="90" t="s">
        <v>108</v>
      </c>
      <c r="B43" s="89">
        <v>841</v>
      </c>
      <c r="C43" s="90" t="s">
        <v>109</v>
      </c>
      <c r="D43" s="203">
        <v>7.86</v>
      </c>
      <c r="E43" s="203">
        <f t="shared" si="19"/>
        <v>7.8992999999999993</v>
      </c>
      <c r="F43" s="203">
        <f t="shared" si="20"/>
        <v>8.3362633380000002</v>
      </c>
      <c r="G43" s="91">
        <f>ACA!P49</f>
        <v>1.0463892934912349</v>
      </c>
      <c r="H43" s="91">
        <f>'Formula factor data'!L46</f>
        <v>300.55</v>
      </c>
      <c r="I43" s="91">
        <f>'Formula factor data'!M46</f>
        <v>412.68</v>
      </c>
      <c r="J43" s="91">
        <f>'Formula factor data'!N46</f>
        <v>713.23</v>
      </c>
      <c r="K43" s="91">
        <f>'Formula factor data'!X46</f>
        <v>198.06490364762561</v>
      </c>
      <c r="L43" s="91">
        <f>'Formula factor data'!Y46</f>
        <v>58.677357154353771</v>
      </c>
      <c r="M43" s="91">
        <f>'Formula factor data'!Z46</f>
        <v>58.988947368421051</v>
      </c>
      <c r="N43" s="91">
        <f>'Formula factor data'!AA46</f>
        <v>96.711276930859242</v>
      </c>
      <c r="O43" s="91">
        <f>'Formula factor data'!AB46</f>
        <v>41.368872180451127</v>
      </c>
      <c r="P43" s="91">
        <f>'Formula factor data'!AC46</f>
        <v>47.625275689223066</v>
      </c>
      <c r="Q43" s="91">
        <f>'Formula factor data'!AD46</f>
        <v>66.266804511278195</v>
      </c>
      <c r="R43" s="91">
        <f>'Formula factor data'!AE46</f>
        <v>74.873013599187999</v>
      </c>
      <c r="S43" s="91">
        <f>'Formula factor data'!AF46</f>
        <v>16.700270172910663</v>
      </c>
      <c r="T43" s="92">
        <f>$G43*'National calculations'!$E$43</f>
        <v>7.13753050082697</v>
      </c>
      <c r="U43" s="92">
        <f>$G43*'National calculations'!$E$44</f>
        <v>1.300246977933567</v>
      </c>
      <c r="V43" s="92">
        <f>$G43*'National calculations'!$E$52</f>
        <v>1.3231262466310256</v>
      </c>
      <c r="W43" s="92">
        <f>$G43*'National calculations'!$E$53</f>
        <v>1.0020735544337924</v>
      </c>
      <c r="X43" s="92">
        <f>$G43*'National calculations'!$E$54</f>
        <v>0.94370033767065953</v>
      </c>
      <c r="Y43" s="92">
        <f>$G43*'National calculations'!$E$55</f>
        <v>0.86586938198648156</v>
      </c>
      <c r="Z43" s="92">
        <f>$G43*'National calculations'!$E$56</f>
        <v>0.55454555924976834</v>
      </c>
      <c r="AA43" s="92">
        <f>$G43*'National calculations'!$E$57</f>
        <v>0.4572568646445464</v>
      </c>
      <c r="AB43" s="92">
        <f>$G43*'National calculations'!$E$46</f>
        <v>0.54819596363203993</v>
      </c>
      <c r="AC43" s="92">
        <f>$G43*'National calculations'!$E$47</f>
        <v>3.797826129219902</v>
      </c>
      <c r="AD43" s="93">
        <f t="shared" si="27"/>
        <v>2901699.5010897475</v>
      </c>
      <c r="AE43" s="93">
        <f t="shared" si="27"/>
        <v>146793.97666944115</v>
      </c>
      <c r="AF43" s="93">
        <f t="shared" si="27"/>
        <v>44253.404260304909</v>
      </c>
      <c r="AG43" s="93">
        <f t="shared" si="27"/>
        <v>33693.420572215502</v>
      </c>
      <c r="AH43" s="93">
        <f t="shared" si="27"/>
        <v>52021.884876841148</v>
      </c>
      <c r="AI43" s="93">
        <f t="shared" si="27"/>
        <v>20417.422679368032</v>
      </c>
      <c r="AJ43" s="93">
        <f t="shared" si="27"/>
        <v>15053.919530657624</v>
      </c>
      <c r="AK43" s="93">
        <f t="shared" si="26"/>
        <v>17271.542218678886</v>
      </c>
      <c r="AL43" s="93">
        <f t="shared" si="21"/>
        <v>182711.59413806611</v>
      </c>
      <c r="AM43" s="93">
        <f t="shared" si="28"/>
        <v>23395.697788823767</v>
      </c>
      <c r="AN43" s="93">
        <f t="shared" si="28"/>
        <v>36152.091783795775</v>
      </c>
      <c r="AO43" s="92">
        <f t="shared" si="22"/>
        <v>3290752.8614698746</v>
      </c>
      <c r="AP43" s="92">
        <f t="shared" si="29"/>
        <v>7.13753050082697</v>
      </c>
      <c r="AQ43" s="92">
        <f t="shared" si="30"/>
        <v>0.3610802860262865</v>
      </c>
      <c r="AR43" s="92">
        <f t="shared" si="31"/>
        <v>0.4494295758487053</v>
      </c>
      <c r="AS43" s="92">
        <f t="shared" si="32"/>
        <v>5.7548173576604592E-2</v>
      </c>
      <c r="AT43" s="92">
        <f t="shared" si="33"/>
        <v>8.8926044091964557E-2</v>
      </c>
      <c r="AU43" s="92">
        <f t="shared" si="34"/>
        <v>8.0945145803705323</v>
      </c>
      <c r="AV43" s="92">
        <v>0</v>
      </c>
      <c r="AW43" s="92">
        <v>0</v>
      </c>
      <c r="AX43" s="93">
        <f t="shared" si="35"/>
        <v>0</v>
      </c>
      <c r="AY43" s="93">
        <f t="shared" si="36"/>
        <v>0</v>
      </c>
      <c r="AZ43" s="92">
        <f t="shared" si="37"/>
        <v>8.09</v>
      </c>
      <c r="BA43" s="184"/>
      <c r="BB43" s="91">
        <v>141.18</v>
      </c>
      <c r="BC43" s="91">
        <v>494.46000000000004</v>
      </c>
      <c r="BD43" s="93">
        <f t="shared" si="38"/>
        <v>1385927</v>
      </c>
      <c r="BE43" s="93">
        <f t="shared" si="23"/>
        <v>651024</v>
      </c>
      <c r="BF43" s="93">
        <f t="shared" si="24"/>
        <v>2280104</v>
      </c>
      <c r="BG43" s="93">
        <f t="shared" si="25"/>
        <v>4317055</v>
      </c>
      <c r="BH43" s="184"/>
      <c r="BI43" s="185"/>
      <c r="BJ43" s="30"/>
      <c r="BL43" s="30"/>
      <c r="BN43" s="30"/>
    </row>
    <row r="44" spans="1:66" x14ac:dyDescent="0.35">
      <c r="A44" s="90" t="s">
        <v>108</v>
      </c>
      <c r="B44" s="89">
        <v>840</v>
      </c>
      <c r="C44" s="90" t="s">
        <v>110</v>
      </c>
      <c r="D44" s="203">
        <v>7.73</v>
      </c>
      <c r="E44" s="203">
        <f t="shared" si="19"/>
        <v>7.7686499999999992</v>
      </c>
      <c r="F44" s="203">
        <f t="shared" si="20"/>
        <v>8.1983862090000006</v>
      </c>
      <c r="G44" s="91">
        <f>ACA!P50</f>
        <v>1.0152169489589158</v>
      </c>
      <c r="H44" s="91">
        <f>'Formula factor data'!L47</f>
        <v>1351.25</v>
      </c>
      <c r="I44" s="91">
        <f>'Formula factor data'!M47</f>
        <v>1813.57</v>
      </c>
      <c r="J44" s="91">
        <f>'Formula factor data'!N47</f>
        <v>3164.8199999999997</v>
      </c>
      <c r="K44" s="91">
        <f>'Formula factor data'!X47</f>
        <v>1051.193012122616</v>
      </c>
      <c r="L44" s="91">
        <f>'Formula factor data'!Y47</f>
        <v>212.44237321516493</v>
      </c>
      <c r="M44" s="91">
        <f>'Formula factor data'!Z47</f>
        <v>292.17319054652882</v>
      </c>
      <c r="N44" s="91">
        <f>'Formula factor data'!AA47</f>
        <v>266.97405302321062</v>
      </c>
      <c r="O44" s="91">
        <f>'Formula factor data'!AB47</f>
        <v>318.5337050713934</v>
      </c>
      <c r="P44" s="91">
        <f>'Formula factor data'!AC47</f>
        <v>519.60729480551447</v>
      </c>
      <c r="Q44" s="91">
        <f>'Formula factor data'!AD47</f>
        <v>457.09604052676468</v>
      </c>
      <c r="R44" s="91">
        <f>'Formula factor data'!AE47</f>
        <v>138.42247832772119</v>
      </c>
      <c r="S44" s="91">
        <f>'Formula factor data'!AF47</f>
        <v>102.06969790407932</v>
      </c>
      <c r="T44" s="92">
        <f>$G44*'National calculations'!$E$43</f>
        <v>6.9249006877491111</v>
      </c>
      <c r="U44" s="92">
        <f>$G44*'National calculations'!$E$44</f>
        <v>1.2615121141258352</v>
      </c>
      <c r="V44" s="92">
        <f>$G44*'National calculations'!$E$52</f>
        <v>1.2837098004992762</v>
      </c>
      <c r="W44" s="92">
        <f>$G44*'National calculations'!$E$53</f>
        <v>0.97222139302518817</v>
      </c>
      <c r="X44" s="92">
        <f>$G44*'National calculations'!$E$54</f>
        <v>0.91558713712080886</v>
      </c>
      <c r="Y44" s="92">
        <f>$G44*'National calculations'!$E$55</f>
        <v>0.84007479591496903</v>
      </c>
      <c r="Z44" s="92">
        <f>$G44*'National calculations'!$E$56</f>
        <v>0.53802543109160872</v>
      </c>
      <c r="AA44" s="92">
        <f>$G44*'National calculations'!$E$57</f>
        <v>0.44363500458430943</v>
      </c>
      <c r="AB44" s="92">
        <f>$G44*'National calculations'!$E$46</f>
        <v>0.53186499239995733</v>
      </c>
      <c r="AC44" s="92">
        <f>$G44*'National calculations'!$E$47</f>
        <v>3.6846874099016902</v>
      </c>
      <c r="AD44" s="93">
        <f t="shared" si="27"/>
        <v>12492156.590923218</v>
      </c>
      <c r="AE44" s="93">
        <f t="shared" si="27"/>
        <v>755872.84987395047</v>
      </c>
      <c r="AF44" s="93">
        <f t="shared" si="27"/>
        <v>155447.18322645035</v>
      </c>
      <c r="AG44" s="93">
        <f t="shared" si="27"/>
        <v>161912.50500112321</v>
      </c>
      <c r="AH44" s="93">
        <f t="shared" si="27"/>
        <v>139329.66506904445</v>
      </c>
      <c r="AI44" s="93">
        <f t="shared" si="27"/>
        <v>152527.51824953716</v>
      </c>
      <c r="AJ44" s="93">
        <f t="shared" si="27"/>
        <v>159350.30510806647</v>
      </c>
      <c r="AK44" s="93">
        <f t="shared" si="26"/>
        <v>115586.76829969973</v>
      </c>
      <c r="AL44" s="93">
        <f t="shared" si="21"/>
        <v>884153.94495392125</v>
      </c>
      <c r="AM44" s="93">
        <f t="shared" si="28"/>
        <v>41964.580118741316</v>
      </c>
      <c r="AN44" s="93">
        <f t="shared" si="28"/>
        <v>214374.11055578911</v>
      </c>
      <c r="AO44" s="92">
        <f t="shared" si="22"/>
        <v>14388522.076425621</v>
      </c>
      <c r="AP44" s="92">
        <f t="shared" si="29"/>
        <v>6.9249006877491102</v>
      </c>
      <c r="AQ44" s="92">
        <f t="shared" si="30"/>
        <v>0.41901047107800954</v>
      </c>
      <c r="AR44" s="92">
        <f t="shared" si="31"/>
        <v>0.49012179898034791</v>
      </c>
      <c r="AS44" s="92">
        <f t="shared" si="32"/>
        <v>2.326264065057624E-2</v>
      </c>
      <c r="AT44" s="92">
        <f t="shared" si="33"/>
        <v>0.11883612047434927</v>
      </c>
      <c r="AU44" s="92">
        <f t="shared" si="34"/>
        <v>7.9761317189323933</v>
      </c>
      <c r="AV44" s="92">
        <v>0</v>
      </c>
      <c r="AW44" s="92">
        <v>0</v>
      </c>
      <c r="AX44" s="93">
        <f t="shared" si="35"/>
        <v>0</v>
      </c>
      <c r="AY44" s="93">
        <f t="shared" si="36"/>
        <v>0</v>
      </c>
      <c r="AZ44" s="92">
        <f t="shared" si="37"/>
        <v>7.98</v>
      </c>
      <c r="BA44" s="184"/>
      <c r="BB44" s="91">
        <v>620.42999999999995</v>
      </c>
      <c r="BC44" s="91">
        <v>2172.96</v>
      </c>
      <c r="BD44" s="93">
        <f t="shared" si="38"/>
        <v>6146296</v>
      </c>
      <c r="BE44" s="93">
        <f t="shared" si="23"/>
        <v>2822088</v>
      </c>
      <c r="BF44" s="93">
        <f t="shared" si="24"/>
        <v>9883926</v>
      </c>
      <c r="BG44" s="93">
        <f t="shared" si="25"/>
        <v>18852310</v>
      </c>
      <c r="BH44" s="184"/>
      <c r="BI44" s="185"/>
      <c r="BJ44" s="30"/>
      <c r="BL44" s="30"/>
      <c r="BN44" s="30"/>
    </row>
    <row r="45" spans="1:66" x14ac:dyDescent="0.35">
      <c r="A45" s="90" t="s">
        <v>108</v>
      </c>
      <c r="B45" s="89">
        <v>390</v>
      </c>
      <c r="C45" s="90" t="s">
        <v>111</v>
      </c>
      <c r="D45" s="203">
        <v>7.68</v>
      </c>
      <c r="E45" s="203">
        <f t="shared" si="19"/>
        <v>7.718399999999999</v>
      </c>
      <c r="F45" s="203">
        <f t="shared" si="20"/>
        <v>8.1453565440000002</v>
      </c>
      <c r="G45" s="91">
        <f>ACA!P51</f>
        <v>1.0211369914112221</v>
      </c>
      <c r="H45" s="91">
        <f>'Formula factor data'!L48</f>
        <v>537.92999999999995</v>
      </c>
      <c r="I45" s="91">
        <f>'Formula factor data'!M48</f>
        <v>747.76</v>
      </c>
      <c r="J45" s="91">
        <f>'Formula factor data'!N48</f>
        <v>1285.69</v>
      </c>
      <c r="K45" s="91">
        <f>'Formula factor data'!X48</f>
        <v>377.96786189905453</v>
      </c>
      <c r="L45" s="91">
        <f>'Formula factor data'!Y48</f>
        <v>71.347946725860155</v>
      </c>
      <c r="M45" s="91">
        <f>'Formula factor data'!Z48</f>
        <v>84.450024215518113</v>
      </c>
      <c r="N45" s="91">
        <f>'Formula factor data'!AA48</f>
        <v>71.347946725860155</v>
      </c>
      <c r="O45" s="91">
        <f>'Formula factor data'!AB48</f>
        <v>109.61639087882152</v>
      </c>
      <c r="P45" s="91">
        <f>'Formula factor data'!AC48</f>
        <v>249.83024060807858</v>
      </c>
      <c r="Q45" s="91">
        <f>'Formula factor data'!AD48</f>
        <v>153.20350015134699</v>
      </c>
      <c r="R45" s="91">
        <f>'Formula factor data'!AE48</f>
        <v>170.48855332840103</v>
      </c>
      <c r="S45" s="91">
        <f>'Formula factor data'!AF48</f>
        <v>38.704477219921209</v>
      </c>
      <c r="T45" s="92">
        <f>$G45*'National calculations'!$E$43</f>
        <v>6.9652819147287426</v>
      </c>
      <c r="U45" s="92">
        <f>$G45*'National calculations'!$E$44</f>
        <v>1.2688683794811191</v>
      </c>
      <c r="V45" s="92">
        <f>$G45*'National calculations'!$E$52</f>
        <v>1.2911955073949211</v>
      </c>
      <c r="W45" s="92">
        <f>$G45*'National calculations'!$E$53</f>
        <v>0.97789071515938975</v>
      </c>
      <c r="X45" s="92">
        <f>$G45*'National calculations'!$E$54</f>
        <v>0.9209262074802026</v>
      </c>
      <c r="Y45" s="92">
        <f>$G45*'National calculations'!$E$55</f>
        <v>0.84497353057461899</v>
      </c>
      <c r="Z45" s="92">
        <f>$G45*'National calculations'!$E$56</f>
        <v>0.54116282295228335</v>
      </c>
      <c r="AA45" s="92">
        <f>$G45*'National calculations'!$E$57</f>
        <v>0.44622197682030434</v>
      </c>
      <c r="AB45" s="92">
        <f>$G45*'National calculations'!$E$46</f>
        <v>0.53496646084680721</v>
      </c>
      <c r="AC45" s="92">
        <f>$G45*'National calculations'!$E$47</f>
        <v>3.7061739561147591</v>
      </c>
      <c r="AD45" s="93">
        <f t="shared" si="27"/>
        <v>5104460.1838201303</v>
      </c>
      <c r="AE45" s="93">
        <f t="shared" si="27"/>
        <v>273367.13700156414</v>
      </c>
      <c r="AF45" s="93">
        <f t="shared" si="27"/>
        <v>52510.764516341194</v>
      </c>
      <c r="AG45" s="93">
        <f t="shared" si="27"/>
        <v>47072.24990794425</v>
      </c>
      <c r="AH45" s="93">
        <f t="shared" si="27"/>
        <v>37452.530574155178</v>
      </c>
      <c r="AI45" s="93">
        <f t="shared" si="27"/>
        <v>52795.080821543415</v>
      </c>
      <c r="AJ45" s="93">
        <f t="shared" si="27"/>
        <v>77063.337811800127</v>
      </c>
      <c r="AK45" s="93">
        <f t="shared" si="26"/>
        <v>38966.778155194588</v>
      </c>
      <c r="AL45" s="93">
        <f t="shared" si="21"/>
        <v>305860.74178697879</v>
      </c>
      <c r="AM45" s="93">
        <f t="shared" si="28"/>
        <v>51987.225053722512</v>
      </c>
      <c r="AN45" s="93">
        <f t="shared" si="28"/>
        <v>81763.949510780105</v>
      </c>
      <c r="AO45" s="92">
        <f t="shared" si="22"/>
        <v>5817439.2371731764</v>
      </c>
      <c r="AP45" s="92">
        <f t="shared" si="29"/>
        <v>6.9652819147287417</v>
      </c>
      <c r="AQ45" s="92">
        <f t="shared" si="30"/>
        <v>0.37302263253490087</v>
      </c>
      <c r="AR45" s="92">
        <f t="shared" si="31"/>
        <v>0.41736172219487955</v>
      </c>
      <c r="AS45" s="92">
        <f t="shared" si="32"/>
        <v>7.0939073951719972E-2</v>
      </c>
      <c r="AT45" s="92">
        <f t="shared" si="33"/>
        <v>0.11157084947188588</v>
      </c>
      <c r="AU45" s="92">
        <f t="shared" si="34"/>
        <v>7.9381761928821293</v>
      </c>
      <c r="AV45" s="92">
        <v>0</v>
      </c>
      <c r="AW45" s="92">
        <v>0</v>
      </c>
      <c r="AX45" s="93">
        <f t="shared" si="35"/>
        <v>0</v>
      </c>
      <c r="AY45" s="93">
        <f t="shared" si="36"/>
        <v>0</v>
      </c>
      <c r="AZ45" s="92">
        <f t="shared" si="37"/>
        <v>7.94</v>
      </c>
      <c r="BA45" s="184"/>
      <c r="BB45" s="91">
        <v>255.81</v>
      </c>
      <c r="BC45" s="91">
        <v>895.94</v>
      </c>
      <c r="BD45" s="93">
        <f t="shared" si="38"/>
        <v>2434564</v>
      </c>
      <c r="BE45" s="93">
        <f t="shared" si="23"/>
        <v>1157745</v>
      </c>
      <c r="BF45" s="93">
        <f t="shared" si="24"/>
        <v>4054846</v>
      </c>
      <c r="BG45" s="93">
        <f t="shared" si="25"/>
        <v>7647155</v>
      </c>
      <c r="BH45" s="184"/>
      <c r="BI45" s="185"/>
      <c r="BJ45" s="30"/>
      <c r="BL45" s="30"/>
      <c r="BN45" s="30"/>
    </row>
    <row r="46" spans="1:66" x14ac:dyDescent="0.35">
      <c r="A46" s="90" t="s">
        <v>108</v>
      </c>
      <c r="B46" s="89">
        <v>805</v>
      </c>
      <c r="C46" s="90" t="s">
        <v>112</v>
      </c>
      <c r="D46" s="203">
        <v>8.02</v>
      </c>
      <c r="E46" s="203">
        <f t="shared" si="19"/>
        <v>8.0600999999999985</v>
      </c>
      <c r="F46" s="203">
        <f t="shared" si="20"/>
        <v>8.5059582660000004</v>
      </c>
      <c r="G46" s="91">
        <f>ACA!P52</f>
        <v>1.0164685096008259</v>
      </c>
      <c r="H46" s="91">
        <f>'Formula factor data'!L49</f>
        <v>353.77</v>
      </c>
      <c r="I46" s="91">
        <f>'Formula factor data'!M49</f>
        <v>273.63</v>
      </c>
      <c r="J46" s="91">
        <f>'Formula factor data'!N49</f>
        <v>627.4</v>
      </c>
      <c r="K46" s="91">
        <f>'Formula factor data'!X49</f>
        <v>249.24109589041095</v>
      </c>
      <c r="L46" s="91">
        <f>'Formula factor data'!Y49</f>
        <v>145.22558375634517</v>
      </c>
      <c r="M46" s="91">
        <f>'Formula factor data'!Z49</f>
        <v>138.21908629441623</v>
      </c>
      <c r="N46" s="91">
        <f>'Formula factor data'!AA49</f>
        <v>58.854578680203041</v>
      </c>
      <c r="O46" s="91">
        <f>'Formula factor data'!AB49</f>
        <v>38.344649746192893</v>
      </c>
      <c r="P46" s="91">
        <f>'Formula factor data'!AC49</f>
        <v>31.97510659898477</v>
      </c>
      <c r="Q46" s="91">
        <f>'Formula factor data'!AD49</f>
        <v>8.6625786802030458</v>
      </c>
      <c r="R46" s="91">
        <f>'Formula factor data'!AE49</f>
        <v>40.786596790714</v>
      </c>
      <c r="S46" s="91">
        <f>'Formula factor data'!AF49</f>
        <v>21.193403957625421</v>
      </c>
      <c r="T46" s="92">
        <f>$G46*'National calculations'!$E$43</f>
        <v>6.9334377134152119</v>
      </c>
      <c r="U46" s="92">
        <f>$G46*'National calculations'!$E$44</f>
        <v>1.26306730773539</v>
      </c>
      <c r="V46" s="92">
        <f>$G46*'National calculations'!$E$52</f>
        <v>1.2852923594425512</v>
      </c>
      <c r="W46" s="92">
        <f>$G46*'National calculations'!$E$53</f>
        <v>0.97341994869546244</v>
      </c>
      <c r="X46" s="92">
        <f>$G46*'National calculations'!$E$54</f>
        <v>0.91671587401417409</v>
      </c>
      <c r="Y46" s="92">
        <f>$G46*'National calculations'!$E$55</f>
        <v>0.8411104411057887</v>
      </c>
      <c r="Z46" s="92">
        <f>$G46*'National calculations'!$E$56</f>
        <v>0.5386887094722459</v>
      </c>
      <c r="AA46" s="92">
        <f>$G46*'National calculations'!$E$57</f>
        <v>0.44418191833676474</v>
      </c>
      <c r="AB46" s="92">
        <f>$G46*'National calculations'!$E$46</f>
        <v>0.53252067618457122</v>
      </c>
      <c r="AC46" s="92">
        <f>$G46*'National calculations'!$E$47</f>
        <v>3.6892298968496315</v>
      </c>
      <c r="AD46" s="93">
        <f t="shared" si="27"/>
        <v>2479522.1281961212</v>
      </c>
      <c r="AE46" s="93">
        <f t="shared" si="27"/>
        <v>179440.71957909214</v>
      </c>
      <c r="AF46" s="93">
        <f t="shared" si="27"/>
        <v>106394.67992264038</v>
      </c>
      <c r="AG46" s="93">
        <f t="shared" si="27"/>
        <v>76690.773056983278</v>
      </c>
      <c r="AH46" s="93">
        <f t="shared" si="27"/>
        <v>30753.168124698233</v>
      </c>
      <c r="AI46" s="93">
        <f t="shared" si="27"/>
        <v>18383.688599378347</v>
      </c>
      <c r="AJ46" s="93">
        <f t="shared" si="27"/>
        <v>9818.0384781554221</v>
      </c>
      <c r="AK46" s="93">
        <f t="shared" si="26"/>
        <v>2193.2236650719765</v>
      </c>
      <c r="AL46" s="93">
        <f t="shared" si="21"/>
        <v>244233.57184692763</v>
      </c>
      <c r="AM46" s="93">
        <f t="shared" si="28"/>
        <v>12380.232478287335</v>
      </c>
      <c r="AN46" s="93">
        <f t="shared" si="28"/>
        <v>44566.783512995309</v>
      </c>
      <c r="AO46" s="92">
        <f t="shared" si="22"/>
        <v>2960143.4356134236</v>
      </c>
      <c r="AP46" s="92">
        <f t="shared" si="29"/>
        <v>6.9334377134152119</v>
      </c>
      <c r="AQ46" s="92">
        <f t="shared" si="30"/>
        <v>0.50176646471679875</v>
      </c>
      <c r="AR46" s="92">
        <f t="shared" si="31"/>
        <v>0.68294541059713898</v>
      </c>
      <c r="AS46" s="92">
        <f t="shared" si="32"/>
        <v>3.4618594361266311E-2</v>
      </c>
      <c r="AT46" s="92">
        <f t="shared" si="33"/>
        <v>0.12462119779484061</v>
      </c>
      <c r="AU46" s="92">
        <f t="shared" si="34"/>
        <v>8.277389380885257</v>
      </c>
      <c r="AV46" s="92">
        <v>0</v>
      </c>
      <c r="AW46" s="92">
        <v>0</v>
      </c>
      <c r="AX46" s="93">
        <f t="shared" si="35"/>
        <v>0</v>
      </c>
      <c r="AY46" s="93">
        <f t="shared" si="36"/>
        <v>0</v>
      </c>
      <c r="AZ46" s="92">
        <f t="shared" si="37"/>
        <v>8.2799999999999994</v>
      </c>
      <c r="BA46" s="184"/>
      <c r="BB46" s="91">
        <v>93.61</v>
      </c>
      <c r="BC46" s="91">
        <v>327.85</v>
      </c>
      <c r="BD46" s="93">
        <f t="shared" si="38"/>
        <v>1669653</v>
      </c>
      <c r="BE46" s="93">
        <f t="shared" si="23"/>
        <v>441802</v>
      </c>
      <c r="BF46" s="93">
        <f t="shared" si="24"/>
        <v>1547321</v>
      </c>
      <c r="BG46" s="93">
        <f t="shared" si="25"/>
        <v>3658776</v>
      </c>
      <c r="BH46" s="184"/>
      <c r="BI46" s="185"/>
      <c r="BJ46" s="30"/>
      <c r="BL46" s="30"/>
      <c r="BN46" s="30"/>
    </row>
    <row r="47" spans="1:66" x14ac:dyDescent="0.35">
      <c r="A47" s="90" t="s">
        <v>108</v>
      </c>
      <c r="B47" s="89">
        <v>806</v>
      </c>
      <c r="C47" s="90" t="s">
        <v>113</v>
      </c>
      <c r="D47" s="203">
        <v>8.18</v>
      </c>
      <c r="E47" s="203">
        <f t="shared" si="19"/>
        <v>8.2208999999999985</v>
      </c>
      <c r="F47" s="203">
        <f t="shared" si="20"/>
        <v>8.6756531940000006</v>
      </c>
      <c r="G47" s="91">
        <f>ACA!P53</f>
        <v>1.0225297391915882</v>
      </c>
      <c r="H47" s="91">
        <f>'Formula factor data'!L50</f>
        <v>705.8</v>
      </c>
      <c r="I47" s="91">
        <f>'Formula factor data'!M50</f>
        <v>440.31</v>
      </c>
      <c r="J47" s="91">
        <f>'Formula factor data'!N50</f>
        <v>1146.1099999999999</v>
      </c>
      <c r="K47" s="91">
        <f>'Formula factor data'!X50</f>
        <v>484.02297715861675</v>
      </c>
      <c r="L47" s="91">
        <f>'Formula factor data'!Y50</f>
        <v>431.27675883599062</v>
      </c>
      <c r="M47" s="91">
        <f>'Formula factor data'!Z50</f>
        <v>136.73070576429924</v>
      </c>
      <c r="N47" s="91">
        <f>'Formula factor data'!AA50</f>
        <v>38.080140483888954</v>
      </c>
      <c r="O47" s="91">
        <f>'Formula factor data'!AB50</f>
        <v>49.325282640205145</v>
      </c>
      <c r="P47" s="91">
        <f>'Formula factor data'!AC50</f>
        <v>86.127566060876347</v>
      </c>
      <c r="Q47" s="91">
        <f>'Formula factor data'!AD50</f>
        <v>58.014710670085847</v>
      </c>
      <c r="R47" s="91">
        <f>'Formula factor data'!AE50</f>
        <v>249.201661598904</v>
      </c>
      <c r="S47" s="91">
        <f>'Formula factor data'!AF50</f>
        <v>32.469131437355877</v>
      </c>
      <c r="T47" s="92">
        <f>$G47*'National calculations'!$E$43</f>
        <v>6.9747819925909269</v>
      </c>
      <c r="U47" s="92">
        <f>$G47*'National calculations'!$E$44</f>
        <v>1.2705990127203055</v>
      </c>
      <c r="V47" s="92">
        <f>$G47*'National calculations'!$E$52</f>
        <v>1.2929565930201297</v>
      </c>
      <c r="W47" s="92">
        <f>$G47*'National calculations'!$E$53</f>
        <v>0.9792244785373051</v>
      </c>
      <c r="X47" s="92">
        <f>$G47*'National calculations'!$E$54</f>
        <v>0.92218227590406465</v>
      </c>
      <c r="Y47" s="92">
        <f>$G47*'National calculations'!$E$55</f>
        <v>0.84612600572640995</v>
      </c>
      <c r="Z47" s="92">
        <f>$G47*'National calculations'!$E$56</f>
        <v>0.5419009250157899</v>
      </c>
      <c r="AA47" s="92">
        <f>$G47*'National calculations'!$E$57</f>
        <v>0.44683058729372205</v>
      </c>
      <c r="AB47" s="92">
        <f>$G47*'National calculations'!$E$46</f>
        <v>0.53569611157651487</v>
      </c>
      <c r="AC47" s="92">
        <f>$G47*'National calculations'!$E$47</f>
        <v>3.7112288758703307</v>
      </c>
      <c r="AD47" s="93">
        <f t="shared" si="27"/>
        <v>4556504.4120311812</v>
      </c>
      <c r="AE47" s="93">
        <f t="shared" si="27"/>
        <v>350549.49663965841</v>
      </c>
      <c r="AF47" s="93">
        <f t="shared" si="27"/>
        <v>317844.61338940746</v>
      </c>
      <c r="AG47" s="93">
        <f t="shared" si="27"/>
        <v>76317.330809687672</v>
      </c>
      <c r="AH47" s="93">
        <f t="shared" si="27"/>
        <v>20016.593452362158</v>
      </c>
      <c r="AI47" s="93">
        <f t="shared" si="27"/>
        <v>23789.180497559315</v>
      </c>
      <c r="AJ47" s="93">
        <f t="shared" si="27"/>
        <v>26603.386399116047</v>
      </c>
      <c r="AK47" s="93">
        <f t="shared" si="26"/>
        <v>14775.965927022198</v>
      </c>
      <c r="AL47" s="93">
        <f t="shared" si="21"/>
        <v>479347.07047515485</v>
      </c>
      <c r="AM47" s="93">
        <f t="shared" si="28"/>
        <v>76092.925836655442</v>
      </c>
      <c r="AN47" s="93">
        <f t="shared" si="28"/>
        <v>68685.215553904229</v>
      </c>
      <c r="AO47" s="92">
        <f t="shared" si="22"/>
        <v>5531179.1205365537</v>
      </c>
      <c r="AP47" s="92">
        <f t="shared" si="29"/>
        <v>6.9747819925909278</v>
      </c>
      <c r="AQ47" s="92">
        <f t="shared" si="30"/>
        <v>0.53659693826219246</v>
      </c>
      <c r="AR47" s="92">
        <f t="shared" si="31"/>
        <v>0.73375136135574215</v>
      </c>
      <c r="AS47" s="92">
        <f t="shared" si="32"/>
        <v>0.11647779106450461</v>
      </c>
      <c r="AT47" s="92">
        <f t="shared" si="33"/>
        <v>0.10513858021022787</v>
      </c>
      <c r="AU47" s="92">
        <f t="shared" si="34"/>
        <v>8.4667466634835939</v>
      </c>
      <c r="AV47" s="92">
        <v>0</v>
      </c>
      <c r="AW47" s="92">
        <v>0</v>
      </c>
      <c r="AX47" s="93">
        <f t="shared" si="35"/>
        <v>0</v>
      </c>
      <c r="AY47" s="93">
        <f t="shared" si="36"/>
        <v>0</v>
      </c>
      <c r="AZ47" s="92">
        <f t="shared" si="37"/>
        <v>8.4700000000000006</v>
      </c>
      <c r="BA47" s="184"/>
      <c r="BB47" s="91">
        <v>150.63</v>
      </c>
      <c r="BC47" s="91">
        <v>527.56999999999994</v>
      </c>
      <c r="BD47" s="93">
        <f t="shared" si="38"/>
        <v>3407532</v>
      </c>
      <c r="BE47" s="93">
        <f t="shared" si="23"/>
        <v>727227</v>
      </c>
      <c r="BF47" s="93">
        <f t="shared" si="24"/>
        <v>2547056</v>
      </c>
      <c r="BG47" s="93">
        <f t="shared" si="25"/>
        <v>6681815</v>
      </c>
      <c r="BH47" s="184"/>
      <c r="BI47" s="185"/>
      <c r="BJ47" s="30"/>
      <c r="BL47" s="30"/>
      <c r="BN47" s="30"/>
    </row>
    <row r="48" spans="1:66" x14ac:dyDescent="0.35">
      <c r="A48" s="90" t="s">
        <v>108</v>
      </c>
      <c r="B48" s="89">
        <v>391</v>
      </c>
      <c r="C48" s="90" t="s">
        <v>114</v>
      </c>
      <c r="D48" s="203">
        <v>7.98</v>
      </c>
      <c r="E48" s="203">
        <f t="shared" si="19"/>
        <v>8.0198999999999998</v>
      </c>
      <c r="F48" s="203">
        <f t="shared" si="20"/>
        <v>8.4635345340000008</v>
      </c>
      <c r="G48" s="91">
        <f>ACA!P54</f>
        <v>1.0174151655951362</v>
      </c>
      <c r="H48" s="91">
        <f>'Formula factor data'!L51</f>
        <v>915.67</v>
      </c>
      <c r="I48" s="91">
        <f>'Formula factor data'!M51</f>
        <v>1033.8399999999999</v>
      </c>
      <c r="J48" s="91">
        <f>'Formula factor data'!N51</f>
        <v>1949.5099999999998</v>
      </c>
      <c r="K48" s="91">
        <f>'Formula factor data'!X51</f>
        <v>781.18045267673597</v>
      </c>
      <c r="L48" s="91">
        <f>'Formula factor data'!Y51</f>
        <v>248.49675080783115</v>
      </c>
      <c r="M48" s="91">
        <f>'Formula factor data'!Z51</f>
        <v>386.98693721092309</v>
      </c>
      <c r="N48" s="91">
        <f>'Formula factor data'!AA51</f>
        <v>190.59075777735535</v>
      </c>
      <c r="O48" s="91">
        <f>'Formula factor data'!AB51</f>
        <v>99.927364252676924</v>
      </c>
      <c r="P48" s="91">
        <f>'Formula factor data'!AC51</f>
        <v>189.10852246087561</v>
      </c>
      <c r="Q48" s="91">
        <f>'Formula factor data'!AD51</f>
        <v>82.511099284039787</v>
      </c>
      <c r="R48" s="91">
        <f>'Formula factor data'!AE51</f>
        <v>559.93775669205695</v>
      </c>
      <c r="S48" s="91">
        <f>'Formula factor data'!AF51</f>
        <v>49.271729332669317</v>
      </c>
      <c r="T48" s="92">
        <f>$G48*'National calculations'!$E$43</f>
        <v>6.9398949526809508</v>
      </c>
      <c r="U48" s="92">
        <f>$G48*'National calculations'!$E$44</f>
        <v>1.2642436257686507</v>
      </c>
      <c r="V48" s="92">
        <f>$G48*'National calculations'!$E$52</f>
        <v>1.2864893760790874</v>
      </c>
      <c r="W48" s="92">
        <f>$G48*'National calculations'!$E$53</f>
        <v>0.97432651276578053</v>
      </c>
      <c r="X48" s="92">
        <f>$G48*'National calculations'!$E$54</f>
        <v>0.91756962852699775</v>
      </c>
      <c r="Y48" s="92">
        <f>$G48*'National calculations'!$E$55</f>
        <v>0.84189378287528671</v>
      </c>
      <c r="Z48" s="92">
        <f>$G48*'National calculations'!$E$56</f>
        <v>0.53919040026844134</v>
      </c>
      <c r="AA48" s="92">
        <f>$G48*'National calculations'!$E$57</f>
        <v>0.44459559320380304</v>
      </c>
      <c r="AB48" s="92">
        <f>$G48*'National calculations'!$E$46</f>
        <v>0.53301662257685278</v>
      </c>
      <c r="AC48" s="92">
        <f>$G48*'National calculations'!$E$47</f>
        <v>3.6926657451452303</v>
      </c>
      <c r="AD48" s="93">
        <f t="shared" si="27"/>
        <v>7711754.9272445925</v>
      </c>
      <c r="AE48" s="93">
        <f t="shared" si="27"/>
        <v>562933.37248683057</v>
      </c>
      <c r="AF48" s="93">
        <f t="shared" si="27"/>
        <v>182222.40504553489</v>
      </c>
      <c r="AG48" s="93">
        <f t="shared" si="27"/>
        <v>214919.43082061838</v>
      </c>
      <c r="AH48" s="93">
        <f t="shared" si="27"/>
        <v>99681.765764234762</v>
      </c>
      <c r="AI48" s="93">
        <f t="shared" si="27"/>
        <v>47953.089220962444</v>
      </c>
      <c r="AJ48" s="93">
        <f t="shared" si="27"/>
        <v>58120.33495431624</v>
      </c>
      <c r="AK48" s="93">
        <f t="shared" si="26"/>
        <v>20909.920545288765</v>
      </c>
      <c r="AL48" s="93">
        <f t="shared" si="21"/>
        <v>623806.9463509554</v>
      </c>
      <c r="AM48" s="93">
        <f t="shared" si="28"/>
        <v>170119.99519739806</v>
      </c>
      <c r="AN48" s="93">
        <f t="shared" si="28"/>
        <v>103708.0954531648</v>
      </c>
      <c r="AO48" s="92">
        <f t="shared" si="22"/>
        <v>9172323.3367329426</v>
      </c>
      <c r="AP48" s="92">
        <f t="shared" si="29"/>
        <v>6.9398949526809508</v>
      </c>
      <c r="AQ48" s="92">
        <f t="shared" si="30"/>
        <v>0.50659007025951786</v>
      </c>
      <c r="AR48" s="92">
        <f t="shared" si="31"/>
        <v>0.56137088370559995</v>
      </c>
      <c r="AS48" s="92">
        <f t="shared" si="32"/>
        <v>0.15309289612531343</v>
      </c>
      <c r="AT48" s="92">
        <f t="shared" si="33"/>
        <v>9.332808095922332E-2</v>
      </c>
      <c r="AU48" s="92">
        <f t="shared" si="34"/>
        <v>8.254276883730606</v>
      </c>
      <c r="AV48" s="92">
        <v>0</v>
      </c>
      <c r="AW48" s="92">
        <v>0</v>
      </c>
      <c r="AX48" s="93">
        <f t="shared" si="35"/>
        <v>0</v>
      </c>
      <c r="AY48" s="93">
        <f t="shared" si="36"/>
        <v>0</v>
      </c>
      <c r="AZ48" s="92">
        <f t="shared" si="37"/>
        <v>8.25</v>
      </c>
      <c r="BA48" s="184"/>
      <c r="BB48" s="91">
        <v>353.68</v>
      </c>
      <c r="BC48" s="91">
        <v>1238.7099999999998</v>
      </c>
      <c r="BD48" s="93">
        <f t="shared" si="38"/>
        <v>4305939</v>
      </c>
      <c r="BE48" s="93">
        <f t="shared" si="23"/>
        <v>1663181</v>
      </c>
      <c r="BF48" s="93">
        <f t="shared" si="24"/>
        <v>5825034</v>
      </c>
      <c r="BG48" s="93">
        <f t="shared" si="25"/>
        <v>11794154</v>
      </c>
      <c r="BH48" s="184"/>
      <c r="BI48" s="185"/>
      <c r="BJ48" s="30"/>
      <c r="BL48" s="30"/>
      <c r="BN48" s="30"/>
    </row>
    <row r="49" spans="1:66" x14ac:dyDescent="0.35">
      <c r="A49" s="90" t="s">
        <v>108</v>
      </c>
      <c r="B49" s="89">
        <v>392</v>
      </c>
      <c r="C49" s="90" t="s">
        <v>115</v>
      </c>
      <c r="D49" s="203">
        <v>7.54</v>
      </c>
      <c r="E49" s="203">
        <f t="shared" si="19"/>
        <v>7.5776999999999992</v>
      </c>
      <c r="F49" s="203">
        <f t="shared" si="20"/>
        <v>7.9968734820000007</v>
      </c>
      <c r="G49" s="91">
        <f>ACA!P55</f>
        <v>1.0120889152726729</v>
      </c>
      <c r="H49" s="91">
        <f>'Formula factor data'!L52</f>
        <v>428.03</v>
      </c>
      <c r="I49" s="91">
        <f>'Formula factor data'!M52</f>
        <v>1027.55</v>
      </c>
      <c r="J49" s="91">
        <f>'Formula factor data'!N52</f>
        <v>1455.58</v>
      </c>
      <c r="K49" s="91">
        <f>'Formula factor data'!X52</f>
        <v>433.90502023745279</v>
      </c>
      <c r="L49" s="91">
        <f>'Formula factor data'!Y52</f>
        <v>38.379949509116408</v>
      </c>
      <c r="M49" s="91">
        <f>'Formula factor data'!Z52</f>
        <v>108.60709116409537</v>
      </c>
      <c r="N49" s="91">
        <f>'Formula factor data'!AA52</f>
        <v>110.78467695184666</v>
      </c>
      <c r="O49" s="91">
        <f>'Formula factor data'!AB52</f>
        <v>118.13402898550723</v>
      </c>
      <c r="P49" s="91">
        <f>'Formula factor data'!AC52</f>
        <v>201.15448714352502</v>
      </c>
      <c r="Q49" s="91">
        <f>'Formula factor data'!AD52</f>
        <v>89.553215521271625</v>
      </c>
      <c r="R49" s="91">
        <f>'Formula factor data'!AE52</f>
        <v>97.739371719219989</v>
      </c>
      <c r="S49" s="91">
        <f>'Formula factor data'!AF52</f>
        <v>40.560987796675313</v>
      </c>
      <c r="T49" s="92">
        <f>$G49*'National calculations'!$E$43</f>
        <v>6.9035640437466848</v>
      </c>
      <c r="U49" s="92">
        <f>$G49*'National calculations'!$E$44</f>
        <v>1.2576252085805368</v>
      </c>
      <c r="V49" s="92">
        <f>$G49*'National calculations'!$E$52</f>
        <v>1.2797545005966893</v>
      </c>
      <c r="W49" s="92">
        <f>$G49*'National calculations'!$E$53</f>
        <v>0.96922583501072879</v>
      </c>
      <c r="X49" s="92">
        <f>$G49*'National calculations'!$E$54</f>
        <v>0.91276607763146367</v>
      </c>
      <c r="Y49" s="92">
        <f>$G49*'National calculations'!$E$55</f>
        <v>0.83748640112577599</v>
      </c>
      <c r="Z49" s="92">
        <f>$G49*'National calculations'!$E$56</f>
        <v>0.5363676951030244</v>
      </c>
      <c r="AA49" s="92">
        <f>$G49*'National calculations'!$E$57</f>
        <v>0.44226809947091539</v>
      </c>
      <c r="AB49" s="92">
        <f>$G49*'National calculations'!$E$46</f>
        <v>0.53022623763481425</v>
      </c>
      <c r="AC49" s="92">
        <f>$G49*'National calculations'!$E$47</f>
        <v>3.6733343426058109</v>
      </c>
      <c r="AD49" s="93">
        <f t="shared" si="27"/>
        <v>5727753.157954175</v>
      </c>
      <c r="AE49" s="93">
        <f t="shared" si="27"/>
        <v>311043.23820075311</v>
      </c>
      <c r="AF49" s="93">
        <f t="shared" si="27"/>
        <v>27996.640476670287</v>
      </c>
      <c r="AG49" s="93">
        <f t="shared" si="27"/>
        <v>60000.935214315803</v>
      </c>
      <c r="AH49" s="93">
        <f t="shared" si="27"/>
        <v>57638.682174513357</v>
      </c>
      <c r="AI49" s="93">
        <f t="shared" si="27"/>
        <v>56393.316387769519</v>
      </c>
      <c r="AJ49" s="93">
        <f t="shared" si="27"/>
        <v>61498.878118417982</v>
      </c>
      <c r="AK49" s="93">
        <f t="shared" si="26"/>
        <v>22575.722345158185</v>
      </c>
      <c r="AL49" s="93">
        <f t="shared" si="21"/>
        <v>286104.1747168451</v>
      </c>
      <c r="AM49" s="93">
        <f t="shared" si="28"/>
        <v>29539.66822121937</v>
      </c>
      <c r="AN49" s="93">
        <f t="shared" si="28"/>
        <v>84926.619582819301</v>
      </c>
      <c r="AO49" s="92">
        <f t="shared" si="22"/>
        <v>6439366.8586758124</v>
      </c>
      <c r="AP49" s="92">
        <f t="shared" si="29"/>
        <v>6.9035640437466848</v>
      </c>
      <c r="AQ49" s="92">
        <f t="shared" si="30"/>
        <v>0.37489515628152947</v>
      </c>
      <c r="AR49" s="92">
        <f t="shared" si="31"/>
        <v>0.34483652470221088</v>
      </c>
      <c r="AS49" s="92">
        <f t="shared" si="32"/>
        <v>3.5603662688050527E-2</v>
      </c>
      <c r="AT49" s="92">
        <f t="shared" si="33"/>
        <v>0.10236061875234798</v>
      </c>
      <c r="AU49" s="92">
        <f t="shared" si="34"/>
        <v>7.7612600061708248</v>
      </c>
      <c r="AV49" s="92">
        <v>0</v>
      </c>
      <c r="AW49" s="92">
        <v>0</v>
      </c>
      <c r="AX49" s="93">
        <f t="shared" si="35"/>
        <v>0</v>
      </c>
      <c r="AY49" s="93">
        <f t="shared" si="36"/>
        <v>0</v>
      </c>
      <c r="AZ49" s="92">
        <f t="shared" si="37"/>
        <v>7.76</v>
      </c>
      <c r="BA49" s="184"/>
      <c r="BB49" s="91">
        <v>351.53</v>
      </c>
      <c r="BC49" s="91">
        <v>1231.17</v>
      </c>
      <c r="BD49" s="93">
        <f t="shared" si="38"/>
        <v>1893263</v>
      </c>
      <c r="BE49" s="93">
        <f t="shared" si="23"/>
        <v>1554888</v>
      </c>
      <c r="BF49" s="93">
        <f t="shared" si="24"/>
        <v>5445712</v>
      </c>
      <c r="BG49" s="93">
        <f t="shared" si="25"/>
        <v>8893863</v>
      </c>
      <c r="BH49" s="184"/>
      <c r="BI49" s="185"/>
      <c r="BJ49" s="30"/>
      <c r="BL49" s="30"/>
      <c r="BN49" s="30"/>
    </row>
    <row r="50" spans="1:66" x14ac:dyDescent="0.35">
      <c r="A50" s="90" t="s">
        <v>108</v>
      </c>
      <c r="B50" s="89">
        <v>929</v>
      </c>
      <c r="C50" s="90" t="s">
        <v>116</v>
      </c>
      <c r="D50" s="203">
        <v>7.5</v>
      </c>
      <c r="E50" s="203">
        <f t="shared" si="19"/>
        <v>7.5374999999999996</v>
      </c>
      <c r="F50" s="203">
        <f t="shared" si="20"/>
        <v>7.9544497500000002</v>
      </c>
      <c r="G50" s="91">
        <f>ACA!P56</f>
        <v>1.0190980236280225</v>
      </c>
      <c r="H50" s="91">
        <f>'Formula factor data'!L53</f>
        <v>671.38</v>
      </c>
      <c r="I50" s="91">
        <f>'Formula factor data'!M53</f>
        <v>1196.2</v>
      </c>
      <c r="J50" s="91">
        <f>'Formula factor data'!N53</f>
        <v>1867.58</v>
      </c>
      <c r="K50" s="91">
        <f>'Formula factor data'!X53</f>
        <v>437.96581960784312</v>
      </c>
      <c r="L50" s="91">
        <f>'Formula factor data'!Y53</f>
        <v>81.494885016426224</v>
      </c>
      <c r="M50" s="91">
        <f>'Formula factor data'!Z53</f>
        <v>162.58963148121697</v>
      </c>
      <c r="N50" s="91">
        <f>'Formula factor data'!AA53</f>
        <v>173.66013140979859</v>
      </c>
      <c r="O50" s="91">
        <f>'Formula factor data'!AB53</f>
        <v>57.086433366661907</v>
      </c>
      <c r="P50" s="91">
        <f>'Formula factor data'!AC53</f>
        <v>154.89924931776662</v>
      </c>
      <c r="Q50" s="91">
        <f>'Formula factor data'!AD53</f>
        <v>214.47426367661762</v>
      </c>
      <c r="R50" s="91">
        <f>'Formula factor data'!AE53</f>
        <v>54.753559315426401</v>
      </c>
      <c r="S50" s="91">
        <f>'Formula factor data'!AF53</f>
        <v>53.01464933933498</v>
      </c>
      <c r="T50" s="92">
        <f>$G50*'National calculations'!$E$43</f>
        <v>6.9513739028317234</v>
      </c>
      <c r="U50" s="92">
        <f>$G50*'National calculations'!$E$44</f>
        <v>1.2663347510173151</v>
      </c>
      <c r="V50" s="92">
        <f>$G50*'National calculations'!$E$52</f>
        <v>1.2886172969652394</v>
      </c>
      <c r="W50" s="92">
        <f>$G50*'National calculations'!$E$53</f>
        <v>0.97593809990749847</v>
      </c>
      <c r="X50" s="92">
        <f>$G50*'National calculations'!$E$54</f>
        <v>0.91908733680609134</v>
      </c>
      <c r="Y50" s="92">
        <f>$G50*'National calculations'!$E$55</f>
        <v>0.84328631933754783</v>
      </c>
      <c r="Z50" s="92">
        <f>$G50*'National calculations'!$E$56</f>
        <v>0.54008224946337269</v>
      </c>
      <c r="AA50" s="92">
        <f>$G50*'National calculations'!$E$57</f>
        <v>0.44533097762769375</v>
      </c>
      <c r="AB50" s="92">
        <f>$G50*'National calculations'!$E$46</f>
        <v>0.53389826001975516</v>
      </c>
      <c r="AC50" s="92">
        <f>$G50*'National calculations'!$E$47</f>
        <v>3.6987736079156326</v>
      </c>
      <c r="AD50" s="93">
        <f t="shared" si="27"/>
        <v>7399880.7178667672</v>
      </c>
      <c r="AE50" s="93">
        <f t="shared" si="27"/>
        <v>316128.46216249967</v>
      </c>
      <c r="AF50" s="93">
        <f t="shared" si="27"/>
        <v>59858.959514425289</v>
      </c>
      <c r="AG50" s="93">
        <f t="shared" si="27"/>
        <v>90446.127127090396</v>
      </c>
      <c r="AH50" s="93">
        <f t="shared" si="27"/>
        <v>90977.031781491765</v>
      </c>
      <c r="AI50" s="93">
        <f t="shared" si="27"/>
        <v>27439.918718391884</v>
      </c>
      <c r="AJ50" s="93">
        <f t="shared" si="27"/>
        <v>47685.250956684496</v>
      </c>
      <c r="AK50" s="93">
        <f t="shared" si="26"/>
        <v>54441.859105880096</v>
      </c>
      <c r="AL50" s="93">
        <f t="shared" si="21"/>
        <v>370849.14720396389</v>
      </c>
      <c r="AM50" s="93">
        <f t="shared" si="28"/>
        <v>16662.713127584931</v>
      </c>
      <c r="AN50" s="93">
        <f t="shared" si="28"/>
        <v>111770.83591126346</v>
      </c>
      <c r="AO50" s="92">
        <f t="shared" si="22"/>
        <v>8215291.8762720795</v>
      </c>
      <c r="AP50" s="92">
        <f t="shared" si="29"/>
        <v>6.9513739028317234</v>
      </c>
      <c r="AQ50" s="92">
        <f t="shared" si="30"/>
        <v>0.29696791416013901</v>
      </c>
      <c r="AR50" s="92">
        <f t="shared" si="31"/>
        <v>0.34837197815050636</v>
      </c>
      <c r="AS50" s="92">
        <f t="shared" si="32"/>
        <v>1.5652785984211985E-2</v>
      </c>
      <c r="AT50" s="92">
        <f t="shared" si="33"/>
        <v>0.10499640487113493</v>
      </c>
      <c r="AU50" s="92">
        <f t="shared" si="34"/>
        <v>7.717362985997716</v>
      </c>
      <c r="AV50" s="92">
        <v>0</v>
      </c>
      <c r="AW50" s="92">
        <v>0</v>
      </c>
      <c r="AX50" s="93">
        <f t="shared" si="35"/>
        <v>0</v>
      </c>
      <c r="AY50" s="93">
        <f t="shared" si="36"/>
        <v>0</v>
      </c>
      <c r="AZ50" s="92">
        <f t="shared" si="37"/>
        <v>7.72</v>
      </c>
      <c r="BA50" s="184"/>
      <c r="BB50" s="91">
        <v>409.23</v>
      </c>
      <c r="BC50" s="91">
        <v>1433.24</v>
      </c>
      <c r="BD50" s="93">
        <f t="shared" si="38"/>
        <v>2954341</v>
      </c>
      <c r="BE50" s="93">
        <f t="shared" si="23"/>
        <v>1800776</v>
      </c>
      <c r="BF50" s="93">
        <f t="shared" si="24"/>
        <v>6306830</v>
      </c>
      <c r="BG50" s="93">
        <f t="shared" si="25"/>
        <v>11061947</v>
      </c>
      <c r="BH50" s="184"/>
      <c r="BI50" s="185"/>
      <c r="BJ50" s="30"/>
      <c r="BL50" s="30"/>
      <c r="BN50" s="30"/>
    </row>
    <row r="51" spans="1:66" x14ac:dyDescent="0.35">
      <c r="A51" s="90" t="s">
        <v>108</v>
      </c>
      <c r="B51" s="89">
        <v>807</v>
      </c>
      <c r="C51" s="90" t="s">
        <v>117</v>
      </c>
      <c r="D51" s="203">
        <v>7.78</v>
      </c>
      <c r="E51" s="203">
        <f t="shared" si="19"/>
        <v>7.8188999999999993</v>
      </c>
      <c r="F51" s="203">
        <f t="shared" si="20"/>
        <v>8.251415874000001</v>
      </c>
      <c r="G51" s="91">
        <f>ACA!P57</f>
        <v>1.0111071661698823</v>
      </c>
      <c r="H51" s="91">
        <f>'Formula factor data'!L54</f>
        <v>425.17</v>
      </c>
      <c r="I51" s="91">
        <f>'Formula factor data'!M54</f>
        <v>422.78</v>
      </c>
      <c r="J51" s="91">
        <f>'Formula factor data'!N54</f>
        <v>847.95</v>
      </c>
      <c r="K51" s="91">
        <f>'Formula factor data'!X54</f>
        <v>285.13962290118366</v>
      </c>
      <c r="L51" s="91">
        <f>'Formula factor data'!Y54</f>
        <v>165.29464043419267</v>
      </c>
      <c r="M51" s="91">
        <f>'Formula factor data'!Z54</f>
        <v>115.18211216644052</v>
      </c>
      <c r="N51" s="91">
        <f>'Formula factor data'!AA54</f>
        <v>97.284780642243334</v>
      </c>
      <c r="O51" s="91">
        <f>'Formula factor data'!AB54</f>
        <v>12.91164631388512</v>
      </c>
      <c r="P51" s="91">
        <f>'Formula factor data'!AC54</f>
        <v>72.867706919945732</v>
      </c>
      <c r="Q51" s="91">
        <f>'Formula factor data'!AD54</f>
        <v>93.5774762550882</v>
      </c>
      <c r="R51" s="91">
        <f>'Formula factor data'!AE54</f>
        <v>28.752367790050499</v>
      </c>
      <c r="S51" s="91">
        <f>'Formula factor data'!AF54</f>
        <v>29.301425984608422</v>
      </c>
      <c r="T51" s="92">
        <f>$G51*'National calculations'!$E$43</f>
        <v>6.8968674307280748</v>
      </c>
      <c r="U51" s="92">
        <f>$G51*'National calculations'!$E$44</f>
        <v>1.2564052837285409</v>
      </c>
      <c r="V51" s="92">
        <f>$G51*'National calculations'!$E$52</f>
        <v>1.2785131098317142</v>
      </c>
      <c r="W51" s="92">
        <f>$G51*'National calculations'!$E$53</f>
        <v>0.96828566406372574</v>
      </c>
      <c r="X51" s="92">
        <f>$G51*'National calculations'!$E$54</f>
        <v>0.91188067392409178</v>
      </c>
      <c r="Y51" s="92">
        <f>$G51*'National calculations'!$E$55</f>
        <v>0.83667402040457917</v>
      </c>
      <c r="Z51" s="92">
        <f>$G51*'National calculations'!$E$56</f>
        <v>0.5358474063265275</v>
      </c>
      <c r="AA51" s="92">
        <f>$G51*'National calculations'!$E$57</f>
        <v>0.44183908942713729</v>
      </c>
      <c r="AB51" s="92">
        <f>$G51*'National calculations'!$E$46</f>
        <v>0.52971190621074793</v>
      </c>
      <c r="AC51" s="92">
        <f>$G51*'National calculations'!$E$47</f>
        <v>3.6697711253423049</v>
      </c>
      <c r="AD51" s="93">
        <f t="shared" si="27"/>
        <v>3333473.2805949464</v>
      </c>
      <c r="AE51" s="93">
        <f t="shared" si="27"/>
        <v>204203.02942364416</v>
      </c>
      <c r="AF51" s="93">
        <f t="shared" si="27"/>
        <v>120458.87792461977</v>
      </c>
      <c r="AG51" s="93">
        <f t="shared" si="27"/>
        <v>63571.637141386309</v>
      </c>
      <c r="AH51" s="93">
        <f t="shared" si="27"/>
        <v>50565.903460725582</v>
      </c>
      <c r="AI51" s="93">
        <f t="shared" si="27"/>
        <v>6157.6182479437302</v>
      </c>
      <c r="AJ51" s="93">
        <f t="shared" si="27"/>
        <v>22256.203902068253</v>
      </c>
      <c r="AK51" s="93">
        <f t="shared" si="26"/>
        <v>23567.326532679508</v>
      </c>
      <c r="AL51" s="93">
        <f t="shared" si="21"/>
        <v>286577.56720942311</v>
      </c>
      <c r="AM51" s="93">
        <f t="shared" si="28"/>
        <v>8681.3687835798901</v>
      </c>
      <c r="AN51" s="93">
        <f t="shared" si="28"/>
        <v>61291.830395512305</v>
      </c>
      <c r="AO51" s="92">
        <f t="shared" si="22"/>
        <v>3894227.0764071057</v>
      </c>
      <c r="AP51" s="92">
        <f t="shared" si="29"/>
        <v>6.8968674307280748</v>
      </c>
      <c r="AQ51" s="92">
        <f t="shared" si="30"/>
        <v>0.42249062894440803</v>
      </c>
      <c r="AR51" s="92">
        <f t="shared" si="31"/>
        <v>0.59292135358325104</v>
      </c>
      <c r="AS51" s="92">
        <f t="shared" si="32"/>
        <v>1.796152078558896E-2</v>
      </c>
      <c r="AT51" s="92">
        <f t="shared" si="33"/>
        <v>0.12681116458478767</v>
      </c>
      <c r="AU51" s="92">
        <f t="shared" si="34"/>
        <v>8.0570520986261105</v>
      </c>
      <c r="AV51" s="92">
        <v>0</v>
      </c>
      <c r="AW51" s="92">
        <v>0</v>
      </c>
      <c r="AX51" s="93">
        <f t="shared" si="35"/>
        <v>0</v>
      </c>
      <c r="AY51" s="93">
        <f t="shared" si="36"/>
        <v>0</v>
      </c>
      <c r="AZ51" s="92">
        <f t="shared" si="37"/>
        <v>8.06</v>
      </c>
      <c r="BA51" s="184"/>
      <c r="BB51" s="91">
        <v>144.63999999999999</v>
      </c>
      <c r="BC51" s="91">
        <v>506.55999999999995</v>
      </c>
      <c r="BD51" s="93">
        <f t="shared" si="38"/>
        <v>1953317</v>
      </c>
      <c r="BE51" s="93">
        <f t="shared" si="23"/>
        <v>664506</v>
      </c>
      <c r="BF51" s="93">
        <f t="shared" si="24"/>
        <v>2327238</v>
      </c>
      <c r="BG51" s="93">
        <f t="shared" si="25"/>
        <v>4945061</v>
      </c>
      <c r="BH51" s="184"/>
      <c r="BI51" s="185"/>
      <c r="BJ51" s="30"/>
      <c r="BL51" s="30"/>
      <c r="BN51" s="30"/>
    </row>
    <row r="52" spans="1:66" x14ac:dyDescent="0.35">
      <c r="A52" s="90" t="s">
        <v>108</v>
      </c>
      <c r="B52" s="89">
        <v>393</v>
      </c>
      <c r="C52" s="90" t="s">
        <v>118</v>
      </c>
      <c r="D52" s="203">
        <v>7.79</v>
      </c>
      <c r="E52" s="203">
        <f t="shared" si="19"/>
        <v>7.828949999999999</v>
      </c>
      <c r="F52" s="203">
        <f t="shared" si="20"/>
        <v>8.262021807</v>
      </c>
      <c r="G52" s="91">
        <f>ACA!P58</f>
        <v>1.0033576710742638</v>
      </c>
      <c r="H52" s="91">
        <f>'Formula factor data'!L55</f>
        <v>400.69</v>
      </c>
      <c r="I52" s="91">
        <f>'Formula factor data'!M55</f>
        <v>614.69000000000005</v>
      </c>
      <c r="J52" s="91">
        <f>'Formula factor data'!N55</f>
        <v>1015.3800000000001</v>
      </c>
      <c r="K52" s="91">
        <f>'Formula factor data'!X55</f>
        <v>350.22912656559004</v>
      </c>
      <c r="L52" s="91">
        <f>'Formula factor data'!Y55</f>
        <v>114.30466710097721</v>
      </c>
      <c r="M52" s="91">
        <f>'Formula factor data'!Z55</f>
        <v>182.30536026058635</v>
      </c>
      <c r="N52" s="91">
        <f>'Formula factor data'!AA55</f>
        <v>153.99378762214985</v>
      </c>
      <c r="O52" s="91">
        <f>'Formula factor data'!AB55</f>
        <v>71.308119869706843</v>
      </c>
      <c r="P52" s="91">
        <f>'Formula factor data'!AC55</f>
        <v>135.73679218241043</v>
      </c>
      <c r="Q52" s="91">
        <f>'Formula factor data'!AD55</f>
        <v>113.51088469055375</v>
      </c>
      <c r="R52" s="91">
        <f>'Formula factor data'!AE55</f>
        <v>70.048265873344207</v>
      </c>
      <c r="S52" s="91">
        <f>'Formula factor data'!AF55</f>
        <v>34.878437665782492</v>
      </c>
      <c r="T52" s="92">
        <f>$G52*'National calculations'!$E$43</f>
        <v>6.8440073164713251</v>
      </c>
      <c r="U52" s="92">
        <f>$G52*'National calculations'!$E$44</f>
        <v>1.2467757341514711</v>
      </c>
      <c r="V52" s="92">
        <f>$G52*'National calculations'!$E$52</f>
        <v>1.2687141177902908</v>
      </c>
      <c r="W52" s="92">
        <f>$G52*'National calculations'!$E$53</f>
        <v>0.96086436862058888</v>
      </c>
      <c r="X52" s="92">
        <f>$G52*'National calculations'!$E$54</f>
        <v>0.90489168695337074</v>
      </c>
      <c r="Y52" s="92">
        <f>$G52*'National calculations'!$E$55</f>
        <v>0.83026144473041241</v>
      </c>
      <c r="Z52" s="92">
        <f>$G52*'National calculations'!$E$56</f>
        <v>0.53174047583857798</v>
      </c>
      <c r="AA52" s="92">
        <f>$G52*'National calculations'!$E$57</f>
        <v>0.43845267305988067</v>
      </c>
      <c r="AB52" s="92">
        <f>$G52*'National calculations'!$E$46</f>
        <v>0.5256520004395121</v>
      </c>
      <c r="AC52" s="92">
        <f>$G52*'National calculations'!$E$47</f>
        <v>3.6416446573580945</v>
      </c>
      <c r="AD52" s="93">
        <f t="shared" si="27"/>
        <v>3961082.8449292332</v>
      </c>
      <c r="AE52" s="93">
        <f t="shared" si="27"/>
        <v>248894.59054517397</v>
      </c>
      <c r="AF52" s="93">
        <f t="shared" si="27"/>
        <v>82661.368581787625</v>
      </c>
      <c r="AG52" s="93">
        <f t="shared" si="27"/>
        <v>99847.313183274266</v>
      </c>
      <c r="AH52" s="93">
        <f t="shared" si="27"/>
        <v>79428.188009195379</v>
      </c>
      <c r="AI52" s="93">
        <f t="shared" si="27"/>
        <v>33746.498095698378</v>
      </c>
      <c r="AJ52" s="93">
        <f t="shared" si="27"/>
        <v>41140.745484409941</v>
      </c>
      <c r="AK52" s="93">
        <f t="shared" si="26"/>
        <v>28368.415963960149</v>
      </c>
      <c r="AL52" s="93">
        <f t="shared" si="21"/>
        <v>365192.52931832575</v>
      </c>
      <c r="AM52" s="93">
        <f t="shared" si="28"/>
        <v>20987.97631767605</v>
      </c>
      <c r="AN52" s="93">
        <f t="shared" si="28"/>
        <v>72398.479424078658</v>
      </c>
      <c r="AO52" s="92">
        <f t="shared" si="22"/>
        <v>4668556.4205344878</v>
      </c>
      <c r="AP52" s="92">
        <f t="shared" si="29"/>
        <v>6.844007316471326</v>
      </c>
      <c r="AQ52" s="92">
        <f t="shared" si="30"/>
        <v>0.43004311331229889</v>
      </c>
      <c r="AR52" s="92">
        <f t="shared" si="31"/>
        <v>0.6309841122800206</v>
      </c>
      <c r="AS52" s="92">
        <f t="shared" si="32"/>
        <v>3.6263281809413413E-2</v>
      </c>
      <c r="AT52" s="92">
        <f t="shared" si="33"/>
        <v>0.12509097695699556</v>
      </c>
      <c r="AU52" s="92">
        <f t="shared" si="34"/>
        <v>8.0663888008300546</v>
      </c>
      <c r="AV52" s="92">
        <v>0</v>
      </c>
      <c r="AW52" s="92">
        <v>0</v>
      </c>
      <c r="AX52" s="93">
        <f t="shared" si="35"/>
        <v>0</v>
      </c>
      <c r="AY52" s="93">
        <f t="shared" si="36"/>
        <v>0</v>
      </c>
      <c r="AZ52" s="92">
        <f t="shared" si="37"/>
        <v>8.07</v>
      </c>
      <c r="BA52" s="184"/>
      <c r="BB52" s="91">
        <v>210.29</v>
      </c>
      <c r="BC52" s="91">
        <v>736.50000000000011</v>
      </c>
      <c r="BD52" s="93">
        <f t="shared" si="38"/>
        <v>1843134</v>
      </c>
      <c r="BE52" s="93">
        <f t="shared" si="23"/>
        <v>967313</v>
      </c>
      <c r="BF52" s="93">
        <f t="shared" si="24"/>
        <v>3387827</v>
      </c>
      <c r="BG52" s="93">
        <f t="shared" si="25"/>
        <v>6198274</v>
      </c>
      <c r="BH52" s="184"/>
      <c r="BI52" s="185"/>
      <c r="BJ52" s="30"/>
      <c r="BL52" s="30"/>
      <c r="BN52" s="30"/>
    </row>
    <row r="53" spans="1:66" x14ac:dyDescent="0.35">
      <c r="A53" s="90" t="s">
        <v>108</v>
      </c>
      <c r="B53" s="89">
        <v>808</v>
      </c>
      <c r="C53" s="90" t="s">
        <v>119</v>
      </c>
      <c r="D53" s="203">
        <v>7.76</v>
      </c>
      <c r="E53" s="203">
        <f t="shared" si="19"/>
        <v>7.7987999999999991</v>
      </c>
      <c r="F53" s="203">
        <f t="shared" si="20"/>
        <v>8.2302040080000012</v>
      </c>
      <c r="G53" s="91">
        <f>ACA!P59</f>
        <v>1.0241189131956083</v>
      </c>
      <c r="H53" s="91">
        <f>'Formula factor data'!L56</f>
        <v>562.13</v>
      </c>
      <c r="I53" s="91">
        <f>'Formula factor data'!M56</f>
        <v>824.1</v>
      </c>
      <c r="J53" s="91">
        <f>'Formula factor data'!N56</f>
        <v>1386.23</v>
      </c>
      <c r="K53" s="91">
        <f>'Formula factor data'!X56</f>
        <v>397.55304870298687</v>
      </c>
      <c r="L53" s="91">
        <f>'Formula factor data'!Y56</f>
        <v>150.82034872671989</v>
      </c>
      <c r="M53" s="91">
        <f>'Formula factor data'!Z56</f>
        <v>135.67245343975677</v>
      </c>
      <c r="N53" s="91">
        <f>'Formula factor data'!AA56</f>
        <v>137.2531033827442</v>
      </c>
      <c r="O53" s="91">
        <f>'Formula factor data'!AB56</f>
        <v>96.024484036488019</v>
      </c>
      <c r="P53" s="91">
        <f>'Formula factor data'!AC56</f>
        <v>134.88212846826301</v>
      </c>
      <c r="Q53" s="91">
        <f>'Formula factor data'!AD56</f>
        <v>86.013701064234127</v>
      </c>
      <c r="R53" s="91">
        <f>'Formula factor data'!AE56</f>
        <v>112.2245568496251</v>
      </c>
      <c r="S53" s="91">
        <f>'Formula factor data'!AF56</f>
        <v>44.478673712272688</v>
      </c>
      <c r="T53" s="92">
        <f>$G53*'National calculations'!$E$43</f>
        <v>6.9856219142103182</v>
      </c>
      <c r="U53" s="92">
        <f>$G53*'National calculations'!$E$44</f>
        <v>1.272573725868644</v>
      </c>
      <c r="V53" s="92">
        <f>$G53*'National calculations'!$E$52</f>
        <v>1.2949660534076373</v>
      </c>
      <c r="W53" s="92">
        <f>$G53*'National calculations'!$E$53</f>
        <v>0.98074634927196158</v>
      </c>
      <c r="X53" s="92">
        <f>$G53*'National calculations'!$E$54</f>
        <v>0.92361549397456644</v>
      </c>
      <c r="Y53" s="92">
        <f>$G53*'National calculations'!$E$55</f>
        <v>0.84744102024470536</v>
      </c>
      <c r="Z53" s="92">
        <f>$G53*'National calculations'!$E$56</f>
        <v>0.54274312532526003</v>
      </c>
      <c r="AA53" s="92">
        <f>$G53*'National calculations'!$E$57</f>
        <v>0.44752503316293424</v>
      </c>
      <c r="AB53" s="92">
        <f>$G53*'National calculations'!$E$46</f>
        <v>0.53652866861807846</v>
      </c>
      <c r="AC53" s="92">
        <f>$G53*'National calculations'!$E$47</f>
        <v>3.7169967163804412</v>
      </c>
      <c r="AD53" s="93">
        <f t="shared" si="27"/>
        <v>5519696.8396973889</v>
      </c>
      <c r="AE53" s="93">
        <f t="shared" si="27"/>
        <v>288371.87171848718</v>
      </c>
      <c r="AF53" s="93">
        <f t="shared" si="27"/>
        <v>111325.1221055963</v>
      </c>
      <c r="AG53" s="93">
        <f t="shared" si="27"/>
        <v>75844.350142452633</v>
      </c>
      <c r="AH53" s="93">
        <f t="shared" si="27"/>
        <v>72258.382941825446</v>
      </c>
      <c r="AI53" s="93">
        <f t="shared" si="27"/>
        <v>46383.799430601117</v>
      </c>
      <c r="AJ53" s="93">
        <f t="shared" si="27"/>
        <v>41727.618334571329</v>
      </c>
      <c r="AK53" s="93">
        <f t="shared" si="26"/>
        <v>21941.172120105712</v>
      </c>
      <c r="AL53" s="93">
        <f t="shared" si="21"/>
        <v>369480.4450751525</v>
      </c>
      <c r="AM53" s="93">
        <f t="shared" si="28"/>
        <v>34320.664481486434</v>
      </c>
      <c r="AN53" s="93">
        <f t="shared" si="28"/>
        <v>94236.437958360548</v>
      </c>
      <c r="AO53" s="92">
        <f t="shared" si="22"/>
        <v>6306106.258930875</v>
      </c>
      <c r="AP53" s="92">
        <f t="shared" si="29"/>
        <v>6.9856219142103191</v>
      </c>
      <c r="AQ53" s="92">
        <f t="shared" si="30"/>
        <v>0.36495788175006932</v>
      </c>
      <c r="AR53" s="92">
        <f t="shared" si="31"/>
        <v>0.46760732861746634</v>
      </c>
      <c r="AS53" s="92">
        <f t="shared" si="32"/>
        <v>4.3435571350196732E-2</v>
      </c>
      <c r="AT53" s="92">
        <f t="shared" si="33"/>
        <v>0.11926381923452432</v>
      </c>
      <c r="AU53" s="92">
        <f t="shared" si="34"/>
        <v>7.9808865151625747</v>
      </c>
      <c r="AV53" s="92">
        <v>0</v>
      </c>
      <c r="AW53" s="92">
        <v>0</v>
      </c>
      <c r="AX53" s="93">
        <f t="shared" si="35"/>
        <v>0</v>
      </c>
      <c r="AY53" s="93">
        <f t="shared" si="36"/>
        <v>0</v>
      </c>
      <c r="AZ53" s="92">
        <f t="shared" si="37"/>
        <v>7.98</v>
      </c>
      <c r="BA53" s="184"/>
      <c r="BB53" s="91">
        <v>281.93</v>
      </c>
      <c r="BC53" s="91">
        <v>987.41000000000008</v>
      </c>
      <c r="BD53" s="93">
        <f t="shared" si="38"/>
        <v>2556905</v>
      </c>
      <c r="BE53" s="93">
        <f t="shared" si="23"/>
        <v>1282387</v>
      </c>
      <c r="BF53" s="93">
        <f t="shared" si="24"/>
        <v>4491334</v>
      </c>
      <c r="BG53" s="93">
        <f t="shared" si="25"/>
        <v>8330626</v>
      </c>
      <c r="BH53" s="184"/>
      <c r="BI53" s="185"/>
      <c r="BJ53" s="30"/>
      <c r="BL53" s="30"/>
      <c r="BN53" s="30"/>
    </row>
    <row r="54" spans="1:66" x14ac:dyDescent="0.35">
      <c r="A54" s="90" t="s">
        <v>108</v>
      </c>
      <c r="B54" s="89">
        <v>394</v>
      </c>
      <c r="C54" s="90" t="s">
        <v>120</v>
      </c>
      <c r="D54" s="203">
        <v>7.84</v>
      </c>
      <c r="E54" s="203">
        <f t="shared" si="19"/>
        <v>7.8791999999999991</v>
      </c>
      <c r="F54" s="203">
        <f t="shared" si="20"/>
        <v>8.3150514720000004</v>
      </c>
      <c r="G54" s="91">
        <f>ACA!P60</f>
        <v>1.0262835833417017</v>
      </c>
      <c r="H54" s="91">
        <f>'Formula factor data'!L57</f>
        <v>803.93</v>
      </c>
      <c r="I54" s="91">
        <f>'Formula factor data'!M57</f>
        <v>937.31</v>
      </c>
      <c r="J54" s="91">
        <f>'Formula factor data'!N57</f>
        <v>1741.2399999999998</v>
      </c>
      <c r="K54" s="91">
        <f>'Formula factor data'!X57</f>
        <v>506.67855869173553</v>
      </c>
      <c r="L54" s="91">
        <f>'Formula factor data'!Y57</f>
        <v>141.72796132870303</v>
      </c>
      <c r="M54" s="91">
        <f>'Formula factor data'!Z57</f>
        <v>264.0296762375292</v>
      </c>
      <c r="N54" s="91">
        <f>'Formula factor data'!AA57</f>
        <v>219.74723712945723</v>
      </c>
      <c r="O54" s="91">
        <f>'Formula factor data'!AB57</f>
        <v>137.89284261778604</v>
      </c>
      <c r="P54" s="91">
        <f>'Formula factor data'!AC57</f>
        <v>234.76692825433193</v>
      </c>
      <c r="Q54" s="91">
        <f>'Formula factor data'!AD57</f>
        <v>163.45164256050404</v>
      </c>
      <c r="R54" s="91">
        <f>'Formula factor data'!AE57</f>
        <v>135.25145182127918</v>
      </c>
      <c r="S54" s="91">
        <f>'Formula factor data'!AF57</f>
        <v>66.118336059162331</v>
      </c>
      <c r="T54" s="92">
        <f>$G54*'National calculations'!$E$43</f>
        <v>7.0003873550343743</v>
      </c>
      <c r="U54" s="92">
        <f>$G54*'National calculations'!$E$44</f>
        <v>1.2752635525260729</v>
      </c>
      <c r="V54" s="92">
        <f>$G54*'National calculations'!$E$52</f>
        <v>1.2977032105091197</v>
      </c>
      <c r="W54" s="92">
        <f>$G54*'National calculations'!$E$53</f>
        <v>0.98281934325323139</v>
      </c>
      <c r="X54" s="92">
        <f>$G54*'National calculations'!$E$54</f>
        <v>0.92556773102488843</v>
      </c>
      <c r="Y54" s="92">
        <f>$G54*'National calculations'!$E$55</f>
        <v>0.84923224805376374</v>
      </c>
      <c r="Z54" s="92">
        <f>$G54*'National calculations'!$E$56</f>
        <v>0.54389031616926364</v>
      </c>
      <c r="AA54" s="92">
        <f>$G54*'National calculations'!$E$57</f>
        <v>0.44847096245535834</v>
      </c>
      <c r="AB54" s="92">
        <f>$G54*'National calculations'!$E$46</f>
        <v>0.53766272402562554</v>
      </c>
      <c r="AC54" s="92">
        <f>$G54*'National calculations'!$E$47</f>
        <v>3.7248532960426304</v>
      </c>
      <c r="AD54" s="93">
        <f t="shared" si="27"/>
        <v>6947932.0525056301</v>
      </c>
      <c r="AE54" s="93">
        <f t="shared" si="27"/>
        <v>368304.75828522746</v>
      </c>
      <c r="AF54" s="93">
        <f t="shared" si="27"/>
        <v>104834.87334804708</v>
      </c>
      <c r="AG54" s="93">
        <f t="shared" si="27"/>
        <v>147911.27960950512</v>
      </c>
      <c r="AH54" s="93">
        <f t="shared" si="27"/>
        <v>115932.84245127291</v>
      </c>
      <c r="AI54" s="93">
        <f t="shared" si="27"/>
        <v>66748.737774290988</v>
      </c>
      <c r="AJ54" s="93">
        <f t="shared" si="27"/>
        <v>72781.851535571186</v>
      </c>
      <c r="AK54" s="93">
        <f t="shared" si="26"/>
        <v>41782.889808790518</v>
      </c>
      <c r="AL54" s="93">
        <f t="shared" si="21"/>
        <v>549992.47452747775</v>
      </c>
      <c r="AM54" s="93">
        <f t="shared" si="28"/>
        <v>41450.208488350276</v>
      </c>
      <c r="AN54" s="93">
        <f t="shared" si="28"/>
        <v>140380.22813933031</v>
      </c>
      <c r="AO54" s="92">
        <f t="shared" si="22"/>
        <v>8048059.7219460169</v>
      </c>
      <c r="AP54" s="92">
        <f t="shared" si="29"/>
        <v>7.0003873550343743</v>
      </c>
      <c r="AQ54" s="92">
        <f t="shared" si="30"/>
        <v>0.37108537521881713</v>
      </c>
      <c r="AR54" s="92">
        <f t="shared" si="31"/>
        <v>0.554144792285028</v>
      </c>
      <c r="AS54" s="92">
        <f t="shared" si="32"/>
        <v>4.1763148109766383E-2</v>
      </c>
      <c r="AT54" s="92">
        <f t="shared" si="33"/>
        <v>0.14144006684823754</v>
      </c>
      <c r="AU54" s="92">
        <f t="shared" si="34"/>
        <v>8.1088207374962238</v>
      </c>
      <c r="AV54" s="92">
        <v>0</v>
      </c>
      <c r="AW54" s="92">
        <v>0</v>
      </c>
      <c r="AX54" s="93">
        <f t="shared" si="35"/>
        <v>0</v>
      </c>
      <c r="AY54" s="93">
        <f t="shared" si="36"/>
        <v>0</v>
      </c>
      <c r="AZ54" s="92">
        <f t="shared" si="37"/>
        <v>8.11</v>
      </c>
      <c r="BA54" s="184"/>
      <c r="BB54" s="91">
        <v>320.66000000000003</v>
      </c>
      <c r="BC54" s="91">
        <v>1123.0499999999997</v>
      </c>
      <c r="BD54" s="93">
        <f t="shared" si="38"/>
        <v>3716328</v>
      </c>
      <c r="BE54" s="93">
        <f t="shared" si="23"/>
        <v>1482315</v>
      </c>
      <c r="BF54" s="93">
        <f t="shared" si="24"/>
        <v>5191524</v>
      </c>
      <c r="BG54" s="93">
        <f t="shared" si="25"/>
        <v>10390167</v>
      </c>
      <c r="BH54" s="184"/>
      <c r="BI54" s="185"/>
      <c r="BJ54" s="30"/>
      <c r="BL54" s="30"/>
      <c r="BN54" s="30"/>
    </row>
    <row r="55" spans="1:66" x14ac:dyDescent="0.35">
      <c r="A55" s="90" t="s">
        <v>121</v>
      </c>
      <c r="B55" s="89">
        <v>889</v>
      </c>
      <c r="C55" s="90" t="s">
        <v>122</v>
      </c>
      <c r="D55" s="203">
        <v>7.86</v>
      </c>
      <c r="E55" s="203">
        <f t="shared" si="19"/>
        <v>7.8992999999999993</v>
      </c>
      <c r="F55" s="203">
        <f t="shared" si="20"/>
        <v>8.3362633380000002</v>
      </c>
      <c r="G55" s="91">
        <f>ACA!P61</f>
        <v>1.0272025559795854</v>
      </c>
      <c r="H55" s="91">
        <f>'Formula factor data'!L58</f>
        <v>471.75</v>
      </c>
      <c r="I55" s="91">
        <f>'Formula factor data'!M58</f>
        <v>564.48</v>
      </c>
      <c r="J55" s="91">
        <f>'Formula factor data'!N58</f>
        <v>1036.23</v>
      </c>
      <c r="K55" s="91">
        <f>'Formula factor data'!X58</f>
        <v>258.95679085136715</v>
      </c>
      <c r="L55" s="91">
        <f>'Formula factor data'!Y58</f>
        <v>108.47158668266347</v>
      </c>
      <c r="M55" s="91">
        <f>'Formula factor data'!Z58</f>
        <v>61.228947210557891</v>
      </c>
      <c r="N55" s="91">
        <f>'Formula factor data'!AA58</f>
        <v>74.697243551289745</v>
      </c>
      <c r="O55" s="91">
        <f>'Formula factor data'!AB58</f>
        <v>112.30487102579484</v>
      </c>
      <c r="P55" s="91">
        <f>'Formula factor data'!AC58</f>
        <v>161.1015446910618</v>
      </c>
      <c r="Q55" s="91">
        <f>'Formula factor data'!AD58</f>
        <v>135.40817936412719</v>
      </c>
      <c r="R55" s="91">
        <f>'Formula factor data'!AE58</f>
        <v>449.54774929041901</v>
      </c>
      <c r="S55" s="91">
        <f>'Formula factor data'!AF58</f>
        <v>22.634587073608618</v>
      </c>
      <c r="T55" s="92">
        <f>$G55*'National calculations'!$E$43</f>
        <v>7.0066557632387783</v>
      </c>
      <c r="U55" s="92">
        <f>$G55*'National calculations'!$E$44</f>
        <v>1.2764054711242891</v>
      </c>
      <c r="V55" s="92">
        <f>$G55*'National calculations'!$E$52</f>
        <v>1.2988652224149018</v>
      </c>
      <c r="W55" s="92">
        <f>$G55*'National calculations'!$E$53</f>
        <v>0.98369939638775761</v>
      </c>
      <c r="X55" s="92">
        <f>$G55*'National calculations'!$E$54</f>
        <v>0.92639651892827712</v>
      </c>
      <c r="Y55" s="92">
        <f>$G55*'National calculations'!$E$55</f>
        <v>0.84999268231563585</v>
      </c>
      <c r="Z55" s="92">
        <f>$G55*'National calculations'!$E$56</f>
        <v>0.54437733586506942</v>
      </c>
      <c r="AA55" s="92">
        <f>$G55*'National calculations'!$E$57</f>
        <v>0.4488725400992683</v>
      </c>
      <c r="AB55" s="92">
        <f>$G55*'National calculations'!$E$46</f>
        <v>0.53814416730291226</v>
      </c>
      <c r="AC55" s="92">
        <f>$G55*'National calculations'!$E$47</f>
        <v>3.7281886687551591</v>
      </c>
      <c r="AD55" s="93">
        <f t="shared" si="27"/>
        <v>4138488.933878324</v>
      </c>
      <c r="AE55" s="93">
        <f t="shared" si="27"/>
        <v>188404.30283765978</v>
      </c>
      <c r="AF55" s="93">
        <f t="shared" si="27"/>
        <v>80307.283790496745</v>
      </c>
      <c r="AG55" s="93">
        <f t="shared" si="27"/>
        <v>34331.600695115696</v>
      </c>
      <c r="AH55" s="93">
        <f t="shared" si="27"/>
        <v>39443.581847687929</v>
      </c>
      <c r="AI55" s="93">
        <f t="shared" si="27"/>
        <v>54411.241579386326</v>
      </c>
      <c r="AJ55" s="93">
        <f t="shared" si="27"/>
        <v>49989.016930520564</v>
      </c>
      <c r="AK55" s="93">
        <f t="shared" si="26"/>
        <v>34645.177650194069</v>
      </c>
      <c r="AL55" s="93">
        <f t="shared" si="21"/>
        <v>293127.90249340131</v>
      </c>
      <c r="AM55" s="93">
        <f t="shared" si="28"/>
        <v>137895.25454673081</v>
      </c>
      <c r="AN55" s="93">
        <f t="shared" si="28"/>
        <v>48100.026298374396</v>
      </c>
      <c r="AO55" s="92">
        <f t="shared" si="22"/>
        <v>4806016.4200544897</v>
      </c>
      <c r="AP55" s="92">
        <f t="shared" si="29"/>
        <v>7.0066557632387783</v>
      </c>
      <c r="AQ55" s="92">
        <f t="shared" si="30"/>
        <v>0.31897731645240274</v>
      </c>
      <c r="AR55" s="92">
        <f t="shared" si="31"/>
        <v>0.49627927975314245</v>
      </c>
      <c r="AS55" s="92">
        <f t="shared" si="32"/>
        <v>0.23346313000471991</v>
      </c>
      <c r="AT55" s="92">
        <f t="shared" si="33"/>
        <v>8.1435599287590255E-2</v>
      </c>
      <c r="AU55" s="92">
        <f t="shared" si="34"/>
        <v>8.1368110887366338</v>
      </c>
      <c r="AV55" s="92">
        <v>0</v>
      </c>
      <c r="AW55" s="92">
        <v>0</v>
      </c>
      <c r="AX55" s="93">
        <f t="shared" si="35"/>
        <v>0</v>
      </c>
      <c r="AY55" s="93">
        <f t="shared" si="36"/>
        <v>0</v>
      </c>
      <c r="AZ55" s="92">
        <f t="shared" si="37"/>
        <v>8.14</v>
      </c>
      <c r="BA55" s="184"/>
      <c r="BB55" s="91">
        <v>193.11</v>
      </c>
      <c r="BC55" s="91">
        <v>676.34</v>
      </c>
      <c r="BD55" s="93">
        <f t="shared" si="38"/>
        <v>2188826</v>
      </c>
      <c r="BE55" s="93">
        <f t="shared" si="23"/>
        <v>895992</v>
      </c>
      <c r="BF55" s="93">
        <f t="shared" si="24"/>
        <v>3138083</v>
      </c>
      <c r="BG55" s="93">
        <f t="shared" si="25"/>
        <v>6222901</v>
      </c>
      <c r="BH55" s="184"/>
      <c r="BI55" s="185"/>
      <c r="BJ55" s="30"/>
      <c r="BL55" s="30"/>
      <c r="BN55" s="30"/>
    </row>
    <row r="56" spans="1:66" x14ac:dyDescent="0.35">
      <c r="A56" s="90" t="s">
        <v>121</v>
      </c>
      <c r="B56" s="89">
        <v>890</v>
      </c>
      <c r="C56" s="90" t="s">
        <v>123</v>
      </c>
      <c r="D56" s="203">
        <v>8.01</v>
      </c>
      <c r="E56" s="203">
        <f t="shared" si="19"/>
        <v>8.0500499999999988</v>
      </c>
      <c r="F56" s="203">
        <f t="shared" si="20"/>
        <v>8.4953523329999996</v>
      </c>
      <c r="G56" s="91">
        <f>ACA!P62</f>
        <v>1.0313904265164429</v>
      </c>
      <c r="H56" s="91">
        <f>'Formula factor data'!L59</f>
        <v>411.48</v>
      </c>
      <c r="I56" s="91">
        <f>'Formula factor data'!M59</f>
        <v>429.02</v>
      </c>
      <c r="J56" s="91">
        <f>'Formula factor data'!N59</f>
        <v>840.5</v>
      </c>
      <c r="K56" s="91">
        <f>'Formula factor data'!X59</f>
        <v>334.09951104672217</v>
      </c>
      <c r="L56" s="91">
        <f>'Formula factor data'!Y59</f>
        <v>204.7533834586466</v>
      </c>
      <c r="M56" s="91">
        <f>'Formula factor data'!Z59</f>
        <v>94.563431305536568</v>
      </c>
      <c r="N56" s="91">
        <f>'Formula factor data'!AA59</f>
        <v>88.933287764866719</v>
      </c>
      <c r="O56" s="91">
        <f>'Formula factor data'!AB59</f>
        <v>30.104032809295965</v>
      </c>
      <c r="P56" s="91">
        <f>'Formula factor data'!AC59</f>
        <v>98.125358851674633</v>
      </c>
      <c r="Q56" s="91">
        <f>'Formula factor data'!AD59</f>
        <v>93.184620642515384</v>
      </c>
      <c r="R56" s="91">
        <f>'Formula factor data'!AE59</f>
        <v>95.572340620049999</v>
      </c>
      <c r="S56" s="91">
        <f>'Formula factor data'!AF59</f>
        <v>26.670140732873076</v>
      </c>
      <c r="T56" s="92">
        <f>$G56*'National calculations'!$E$43</f>
        <v>7.0352216649316404</v>
      </c>
      <c r="U56" s="92">
        <f>$G56*'National calculations'!$E$44</f>
        <v>1.281609333628805</v>
      </c>
      <c r="V56" s="92">
        <f>$G56*'National calculations'!$E$52</f>
        <v>1.3041606525758138</v>
      </c>
      <c r="W56" s="92">
        <f>$G56*'National calculations'!$E$53</f>
        <v>0.98770990599491881</v>
      </c>
      <c r="X56" s="92">
        <f>$G56*'National calculations'!$E$54</f>
        <v>0.93017340661657466</v>
      </c>
      <c r="Y56" s="92">
        <f>$G56*'National calculations'!$E$55</f>
        <v>0.85345807411211494</v>
      </c>
      <c r="Z56" s="92">
        <f>$G56*'National calculations'!$E$56</f>
        <v>0.54659674409427517</v>
      </c>
      <c r="AA56" s="92">
        <f>$G56*'National calculations'!$E$57</f>
        <v>0.4507025784637011</v>
      </c>
      <c r="AB56" s="92">
        <f>$G56*'National calculations'!$E$46</f>
        <v>0.54033816311192806</v>
      </c>
      <c r="AC56" s="92">
        <f>$G56*'National calculations'!$E$47</f>
        <v>3.7433883695257983</v>
      </c>
      <c r="AD56" s="93">
        <f t="shared" si="27"/>
        <v>3370469.171343775</v>
      </c>
      <c r="AE56" s="93">
        <f t="shared" si="27"/>
        <v>244065.47947943053</v>
      </c>
      <c r="AF56" s="93">
        <f t="shared" si="27"/>
        <v>152207.84452746459</v>
      </c>
      <c r="AG56" s="93">
        <f t="shared" si="27"/>
        <v>53238.705571848637</v>
      </c>
      <c r="AH56" s="93">
        <f t="shared" si="27"/>
        <v>47152.326167859181</v>
      </c>
      <c r="AI56" s="93">
        <f t="shared" si="27"/>
        <v>14644.742022724904</v>
      </c>
      <c r="AJ56" s="93">
        <f t="shared" si="27"/>
        <v>30571.950947002402</v>
      </c>
      <c r="AK56" s="93">
        <f t="shared" si="26"/>
        <v>23939.1728141438</v>
      </c>
      <c r="AL56" s="93">
        <f t="shared" si="21"/>
        <v>321754.74205104349</v>
      </c>
      <c r="AM56" s="93">
        <f t="shared" si="28"/>
        <v>29435.588295718837</v>
      </c>
      <c r="AN56" s="93">
        <f t="shared" si="28"/>
        <v>56906.915940840394</v>
      </c>
      <c r="AO56" s="92">
        <f t="shared" si="22"/>
        <v>4022631.8971108082</v>
      </c>
      <c r="AP56" s="92">
        <f t="shared" si="29"/>
        <v>7.0352216649316404</v>
      </c>
      <c r="AQ56" s="92">
        <f t="shared" si="30"/>
        <v>0.50944087057501386</v>
      </c>
      <c r="AR56" s="92">
        <f t="shared" si="31"/>
        <v>0.6716026217707578</v>
      </c>
      <c r="AS56" s="92">
        <f t="shared" si="32"/>
        <v>6.1441264693569697E-2</v>
      </c>
      <c r="AT56" s="92">
        <f t="shared" si="33"/>
        <v>0.11878250402504857</v>
      </c>
      <c r="AU56" s="92">
        <f t="shared" si="34"/>
        <v>8.3964889259960298</v>
      </c>
      <c r="AV56" s="92">
        <v>0</v>
      </c>
      <c r="AW56" s="92">
        <v>0</v>
      </c>
      <c r="AX56" s="93">
        <f t="shared" si="35"/>
        <v>0</v>
      </c>
      <c r="AY56" s="93">
        <f t="shared" si="36"/>
        <v>0</v>
      </c>
      <c r="AZ56" s="92">
        <f t="shared" si="37"/>
        <v>8.4</v>
      </c>
      <c r="BA56" s="184"/>
      <c r="BB56" s="91">
        <v>146.77000000000001</v>
      </c>
      <c r="BC56" s="91">
        <v>514.03</v>
      </c>
      <c r="BD56" s="93">
        <f t="shared" si="38"/>
        <v>1970167</v>
      </c>
      <c r="BE56" s="93">
        <f t="shared" si="23"/>
        <v>702735</v>
      </c>
      <c r="BF56" s="93">
        <f t="shared" si="24"/>
        <v>2461176</v>
      </c>
      <c r="BG56" s="93">
        <f t="shared" si="25"/>
        <v>5134078</v>
      </c>
      <c r="BH56" s="184"/>
      <c r="BI56" s="185"/>
      <c r="BJ56" s="30"/>
      <c r="BL56" s="30"/>
      <c r="BN56" s="30"/>
    </row>
    <row r="57" spans="1:66" x14ac:dyDescent="0.35">
      <c r="A57" s="90" t="s">
        <v>121</v>
      </c>
      <c r="B57" s="89">
        <v>350</v>
      </c>
      <c r="C57" s="90" t="s">
        <v>124</v>
      </c>
      <c r="D57" s="203">
        <v>8.0500000000000007</v>
      </c>
      <c r="E57" s="203">
        <f t="shared" si="19"/>
        <v>8.0902499999999993</v>
      </c>
      <c r="F57" s="203">
        <f t="shared" si="20"/>
        <v>8.537776065000001</v>
      </c>
      <c r="G57" s="91">
        <f>ACA!P63</f>
        <v>1.0632275305121177</v>
      </c>
      <c r="H57" s="91">
        <f>'Formula factor data'!L60</f>
        <v>843.62</v>
      </c>
      <c r="I57" s="91">
        <f>'Formula factor data'!M60</f>
        <v>1215.06</v>
      </c>
      <c r="J57" s="91">
        <f>'Formula factor data'!N60</f>
        <v>2058.6799999999998</v>
      </c>
      <c r="K57" s="91">
        <f>'Formula factor data'!X60</f>
        <v>532.21235294117639</v>
      </c>
      <c r="L57" s="91">
        <f>'Formula factor data'!Y60</f>
        <v>138.59933651344318</v>
      </c>
      <c r="M57" s="91">
        <f>'Formula factor data'!Z60</f>
        <v>166.83253469210754</v>
      </c>
      <c r="N57" s="91">
        <f>'Formula factor data'!AA60</f>
        <v>241.48869904596702</v>
      </c>
      <c r="O57" s="91">
        <f>'Formula factor data'!AB60</f>
        <v>158.35141587163918</v>
      </c>
      <c r="P57" s="91">
        <f>'Formula factor data'!AC60</f>
        <v>399.72852124891585</v>
      </c>
      <c r="Q57" s="91">
        <f>'Formula factor data'!AD60</f>
        <v>208.01059843885514</v>
      </c>
      <c r="R57" s="91">
        <f>'Formula factor data'!AE60</f>
        <v>688.07323853309595</v>
      </c>
      <c r="S57" s="91">
        <f>'Formula factor data'!AF60</f>
        <v>47.914352666737351</v>
      </c>
      <c r="T57" s="92">
        <f>$G57*'National calculations'!$E$43</f>
        <v>7.252385871638074</v>
      </c>
      <c r="U57" s="92">
        <f>$G57*'National calculations'!$E$44</f>
        <v>1.3211702298593242</v>
      </c>
      <c r="V57" s="92">
        <f>$G57*'National calculations'!$E$52</f>
        <v>1.3444176660749221</v>
      </c>
      <c r="W57" s="92">
        <f>$G57*'National calculations'!$E$53</f>
        <v>1.0181986735714492</v>
      </c>
      <c r="X57" s="92">
        <f>$G57*'National calculations'!$E$54</f>
        <v>0.95888612947990925</v>
      </c>
      <c r="Y57" s="92">
        <f>$G57*'National calculations'!$E$55</f>
        <v>0.87980273735785497</v>
      </c>
      <c r="Z57" s="92">
        <f>$G57*'National calculations'!$E$56</f>
        <v>0.56346916886963672</v>
      </c>
      <c r="AA57" s="92">
        <f>$G57*'National calculations'!$E$57</f>
        <v>0.46461492871706939</v>
      </c>
      <c r="AB57" s="92">
        <f>$G57*'National calculations'!$E$46</f>
        <v>0.55701739713383913</v>
      </c>
      <c r="AC57" s="92">
        <f>$G57*'National calculations'!$E$47</f>
        <v>3.8589398054832977</v>
      </c>
      <c r="AD57" s="93">
        <f t="shared" si="27"/>
        <v>8510294.7953476049</v>
      </c>
      <c r="AE57" s="93">
        <f t="shared" si="27"/>
        <v>400791.57650148147</v>
      </c>
      <c r="AF57" s="93">
        <f t="shared" si="27"/>
        <v>106211.17601351353</v>
      </c>
      <c r="AG57" s="93">
        <f t="shared" si="27"/>
        <v>96825.13935327802</v>
      </c>
      <c r="AH57" s="93">
        <f t="shared" si="27"/>
        <v>131989.29344655579</v>
      </c>
      <c r="AI57" s="93">
        <f t="shared" si="27"/>
        <v>79411.265214565326</v>
      </c>
      <c r="AJ57" s="93">
        <f t="shared" si="27"/>
        <v>128383.77765572086</v>
      </c>
      <c r="AK57" s="93">
        <f t="shared" si="26"/>
        <v>55087.552738656275</v>
      </c>
      <c r="AL57" s="93">
        <f t="shared" si="21"/>
        <v>597908.20442228985</v>
      </c>
      <c r="AM57" s="93">
        <f t="shared" si="28"/>
        <v>218463.19568813909</v>
      </c>
      <c r="AN57" s="93">
        <f t="shared" si="28"/>
        <v>105392.20357299341</v>
      </c>
      <c r="AO57" s="92">
        <f t="shared" si="22"/>
        <v>9832849.9755325094</v>
      </c>
      <c r="AP57" s="92">
        <f t="shared" si="29"/>
        <v>7.252385871638074</v>
      </c>
      <c r="AQ57" s="92">
        <f t="shared" si="30"/>
        <v>0.34155046761481428</v>
      </c>
      <c r="AR57" s="92">
        <f t="shared" si="31"/>
        <v>0.50953123464762284</v>
      </c>
      <c r="AS57" s="92">
        <f t="shared" si="32"/>
        <v>0.18617209297470047</v>
      </c>
      <c r="AT57" s="92">
        <f t="shared" si="33"/>
        <v>8.9814154098566842E-2</v>
      </c>
      <c r="AU57" s="92">
        <f t="shared" si="34"/>
        <v>8.3794538209737794</v>
      </c>
      <c r="AV57" s="92">
        <v>0</v>
      </c>
      <c r="AW57" s="92">
        <v>0</v>
      </c>
      <c r="AX57" s="93">
        <f t="shared" si="35"/>
        <v>0</v>
      </c>
      <c r="AY57" s="93">
        <f t="shared" si="36"/>
        <v>0</v>
      </c>
      <c r="AZ57" s="92">
        <f t="shared" si="37"/>
        <v>8.3800000000000008</v>
      </c>
      <c r="BA57" s="184"/>
      <c r="BB57" s="91">
        <v>415.68</v>
      </c>
      <c r="BC57" s="91">
        <v>1455.84</v>
      </c>
      <c r="BD57" s="93">
        <f t="shared" si="38"/>
        <v>4029636</v>
      </c>
      <c r="BE57" s="93">
        <f t="shared" si="23"/>
        <v>1985538</v>
      </c>
      <c r="BF57" s="93">
        <f t="shared" si="24"/>
        <v>6953966</v>
      </c>
      <c r="BG57" s="93">
        <f t="shared" si="25"/>
        <v>12969140</v>
      </c>
      <c r="BH57" s="184"/>
      <c r="BI57" s="185"/>
      <c r="BJ57" s="30"/>
      <c r="BL57" s="30"/>
      <c r="BN57" s="30"/>
    </row>
    <row r="58" spans="1:66" x14ac:dyDescent="0.35">
      <c r="A58" s="90" t="s">
        <v>121</v>
      </c>
      <c r="B58" s="89">
        <v>351</v>
      </c>
      <c r="C58" s="90" t="s">
        <v>125</v>
      </c>
      <c r="D58" s="203">
        <v>7.74</v>
      </c>
      <c r="E58" s="203">
        <f t="shared" si="19"/>
        <v>7.7786999999999997</v>
      </c>
      <c r="F58" s="203">
        <f t="shared" si="20"/>
        <v>8.2089921420000014</v>
      </c>
      <c r="G58" s="91">
        <f>ACA!P64</f>
        <v>1.0655754935939479</v>
      </c>
      <c r="H58" s="91">
        <f>'Formula factor data'!L61</f>
        <v>460.91</v>
      </c>
      <c r="I58" s="91">
        <f>'Formula factor data'!M61</f>
        <v>871.46</v>
      </c>
      <c r="J58" s="91">
        <f>'Formula factor data'!N61</f>
        <v>1332.3700000000001</v>
      </c>
      <c r="K58" s="91">
        <f>'Formula factor data'!X61</f>
        <v>293.5061941876624</v>
      </c>
      <c r="L58" s="91">
        <f>'Formula factor data'!Y61</f>
        <v>33.907439761754354</v>
      </c>
      <c r="M58" s="91">
        <f>'Formula factor data'!Z61</f>
        <v>59.518378305207122</v>
      </c>
      <c r="N58" s="91">
        <f>'Formula factor data'!AA61</f>
        <v>142.00243389585779</v>
      </c>
      <c r="O58" s="91">
        <f>'Formula factor data'!AB61</f>
        <v>88.856730439491017</v>
      </c>
      <c r="P58" s="91">
        <f>'Formula factor data'!AC61</f>
        <v>215.58879252775023</v>
      </c>
      <c r="Q58" s="91">
        <f>'Formula factor data'!AD61</f>
        <v>108.81642902265139</v>
      </c>
      <c r="R58" s="91">
        <f>'Formula factor data'!AE61</f>
        <v>264.52666010366698</v>
      </c>
      <c r="S58" s="91">
        <f>'Formula factor data'!AF61</f>
        <v>32.945876363636366</v>
      </c>
      <c r="T58" s="92">
        <f>$G58*'National calculations'!$E$43</f>
        <v>7.2684015726927589</v>
      </c>
      <c r="U58" s="92">
        <f>$G58*'National calculations'!$E$44</f>
        <v>1.3240878169566301</v>
      </c>
      <c r="V58" s="92">
        <f>$G58*'National calculations'!$E$52</f>
        <v>1.3473865913105052</v>
      </c>
      <c r="W58" s="92">
        <f>$G58*'National calculations'!$E$53</f>
        <v>1.0204471978307512</v>
      </c>
      <c r="X58" s="92">
        <f>$G58*'National calculations'!$E$54</f>
        <v>0.96100367174352364</v>
      </c>
      <c r="Y58" s="92">
        <f>$G58*'National calculations'!$E$55</f>
        <v>0.88174563696055275</v>
      </c>
      <c r="Z58" s="92">
        <f>$G58*'National calculations'!$E$56</f>
        <v>0.56471349782866787</v>
      </c>
      <c r="AA58" s="92">
        <f>$G58*'National calculations'!$E$57</f>
        <v>0.46564095434995478</v>
      </c>
      <c r="AB58" s="92">
        <f>$G58*'National calculations'!$E$46</f>
        <v>0.55824747841641975</v>
      </c>
      <c r="AC58" s="92">
        <f>$G58*'National calculations'!$E$47</f>
        <v>3.8674616391814105</v>
      </c>
      <c r="AD58" s="93">
        <f t="shared" si="27"/>
        <v>5519994.1159429317</v>
      </c>
      <c r="AE58" s="93">
        <f t="shared" si="27"/>
        <v>221517.94627735871</v>
      </c>
      <c r="AF58" s="93">
        <f t="shared" si="27"/>
        <v>26041.264917974197</v>
      </c>
      <c r="AG58" s="93">
        <f t="shared" si="27"/>
        <v>34619.156545758131</v>
      </c>
      <c r="AH58" s="93">
        <f t="shared" si="27"/>
        <v>77784.970411148708</v>
      </c>
      <c r="AI58" s="93">
        <f t="shared" si="27"/>
        <v>44658.949596372644</v>
      </c>
      <c r="AJ58" s="93">
        <f t="shared" si="27"/>
        <v>69395.16363897275</v>
      </c>
      <c r="AK58" s="93">
        <f t="shared" si="26"/>
        <v>28881.549939665063</v>
      </c>
      <c r="AL58" s="93">
        <f t="shared" si="21"/>
        <v>281381.05504989153</v>
      </c>
      <c r="AM58" s="93">
        <f t="shared" si="28"/>
        <v>84172.664356769994</v>
      </c>
      <c r="AN58" s="93">
        <f t="shared" si="28"/>
        <v>72627.640413179004</v>
      </c>
      <c r="AO58" s="92">
        <f t="shared" si="22"/>
        <v>6179693.4220401309</v>
      </c>
      <c r="AP58" s="92">
        <f t="shared" si="29"/>
        <v>7.268401572692758</v>
      </c>
      <c r="AQ58" s="92">
        <f t="shared" si="30"/>
        <v>0.29168172198802933</v>
      </c>
      <c r="AR58" s="92">
        <f t="shared" si="31"/>
        <v>0.37050592085662348</v>
      </c>
      <c r="AS58" s="92">
        <f t="shared" si="32"/>
        <v>0.11083358299630691</v>
      </c>
      <c r="AT58" s="92">
        <f t="shared" si="33"/>
        <v>9.5631778714303964E-2</v>
      </c>
      <c r="AU58" s="92">
        <f t="shared" si="34"/>
        <v>8.1370545772480227</v>
      </c>
      <c r="AV58" s="92">
        <v>0</v>
      </c>
      <c r="AW58" s="92">
        <v>0</v>
      </c>
      <c r="AX58" s="93">
        <f t="shared" si="35"/>
        <v>0</v>
      </c>
      <c r="AY58" s="93">
        <f t="shared" si="36"/>
        <v>0</v>
      </c>
      <c r="AZ58" s="92">
        <f t="shared" si="37"/>
        <v>8.14</v>
      </c>
      <c r="BA58" s="184"/>
      <c r="BB58" s="91">
        <v>298.13</v>
      </c>
      <c r="BC58" s="91">
        <v>1044.1500000000001</v>
      </c>
      <c r="BD58" s="93">
        <f t="shared" si="38"/>
        <v>2138531</v>
      </c>
      <c r="BE58" s="93">
        <f t="shared" si="23"/>
        <v>1383264</v>
      </c>
      <c r="BF58" s="93">
        <f t="shared" si="24"/>
        <v>4844648</v>
      </c>
      <c r="BG58" s="93">
        <f t="shared" si="25"/>
        <v>8366443</v>
      </c>
      <c r="BH58" s="184"/>
      <c r="BI58" s="185"/>
      <c r="BJ58" s="30"/>
      <c r="BL58" s="30"/>
      <c r="BN58" s="30"/>
    </row>
    <row r="59" spans="1:66" x14ac:dyDescent="0.35">
      <c r="A59" s="90" t="s">
        <v>121</v>
      </c>
      <c r="B59" s="89">
        <v>895</v>
      </c>
      <c r="C59" s="90" t="s">
        <v>126</v>
      </c>
      <c r="D59" s="203">
        <v>7.48</v>
      </c>
      <c r="E59" s="203">
        <f t="shared" si="19"/>
        <v>7.5173999999999994</v>
      </c>
      <c r="F59" s="203">
        <f t="shared" si="20"/>
        <v>7.9332378840000013</v>
      </c>
      <c r="G59" s="91">
        <f>ACA!P65</f>
        <v>1.0617688720404033</v>
      </c>
      <c r="H59" s="91">
        <f>'Formula factor data'!L62</f>
        <v>498.92</v>
      </c>
      <c r="I59" s="91">
        <f>'Formula factor data'!M62</f>
        <v>2084.61</v>
      </c>
      <c r="J59" s="91">
        <f>'Formula factor data'!N62</f>
        <v>2583.5300000000002</v>
      </c>
      <c r="K59" s="91">
        <f>'Formula factor data'!X62</f>
        <v>416.29104402228813</v>
      </c>
      <c r="L59" s="91">
        <f>'Formula factor data'!Y62</f>
        <v>12.063076280349947</v>
      </c>
      <c r="M59" s="91">
        <f>'Formula factor data'!Z62</f>
        <v>24.888031062616733</v>
      </c>
      <c r="N59" s="91">
        <f>'Formula factor data'!AA62</f>
        <v>0</v>
      </c>
      <c r="O59" s="91">
        <f>'Formula factor data'!AB62</f>
        <v>150.09006487761724</v>
      </c>
      <c r="P59" s="91">
        <f>'Formula factor data'!AC62</f>
        <v>252.43574363511254</v>
      </c>
      <c r="Q59" s="91">
        <f>'Formula factor data'!AD62</f>
        <v>130.28122382777943</v>
      </c>
      <c r="R59" s="91">
        <f>'Formula factor data'!AE62</f>
        <v>275.35849304651202</v>
      </c>
      <c r="S59" s="91">
        <f>'Formula factor data'!AF62</f>
        <v>53.214059937524411</v>
      </c>
      <c r="T59" s="92">
        <f>$G59*'National calculations'!$E$43</f>
        <v>7.242436210076252</v>
      </c>
      <c r="U59" s="92">
        <f>$G59*'National calculations'!$E$44</f>
        <v>1.3193576957656734</v>
      </c>
      <c r="V59" s="92">
        <f>$G59*'National calculations'!$E$52</f>
        <v>1.3425732384600744</v>
      </c>
      <c r="W59" s="92">
        <f>$G59*'National calculations'!$E$53</f>
        <v>1.0168017908925573</v>
      </c>
      <c r="X59" s="92">
        <f>$G59*'National calculations'!$E$54</f>
        <v>0.95757061860755466</v>
      </c>
      <c r="Y59" s="92">
        <f>$G59*'National calculations'!$E$55</f>
        <v>0.87859572222755022</v>
      </c>
      <c r="Z59" s="92">
        <f>$G59*'National calculations'!$E$56</f>
        <v>0.56269613670753149</v>
      </c>
      <c r="AA59" s="92">
        <f>$G59*'National calculations'!$E$57</f>
        <v>0.46397751623252648</v>
      </c>
      <c r="AB59" s="92">
        <f>$G59*'National calculations'!$E$46</f>
        <v>0.55625321625824586</v>
      </c>
      <c r="AC59" s="92">
        <f>$G59*'National calculations'!$E$47</f>
        <v>3.8536456656331066</v>
      </c>
      <c r="AD59" s="93">
        <f t="shared" si="27"/>
        <v>10665299.196436429</v>
      </c>
      <c r="AE59" s="93">
        <f t="shared" si="27"/>
        <v>313064.97178720561</v>
      </c>
      <c r="AF59" s="93">
        <f t="shared" si="27"/>
        <v>9231.4711308751903</v>
      </c>
      <c r="AG59" s="93">
        <f t="shared" si="27"/>
        <v>14424.530897067227</v>
      </c>
      <c r="AH59" s="93">
        <f t="shared" si="27"/>
        <v>0</v>
      </c>
      <c r="AI59" s="93">
        <f t="shared" si="27"/>
        <v>75165.038701688085</v>
      </c>
      <c r="AJ59" s="93">
        <f t="shared" si="27"/>
        <v>80965.432094911273</v>
      </c>
      <c r="AK59" s="93">
        <f t="shared" si="26"/>
        <v>34455.10842670776</v>
      </c>
      <c r="AL59" s="93">
        <f t="shared" si="21"/>
        <v>214241.58125124956</v>
      </c>
      <c r="AM59" s="93">
        <f t="shared" si="28"/>
        <v>87306.357007253304</v>
      </c>
      <c r="AN59" s="93">
        <f t="shared" si="28"/>
        <v>116888.83491451935</v>
      </c>
      <c r="AO59" s="92">
        <f t="shared" si="22"/>
        <v>11396800.941396656</v>
      </c>
      <c r="AP59" s="92">
        <f t="shared" si="29"/>
        <v>7.2424362100762503</v>
      </c>
      <c r="AQ59" s="92">
        <f t="shared" si="30"/>
        <v>0.2125916062941528</v>
      </c>
      <c r="AR59" s="92">
        <f t="shared" si="31"/>
        <v>0.14548405601940223</v>
      </c>
      <c r="AS59" s="92">
        <f t="shared" si="32"/>
        <v>5.9286730706106038E-2</v>
      </c>
      <c r="AT59" s="92">
        <f t="shared" si="33"/>
        <v>7.9375169411224689E-2</v>
      </c>
      <c r="AU59" s="92">
        <f t="shared" si="34"/>
        <v>7.7391737725071357</v>
      </c>
      <c r="AV59" s="92">
        <v>0</v>
      </c>
      <c r="AW59" s="92">
        <v>0</v>
      </c>
      <c r="AX59" s="93">
        <f t="shared" si="35"/>
        <v>0</v>
      </c>
      <c r="AY59" s="93">
        <f t="shared" si="36"/>
        <v>0</v>
      </c>
      <c r="AZ59" s="92">
        <f t="shared" si="37"/>
        <v>7.74</v>
      </c>
      <c r="BA59" s="184"/>
      <c r="BB59" s="91">
        <v>713.16</v>
      </c>
      <c r="BC59" s="91">
        <v>2497.7000000000003</v>
      </c>
      <c r="BD59" s="93">
        <f t="shared" si="38"/>
        <v>2201136</v>
      </c>
      <c r="BE59" s="93">
        <f t="shared" si="23"/>
        <v>3146320</v>
      </c>
      <c r="BF59" s="93">
        <f t="shared" si="24"/>
        <v>11019353</v>
      </c>
      <c r="BG59" s="93">
        <f t="shared" si="25"/>
        <v>16366809</v>
      </c>
      <c r="BH59" s="184"/>
      <c r="BI59" s="185"/>
      <c r="BJ59" s="30"/>
      <c r="BL59" s="30"/>
      <c r="BN59" s="30"/>
    </row>
    <row r="60" spans="1:66" x14ac:dyDescent="0.35">
      <c r="A60" s="90" t="s">
        <v>121</v>
      </c>
      <c r="B60" s="89">
        <v>896</v>
      </c>
      <c r="C60" s="90" t="s">
        <v>127</v>
      </c>
      <c r="D60" s="203">
        <v>7.64</v>
      </c>
      <c r="E60" s="203">
        <f t="shared" si="19"/>
        <v>7.6781999999999986</v>
      </c>
      <c r="F60" s="203">
        <f t="shared" si="20"/>
        <v>8.1029328120000006</v>
      </c>
      <c r="G60" s="91">
        <f>ACA!P66</f>
        <v>1.0707187288869806</v>
      </c>
      <c r="H60" s="91">
        <f>'Formula factor data'!L63</f>
        <v>650.54</v>
      </c>
      <c r="I60" s="91">
        <f>'Formula factor data'!M63</f>
        <v>1658.66</v>
      </c>
      <c r="J60" s="91">
        <f>'Formula factor data'!N63</f>
        <v>2309.1999999999998</v>
      </c>
      <c r="K60" s="91">
        <f>'Formula factor data'!X63</f>
        <v>441.72056418496692</v>
      </c>
      <c r="L60" s="91">
        <f>'Formula factor data'!Y63</f>
        <v>36.373596237747179</v>
      </c>
      <c r="M60" s="91">
        <f>'Formula factor data'!Z63</f>
        <v>186.57823106124991</v>
      </c>
      <c r="N60" s="91">
        <f>'Formula factor data'!AA63</f>
        <v>132.41035752733865</v>
      </c>
      <c r="O60" s="91">
        <f>'Formula factor data'!AB63</f>
        <v>95.905921015354963</v>
      </c>
      <c r="P60" s="91">
        <f>'Formula factor data'!AC63</f>
        <v>158.18589155192927</v>
      </c>
      <c r="Q60" s="91">
        <f>'Formula factor data'!AD63</f>
        <v>229.75552155929512</v>
      </c>
      <c r="R60" s="91">
        <f>'Formula factor data'!AE63</f>
        <v>196.67277781070797</v>
      </c>
      <c r="S60" s="91">
        <f>'Formula factor data'!AF63</f>
        <v>48.7562200410865</v>
      </c>
      <c r="T60" s="92">
        <f>$G60*'National calculations'!$E$43</f>
        <v>7.3034841170242952</v>
      </c>
      <c r="U60" s="92">
        <f>$G60*'National calculations'!$E$44</f>
        <v>1.3304788190322101</v>
      </c>
      <c r="V60" s="92">
        <f>$G60*'National calculations'!$E$52</f>
        <v>1.3538900500625586</v>
      </c>
      <c r="W60" s="92">
        <f>$G60*'National calculations'!$E$53</f>
        <v>1.0253726114444388</v>
      </c>
      <c r="X60" s="92">
        <f>$G60*'National calculations'!$E$54</f>
        <v>0.96564216805932657</v>
      </c>
      <c r="Y60" s="92">
        <f>$G60*'National calculations'!$E$55</f>
        <v>0.88600157687917602</v>
      </c>
      <c r="Z60" s="92">
        <f>$G60*'National calculations'!$E$56</f>
        <v>0.56743921215857263</v>
      </c>
      <c r="AA60" s="92">
        <f>$G60*'National calculations'!$E$57</f>
        <v>0.467888473183385</v>
      </c>
      <c r="AB60" s="92">
        <f>$G60*'National calculations'!$E$46</f>
        <v>0.56094198307657661</v>
      </c>
      <c r="AC60" s="92">
        <f>$G60*'National calculations'!$E$47</f>
        <v>3.8861287963342082</v>
      </c>
      <c r="AD60" s="93">
        <f t="shared" si="27"/>
        <v>9613167.1481285263</v>
      </c>
      <c r="AE60" s="93">
        <f t="shared" si="27"/>
        <v>334988.91711006215</v>
      </c>
      <c r="AF60" s="93">
        <f t="shared" si="27"/>
        <v>28070.134517828927</v>
      </c>
      <c r="AG60" s="93">
        <f t="shared" si="27"/>
        <v>109047.95857251591</v>
      </c>
      <c r="AH60" s="93">
        <f t="shared" si="27"/>
        <v>72880.784088239627</v>
      </c>
      <c r="AI60" s="93">
        <f t="shared" si="27"/>
        <v>48434.494433442895</v>
      </c>
      <c r="AJ60" s="93">
        <f t="shared" si="27"/>
        <v>51163.700275792049</v>
      </c>
      <c r="AK60" s="93">
        <f t="shared" si="26"/>
        <v>61274.977307063615</v>
      </c>
      <c r="AL60" s="93">
        <f t="shared" si="21"/>
        <v>370872.04919488297</v>
      </c>
      <c r="AM60" s="93">
        <f t="shared" si="28"/>
        <v>62883.550261320961</v>
      </c>
      <c r="AN60" s="93">
        <f t="shared" si="28"/>
        <v>107999.58190018177</v>
      </c>
      <c r="AO60" s="92">
        <f t="shared" si="22"/>
        <v>10489911.246594973</v>
      </c>
      <c r="AP60" s="92">
        <f t="shared" si="29"/>
        <v>7.3034841170242952</v>
      </c>
      <c r="AQ60" s="92">
        <f t="shared" si="30"/>
        <v>0.25450366125890195</v>
      </c>
      <c r="AR60" s="92">
        <f t="shared" si="31"/>
        <v>0.28176542433992707</v>
      </c>
      <c r="AS60" s="92">
        <f t="shared" si="32"/>
        <v>4.7774994804398702E-2</v>
      </c>
      <c r="AT60" s="92">
        <f t="shared" si="33"/>
        <v>8.2051338429790954E-2</v>
      </c>
      <c r="AU60" s="92">
        <f t="shared" si="34"/>
        <v>7.9695795358573127</v>
      </c>
      <c r="AV60" s="92">
        <v>0</v>
      </c>
      <c r="AW60" s="92">
        <v>0</v>
      </c>
      <c r="AX60" s="93">
        <f t="shared" si="35"/>
        <v>0</v>
      </c>
      <c r="AY60" s="93">
        <f t="shared" si="36"/>
        <v>0</v>
      </c>
      <c r="AZ60" s="92">
        <f t="shared" si="37"/>
        <v>7.97</v>
      </c>
      <c r="BA60" s="184"/>
      <c r="BB60" s="91">
        <v>567.44000000000005</v>
      </c>
      <c r="BC60" s="91">
        <v>1987.3400000000001</v>
      </c>
      <c r="BD60" s="93">
        <f t="shared" si="38"/>
        <v>2955339</v>
      </c>
      <c r="BE60" s="93">
        <f t="shared" si="23"/>
        <v>2577824</v>
      </c>
      <c r="BF60" s="93">
        <f t="shared" si="24"/>
        <v>9028287</v>
      </c>
      <c r="BG60" s="93">
        <f t="shared" si="25"/>
        <v>14561450</v>
      </c>
      <c r="BH60" s="184"/>
      <c r="BI60" s="185"/>
      <c r="BJ60" s="30"/>
      <c r="BL60" s="30"/>
      <c r="BN60" s="30"/>
    </row>
    <row r="61" spans="1:66" x14ac:dyDescent="0.35">
      <c r="A61" s="90" t="s">
        <v>121</v>
      </c>
      <c r="B61" s="89">
        <v>942</v>
      </c>
      <c r="C61" s="90" t="s">
        <v>128</v>
      </c>
      <c r="D61" s="203">
        <v>7.37</v>
      </c>
      <c r="E61" s="203">
        <f t="shared" si="19"/>
        <v>7.4068499999999995</v>
      </c>
      <c r="F61" s="203">
        <f t="shared" si="20"/>
        <v>7.8165726210000006</v>
      </c>
      <c r="G61" s="91">
        <f>ACA!P67</f>
        <v>1.0154570590865781</v>
      </c>
      <c r="H61" s="91">
        <f>'Formula factor data'!L64</f>
        <v>514.99</v>
      </c>
      <c r="I61" s="91">
        <f>'Formula factor data'!M64</f>
        <v>1201.1500000000001</v>
      </c>
      <c r="J61" s="91">
        <f>'Formula factor data'!N64</f>
        <v>1716.14</v>
      </c>
      <c r="K61" s="91">
        <f>'Formula factor data'!X64</f>
        <v>359.29337374876644</v>
      </c>
      <c r="L61" s="91">
        <f>'Formula factor data'!Y64</f>
        <v>15.268389890559801</v>
      </c>
      <c r="M61" s="91">
        <f>'Formula factor data'!Z64</f>
        <v>118.06899728725729</v>
      </c>
      <c r="N61" s="91">
        <f>'Formula factor data'!AA64</f>
        <v>80.395504291000719</v>
      </c>
      <c r="O61" s="91">
        <f>'Formula factor data'!AB64</f>
        <v>56.074175261790415</v>
      </c>
      <c r="P61" s="91">
        <f>'Formula factor data'!AC64</f>
        <v>147.81963309975595</v>
      </c>
      <c r="Q61" s="91">
        <f>'Formula factor data'!AD64</f>
        <v>232.19124626253748</v>
      </c>
      <c r="R61" s="91">
        <f>'Formula factor data'!AE64</f>
        <v>96.000240386546608</v>
      </c>
      <c r="S61" s="91">
        <f>'Formula factor data'!AF64</f>
        <v>45.700448834452786</v>
      </c>
      <c r="T61" s="92">
        <f>$G61*'National calculations'!$E$43</f>
        <v>6.926538503971436</v>
      </c>
      <c r="U61" s="92">
        <f>$G61*'National calculations'!$E$44</f>
        <v>1.2618104758061448</v>
      </c>
      <c r="V61" s="92">
        <f>$G61*'National calculations'!$E$52</f>
        <v>1.2840134121799081</v>
      </c>
      <c r="W61" s="92">
        <f>$G61*'National calculations'!$E$53</f>
        <v>0.97245133422449015</v>
      </c>
      <c r="X61" s="92">
        <f>$G61*'National calculations'!$E$54</f>
        <v>0.91580368368714182</v>
      </c>
      <c r="Y61" s="92">
        <f>$G61*'National calculations'!$E$55</f>
        <v>0.84027348297067661</v>
      </c>
      <c r="Z61" s="92">
        <f>$G61*'National calculations'!$E$56</f>
        <v>0.53815268010481465</v>
      </c>
      <c r="AA61" s="92">
        <f>$G61*'National calculations'!$E$57</f>
        <v>0.44373992920923366</v>
      </c>
      <c r="AB61" s="92">
        <f>$G61*'National calculations'!$E$46</f>
        <v>0.53199078440072645</v>
      </c>
      <c r="AC61" s="92">
        <f>$G61*'National calculations'!$E$47</f>
        <v>3.6855588795568162</v>
      </c>
      <c r="AD61" s="93">
        <f t="shared" si="27"/>
        <v>6775538.5792771587</v>
      </c>
      <c r="AE61" s="93">
        <f t="shared" si="27"/>
        <v>258415.28144383786</v>
      </c>
      <c r="AF61" s="93">
        <f t="shared" si="27"/>
        <v>11174.745919066416</v>
      </c>
      <c r="AG61" s="93">
        <f t="shared" si="27"/>
        <v>65445.32174724841</v>
      </c>
      <c r="AH61" s="93">
        <f t="shared" si="27"/>
        <v>41967.104419502815</v>
      </c>
      <c r="AI61" s="93">
        <f t="shared" si="27"/>
        <v>26857.056254601684</v>
      </c>
      <c r="AJ61" s="93">
        <f t="shared" si="27"/>
        <v>45343.233083104096</v>
      </c>
      <c r="AK61" s="93">
        <f t="shared" si="26"/>
        <v>58728.540492339009</v>
      </c>
      <c r="AL61" s="93">
        <f t="shared" si="21"/>
        <v>249516.00191586243</v>
      </c>
      <c r="AM61" s="93">
        <f t="shared" si="28"/>
        <v>29110.608615961424</v>
      </c>
      <c r="AN61" s="93">
        <f t="shared" si="28"/>
        <v>96006.066150883154</v>
      </c>
      <c r="AO61" s="92">
        <f t="shared" si="22"/>
        <v>7408586.5374037046</v>
      </c>
      <c r="AP61" s="92">
        <f t="shared" si="29"/>
        <v>6.9265385039714369</v>
      </c>
      <c r="AQ61" s="92">
        <f t="shared" si="30"/>
        <v>0.26417433477683988</v>
      </c>
      <c r="AR61" s="92">
        <f t="shared" si="31"/>
        <v>0.25507672554815736</v>
      </c>
      <c r="AS61" s="92">
        <f t="shared" si="32"/>
        <v>2.9759368807846232E-2</v>
      </c>
      <c r="AT61" s="92">
        <f t="shared" si="33"/>
        <v>9.814566119404558E-2</v>
      </c>
      <c r="AU61" s="92">
        <f t="shared" si="34"/>
        <v>7.5736945942983267</v>
      </c>
      <c r="AV61" s="92">
        <v>0</v>
      </c>
      <c r="AW61" s="92">
        <v>0</v>
      </c>
      <c r="AX61" s="93">
        <f t="shared" si="35"/>
        <v>0</v>
      </c>
      <c r="AY61" s="93">
        <f t="shared" si="36"/>
        <v>0</v>
      </c>
      <c r="AZ61" s="92">
        <f t="shared" si="37"/>
        <v>7.57</v>
      </c>
      <c r="BA61" s="184"/>
      <c r="BB61" s="91">
        <v>410.92</v>
      </c>
      <c r="BC61" s="91">
        <v>1439.17</v>
      </c>
      <c r="BD61" s="93">
        <f t="shared" si="38"/>
        <v>2222131</v>
      </c>
      <c r="BE61" s="93">
        <f t="shared" si="23"/>
        <v>1773079</v>
      </c>
      <c r="BF61" s="93">
        <f t="shared" si="24"/>
        <v>6209875</v>
      </c>
      <c r="BG61" s="93">
        <f t="shared" si="25"/>
        <v>10205085</v>
      </c>
      <c r="BH61" s="184"/>
      <c r="BI61" s="185"/>
      <c r="BJ61" s="30"/>
      <c r="BL61" s="30"/>
      <c r="BN61" s="30"/>
    </row>
    <row r="62" spans="1:66" x14ac:dyDescent="0.35">
      <c r="A62" s="90" t="s">
        <v>121</v>
      </c>
      <c r="B62" s="89">
        <v>876</v>
      </c>
      <c r="C62" s="90" t="s">
        <v>129</v>
      </c>
      <c r="D62" s="203">
        <v>8.1999999999999993</v>
      </c>
      <c r="E62" s="203">
        <f t="shared" si="19"/>
        <v>8.2409999999999979</v>
      </c>
      <c r="F62" s="203">
        <f t="shared" si="20"/>
        <v>8.6968650600000004</v>
      </c>
      <c r="G62" s="91">
        <f>ACA!P68</f>
        <v>1.0680563837213493</v>
      </c>
      <c r="H62" s="91">
        <f>'Formula factor data'!L65</f>
        <v>396.49</v>
      </c>
      <c r="I62" s="91">
        <f>'Formula factor data'!M65</f>
        <v>502.92</v>
      </c>
      <c r="J62" s="91">
        <f>'Formula factor data'!N65</f>
        <v>899.41000000000008</v>
      </c>
      <c r="K62" s="91">
        <f>'Formula factor data'!X65</f>
        <v>341.97622562674098</v>
      </c>
      <c r="L62" s="91">
        <f>'Formula factor data'!Y65</f>
        <v>59.881874726237406</v>
      </c>
      <c r="M62" s="91">
        <f>'Formula factor data'!Z65</f>
        <v>184.89842020732954</v>
      </c>
      <c r="N62" s="91">
        <f>'Formula factor data'!AA65</f>
        <v>44.38612644181633</v>
      </c>
      <c r="O62" s="91">
        <f>'Formula factor data'!AB65</f>
        <v>112.27851511169516</v>
      </c>
      <c r="P62" s="91">
        <f>'Formula factor data'!AC65</f>
        <v>102.03556285589137</v>
      </c>
      <c r="Q62" s="91">
        <f>'Formula factor data'!AD65</f>
        <v>123.70334647393781</v>
      </c>
      <c r="R62" s="91">
        <f>'Formula factor data'!AE65</f>
        <v>48.606989448321706</v>
      </c>
      <c r="S62" s="91">
        <f>'Formula factor data'!AF65</f>
        <v>26.104599437287135</v>
      </c>
      <c r="T62" s="92">
        <f>$G62*'National calculations'!$E$43</f>
        <v>7.2853239829884986</v>
      </c>
      <c r="U62" s="92">
        <f>$G62*'National calculations'!$E$44</f>
        <v>1.3271705796634008</v>
      </c>
      <c r="V62" s="92">
        <f>$G62*'National calculations'!$E$52</f>
        <v>1.3505235986011861</v>
      </c>
      <c r="W62" s="92">
        <f>$G62*'National calculations'!$E$53</f>
        <v>1.0228230195288406</v>
      </c>
      <c r="X62" s="92">
        <f>$G62*'National calculations'!$E$54</f>
        <v>0.96324109606114172</v>
      </c>
      <c r="Y62" s="92">
        <f>$G62*'National calculations'!$E$55</f>
        <v>0.8837985314375425</v>
      </c>
      <c r="Z62" s="92">
        <f>$G62*'National calculations'!$E$56</f>
        <v>0.56602827294314451</v>
      </c>
      <c r="AA62" s="92">
        <f>$G62*'National calculations'!$E$57</f>
        <v>0.46672506716364598</v>
      </c>
      <c r="AB62" s="92">
        <f>$G62*'National calculations'!$E$46</f>
        <v>0.55954719923974583</v>
      </c>
      <c r="AC62" s="92">
        <f>$G62*'National calculations'!$E$47</f>
        <v>3.8764659260258725</v>
      </c>
      <c r="AD62" s="93">
        <f t="shared" si="27"/>
        <v>3734921.1488176212</v>
      </c>
      <c r="AE62" s="93">
        <f t="shared" si="27"/>
        <v>258700.64778980197</v>
      </c>
      <c r="AF62" s="93">
        <f t="shared" si="27"/>
        <v>46096.974419370235</v>
      </c>
      <c r="AG62" s="93">
        <f t="shared" si="27"/>
        <v>107797.46546366671</v>
      </c>
      <c r="AH62" s="93">
        <f t="shared" si="27"/>
        <v>24370.088417722443</v>
      </c>
      <c r="AI62" s="93">
        <f t="shared" si="27"/>
        <v>56562.004457591342</v>
      </c>
      <c r="AJ62" s="93">
        <f t="shared" si="27"/>
        <v>32920.35765059806</v>
      </c>
      <c r="AK62" s="93">
        <f t="shared" si="26"/>
        <v>32909.208034107345</v>
      </c>
      <c r="AL62" s="93">
        <f t="shared" si="21"/>
        <v>300656.09844305611</v>
      </c>
      <c r="AM62" s="93">
        <f t="shared" si="28"/>
        <v>15502.805741292046</v>
      </c>
      <c r="AN62" s="93">
        <f t="shared" si="28"/>
        <v>57680.346431782717</v>
      </c>
      <c r="AO62" s="92">
        <f t="shared" si="22"/>
        <v>4367461.047223554</v>
      </c>
      <c r="AP62" s="92">
        <f t="shared" si="29"/>
        <v>7.2853239829884986</v>
      </c>
      <c r="AQ62" s="92">
        <f t="shared" si="30"/>
        <v>0.50462056859068027</v>
      </c>
      <c r="AR62" s="92">
        <f t="shared" si="31"/>
        <v>0.58645872224434081</v>
      </c>
      <c r="AS62" s="92">
        <f t="shared" si="32"/>
        <v>3.0239718047702702E-2</v>
      </c>
      <c r="AT62" s="92">
        <f t="shared" si="33"/>
        <v>0.11251107974249534</v>
      </c>
      <c r="AU62" s="92">
        <f t="shared" si="34"/>
        <v>8.519154071613718</v>
      </c>
      <c r="AV62" s="92">
        <v>0</v>
      </c>
      <c r="AW62" s="92">
        <v>0</v>
      </c>
      <c r="AX62" s="93">
        <f t="shared" si="35"/>
        <v>0</v>
      </c>
      <c r="AY62" s="93">
        <f t="shared" si="36"/>
        <v>0</v>
      </c>
      <c r="AZ62" s="92">
        <f t="shared" si="37"/>
        <v>8.52</v>
      </c>
      <c r="BA62" s="184"/>
      <c r="BB62" s="91">
        <v>172.05</v>
      </c>
      <c r="BC62" s="91">
        <v>602.57999999999993</v>
      </c>
      <c r="BD62" s="93">
        <f t="shared" si="38"/>
        <v>1925515</v>
      </c>
      <c r="BE62" s="93">
        <f t="shared" si="23"/>
        <v>835544</v>
      </c>
      <c r="BF62" s="93">
        <f t="shared" si="24"/>
        <v>2926370</v>
      </c>
      <c r="BG62" s="93">
        <f t="shared" si="25"/>
        <v>5687429</v>
      </c>
      <c r="BH62" s="184"/>
      <c r="BI62" s="185"/>
      <c r="BJ62" s="30"/>
      <c r="BL62" s="30"/>
      <c r="BN62" s="30"/>
    </row>
    <row r="63" spans="1:66" x14ac:dyDescent="0.35">
      <c r="A63" s="90" t="s">
        <v>121</v>
      </c>
      <c r="B63" s="89">
        <v>340</v>
      </c>
      <c r="C63" s="90" t="s">
        <v>130</v>
      </c>
      <c r="D63" s="203">
        <v>8.17</v>
      </c>
      <c r="E63" s="203">
        <f t="shared" si="19"/>
        <v>8.2108499999999989</v>
      </c>
      <c r="F63" s="203">
        <f t="shared" si="20"/>
        <v>8.6650472609999998</v>
      </c>
      <c r="G63" s="91">
        <f>ACA!P69</f>
        <v>1.0519256991196679</v>
      </c>
      <c r="H63" s="91">
        <f>'Formula factor data'!L66</f>
        <v>549</v>
      </c>
      <c r="I63" s="91">
        <f>'Formula factor data'!M66</f>
        <v>695.23</v>
      </c>
      <c r="J63" s="91">
        <f>'Formula factor data'!N66</f>
        <v>1244.23</v>
      </c>
      <c r="K63" s="91">
        <f>'Formula factor data'!X66</f>
        <v>472.51780075715089</v>
      </c>
      <c r="L63" s="91">
        <f>'Formula factor data'!Y66</f>
        <v>322.73457867412139</v>
      </c>
      <c r="M63" s="91">
        <f>'Formula factor data'!Z66</f>
        <v>190.68421026357828</v>
      </c>
      <c r="N63" s="91">
        <f>'Formula factor data'!AA66</f>
        <v>123.9757927316294</v>
      </c>
      <c r="O63" s="91">
        <f>'Formula factor data'!AB66</f>
        <v>44.472278354632586</v>
      </c>
      <c r="P63" s="91">
        <f>'Formula factor data'!AC66</f>
        <v>106.08750199680512</v>
      </c>
      <c r="Q63" s="91">
        <f>'Formula factor data'!AD66</f>
        <v>72.671181110223642</v>
      </c>
      <c r="R63" s="91">
        <f>'Formula factor data'!AE66</f>
        <v>100.13738385601209</v>
      </c>
      <c r="S63" s="91">
        <f>'Formula factor data'!AF66</f>
        <v>39.363364271457094</v>
      </c>
      <c r="T63" s="92">
        <f>$G63*'National calculations'!$E$43</f>
        <v>7.1752949010207514</v>
      </c>
      <c r="U63" s="92">
        <f>$G63*'National calculations'!$E$44</f>
        <v>1.307126534836301</v>
      </c>
      <c r="V63" s="92">
        <f>$G63*'National calculations'!$E$52</f>
        <v>1.3301268568671403</v>
      </c>
      <c r="W63" s="92">
        <f>$G63*'National calculations'!$E$53</f>
        <v>1.007375487186144</v>
      </c>
      <c r="X63" s="92">
        <f>$G63*'National calculations'!$E$54</f>
        <v>0.94869341997141776</v>
      </c>
      <c r="Y63" s="92">
        <f>$G63*'National calculations'!$E$55</f>
        <v>0.87045066368511537</v>
      </c>
      <c r="Z63" s="92">
        <f>$G63*'National calculations'!$E$56</f>
        <v>0.55747963853990468</v>
      </c>
      <c r="AA63" s="92">
        <f>$G63*'National calculations'!$E$57</f>
        <v>0.45967619318202718</v>
      </c>
      <c r="AB63" s="92">
        <f>$G63*'National calculations'!$E$46</f>
        <v>0.55109644745523578</v>
      </c>
      <c r="AC63" s="92">
        <f>$G63*'National calculations'!$E$47</f>
        <v>3.8179202816432984</v>
      </c>
      <c r="AD63" s="93">
        <f t="shared" si="27"/>
        <v>5088798.7895773174</v>
      </c>
      <c r="AE63" s="93">
        <f t="shared" si="27"/>
        <v>352055.11666473368</v>
      </c>
      <c r="AF63" s="93">
        <f t="shared" si="27"/>
        <v>244688.42051846543</v>
      </c>
      <c r="AG63" s="93">
        <f t="shared" si="27"/>
        <v>109491.64155139704</v>
      </c>
      <c r="AH63" s="93">
        <f t="shared" si="27"/>
        <v>67040.560716135151</v>
      </c>
      <c r="AI63" s="93">
        <f t="shared" si="27"/>
        <v>22065.226799346099</v>
      </c>
      <c r="AJ63" s="93">
        <f t="shared" si="27"/>
        <v>33710.724692064789</v>
      </c>
      <c r="AK63" s="93">
        <f t="shared" si="26"/>
        <v>19040.970775469872</v>
      </c>
      <c r="AL63" s="93">
        <f t="shared" si="21"/>
        <v>496037.54505287838</v>
      </c>
      <c r="AM63" s="93">
        <f t="shared" si="28"/>
        <v>31455.653205290437</v>
      </c>
      <c r="AN63" s="93">
        <f t="shared" si="28"/>
        <v>85663.12647925425</v>
      </c>
      <c r="AO63" s="92">
        <f t="shared" si="22"/>
        <v>6054010.2309794743</v>
      </c>
      <c r="AP63" s="92">
        <f t="shared" si="29"/>
        <v>7.1752949010207505</v>
      </c>
      <c r="AQ63" s="92">
        <f t="shared" si="30"/>
        <v>0.49640384458835135</v>
      </c>
      <c r="AR63" s="92">
        <f t="shared" si="31"/>
        <v>0.69942157568159669</v>
      </c>
      <c r="AS63" s="92">
        <f t="shared" si="32"/>
        <v>4.4353018734887874E-2</v>
      </c>
      <c r="AT63" s="92">
        <f t="shared" si="33"/>
        <v>0.1207864999282361</v>
      </c>
      <c r="AU63" s="92">
        <f t="shared" si="34"/>
        <v>8.5362598399538232</v>
      </c>
      <c r="AV63" s="92">
        <v>0</v>
      </c>
      <c r="AW63" s="92">
        <v>0</v>
      </c>
      <c r="AX63" s="93">
        <f t="shared" si="35"/>
        <v>0</v>
      </c>
      <c r="AY63" s="93">
        <f t="shared" si="36"/>
        <v>0</v>
      </c>
      <c r="AZ63" s="92">
        <f t="shared" si="37"/>
        <v>8.5399999999999991</v>
      </c>
      <c r="BA63" s="184"/>
      <c r="BB63" s="91">
        <v>237.84</v>
      </c>
      <c r="BC63" s="91">
        <v>833</v>
      </c>
      <c r="BD63" s="93">
        <f t="shared" si="38"/>
        <v>2672423</v>
      </c>
      <c r="BE63" s="93">
        <f t="shared" si="23"/>
        <v>1157758</v>
      </c>
      <c r="BF63" s="93">
        <f t="shared" si="24"/>
        <v>4054878</v>
      </c>
      <c r="BG63" s="93">
        <f t="shared" si="25"/>
        <v>7885059</v>
      </c>
      <c r="BH63" s="184"/>
      <c r="BI63" s="185"/>
      <c r="BJ63" s="30"/>
      <c r="BL63" s="30"/>
      <c r="BN63" s="30"/>
    </row>
    <row r="64" spans="1:66" x14ac:dyDescent="0.35">
      <c r="A64" s="90" t="s">
        <v>121</v>
      </c>
      <c r="B64" s="89">
        <v>888</v>
      </c>
      <c r="C64" s="90" t="s">
        <v>131</v>
      </c>
      <c r="D64" s="203">
        <v>7.54</v>
      </c>
      <c r="E64" s="203">
        <f t="shared" si="19"/>
        <v>7.5776999999999992</v>
      </c>
      <c r="F64" s="203">
        <f t="shared" si="20"/>
        <v>7.9968734820000007</v>
      </c>
      <c r="G64" s="91">
        <f>ACA!P70</f>
        <v>1.0317387239669047</v>
      </c>
      <c r="H64" s="91">
        <f>'Formula factor data'!L67</f>
        <v>2659.12</v>
      </c>
      <c r="I64" s="91">
        <f>'Formula factor data'!M67</f>
        <v>5655.62</v>
      </c>
      <c r="J64" s="91">
        <f>'Formula factor data'!N67</f>
        <v>8314.74</v>
      </c>
      <c r="K64" s="91">
        <f>'Formula factor data'!X67</f>
        <v>1953.3124894217917</v>
      </c>
      <c r="L64" s="91">
        <f>'Formula factor data'!Y67</f>
        <v>168.14677540461241</v>
      </c>
      <c r="M64" s="91">
        <f>'Formula factor data'!Z67</f>
        <v>473.09315045587908</v>
      </c>
      <c r="N64" s="91">
        <f>'Formula factor data'!AA67</f>
        <v>580.62869948724028</v>
      </c>
      <c r="O64" s="91">
        <f>'Formula factor data'!AB67</f>
        <v>646.74863457109507</v>
      </c>
      <c r="P64" s="91">
        <f>'Formula factor data'!AC67</f>
        <v>1068.9518093194938</v>
      </c>
      <c r="Q64" s="91">
        <f>'Formula factor data'!AD67</f>
        <v>751.93873899738139</v>
      </c>
      <c r="R64" s="91">
        <f>'Formula factor data'!AE67</f>
        <v>1252.530822203388</v>
      </c>
      <c r="S64" s="91">
        <f>'Formula factor data'!AF67</f>
        <v>185.02498087908972</v>
      </c>
      <c r="T64" s="92">
        <f>$G64*'National calculations'!$E$43</f>
        <v>7.0375974381658422</v>
      </c>
      <c r="U64" s="92">
        <f>$G64*'National calculations'!$E$44</f>
        <v>1.2820421292529594</v>
      </c>
      <c r="V64" s="92">
        <f>$G64*'National calculations'!$E$52</f>
        <v>1.3046010637126702</v>
      </c>
      <c r="W64" s="92">
        <f>$G64*'National calculations'!$E$53</f>
        <v>0.9880434526647438</v>
      </c>
      <c r="X64" s="92">
        <f>$G64*'National calculations'!$E$54</f>
        <v>0.93048752338330309</v>
      </c>
      <c r="Y64" s="92">
        <f>$G64*'National calculations'!$E$55</f>
        <v>0.85374628434138122</v>
      </c>
      <c r="Z64" s="92">
        <f>$G64*'National calculations'!$E$56</f>
        <v>0.54678132817369285</v>
      </c>
      <c r="AA64" s="92">
        <f>$G64*'National calculations'!$E$57</f>
        <v>0.45085477937129115</v>
      </c>
      <c r="AB64" s="92">
        <f>$G64*'National calculations'!$E$46</f>
        <v>0.54052063368733838</v>
      </c>
      <c r="AC64" s="92">
        <f>$G64*'National calculations'!$E$47</f>
        <v>3.7446525005393059</v>
      </c>
      <c r="AD64" s="93">
        <f t="shared" si="27"/>
        <v>33354001.966118582</v>
      </c>
      <c r="AE64" s="93">
        <f t="shared" si="27"/>
        <v>1427410.4747297859</v>
      </c>
      <c r="AF64" s="93">
        <f t="shared" si="27"/>
        <v>125037.7433700463</v>
      </c>
      <c r="AG64" s="93">
        <f t="shared" si="27"/>
        <v>266438.85619082669</v>
      </c>
      <c r="AH64" s="93">
        <f t="shared" si="27"/>
        <v>307952.62353695568</v>
      </c>
      <c r="AI64" s="93">
        <f t="shared" si="27"/>
        <v>314730.76889072248</v>
      </c>
      <c r="AJ64" s="93">
        <f t="shared" si="27"/>
        <v>333155.24733042938</v>
      </c>
      <c r="AK64" s="93">
        <f t="shared" si="26"/>
        <v>193238.64933469304</v>
      </c>
      <c r="AL64" s="93">
        <f t="shared" si="21"/>
        <v>1540553.8886536735</v>
      </c>
      <c r="AM64" s="93">
        <f t="shared" si="28"/>
        <v>385900.68962627003</v>
      </c>
      <c r="AN64" s="93">
        <f t="shared" si="28"/>
        <v>394926.92666733876</v>
      </c>
      <c r="AO64" s="92">
        <f t="shared" si="22"/>
        <v>37102793.945795648</v>
      </c>
      <c r="AP64" s="92">
        <f t="shared" si="29"/>
        <v>7.0375974381658422</v>
      </c>
      <c r="AQ64" s="92">
        <f t="shared" si="30"/>
        <v>0.3011794599752623</v>
      </c>
      <c r="AR64" s="92">
        <f t="shared" si="31"/>
        <v>0.32505239134898278</v>
      </c>
      <c r="AS64" s="92">
        <f t="shared" si="32"/>
        <v>8.1423923505761858E-2</v>
      </c>
      <c r="AT64" s="92">
        <f t="shared" si="33"/>
        <v>8.3328433277663608E-2</v>
      </c>
      <c r="AU64" s="92">
        <f t="shared" si="34"/>
        <v>7.8285816462735127</v>
      </c>
      <c r="AV64" s="92">
        <v>0</v>
      </c>
      <c r="AW64" s="92">
        <v>0</v>
      </c>
      <c r="AX64" s="93">
        <f t="shared" si="35"/>
        <v>0</v>
      </c>
      <c r="AY64" s="93">
        <f t="shared" si="36"/>
        <v>0</v>
      </c>
      <c r="AZ64" s="92">
        <f t="shared" si="37"/>
        <v>7.83</v>
      </c>
      <c r="BA64" s="184"/>
      <c r="BB64" s="91">
        <v>1934.82</v>
      </c>
      <c r="BC64" s="91">
        <v>6776.35</v>
      </c>
      <c r="BD64" s="93">
        <f t="shared" si="38"/>
        <v>11867919</v>
      </c>
      <c r="BE64" s="93">
        <f t="shared" si="23"/>
        <v>8635296</v>
      </c>
      <c r="BF64" s="93">
        <f t="shared" si="24"/>
        <v>30243528</v>
      </c>
      <c r="BG64" s="93">
        <f t="shared" si="25"/>
        <v>50746743</v>
      </c>
      <c r="BH64" s="184"/>
      <c r="BI64" s="185"/>
      <c r="BJ64" s="30"/>
      <c r="BL64" s="30"/>
      <c r="BN64" s="30"/>
    </row>
    <row r="65" spans="1:66" x14ac:dyDescent="0.35">
      <c r="A65" s="90" t="s">
        <v>121</v>
      </c>
      <c r="B65" s="89">
        <v>341</v>
      </c>
      <c r="C65" s="90" t="s">
        <v>132</v>
      </c>
      <c r="D65" s="203">
        <v>8.2100000000000009</v>
      </c>
      <c r="E65" s="203">
        <f t="shared" si="19"/>
        <v>8.2510499999999993</v>
      </c>
      <c r="F65" s="203">
        <f t="shared" si="20"/>
        <v>8.7074709930000012</v>
      </c>
      <c r="G65" s="91">
        <f>ACA!P71</f>
        <v>1.0465379963130392</v>
      </c>
      <c r="H65" s="91">
        <f>'Formula factor data'!L68</f>
        <v>1520.3</v>
      </c>
      <c r="I65" s="91">
        <f>'Formula factor data'!M68</f>
        <v>1691.32</v>
      </c>
      <c r="J65" s="91">
        <f>'Formula factor data'!N68</f>
        <v>3211.62</v>
      </c>
      <c r="K65" s="91">
        <f>'Formula factor data'!X68</f>
        <v>1121.5618488413186</v>
      </c>
      <c r="L65" s="91">
        <f>'Formula factor data'!Y68</f>
        <v>623.34881005174395</v>
      </c>
      <c r="M65" s="91">
        <f>'Formula factor data'!Z68</f>
        <v>883.7858265746986</v>
      </c>
      <c r="N65" s="91">
        <f>'Formula factor data'!AA68</f>
        <v>263.76034791177142</v>
      </c>
      <c r="O65" s="91">
        <f>'Formula factor data'!AB68</f>
        <v>224.08066474645645</v>
      </c>
      <c r="P65" s="91">
        <f>'Formula factor data'!AC68</f>
        <v>288.65415051034591</v>
      </c>
      <c r="Q65" s="91">
        <f>'Formula factor data'!AD68</f>
        <v>144.59958159630105</v>
      </c>
      <c r="R65" s="91">
        <f>'Formula factor data'!AE68</f>
        <v>753.09538324124992</v>
      </c>
      <c r="S65" s="91">
        <f>'Formula factor data'!AF68</f>
        <v>99.336011413353617</v>
      </c>
      <c r="T65" s="92">
        <f>$G65*'National calculations'!$E$43</f>
        <v>7.1385448182829965</v>
      </c>
      <c r="U65" s="92">
        <f>$G65*'National calculations'!$E$44</f>
        <v>1.3004317565774848</v>
      </c>
      <c r="V65" s="92">
        <f>$G65*'National calculations'!$E$52</f>
        <v>1.3233142766574233</v>
      </c>
      <c r="W65" s="92">
        <f>$G65*'National calculations'!$E$53</f>
        <v>1.0022159595273143</v>
      </c>
      <c r="X65" s="92">
        <f>$G65*'National calculations'!$E$54</f>
        <v>0.9438344473218403</v>
      </c>
      <c r="Y65" s="92">
        <f>$G65*'National calculations'!$E$55</f>
        <v>0.86599243104787416</v>
      </c>
      <c r="Z65" s="92">
        <f>$G65*'National calculations'!$E$56</f>
        <v>0.55462436595200859</v>
      </c>
      <c r="AA65" s="92">
        <f>$G65*'National calculations'!$E$57</f>
        <v>0.45732184560955147</v>
      </c>
      <c r="AB65" s="92">
        <f>$G65*'National calculations'!$E$46</f>
        <v>0.5482738679905812</v>
      </c>
      <c r="AC65" s="92">
        <f>$G65*'National calculations'!$E$47</f>
        <v>3.7983658398855691</v>
      </c>
      <c r="AD65" s="93">
        <f t="shared" si="27"/>
        <v>13067987.186297601</v>
      </c>
      <c r="AE65" s="93">
        <f t="shared" si="27"/>
        <v>831353.34776343429</v>
      </c>
      <c r="AF65" s="93">
        <f t="shared" si="27"/>
        <v>470185.23641696677</v>
      </c>
      <c r="AG65" s="93">
        <f t="shared" si="27"/>
        <v>504874.22831240518</v>
      </c>
      <c r="AH65" s="93">
        <f t="shared" si="27"/>
        <v>141899.27825213218</v>
      </c>
      <c r="AI65" s="93">
        <f t="shared" si="27"/>
        <v>110609.73098032628</v>
      </c>
      <c r="AJ65" s="93">
        <f t="shared" si="27"/>
        <v>91253.936367543269</v>
      </c>
      <c r="AK65" s="93">
        <f t="shared" si="26"/>
        <v>37693.272092093917</v>
      </c>
      <c r="AL65" s="93">
        <f t="shared" si="21"/>
        <v>1356515.6824214675</v>
      </c>
      <c r="AM65" s="93">
        <f t="shared" si="28"/>
        <v>235354.43567925165</v>
      </c>
      <c r="AN65" s="93">
        <f t="shared" si="28"/>
        <v>215069.27208109025</v>
      </c>
      <c r="AO65" s="92">
        <f t="shared" si="22"/>
        <v>15706279.924242845</v>
      </c>
      <c r="AP65" s="92">
        <f t="shared" si="29"/>
        <v>7.1385448182829965</v>
      </c>
      <c r="AQ65" s="92">
        <f t="shared" si="30"/>
        <v>0.4541367425782028</v>
      </c>
      <c r="AR65" s="92">
        <f t="shared" si="31"/>
        <v>0.74101296991039645</v>
      </c>
      <c r="AS65" s="92">
        <f t="shared" si="32"/>
        <v>0.12856518477762913</v>
      </c>
      <c r="AT65" s="92">
        <f t="shared" si="33"/>
        <v>0.11748417073718727</v>
      </c>
      <c r="AU65" s="92">
        <f t="shared" si="34"/>
        <v>8.5797438862864119</v>
      </c>
      <c r="AV65" s="92">
        <v>0</v>
      </c>
      <c r="AW65" s="92">
        <v>0</v>
      </c>
      <c r="AX65" s="93">
        <f t="shared" si="35"/>
        <v>0</v>
      </c>
      <c r="AY65" s="93">
        <f t="shared" si="36"/>
        <v>0</v>
      </c>
      <c r="AZ65" s="92">
        <f t="shared" si="37"/>
        <v>8.58</v>
      </c>
      <c r="BA65" s="184"/>
      <c r="BB65" s="91">
        <v>578.61</v>
      </c>
      <c r="BC65" s="91">
        <v>2026.47</v>
      </c>
      <c r="BD65" s="93">
        <f t="shared" si="38"/>
        <v>7435180</v>
      </c>
      <c r="BE65" s="93">
        <f t="shared" si="23"/>
        <v>2829751</v>
      </c>
      <c r="BF65" s="93">
        <f t="shared" si="24"/>
        <v>9910655</v>
      </c>
      <c r="BG65" s="93">
        <f t="shared" si="25"/>
        <v>20175586</v>
      </c>
      <c r="BH65" s="184"/>
      <c r="BI65" s="185"/>
      <c r="BJ65" s="30"/>
      <c r="BL65" s="30"/>
      <c r="BN65" s="30"/>
    </row>
    <row r="66" spans="1:66" x14ac:dyDescent="0.35">
      <c r="A66" s="90" t="s">
        <v>121</v>
      </c>
      <c r="B66" s="89">
        <v>352</v>
      </c>
      <c r="C66" s="90" t="s">
        <v>133</v>
      </c>
      <c r="D66" s="203">
        <v>8.49</v>
      </c>
      <c r="E66" s="203">
        <f t="shared" si="19"/>
        <v>8.532449999999999</v>
      </c>
      <c r="F66" s="203">
        <f t="shared" si="20"/>
        <v>9.0044371170000002</v>
      </c>
      <c r="G66" s="91">
        <f>ACA!P72</f>
        <v>1.0525345190659483</v>
      </c>
      <c r="H66" s="91">
        <f>'Formula factor data'!L69</f>
        <v>1858.18</v>
      </c>
      <c r="I66" s="91">
        <f>'Formula factor data'!M69</f>
        <v>1247.52</v>
      </c>
      <c r="J66" s="91">
        <f>'Formula factor data'!N69</f>
        <v>3105.7</v>
      </c>
      <c r="K66" s="91">
        <f>'Formula factor data'!X69</f>
        <v>1356.3599262400885</v>
      </c>
      <c r="L66" s="91">
        <f>'Formula factor data'!Y69</f>
        <v>369.26674251042851</v>
      </c>
      <c r="M66" s="91">
        <f>'Formula factor data'!Z69</f>
        <v>670.40576412590053</v>
      </c>
      <c r="N66" s="91">
        <f>'Formula factor data'!AA69</f>
        <v>537.05314909619517</v>
      </c>
      <c r="O66" s="91">
        <f>'Formula factor data'!AB69</f>
        <v>239.26238149412208</v>
      </c>
      <c r="P66" s="91">
        <f>'Formula factor data'!AC69</f>
        <v>526.20057830868404</v>
      </c>
      <c r="Q66" s="91">
        <f>'Formula factor data'!AD69</f>
        <v>304.64959233978004</v>
      </c>
      <c r="R66" s="91">
        <f>'Formula factor data'!AE69</f>
        <v>1392.7220645909999</v>
      </c>
      <c r="S66" s="91">
        <f>'Formula factor data'!AF69</f>
        <v>69.794039045553134</v>
      </c>
      <c r="T66" s="92">
        <f>$G66*'National calculations'!$E$43</f>
        <v>7.1794477253693163</v>
      </c>
      <c r="U66" s="92">
        <f>$G66*'National calculations'!$E$44</f>
        <v>1.3078830566204789</v>
      </c>
      <c r="V66" s="92">
        <f>$G66*'National calculations'!$E$52</f>
        <v>1.3308966904801243</v>
      </c>
      <c r="W66" s="92">
        <f>$G66*'National calculations'!$E$53</f>
        <v>1.0079585229371539</v>
      </c>
      <c r="X66" s="92">
        <f>$G66*'National calculations'!$E$54</f>
        <v>0.94924249247479608</v>
      </c>
      <c r="Y66" s="92">
        <f>$G66*'National calculations'!$E$55</f>
        <v>0.8709544518583181</v>
      </c>
      <c r="Z66" s="92">
        <f>$G66*'National calculations'!$E$56</f>
        <v>0.55780228939240528</v>
      </c>
      <c r="AA66" s="92">
        <f>$G66*'National calculations'!$E$57</f>
        <v>0.45994223862180839</v>
      </c>
      <c r="AB66" s="92">
        <f>$G66*'National calculations'!$E$46</f>
        <v>0.5514154039269864</v>
      </c>
      <c r="AC66" s="92">
        <f>$G66*'National calculations'!$E$47</f>
        <v>3.8201299681475049</v>
      </c>
      <c r="AD66" s="93">
        <f t="shared" si="27"/>
        <v>12709410.156387305</v>
      </c>
      <c r="AE66" s="93">
        <f t="shared" si="27"/>
        <v>1011157.2947387961</v>
      </c>
      <c r="AF66" s="93">
        <f t="shared" si="27"/>
        <v>280129.85474155814</v>
      </c>
      <c r="AG66" s="93">
        <f t="shared" si="27"/>
        <v>385172.48615283112</v>
      </c>
      <c r="AH66" s="93">
        <f t="shared" si="27"/>
        <v>290582.39180852106</v>
      </c>
      <c r="AI66" s="93">
        <f t="shared" si="27"/>
        <v>118780.38270498147</v>
      </c>
      <c r="AJ66" s="93">
        <f t="shared" si="27"/>
        <v>167304.05573830922</v>
      </c>
      <c r="AK66" s="93">
        <f t="shared" si="26"/>
        <v>79869.092832708455</v>
      </c>
      <c r="AL66" s="93">
        <f t="shared" si="21"/>
        <v>1321838.2639789092</v>
      </c>
      <c r="AM66" s="93">
        <f t="shared" si="28"/>
        <v>437741.98788854945</v>
      </c>
      <c r="AN66" s="93">
        <f t="shared" si="28"/>
        <v>151974.71108890552</v>
      </c>
      <c r="AO66" s="92">
        <f t="shared" si="22"/>
        <v>15632122.414082466</v>
      </c>
      <c r="AP66" s="92">
        <f t="shared" si="29"/>
        <v>7.1794477253693154</v>
      </c>
      <c r="AQ66" s="92">
        <f t="shared" si="30"/>
        <v>0.57119495321776548</v>
      </c>
      <c r="AR66" s="92">
        <f t="shared" si="31"/>
        <v>0.74669623537644092</v>
      </c>
      <c r="AS66" s="92">
        <f t="shared" si="32"/>
        <v>0.24727707112872227</v>
      </c>
      <c r="AT66" s="92">
        <f t="shared" si="33"/>
        <v>8.584934158353176E-2</v>
      </c>
      <c r="AU66" s="92">
        <f t="shared" si="34"/>
        <v>8.8304653266757764</v>
      </c>
      <c r="AV66" s="92">
        <v>0</v>
      </c>
      <c r="AW66" s="92">
        <v>0</v>
      </c>
      <c r="AX66" s="93">
        <f t="shared" si="35"/>
        <v>0</v>
      </c>
      <c r="AY66" s="93">
        <f t="shared" si="36"/>
        <v>0</v>
      </c>
      <c r="AZ66" s="92">
        <f t="shared" si="37"/>
        <v>8.83</v>
      </c>
      <c r="BA66" s="184"/>
      <c r="BB66" s="91">
        <v>426.78</v>
      </c>
      <c r="BC66" s="91">
        <v>1494.73</v>
      </c>
      <c r="BD66" s="93">
        <f t="shared" si="38"/>
        <v>9352406</v>
      </c>
      <c r="BE66" s="93">
        <f t="shared" si="23"/>
        <v>2148027</v>
      </c>
      <c r="BF66" s="93">
        <f t="shared" si="24"/>
        <v>7523126</v>
      </c>
      <c r="BG66" s="93">
        <f t="shared" si="25"/>
        <v>19023559</v>
      </c>
      <c r="BH66" s="184"/>
      <c r="BI66" s="185"/>
      <c r="BJ66" s="30"/>
      <c r="BL66" s="30"/>
      <c r="BN66" s="30"/>
    </row>
    <row r="67" spans="1:66" x14ac:dyDescent="0.35">
      <c r="A67" s="90" t="s">
        <v>121</v>
      </c>
      <c r="B67" s="89">
        <v>353</v>
      </c>
      <c r="C67" s="90" t="s">
        <v>134</v>
      </c>
      <c r="D67" s="203">
        <v>8.08</v>
      </c>
      <c r="E67" s="203">
        <f t="shared" si="19"/>
        <v>8.1204000000000001</v>
      </c>
      <c r="F67" s="203">
        <f t="shared" si="20"/>
        <v>8.5695938639999998</v>
      </c>
      <c r="G67" s="91">
        <f>ACA!P73</f>
        <v>1.0492363170754468</v>
      </c>
      <c r="H67" s="91">
        <f>'Formula factor data'!L70</f>
        <v>1062.25</v>
      </c>
      <c r="I67" s="91">
        <f>'Formula factor data'!M70</f>
        <v>840.25</v>
      </c>
      <c r="J67" s="91">
        <f>'Formula factor data'!N70</f>
        <v>1902.5</v>
      </c>
      <c r="K67" s="91">
        <f>'Formula factor data'!X70</f>
        <v>623.37593969768011</v>
      </c>
      <c r="L67" s="91">
        <f>'Formula factor data'!Y70</f>
        <v>89.841917468197337</v>
      </c>
      <c r="M67" s="91">
        <f>'Formula factor data'!Z70</f>
        <v>201.17033819422898</v>
      </c>
      <c r="N67" s="91">
        <f>'Formula factor data'!AA70</f>
        <v>252.17126900403349</v>
      </c>
      <c r="O67" s="91">
        <f>'Formula factor data'!AB70</f>
        <v>247.44896059571829</v>
      </c>
      <c r="P67" s="91">
        <f>'Formula factor data'!AC70</f>
        <v>418.27846726652189</v>
      </c>
      <c r="Q67" s="91">
        <f>'Formula factor data'!AD70</f>
        <v>172.24619919329817</v>
      </c>
      <c r="R67" s="91">
        <f>'Formula factor data'!AE70</f>
        <v>667.67063771649998</v>
      </c>
      <c r="S67" s="91">
        <f>'Formula factor data'!AF70</f>
        <v>42.967230769230767</v>
      </c>
      <c r="T67" s="92">
        <f>$G67*'National calculations'!$E$43</f>
        <v>7.1569503456163668</v>
      </c>
      <c r="U67" s="92">
        <f>$G67*'National calculations'!$E$44</f>
        <v>1.3037846993480573</v>
      </c>
      <c r="V67" s="92">
        <f>$G67*'National calculations'!$E$52</f>
        <v>1.326726218125841</v>
      </c>
      <c r="W67" s="92">
        <f>$G67*'National calculations'!$E$53</f>
        <v>1.0048000034335423</v>
      </c>
      <c r="X67" s="92">
        <f>$G67*'National calculations'!$E$54</f>
        <v>0.9462679643985793</v>
      </c>
      <c r="Y67" s="92">
        <f>$G67*'National calculations'!$E$55</f>
        <v>0.86822524568529447</v>
      </c>
      <c r="Z67" s="92">
        <f>$G67*'National calculations'!$E$56</f>
        <v>0.55605437083215414</v>
      </c>
      <c r="AA67" s="92">
        <f>$G67*'National calculations'!$E$57</f>
        <v>0.45850097244054872</v>
      </c>
      <c r="AB67" s="92">
        <f>$G67*'National calculations'!$E$46</f>
        <v>0.54968749918858495</v>
      </c>
      <c r="AC67" s="92">
        <f>$G67*'National calculations'!$E$47</f>
        <v>3.8081592821161343</v>
      </c>
      <c r="AD67" s="93">
        <f t="shared" si="27"/>
        <v>7761175.8785450291</v>
      </c>
      <c r="AE67" s="93">
        <f t="shared" si="27"/>
        <v>463266.36690814496</v>
      </c>
      <c r="AF67" s="93">
        <f t="shared" si="27"/>
        <v>67941.507613300564</v>
      </c>
      <c r="AG67" s="93">
        <f t="shared" si="27"/>
        <v>115217.49520972423</v>
      </c>
      <c r="AH67" s="93">
        <f t="shared" si="27"/>
        <v>136014.30823814441</v>
      </c>
      <c r="AI67" s="93">
        <f t="shared" si="27"/>
        <v>122459.61772643932</v>
      </c>
      <c r="AJ67" s="93">
        <f t="shared" si="27"/>
        <v>132573.77487065847</v>
      </c>
      <c r="AK67" s="93">
        <f t="shared" si="26"/>
        <v>45015.778402709926</v>
      </c>
      <c r="AL67" s="93">
        <f t="shared" si="21"/>
        <v>619222.48206097702</v>
      </c>
      <c r="AM67" s="93">
        <f t="shared" si="28"/>
        <v>209195.81578297744</v>
      </c>
      <c r="AN67" s="93">
        <f t="shared" si="28"/>
        <v>93266.853447983114</v>
      </c>
      <c r="AO67" s="92">
        <f t="shared" si="22"/>
        <v>9146127.3967451118</v>
      </c>
      <c r="AP67" s="92">
        <f t="shared" si="29"/>
        <v>7.1569503456163677</v>
      </c>
      <c r="AQ67" s="92">
        <f t="shared" si="30"/>
        <v>0.42720000637032984</v>
      </c>
      <c r="AR67" s="92">
        <f t="shared" si="31"/>
        <v>0.57101457644463838</v>
      </c>
      <c r="AS67" s="92">
        <f t="shared" si="32"/>
        <v>0.19290943659817639</v>
      </c>
      <c r="AT67" s="92">
        <f t="shared" si="33"/>
        <v>8.6005812709945922E-2</v>
      </c>
      <c r="AU67" s="92">
        <f t="shared" si="34"/>
        <v>8.4340801777394585</v>
      </c>
      <c r="AV67" s="92">
        <v>0</v>
      </c>
      <c r="AW67" s="92">
        <v>0</v>
      </c>
      <c r="AX67" s="93">
        <f t="shared" si="35"/>
        <v>0</v>
      </c>
      <c r="AY67" s="93">
        <f t="shared" si="36"/>
        <v>0</v>
      </c>
      <c r="AZ67" s="92">
        <f t="shared" si="37"/>
        <v>8.43</v>
      </c>
      <c r="BA67" s="184"/>
      <c r="BB67" s="91">
        <v>287.45</v>
      </c>
      <c r="BC67" s="91">
        <v>1006.76</v>
      </c>
      <c r="BD67" s="93">
        <f t="shared" si="38"/>
        <v>5104218</v>
      </c>
      <c r="BE67" s="93">
        <f t="shared" si="23"/>
        <v>1381226</v>
      </c>
      <c r="BF67" s="93">
        <f t="shared" si="24"/>
        <v>4837583</v>
      </c>
      <c r="BG67" s="93">
        <f t="shared" si="25"/>
        <v>11323027</v>
      </c>
      <c r="BH67" s="184"/>
      <c r="BI67" s="185"/>
      <c r="BJ67" s="30"/>
      <c r="BL67" s="30"/>
      <c r="BN67" s="30"/>
    </row>
    <row r="68" spans="1:66" x14ac:dyDescent="0.35">
      <c r="A68" s="90" t="s">
        <v>121</v>
      </c>
      <c r="B68" s="89">
        <v>354</v>
      </c>
      <c r="C68" s="90" t="s">
        <v>135</v>
      </c>
      <c r="D68" s="203">
        <v>8.0399999999999991</v>
      </c>
      <c r="E68" s="203">
        <f t="shared" si="19"/>
        <v>8.0801999999999978</v>
      </c>
      <c r="F68" s="203">
        <f t="shared" si="20"/>
        <v>8.5271701320000002</v>
      </c>
      <c r="G68" s="91">
        <f>ACA!P74</f>
        <v>1.0507273989895418</v>
      </c>
      <c r="H68" s="91">
        <f>'Formula factor data'!L71</f>
        <v>830.58</v>
      </c>
      <c r="I68" s="91">
        <f>'Formula factor data'!M71</f>
        <v>830.42</v>
      </c>
      <c r="J68" s="91">
        <f>'Formula factor data'!N71</f>
        <v>1661</v>
      </c>
      <c r="K68" s="91">
        <f>'Formula factor data'!X71</f>
        <v>500.46914688327422</v>
      </c>
      <c r="L68" s="91">
        <f>'Formula factor data'!Y71</f>
        <v>61.358893820416519</v>
      </c>
      <c r="M68" s="91">
        <f>'Formula factor data'!Z71</f>
        <v>199.84172072379653</v>
      </c>
      <c r="N68" s="91">
        <f>'Formula factor data'!AA71</f>
        <v>283.54387162854215</v>
      </c>
      <c r="O68" s="91">
        <f>'Formula factor data'!AB71</f>
        <v>204.26500512120177</v>
      </c>
      <c r="P68" s="91">
        <f>'Formula factor data'!AC71</f>
        <v>204.37842266985319</v>
      </c>
      <c r="Q68" s="91">
        <f>'Formula factor data'!AD71</f>
        <v>250.87961761693413</v>
      </c>
      <c r="R68" s="91">
        <f>'Formula factor data'!AE71</f>
        <v>454.97618118259999</v>
      </c>
      <c r="S68" s="91">
        <f>'Formula factor data'!AF71</f>
        <v>45.431179584634179</v>
      </c>
      <c r="T68" s="92">
        <f>$G68*'National calculations'!$E$43</f>
        <v>7.1671211708601685</v>
      </c>
      <c r="U68" s="92">
        <f>$G68*'National calculations'!$E$44</f>
        <v>1.3056375229240562</v>
      </c>
      <c r="V68" s="92">
        <f>$G68*'National calculations'!$E$52</f>
        <v>1.3286116441605755</v>
      </c>
      <c r="W68" s="92">
        <f>$G68*'National calculations'!$E$53</f>
        <v>1.0062279363863191</v>
      </c>
      <c r="X68" s="92">
        <f>$G68*'National calculations'!$E$54</f>
        <v>0.94761271679100023</v>
      </c>
      <c r="Y68" s="92">
        <f>$G68*'National calculations'!$E$55</f>
        <v>0.86945909066390759</v>
      </c>
      <c r="Z68" s="92">
        <f>$G68*'National calculations'!$E$56</f>
        <v>0.55684458615553556</v>
      </c>
      <c r="AA68" s="92">
        <f>$G68*'National calculations'!$E$57</f>
        <v>0.45915255349667022</v>
      </c>
      <c r="AB68" s="92">
        <f>$G68*'National calculations'!$E$46</f>
        <v>0.55046866647674053</v>
      </c>
      <c r="AC68" s="92">
        <f>$G68*'National calculations'!$E$47</f>
        <v>3.8135711014929008</v>
      </c>
      <c r="AD68" s="93">
        <f t="shared" si="27"/>
        <v>6785615.3109352812</v>
      </c>
      <c r="AE68" s="93">
        <f t="shared" si="27"/>
        <v>372455.83942485845</v>
      </c>
      <c r="AF68" s="93">
        <f t="shared" si="27"/>
        <v>46467.620257492126</v>
      </c>
      <c r="AG68" s="93">
        <f t="shared" si="27"/>
        <v>114619.20368124422</v>
      </c>
      <c r="AH68" s="93">
        <f t="shared" si="27"/>
        <v>153153.17375831603</v>
      </c>
      <c r="AI68" s="93">
        <f t="shared" si="27"/>
        <v>101232.03739606895</v>
      </c>
      <c r="AJ68" s="93">
        <f t="shared" si="27"/>
        <v>64870.00036870785</v>
      </c>
      <c r="AK68" s="93">
        <f t="shared" si="26"/>
        <v>65659.449717977594</v>
      </c>
      <c r="AL68" s="93">
        <f t="shared" si="21"/>
        <v>546001.48517980683</v>
      </c>
      <c r="AM68" s="93">
        <f t="shared" si="28"/>
        <v>142756.57508853145</v>
      </c>
      <c r="AN68" s="93">
        <f t="shared" si="28"/>
        <v>98755.369135296234</v>
      </c>
      <c r="AO68" s="92">
        <f t="shared" si="22"/>
        <v>7945584.5797637748</v>
      </c>
      <c r="AP68" s="92">
        <f t="shared" si="29"/>
        <v>7.1671211708601676</v>
      </c>
      <c r="AQ68" s="92">
        <f t="shared" si="30"/>
        <v>0.39339632584984574</v>
      </c>
      <c r="AR68" s="92">
        <f t="shared" si="31"/>
        <v>0.57669918267351816</v>
      </c>
      <c r="AS68" s="92">
        <f t="shared" si="32"/>
        <v>0.15078274035777586</v>
      </c>
      <c r="AT68" s="92">
        <f t="shared" si="33"/>
        <v>0.10430766620752266</v>
      </c>
      <c r="AU68" s="92">
        <f t="shared" si="34"/>
        <v>8.3923070859488309</v>
      </c>
      <c r="AV68" s="92">
        <v>0</v>
      </c>
      <c r="AW68" s="92">
        <v>0</v>
      </c>
      <c r="AX68" s="93">
        <f t="shared" si="35"/>
        <v>0</v>
      </c>
      <c r="AY68" s="93">
        <f t="shared" si="36"/>
        <v>0</v>
      </c>
      <c r="AZ68" s="92">
        <f t="shared" si="37"/>
        <v>8.39</v>
      </c>
      <c r="BA68" s="184"/>
      <c r="BB68" s="91">
        <v>284.08999999999997</v>
      </c>
      <c r="BC68" s="91">
        <v>994.9799999999999</v>
      </c>
      <c r="BD68" s="93">
        <f t="shared" si="38"/>
        <v>3972083</v>
      </c>
      <c r="BE68" s="93">
        <f t="shared" si="23"/>
        <v>1358604</v>
      </c>
      <c r="BF68" s="93">
        <f t="shared" si="24"/>
        <v>4758293</v>
      </c>
      <c r="BG68" s="93">
        <f t="shared" si="25"/>
        <v>10088980</v>
      </c>
      <c r="BH68" s="184"/>
      <c r="BI68" s="185"/>
      <c r="BJ68" s="30"/>
      <c r="BL68" s="30"/>
      <c r="BN68" s="30"/>
    </row>
    <row r="69" spans="1:66" x14ac:dyDescent="0.35">
      <c r="A69" s="90" t="s">
        <v>121</v>
      </c>
      <c r="B69" s="89">
        <v>355</v>
      </c>
      <c r="C69" s="90" t="s">
        <v>136</v>
      </c>
      <c r="D69" s="203">
        <v>8.1199999999999992</v>
      </c>
      <c r="E69" s="203">
        <f t="shared" si="19"/>
        <v>8.1605999999999987</v>
      </c>
      <c r="F69" s="203">
        <f t="shared" si="20"/>
        <v>8.6120175959999994</v>
      </c>
      <c r="G69" s="91">
        <f>ACA!P75</f>
        <v>1.0676070594085239</v>
      </c>
      <c r="H69" s="91">
        <f>'Formula factor data'!L72</f>
        <v>1028.05</v>
      </c>
      <c r="I69" s="91">
        <f>'Formula factor data'!M72</f>
        <v>1013.63</v>
      </c>
      <c r="J69" s="91">
        <f>'Formula factor data'!N72</f>
        <v>2041.6799999999998</v>
      </c>
      <c r="K69" s="91">
        <f>'Formula factor data'!X72</f>
        <v>679.46895548156363</v>
      </c>
      <c r="L69" s="91">
        <f>'Formula factor data'!Y72</f>
        <v>195.64891962510649</v>
      </c>
      <c r="M69" s="91">
        <f>'Formula factor data'!Z72</f>
        <v>294.68383300198803</v>
      </c>
      <c r="N69" s="91">
        <f>'Formula factor data'!AA72</f>
        <v>174.99631070718544</v>
      </c>
      <c r="O69" s="91">
        <f>'Formula factor data'!AB72</f>
        <v>250.7305969894916</v>
      </c>
      <c r="P69" s="91">
        <f>'Formula factor data'!AC72</f>
        <v>160.62066458392502</v>
      </c>
      <c r="Q69" s="91">
        <f>'Formula factor data'!AD72</f>
        <v>208.98082135756886</v>
      </c>
      <c r="R69" s="91">
        <f>'Formula factor data'!AE72</f>
        <v>475.27056574583997</v>
      </c>
      <c r="S69" s="91">
        <f>'Formula factor data'!AF72</f>
        <v>47.448868381070284</v>
      </c>
      <c r="T69" s="92">
        <f>$G69*'National calculations'!$E$43</f>
        <v>7.2822590949898318</v>
      </c>
      <c r="U69" s="92">
        <f>$G69*'National calculations'!$E$44</f>
        <v>1.3266122477084608</v>
      </c>
      <c r="V69" s="92">
        <f>$G69*'National calculations'!$E$52</f>
        <v>1.3499554421844044</v>
      </c>
      <c r="W69" s="92">
        <f>$G69*'National calculations'!$E$53</f>
        <v>1.0223927245955426</v>
      </c>
      <c r="X69" s="92">
        <f>$G69*'National calculations'!$E$54</f>
        <v>0.96283586685211364</v>
      </c>
      <c r="Y69" s="92">
        <f>$G69*'National calculations'!$E$55</f>
        <v>0.88342672319420745</v>
      </c>
      <c r="Z69" s="92">
        <f>$G69*'National calculations'!$E$56</f>
        <v>0.56579014856258159</v>
      </c>
      <c r="AA69" s="92">
        <f>$G69*'National calculations'!$E$57</f>
        <v>0.46652871899019938</v>
      </c>
      <c r="AB69" s="92">
        <f>$G69*'National calculations'!$E$46</f>
        <v>0.55931180140436587</v>
      </c>
      <c r="AC69" s="92">
        <f>$G69*'National calculations'!$E$47</f>
        <v>3.8748351222453321</v>
      </c>
      <c r="AD69" s="93">
        <f t="shared" si="27"/>
        <v>8474784.3669635374</v>
      </c>
      <c r="AE69" s="93">
        <f t="shared" si="27"/>
        <v>513793.34781932476</v>
      </c>
      <c r="AF69" s="93">
        <f t="shared" si="27"/>
        <v>150546.87456908461</v>
      </c>
      <c r="AG69" s="93">
        <f t="shared" si="27"/>
        <v>171731.08594278141</v>
      </c>
      <c r="AH69" s="93">
        <f t="shared" si="27"/>
        <v>96040.852973934598</v>
      </c>
      <c r="AI69" s="93">
        <f t="shared" si="27"/>
        <v>126256.20253068377</v>
      </c>
      <c r="AJ69" s="93">
        <f t="shared" si="27"/>
        <v>51800.226115980928</v>
      </c>
      <c r="AK69" s="93">
        <f t="shared" si="26"/>
        <v>55572.466282435787</v>
      </c>
      <c r="AL69" s="93">
        <f t="shared" si="21"/>
        <v>651947.70841490116</v>
      </c>
      <c r="AM69" s="93">
        <f t="shared" si="28"/>
        <v>151519.9286806134</v>
      </c>
      <c r="AN69" s="93">
        <f t="shared" si="28"/>
        <v>104798.22877684727</v>
      </c>
      <c r="AO69" s="92">
        <f t="shared" si="22"/>
        <v>9896843.5806552246</v>
      </c>
      <c r="AP69" s="92">
        <f t="shared" si="29"/>
        <v>7.2822590949898318</v>
      </c>
      <c r="AQ69" s="92">
        <f t="shared" si="30"/>
        <v>0.44149516000524924</v>
      </c>
      <c r="AR69" s="92">
        <f t="shared" si="31"/>
        <v>0.56020919512353884</v>
      </c>
      <c r="AS69" s="92">
        <f t="shared" si="32"/>
        <v>0.13019887361475743</v>
      </c>
      <c r="AT69" s="92">
        <f t="shared" si="33"/>
        <v>9.0051595604486098E-2</v>
      </c>
      <c r="AU69" s="92">
        <f t="shared" si="34"/>
        <v>8.5042139193378645</v>
      </c>
      <c r="AV69" s="92">
        <v>0</v>
      </c>
      <c r="AW69" s="92">
        <v>0</v>
      </c>
      <c r="AX69" s="93">
        <f t="shared" si="35"/>
        <v>0</v>
      </c>
      <c r="AY69" s="93">
        <f t="shared" si="36"/>
        <v>0</v>
      </c>
      <c r="AZ69" s="92">
        <f t="shared" si="37"/>
        <v>8.5</v>
      </c>
      <c r="BA69" s="184"/>
      <c r="BB69" s="91">
        <v>346.77</v>
      </c>
      <c r="BC69" s="91">
        <v>1214.49</v>
      </c>
      <c r="BD69" s="93">
        <f t="shared" si="38"/>
        <v>4980903</v>
      </c>
      <c r="BE69" s="93">
        <f t="shared" si="23"/>
        <v>1680101</v>
      </c>
      <c r="BF69" s="93">
        <f t="shared" si="24"/>
        <v>5884205</v>
      </c>
      <c r="BG69" s="93">
        <f t="shared" si="25"/>
        <v>12545209</v>
      </c>
      <c r="BH69" s="184"/>
      <c r="BI69" s="185"/>
      <c r="BJ69" s="30"/>
      <c r="BL69" s="30"/>
      <c r="BN69" s="30"/>
    </row>
    <row r="70" spans="1:66" x14ac:dyDescent="0.35">
      <c r="A70" s="90" t="s">
        <v>121</v>
      </c>
      <c r="B70" s="89">
        <v>343</v>
      </c>
      <c r="C70" s="90" t="s">
        <v>137</v>
      </c>
      <c r="D70" s="203">
        <v>7.6</v>
      </c>
      <c r="E70" s="203">
        <f t="shared" si="19"/>
        <v>7.637999999999999</v>
      </c>
      <c r="F70" s="203">
        <f t="shared" si="20"/>
        <v>8.060509080000001</v>
      </c>
      <c r="G70" s="91">
        <f>ACA!P76</f>
        <v>1.0409868938351476</v>
      </c>
      <c r="H70" s="91">
        <f>'Formula factor data'!L73</f>
        <v>731.42</v>
      </c>
      <c r="I70" s="91">
        <f>'Formula factor data'!M73</f>
        <v>1140.04</v>
      </c>
      <c r="J70" s="91">
        <f>'Formula factor data'!N73</f>
        <v>1871.46</v>
      </c>
      <c r="K70" s="91">
        <f>'Formula factor data'!X73</f>
        <v>473.79724397380528</v>
      </c>
      <c r="L70" s="91">
        <f>'Formula factor data'!Y73</f>
        <v>141.8651771479185</v>
      </c>
      <c r="M70" s="91">
        <f>'Formula factor data'!Z73</f>
        <v>229.02868910540303</v>
      </c>
      <c r="N70" s="91">
        <f>'Formula factor data'!AA73</f>
        <v>75.974534986713905</v>
      </c>
      <c r="O70" s="91">
        <f>'Formula factor data'!AB73</f>
        <v>39.230487156775908</v>
      </c>
      <c r="P70" s="91">
        <f>'Formula factor data'!AC73</f>
        <v>113.27112488928256</v>
      </c>
      <c r="Q70" s="91">
        <f>'Formula factor data'!AD73</f>
        <v>239.94139503985829</v>
      </c>
      <c r="R70" s="91">
        <f>'Formula factor data'!AE73</f>
        <v>154.92989162806199</v>
      </c>
      <c r="S70" s="91">
        <f>'Formula factor data'!AF73</f>
        <v>54.925232652459265</v>
      </c>
      <c r="T70" s="92">
        <f>$G70*'National calculations'!$E$43</f>
        <v>7.1006801693462966</v>
      </c>
      <c r="U70" s="92">
        <f>$G70*'National calculations'!$E$44</f>
        <v>1.2935339373184629</v>
      </c>
      <c r="V70" s="92">
        <f>$G70*'National calculations'!$E$52</f>
        <v>1.3162950827188737</v>
      </c>
      <c r="W70" s="92">
        <f>$G70*'National calculations'!$E$53</f>
        <v>0.99689995235326567</v>
      </c>
      <c r="X70" s="92">
        <f>$G70*'National calculations'!$E$54</f>
        <v>0.93882811046861003</v>
      </c>
      <c r="Y70" s="92">
        <f>$G70*'National calculations'!$E$55</f>
        <v>0.86139898795573511</v>
      </c>
      <c r="Z70" s="92">
        <f>$G70*'National calculations'!$E$56</f>
        <v>0.55168249790423407</v>
      </c>
      <c r="AA70" s="92">
        <f>$G70*'National calculations'!$E$57</f>
        <v>0.45489609476314091</v>
      </c>
      <c r="AB70" s="92">
        <f>$G70*'National calculations'!$E$46</f>
        <v>0.54536568459170975</v>
      </c>
      <c r="AC70" s="92">
        <f>$G70*'National calculations'!$E$47</f>
        <v>3.7782183458624083</v>
      </c>
      <c r="AD70" s="93">
        <f t="shared" si="27"/>
        <v>7574524.1785431486</v>
      </c>
      <c r="AE70" s="93">
        <f t="shared" si="27"/>
        <v>349337.5042582014</v>
      </c>
      <c r="AF70" s="93">
        <f t="shared" si="27"/>
        <v>106439.76800064283</v>
      </c>
      <c r="AG70" s="93">
        <f t="shared" si="27"/>
        <v>130141.65287632309</v>
      </c>
      <c r="AH70" s="93">
        <f t="shared" si="27"/>
        <v>40656.406601425515</v>
      </c>
      <c r="AI70" s="93">
        <f t="shared" si="27"/>
        <v>19262.068102298621</v>
      </c>
      <c r="AJ70" s="93">
        <f t="shared" si="27"/>
        <v>35619.12735802486</v>
      </c>
      <c r="AK70" s="93">
        <f t="shared" si="26"/>
        <v>62214.590038121416</v>
      </c>
      <c r="AL70" s="93">
        <f t="shared" si="21"/>
        <v>394333.61297683627</v>
      </c>
      <c r="AM70" s="93">
        <f t="shared" si="28"/>
        <v>48161.264454530734</v>
      </c>
      <c r="AN70" s="93">
        <f t="shared" si="28"/>
        <v>118286.12734522106</v>
      </c>
      <c r="AO70" s="92">
        <f t="shared" si="22"/>
        <v>8484642.6875779368</v>
      </c>
      <c r="AP70" s="92">
        <f t="shared" si="29"/>
        <v>7.1006801693462975</v>
      </c>
      <c r="AQ70" s="92">
        <f t="shared" si="30"/>
        <v>0.32748379045668763</v>
      </c>
      <c r="AR70" s="92">
        <f t="shared" si="31"/>
        <v>0.36966505086922125</v>
      </c>
      <c r="AS70" s="92">
        <f t="shared" si="32"/>
        <v>4.5148411620583626E-2</v>
      </c>
      <c r="AT70" s="92">
        <f t="shared" si="33"/>
        <v>0.11088643180099098</v>
      </c>
      <c r="AU70" s="92">
        <f t="shared" si="34"/>
        <v>7.9538638540937798</v>
      </c>
      <c r="AV70" s="92">
        <v>0</v>
      </c>
      <c r="AW70" s="92">
        <v>0</v>
      </c>
      <c r="AX70" s="93">
        <f t="shared" si="35"/>
        <v>0</v>
      </c>
      <c r="AY70" s="93">
        <f t="shared" si="36"/>
        <v>0</v>
      </c>
      <c r="AZ70" s="92">
        <f t="shared" si="37"/>
        <v>7.95</v>
      </c>
      <c r="BA70" s="184"/>
      <c r="BB70" s="91">
        <v>390.01</v>
      </c>
      <c r="BC70" s="91">
        <v>1365.96</v>
      </c>
      <c r="BD70" s="93">
        <f t="shared" si="38"/>
        <v>3314430</v>
      </c>
      <c r="BE70" s="93">
        <f t="shared" si="23"/>
        <v>1767331</v>
      </c>
      <c r="BF70" s="93">
        <f t="shared" si="24"/>
        <v>6189848</v>
      </c>
      <c r="BG70" s="93">
        <f t="shared" si="25"/>
        <v>11271609</v>
      </c>
      <c r="BH70" s="184"/>
      <c r="BI70" s="185"/>
      <c r="BJ70" s="30"/>
      <c r="BL70" s="30"/>
      <c r="BN70" s="30"/>
    </row>
    <row r="71" spans="1:66" x14ac:dyDescent="0.35">
      <c r="A71" s="90" t="s">
        <v>121</v>
      </c>
      <c r="B71" s="89">
        <v>342</v>
      </c>
      <c r="C71" s="90" t="s">
        <v>138</v>
      </c>
      <c r="D71" s="203">
        <v>8.1199999999999992</v>
      </c>
      <c r="E71" s="203">
        <f t="shared" si="19"/>
        <v>8.1605999999999987</v>
      </c>
      <c r="F71" s="203">
        <f t="shared" si="20"/>
        <v>8.6120175959999994</v>
      </c>
      <c r="G71" s="91">
        <f>ACA!P77</f>
        <v>1.0707391059387483</v>
      </c>
      <c r="H71" s="91">
        <f>'Formula factor data'!L74</f>
        <v>510.69</v>
      </c>
      <c r="I71" s="91">
        <f>'Formula factor data'!M74</f>
        <v>789.39</v>
      </c>
      <c r="J71" s="91">
        <f>'Formula factor data'!N74</f>
        <v>1300.08</v>
      </c>
      <c r="K71" s="91">
        <f>'Formula factor data'!X74</f>
        <v>366.41749337680858</v>
      </c>
      <c r="L71" s="91">
        <f>'Formula factor data'!Y74</f>
        <v>129.74850299401197</v>
      </c>
      <c r="M71" s="91">
        <f>'Formula factor data'!Z74</f>
        <v>186.42811219665933</v>
      </c>
      <c r="N71" s="91">
        <f>'Formula factor data'!AA74</f>
        <v>176.18480932871097</v>
      </c>
      <c r="O71" s="91">
        <f>'Formula factor data'!AB74</f>
        <v>124.96829498896942</v>
      </c>
      <c r="P71" s="91">
        <f>'Formula factor data'!AC74</f>
        <v>106.6669271982351</v>
      </c>
      <c r="Q71" s="91">
        <f>'Formula factor data'!AD74</f>
        <v>131.66058619602899</v>
      </c>
      <c r="R71" s="91">
        <f>'Formula factor data'!AE74</f>
        <v>88.0478355359256</v>
      </c>
      <c r="S71" s="91">
        <f>'Formula factor data'!AF74</f>
        <v>35.347545664497162</v>
      </c>
      <c r="T71" s="92">
        <f>$G71*'National calculations'!$E$43</f>
        <v>7.3036231110195642</v>
      </c>
      <c r="U71" s="92">
        <f>$G71*'National calculations'!$E$44</f>
        <v>1.3305041396276567</v>
      </c>
      <c r="V71" s="92">
        <f>$G71*'National calculations'!$E$52</f>
        <v>1.3539158162015956</v>
      </c>
      <c r="W71" s="92">
        <f>$G71*'National calculations'!$E$53</f>
        <v>1.0253921255056211</v>
      </c>
      <c r="X71" s="92">
        <f>$G71*'National calculations'!$E$54</f>
        <v>0.96566054537908075</v>
      </c>
      <c r="Y71" s="92">
        <f>$G71*'National calculations'!$E$55</f>
        <v>0.88601843854369278</v>
      </c>
      <c r="Z71" s="92">
        <f>$G71*'National calculations'!$E$56</f>
        <v>0.56745001120213956</v>
      </c>
      <c r="AA71" s="92">
        <f>$G71*'National calculations'!$E$57</f>
        <v>0.46789737765790512</v>
      </c>
      <c r="AB71" s="92">
        <f>$G71*'National calculations'!$E$46</f>
        <v>0.5609526584701412</v>
      </c>
      <c r="AC71" s="92">
        <f>$G71*'National calculations'!$E$47</f>
        <v>3.8862027539904278</v>
      </c>
      <c r="AD71" s="93">
        <f t="shared" si="27"/>
        <v>5412317.7704793597</v>
      </c>
      <c r="AE71" s="93">
        <f t="shared" si="27"/>
        <v>277886.39530880493</v>
      </c>
      <c r="AF71" s="93">
        <f t="shared" si="27"/>
        <v>100131.07368928155</v>
      </c>
      <c r="AG71" s="93">
        <f t="shared" si="27"/>
        <v>108962.29338501976</v>
      </c>
      <c r="AH71" s="93">
        <f t="shared" si="27"/>
        <v>96976.789866407256</v>
      </c>
      <c r="AI71" s="93">
        <f t="shared" si="27"/>
        <v>63112.801748348735</v>
      </c>
      <c r="AJ71" s="93">
        <f t="shared" si="27"/>
        <v>34501.044949115705</v>
      </c>
      <c r="AK71" s="93">
        <f t="shared" si="26"/>
        <v>35114.076522553987</v>
      </c>
      <c r="AL71" s="93">
        <f t="shared" si="21"/>
        <v>438798.08016072697</v>
      </c>
      <c r="AM71" s="93">
        <f t="shared" si="28"/>
        <v>28152.680427358966</v>
      </c>
      <c r="AN71" s="93">
        <f t="shared" si="28"/>
        <v>78299.605705657625</v>
      </c>
      <c r="AO71" s="92">
        <f t="shared" si="22"/>
        <v>6235454.5320819085</v>
      </c>
      <c r="AP71" s="92">
        <f t="shared" si="29"/>
        <v>7.303623111019566</v>
      </c>
      <c r="AQ71" s="92">
        <f t="shared" si="30"/>
        <v>0.37499230183514348</v>
      </c>
      <c r="AR71" s="92">
        <f t="shared" si="31"/>
        <v>0.59213370966743084</v>
      </c>
      <c r="AS71" s="92">
        <f t="shared" si="32"/>
        <v>3.7990483213663197E-2</v>
      </c>
      <c r="AT71" s="92">
        <f t="shared" si="33"/>
        <v>0.10566098186893984</v>
      </c>
      <c r="AU71" s="92">
        <f t="shared" si="34"/>
        <v>8.4144005876047441</v>
      </c>
      <c r="AV71" s="92">
        <v>0</v>
      </c>
      <c r="AW71" s="92">
        <v>0</v>
      </c>
      <c r="AX71" s="93">
        <f t="shared" si="35"/>
        <v>0</v>
      </c>
      <c r="AY71" s="93">
        <f t="shared" si="36"/>
        <v>0</v>
      </c>
      <c r="AZ71" s="92">
        <f t="shared" si="37"/>
        <v>8.41</v>
      </c>
      <c r="BA71" s="184"/>
      <c r="BB71" s="91">
        <v>270.05</v>
      </c>
      <c r="BC71" s="91">
        <v>945.81999999999994</v>
      </c>
      <c r="BD71" s="93">
        <f t="shared" si="38"/>
        <v>2448095</v>
      </c>
      <c r="BE71" s="93">
        <f t="shared" si="23"/>
        <v>1294539</v>
      </c>
      <c r="BF71" s="93">
        <f t="shared" si="24"/>
        <v>4533978</v>
      </c>
      <c r="BG71" s="93">
        <f t="shared" si="25"/>
        <v>8276612</v>
      </c>
      <c r="BH71" s="184"/>
      <c r="BI71" s="185"/>
      <c r="BJ71" s="30"/>
      <c r="BL71" s="30"/>
      <c r="BN71" s="30"/>
    </row>
    <row r="72" spans="1:66" x14ac:dyDescent="0.35">
      <c r="A72" s="90" t="s">
        <v>121</v>
      </c>
      <c r="B72" s="89">
        <v>356</v>
      </c>
      <c r="C72" s="90" t="s">
        <v>139</v>
      </c>
      <c r="D72" s="203">
        <v>7.55</v>
      </c>
      <c r="E72" s="203">
        <f t="shared" si="19"/>
        <v>7.5877499999999989</v>
      </c>
      <c r="F72" s="203">
        <f t="shared" si="20"/>
        <v>8.0074794150000006</v>
      </c>
      <c r="G72" s="91">
        <f>ACA!P78</f>
        <v>1.0522540065715076</v>
      </c>
      <c r="H72" s="91">
        <f>'Formula factor data'!L75</f>
        <v>617.9</v>
      </c>
      <c r="I72" s="91">
        <f>'Formula factor data'!M75</f>
        <v>1624.65</v>
      </c>
      <c r="J72" s="91">
        <f>'Formula factor data'!N75</f>
        <v>2242.5500000000002</v>
      </c>
      <c r="K72" s="91">
        <f>'Formula factor data'!X75</f>
        <v>433.85037744051857</v>
      </c>
      <c r="L72" s="91">
        <f>'Formula factor data'!Y75</f>
        <v>123.73724601533034</v>
      </c>
      <c r="M72" s="91">
        <f>'Formula factor data'!Z75</f>
        <v>98.362242973597759</v>
      </c>
      <c r="N72" s="91">
        <f>'Formula factor data'!AA75</f>
        <v>73.396514174473793</v>
      </c>
      <c r="O72" s="91">
        <f>'Formula factor data'!AB75</f>
        <v>76.670708115342507</v>
      </c>
      <c r="P72" s="91">
        <f>'Formula factor data'!AC75</f>
        <v>205.72851928458451</v>
      </c>
      <c r="Q72" s="91">
        <f>'Formula factor data'!AD75</f>
        <v>228.78430161820174</v>
      </c>
      <c r="R72" s="91">
        <f>'Formula factor data'!AE75</f>
        <v>322.50461365374503</v>
      </c>
      <c r="S72" s="91">
        <f>'Formula factor data'!AF75</f>
        <v>45.46547275296431</v>
      </c>
      <c r="T72" s="92">
        <f>$G72*'National calculations'!$E$43</f>
        <v>7.1775343203895563</v>
      </c>
      <c r="U72" s="92">
        <f>$G72*'National calculations'!$E$44</f>
        <v>1.3075344908185944</v>
      </c>
      <c r="V72" s="92">
        <f>$G72*'National calculations'!$E$52</f>
        <v>1.33054199128145</v>
      </c>
      <c r="W72" s="92">
        <f>$G72*'National calculations'!$E$53</f>
        <v>1.0076898904558051</v>
      </c>
      <c r="X72" s="92">
        <f>$G72*'National calculations'!$E$54</f>
        <v>0.94898950848750641</v>
      </c>
      <c r="Y72" s="92">
        <f>$G72*'National calculations'!$E$55</f>
        <v>0.87072233252977405</v>
      </c>
      <c r="Z72" s="92">
        <f>$G72*'National calculations'!$E$56</f>
        <v>0.55765362869884327</v>
      </c>
      <c r="AA72" s="92">
        <f>$G72*'National calculations'!$E$57</f>
        <v>0.45981965875167841</v>
      </c>
      <c r="AB72" s="92">
        <f>$G72*'National calculations'!$E$46</f>
        <v>0.551268445411492</v>
      </c>
      <c r="AC72" s="92">
        <f>$G72*'National calculations'!$E$47</f>
        <v>3.8191118597937725</v>
      </c>
      <c r="AD72" s="93">
        <f t="shared" si="27"/>
        <v>9174708.3664080724</v>
      </c>
      <c r="AE72" s="93">
        <f t="shared" si="27"/>
        <v>323346.36944414175</v>
      </c>
      <c r="AF72" s="93">
        <f t="shared" si="27"/>
        <v>93843.432974084571</v>
      </c>
      <c r="AG72" s="93">
        <f t="shared" si="27"/>
        <v>56497.623572819648</v>
      </c>
      <c r="AH72" s="93">
        <f t="shared" si="27"/>
        <v>39701.9374893442</v>
      </c>
      <c r="AI72" s="93">
        <f t="shared" si="27"/>
        <v>38052.57174993329</v>
      </c>
      <c r="AJ72" s="93">
        <f t="shared" si="27"/>
        <v>65393.395524356449</v>
      </c>
      <c r="AK72" s="93">
        <f t="shared" si="26"/>
        <v>59963.726113758879</v>
      </c>
      <c r="AL72" s="93">
        <f t="shared" si="21"/>
        <v>353452.68742429704</v>
      </c>
      <c r="AM72" s="93">
        <f t="shared" si="28"/>
        <v>101338.3716939523</v>
      </c>
      <c r="AN72" s="93">
        <f t="shared" si="28"/>
        <v>98973.503935126675</v>
      </c>
      <c r="AO72" s="92">
        <f t="shared" si="22"/>
        <v>10051819.298905589</v>
      </c>
      <c r="AP72" s="92">
        <f t="shared" si="29"/>
        <v>7.1775343203895572</v>
      </c>
      <c r="AQ72" s="92">
        <f t="shared" si="30"/>
        <v>0.25295950251193661</v>
      </c>
      <c r="AR72" s="92">
        <f t="shared" si="31"/>
        <v>0.27651219998560306</v>
      </c>
      <c r="AS72" s="92">
        <f t="shared" si="32"/>
        <v>7.9278775058274673E-2</v>
      </c>
      <c r="AT72" s="92">
        <f t="shared" si="33"/>
        <v>7.7428697777965544E-2</v>
      </c>
      <c r="AU72" s="92">
        <f t="shared" si="34"/>
        <v>7.8637134957233359</v>
      </c>
      <c r="AV72" s="92">
        <v>0</v>
      </c>
      <c r="AW72" s="92">
        <v>0</v>
      </c>
      <c r="AX72" s="93">
        <f t="shared" si="35"/>
        <v>0</v>
      </c>
      <c r="AY72" s="93">
        <f t="shared" si="36"/>
        <v>0</v>
      </c>
      <c r="AZ72" s="92">
        <f t="shared" si="37"/>
        <v>7.86</v>
      </c>
      <c r="BA72" s="184"/>
      <c r="BB72" s="91">
        <v>555.79999999999995</v>
      </c>
      <c r="BC72" s="91">
        <v>1946.6000000000001</v>
      </c>
      <c r="BD72" s="93">
        <f t="shared" si="38"/>
        <v>2768316</v>
      </c>
      <c r="BE72" s="93">
        <f t="shared" si="23"/>
        <v>2490096</v>
      </c>
      <c r="BF72" s="93">
        <f t="shared" si="24"/>
        <v>8721158</v>
      </c>
      <c r="BG72" s="93">
        <f t="shared" si="25"/>
        <v>13979570</v>
      </c>
      <c r="BH72" s="184"/>
      <c r="BI72" s="185"/>
      <c r="BJ72" s="30"/>
      <c r="BL72" s="30"/>
      <c r="BN72" s="30"/>
    </row>
    <row r="73" spans="1:66" x14ac:dyDescent="0.35">
      <c r="A73" s="90" t="s">
        <v>121</v>
      </c>
      <c r="B73" s="89">
        <v>357</v>
      </c>
      <c r="C73" s="90" t="s">
        <v>140</v>
      </c>
      <c r="D73" s="203">
        <v>7.96</v>
      </c>
      <c r="E73" s="203">
        <f t="shared" si="19"/>
        <v>7.9997999999999987</v>
      </c>
      <c r="F73" s="203">
        <f t="shared" si="20"/>
        <v>8.442322668000001</v>
      </c>
      <c r="G73" s="91">
        <f>ACA!P79</f>
        <v>1.0525878594939122</v>
      </c>
      <c r="H73" s="91">
        <f>'Formula factor data'!L76</f>
        <v>746.31</v>
      </c>
      <c r="I73" s="91">
        <f>'Formula factor data'!M76</f>
        <v>908.01</v>
      </c>
      <c r="J73" s="91">
        <f>'Formula factor data'!N76</f>
        <v>1654.32</v>
      </c>
      <c r="K73" s="91">
        <f>'Formula factor data'!X76</f>
        <v>548.91805059311127</v>
      </c>
      <c r="L73" s="91">
        <f>'Formula factor data'!Y76</f>
        <v>82.975297805642626</v>
      </c>
      <c r="M73" s="91">
        <f>'Formula factor data'!Z76</f>
        <v>145.33024630541871</v>
      </c>
      <c r="N73" s="91">
        <f>'Formula factor data'!AA76</f>
        <v>121.99344379758172</v>
      </c>
      <c r="O73" s="91">
        <f>'Formula factor data'!AB76</f>
        <v>282.01723242274966</v>
      </c>
      <c r="P73" s="91">
        <f>'Formula factor data'!AC76</f>
        <v>332.02466636811465</v>
      </c>
      <c r="Q73" s="91">
        <f>'Formula factor data'!AD76</f>
        <v>131.87145544111061</v>
      </c>
      <c r="R73" s="91">
        <f>'Formula factor data'!AE76</f>
        <v>281.20848209942397</v>
      </c>
      <c r="S73" s="91">
        <f>'Formula factor data'!AF76</f>
        <v>48.859129117758421</v>
      </c>
      <c r="T73" s="92">
        <f>$G73*'National calculations'!$E$43</f>
        <v>7.1798115659914323</v>
      </c>
      <c r="U73" s="92">
        <f>$G73*'National calculations'!$E$44</f>
        <v>1.3079493376219122</v>
      </c>
      <c r="V73" s="92">
        <f>$G73*'National calculations'!$E$52</f>
        <v>1.3309641377683223</v>
      </c>
      <c r="W73" s="92">
        <f>$G73*'National calculations'!$E$53</f>
        <v>1.008009604339245</v>
      </c>
      <c r="X73" s="92">
        <f>$G73*'National calculations'!$E$54</f>
        <v>0.94929059826123152</v>
      </c>
      <c r="Y73" s="92">
        <f>$G73*'National calculations'!$E$55</f>
        <v>0.87099859015721248</v>
      </c>
      <c r="Z73" s="92">
        <f>$G73*'National calculations'!$E$56</f>
        <v>0.55783055774113532</v>
      </c>
      <c r="AA73" s="92">
        <f>$G73*'National calculations'!$E$57</f>
        <v>0.45996554761111214</v>
      </c>
      <c r="AB73" s="92">
        <f>$G73*'National calculations'!$E$46</f>
        <v>0.5514433486006276</v>
      </c>
      <c r="AC73" s="92">
        <f>$G73*'National calculations'!$E$47</f>
        <v>3.8203235649974778</v>
      </c>
      <c r="AD73" s="93">
        <f t="shared" ref="AD73:AK104" si="39">J73*T73*38*15</f>
        <v>6770292.3458150392</v>
      </c>
      <c r="AE73" s="93">
        <f t="shared" si="39"/>
        <v>409235.49038872356</v>
      </c>
      <c r="AF73" s="93">
        <f t="shared" si="39"/>
        <v>62949.173048975434</v>
      </c>
      <c r="AG73" s="93">
        <f t="shared" si="39"/>
        <v>83501.741923804584</v>
      </c>
      <c r="AH73" s="93">
        <f t="shared" si="39"/>
        <v>66010.120670535936</v>
      </c>
      <c r="AI73" s="93">
        <f t="shared" si="39"/>
        <v>140012.86874894469</v>
      </c>
      <c r="AJ73" s="93">
        <f t="shared" si="39"/>
        <v>105571.69774964567</v>
      </c>
      <c r="AK73" s="93">
        <f t="shared" si="26"/>
        <v>34574.105943259543</v>
      </c>
      <c r="AL73" s="93">
        <f t="shared" si="21"/>
        <v>492619.70808516582</v>
      </c>
      <c r="AM73" s="93">
        <f t="shared" ref="AM73:AN104" si="40">R73*AB73*38*15</f>
        <v>88390.211803569415</v>
      </c>
      <c r="AN73" s="93">
        <f t="shared" si="40"/>
        <v>106394.87893028134</v>
      </c>
      <c r="AO73" s="92">
        <f t="shared" si="22"/>
        <v>7866932.6350227799</v>
      </c>
      <c r="AP73" s="92">
        <f t="shared" ref="AP73:AP104" si="41">AD73/($J73*15*38)</f>
        <v>7.1798115659914323</v>
      </c>
      <c r="AQ73" s="92">
        <f t="shared" ref="AQ73:AQ104" si="42">AE73/($J73*15*38)</f>
        <v>0.43398919234608246</v>
      </c>
      <c r="AR73" s="92">
        <f t="shared" ref="AR73:AR104" si="43">AL73/($J73*15*38)</f>
        <v>0.52241712722073097</v>
      </c>
      <c r="AS73" s="92">
        <f t="shared" ref="AS73:AS104" si="44">AM73/($J73*15*38)</f>
        <v>9.3736729909452823E-2</v>
      </c>
      <c r="AT73" s="92">
        <f t="shared" ref="AT73:AT104" si="45">AN73/($J73*15*38)</f>
        <v>0.11283045742892965</v>
      </c>
      <c r="AU73" s="92">
        <f t="shared" ref="AU73:AU104" si="46">AO73/($J73*15*38)</f>
        <v>8.3427850728966284</v>
      </c>
      <c r="AV73" s="92">
        <v>0</v>
      </c>
      <c r="AW73" s="92">
        <v>0</v>
      </c>
      <c r="AX73" s="93">
        <f t="shared" ref="AX73:AX104" si="47">AV73*J73*15*38</f>
        <v>0</v>
      </c>
      <c r="AY73" s="93">
        <f t="shared" ref="AY73:AY104" si="48">AW73*J73*15*38</f>
        <v>0</v>
      </c>
      <c r="AZ73" s="92">
        <f t="shared" ref="AZ73:AZ104" si="49">ROUND(AU73 + AV73 - AW73,2)</f>
        <v>8.34</v>
      </c>
      <c r="BA73" s="184"/>
      <c r="BB73" s="91">
        <v>310.64</v>
      </c>
      <c r="BC73" s="91">
        <v>1087.94</v>
      </c>
      <c r="BD73" s="93">
        <f t="shared" ref="BD73:BD104" si="50">ROUNDUP(H73*AZ73*15*38,0)</f>
        <v>3547809</v>
      </c>
      <c r="BE73" s="93">
        <f t="shared" si="23"/>
        <v>1476721</v>
      </c>
      <c r="BF73" s="93">
        <f t="shared" si="24"/>
        <v>5171850</v>
      </c>
      <c r="BG73" s="93">
        <f t="shared" si="25"/>
        <v>10196380</v>
      </c>
      <c r="BH73" s="184"/>
      <c r="BI73" s="185"/>
      <c r="BJ73" s="30"/>
      <c r="BL73" s="30"/>
      <c r="BN73" s="30"/>
    </row>
    <row r="74" spans="1:66" x14ac:dyDescent="0.35">
      <c r="A74" s="90" t="s">
        <v>121</v>
      </c>
      <c r="B74" s="89">
        <v>358</v>
      </c>
      <c r="C74" s="90" t="s">
        <v>141</v>
      </c>
      <c r="D74" s="203">
        <v>7.7</v>
      </c>
      <c r="E74" s="203">
        <f t="shared" ref="E74:E137" si="51">D74*100.5%</f>
        <v>7.7384999999999993</v>
      </c>
      <c r="F74" s="203">
        <f t="shared" ref="F74:F137" si="52">D74*106.05933%</f>
        <v>8.16656841</v>
      </c>
      <c r="G74" s="91">
        <f>ACA!P80</f>
        <v>1.0826580974531455</v>
      </c>
      <c r="H74" s="91">
        <f>'Formula factor data'!L77</f>
        <v>403.1</v>
      </c>
      <c r="I74" s="91">
        <f>'Formula factor data'!M77</f>
        <v>1332.35</v>
      </c>
      <c r="J74" s="91">
        <f>'Formula factor data'!N77</f>
        <v>1735.4499999999998</v>
      </c>
      <c r="K74" s="91">
        <f>'Formula factor data'!X77</f>
        <v>281.91942034171211</v>
      </c>
      <c r="L74" s="91">
        <f>'Formula factor data'!Y77</f>
        <v>17.252855271270032</v>
      </c>
      <c r="M74" s="91">
        <f>'Formula factor data'!Z77</f>
        <v>48.414989210850791</v>
      </c>
      <c r="N74" s="91">
        <f>'Formula factor data'!AA77</f>
        <v>42.262808261405667</v>
      </c>
      <c r="O74" s="91">
        <f>'Formula factor data'!AB77</f>
        <v>114.08283369297162</v>
      </c>
      <c r="P74" s="91">
        <f>'Formula factor data'!AC77</f>
        <v>117.42641029593094</v>
      </c>
      <c r="Q74" s="91">
        <f>'Formula factor data'!AD77</f>
        <v>151.53089164611589</v>
      </c>
      <c r="R74" s="91">
        <f>'Formula factor data'!AE77</f>
        <v>472.26650577384498</v>
      </c>
      <c r="S74" s="91">
        <f>'Formula factor data'!AF77</f>
        <v>28.45</v>
      </c>
      <c r="T74" s="92">
        <f>$G74*'National calculations'!$E$43</f>
        <v>7.3849237951934885</v>
      </c>
      <c r="U74" s="92">
        <f>$G74*'National calculations'!$E$44</f>
        <v>1.3453147199661686</v>
      </c>
      <c r="V74" s="92">
        <f>$G74*'National calculations'!$E$52</f>
        <v>1.3689870049113484</v>
      </c>
      <c r="W74" s="92">
        <f>$G74*'National calculations'!$E$53</f>
        <v>1.036806334601978</v>
      </c>
      <c r="X74" s="92">
        <f>$G74*'National calculations'!$E$54</f>
        <v>0.97640984909118389</v>
      </c>
      <c r="Y74" s="92">
        <f>$G74*'National calculations'!$E$55</f>
        <v>0.89588120174345753</v>
      </c>
      <c r="Z74" s="92">
        <f>$G74*'National calculations'!$E$56</f>
        <v>0.57376661235255066</v>
      </c>
      <c r="AA74" s="92">
        <f>$G74*'National calculations'!$E$57</f>
        <v>0.47310580316789325</v>
      </c>
      <c r="AB74" s="92">
        <f>$G74*'National calculations'!$E$46</f>
        <v>0.56719693397964766</v>
      </c>
      <c r="AC74" s="92">
        <f>$G74*'National calculations'!$E$47</f>
        <v>3.9294622346530201</v>
      </c>
      <c r="AD74" s="93">
        <f t="shared" si="39"/>
        <v>7305214.6202100664</v>
      </c>
      <c r="AE74" s="93">
        <f t="shared" si="39"/>
        <v>216184.09723711995</v>
      </c>
      <c r="AF74" s="93">
        <f t="shared" si="39"/>
        <v>13462.792758471411</v>
      </c>
      <c r="AG74" s="93">
        <f t="shared" si="39"/>
        <v>28612.271476993017</v>
      </c>
      <c r="AH74" s="93">
        <f t="shared" si="39"/>
        <v>23521.518674912586</v>
      </c>
      <c r="AI74" s="93">
        <f t="shared" si="39"/>
        <v>58256.659703880301</v>
      </c>
      <c r="AJ74" s="93">
        <f t="shared" si="39"/>
        <v>38403.951572643673</v>
      </c>
      <c r="AK74" s="93">
        <f t="shared" si="26"/>
        <v>40863.382192280114</v>
      </c>
      <c r="AL74" s="93">
        <f t="shared" ref="AL74:AL137" si="53">SUM(AF74:AK74)</f>
        <v>203120.57637918109</v>
      </c>
      <c r="AM74" s="93">
        <f t="shared" si="40"/>
        <v>152684.82503483768</v>
      </c>
      <c r="AN74" s="93">
        <f t="shared" si="40"/>
        <v>63722.124328250706</v>
      </c>
      <c r="AO74" s="92">
        <f t="shared" ref="AO74:AO137" si="54" xml:space="preserve"> SUM(AD74, AE74, AL74, AM74, AN74)</f>
        <v>7940926.2431894559</v>
      </c>
      <c r="AP74" s="92">
        <f t="shared" si="41"/>
        <v>7.3849237951934885</v>
      </c>
      <c r="AQ74" s="92">
        <f t="shared" si="42"/>
        <v>0.21854294046502926</v>
      </c>
      <c r="AR74" s="92">
        <f t="shared" si="43"/>
        <v>0.20533687999338976</v>
      </c>
      <c r="AS74" s="92">
        <f t="shared" si="44"/>
        <v>0.15435081050805641</v>
      </c>
      <c r="AT74" s="92">
        <f t="shared" si="45"/>
        <v>6.4417413682836405E-2</v>
      </c>
      <c r="AU74" s="92">
        <f t="shared" si="46"/>
        <v>8.0275718398427998</v>
      </c>
      <c r="AV74" s="92">
        <v>0</v>
      </c>
      <c r="AW74" s="92">
        <v>0</v>
      </c>
      <c r="AX74" s="93">
        <f t="shared" si="47"/>
        <v>0</v>
      </c>
      <c r="AY74" s="93">
        <f t="shared" si="48"/>
        <v>0</v>
      </c>
      <c r="AZ74" s="92">
        <f t="shared" si="49"/>
        <v>8.0299999999999994</v>
      </c>
      <c r="BA74" s="184"/>
      <c r="BB74" s="91">
        <v>455.81</v>
      </c>
      <c r="BC74" s="91">
        <v>1596.37</v>
      </c>
      <c r="BD74" s="93">
        <f t="shared" si="50"/>
        <v>1845030</v>
      </c>
      <c r="BE74" s="93">
        <f t="shared" ref="BE74:BE137" si="55">ROUNDUP(BB74*$AZ74*15*38,0)</f>
        <v>2086288</v>
      </c>
      <c r="BF74" s="93">
        <f t="shared" ref="BF74:BF137" si="56">ROUNDUP(BC74*$AZ74*15*38,0)</f>
        <v>7306746</v>
      </c>
      <c r="BG74" s="93">
        <f t="shared" ref="BG74:BG137" si="57">BD74+BE74+BF74</f>
        <v>11238064</v>
      </c>
      <c r="BH74" s="184"/>
      <c r="BI74" s="185"/>
      <c r="BJ74" s="30"/>
      <c r="BL74" s="30"/>
      <c r="BN74" s="30"/>
    </row>
    <row r="75" spans="1:66" x14ac:dyDescent="0.35">
      <c r="A75" s="90" t="s">
        <v>121</v>
      </c>
      <c r="B75" s="89">
        <v>877</v>
      </c>
      <c r="C75" s="90" t="s">
        <v>142</v>
      </c>
      <c r="D75" s="203">
        <v>7.74</v>
      </c>
      <c r="E75" s="203">
        <f t="shared" si="51"/>
        <v>7.7786999999999997</v>
      </c>
      <c r="F75" s="203">
        <f t="shared" si="52"/>
        <v>8.2089921420000014</v>
      </c>
      <c r="G75" s="91">
        <f>ACA!P81</f>
        <v>1.0724494606457129</v>
      </c>
      <c r="H75" s="91">
        <f>'Formula factor data'!L78</f>
        <v>347.51</v>
      </c>
      <c r="I75" s="91">
        <f>'Formula factor data'!M78</f>
        <v>1044.07</v>
      </c>
      <c r="J75" s="91">
        <f>'Formula factor data'!N78</f>
        <v>1391.58</v>
      </c>
      <c r="K75" s="91">
        <f>'Formula factor data'!X78</f>
        <v>334.10913132885008</v>
      </c>
      <c r="L75" s="91">
        <f>'Formula factor data'!Y78</f>
        <v>14.616330431491296</v>
      </c>
      <c r="M75" s="91">
        <f>'Formula factor data'!Z78</f>
        <v>44.770741862225584</v>
      </c>
      <c r="N75" s="91">
        <f>'Formula factor data'!AA78</f>
        <v>30.286090083270246</v>
      </c>
      <c r="O75" s="91">
        <f>'Formula factor data'!AB78</f>
        <v>113.11196252838758</v>
      </c>
      <c r="P75" s="91">
        <f>'Formula factor data'!AC78</f>
        <v>109.02992429977289</v>
      </c>
      <c r="Q75" s="91">
        <f>'Formula factor data'!AD78</f>
        <v>190.14397426192278</v>
      </c>
      <c r="R75" s="91">
        <f>'Formula factor data'!AE78</f>
        <v>219.774339591912</v>
      </c>
      <c r="S75" s="91">
        <f>'Formula factor data'!AF78</f>
        <v>27.984723961297668</v>
      </c>
      <c r="T75" s="92">
        <f>$G75*'National calculations'!$E$43</f>
        <v>7.3152896188519039</v>
      </c>
      <c r="U75" s="92">
        <f>$G75*'National calculations'!$E$44</f>
        <v>1.3326294323392298</v>
      </c>
      <c r="V75" s="92">
        <f>$G75*'National calculations'!$E$52</f>
        <v>1.3560785057645623</v>
      </c>
      <c r="W75" s="92">
        <f>$G75*'National calculations'!$E$53</f>
        <v>1.0270300448069858</v>
      </c>
      <c r="X75" s="92">
        <f>$G75*'National calculations'!$E$54</f>
        <v>0.96720305190560862</v>
      </c>
      <c r="Y75" s="92">
        <f>$G75*'National calculations'!$E$55</f>
        <v>0.88743372803710485</v>
      </c>
      <c r="Z75" s="92">
        <f>$G75*'National calculations'!$E$56</f>
        <v>0.56835643256308888</v>
      </c>
      <c r="AA75" s="92">
        <f>$G75*'National calculations'!$E$57</f>
        <v>0.46864477772745983</v>
      </c>
      <c r="AB75" s="92">
        <f>$G75*'National calculations'!$E$46</f>
        <v>0.56184870122647401</v>
      </c>
      <c r="AC75" s="92">
        <f>$G75*'National calculations'!$E$47</f>
        <v>3.8924104147881331</v>
      </c>
      <c r="AD75" s="93">
        <f t="shared" si="39"/>
        <v>5802492.1148471013</v>
      </c>
      <c r="AE75" s="93">
        <f t="shared" si="39"/>
        <v>253788.88735260762</v>
      </c>
      <c r="AF75" s="93">
        <f t="shared" si="39"/>
        <v>11297.908172839756</v>
      </c>
      <c r="AG75" s="93">
        <f t="shared" si="39"/>
        <v>26209.111301858018</v>
      </c>
      <c r="AH75" s="93">
        <f t="shared" si="39"/>
        <v>16696.895292531488</v>
      </c>
      <c r="AI75" s="93">
        <f t="shared" si="39"/>
        <v>57216.241237531372</v>
      </c>
      <c r="AJ75" s="93">
        <f t="shared" si="39"/>
        <v>35321.67952605625</v>
      </c>
      <c r="AK75" s="93">
        <f t="shared" si="26"/>
        <v>50792.688915890947</v>
      </c>
      <c r="AL75" s="93">
        <f t="shared" si="53"/>
        <v>197534.5244467078</v>
      </c>
      <c r="AM75" s="93">
        <f t="shared" si="40"/>
        <v>70383.558539694423</v>
      </c>
      <c r="AN75" s="93">
        <f t="shared" si="40"/>
        <v>62088.977671097855</v>
      </c>
      <c r="AO75" s="92">
        <f t="shared" si="54"/>
        <v>6386288.0628572088</v>
      </c>
      <c r="AP75" s="92">
        <f t="shared" si="41"/>
        <v>7.3152896188519048</v>
      </c>
      <c r="AQ75" s="92">
        <f t="shared" si="42"/>
        <v>0.31995549089676389</v>
      </c>
      <c r="AR75" s="92">
        <f t="shared" si="43"/>
        <v>0.24903476427868038</v>
      </c>
      <c r="AS75" s="92">
        <f t="shared" si="44"/>
        <v>8.8733617372067586E-2</v>
      </c>
      <c r="AT75" s="92">
        <f t="shared" si="45"/>
        <v>7.8276513748347973E-2</v>
      </c>
      <c r="AU75" s="92">
        <f t="shared" si="46"/>
        <v>8.0512900051477647</v>
      </c>
      <c r="AV75" s="92">
        <v>0</v>
      </c>
      <c r="AW75" s="92">
        <v>0</v>
      </c>
      <c r="AX75" s="93">
        <f t="shared" si="47"/>
        <v>0</v>
      </c>
      <c r="AY75" s="93">
        <f t="shared" si="48"/>
        <v>0</v>
      </c>
      <c r="AZ75" s="92">
        <f t="shared" si="49"/>
        <v>8.0500000000000007</v>
      </c>
      <c r="BA75" s="184"/>
      <c r="BB75" s="91">
        <v>357.18</v>
      </c>
      <c r="BC75" s="91">
        <v>1250.9699999999998</v>
      </c>
      <c r="BD75" s="93">
        <f t="shared" si="50"/>
        <v>1594550</v>
      </c>
      <c r="BE75" s="93">
        <f t="shared" si="55"/>
        <v>1638921</v>
      </c>
      <c r="BF75" s="93">
        <f t="shared" si="56"/>
        <v>5740076</v>
      </c>
      <c r="BG75" s="93">
        <f t="shared" si="57"/>
        <v>8973547</v>
      </c>
      <c r="BH75" s="184"/>
      <c r="BI75" s="185"/>
      <c r="BJ75" s="30"/>
      <c r="BL75" s="30"/>
      <c r="BN75" s="30"/>
    </row>
    <row r="76" spans="1:66" x14ac:dyDescent="0.35">
      <c r="A76" s="90" t="s">
        <v>121</v>
      </c>
      <c r="B76" s="89">
        <v>943</v>
      </c>
      <c r="C76" s="90" t="s">
        <v>143</v>
      </c>
      <c r="D76" s="203">
        <v>7.2</v>
      </c>
      <c r="E76" s="203">
        <f t="shared" si="51"/>
        <v>7.2359999999999998</v>
      </c>
      <c r="F76" s="203">
        <f t="shared" si="52"/>
        <v>7.6362717600000005</v>
      </c>
      <c r="G76" s="91">
        <f>ACA!P82</f>
        <v>1.032154664179989</v>
      </c>
      <c r="H76" s="91">
        <f>'Formula factor data'!L79</f>
        <v>273.42</v>
      </c>
      <c r="I76" s="91">
        <f>'Formula factor data'!M79</f>
        <v>969.38</v>
      </c>
      <c r="J76" s="91">
        <f>'Formula factor data'!N79</f>
        <v>1242.8</v>
      </c>
      <c r="K76" s="91">
        <f>'Formula factor data'!X79</f>
        <v>189.72459648897177</v>
      </c>
      <c r="L76" s="91">
        <f>'Formula factor data'!Y79</f>
        <v>28.251128416666276</v>
      </c>
      <c r="M76" s="91">
        <f>'Formula factor data'!Z79</f>
        <v>54.481830879982809</v>
      </c>
      <c r="N76" s="91">
        <f>'Formula factor data'!AA79</f>
        <v>37.981685594293211</v>
      </c>
      <c r="O76" s="91">
        <f>'Formula factor data'!AB79</f>
        <v>17.359406898033736</v>
      </c>
      <c r="P76" s="91">
        <f>'Formula factor data'!AC79</f>
        <v>26.706779843128825</v>
      </c>
      <c r="Q76" s="91">
        <f>'Formula factor data'!AD79</f>
        <v>98.681551520361012</v>
      </c>
      <c r="R76" s="91">
        <f>'Formula factor data'!AE79</f>
        <v>61.509621888520002</v>
      </c>
      <c r="S76" s="91">
        <f>'Formula factor data'!AF79</f>
        <v>20.711077224703189</v>
      </c>
      <c r="T76" s="92">
        <f>$G76*'National calculations'!$E$43</f>
        <v>7.040434609738484</v>
      </c>
      <c r="U76" s="92">
        <f>$G76*'National calculations'!$E$44</f>
        <v>1.2825589780093716</v>
      </c>
      <c r="V76" s="92">
        <f>$G76*'National calculations'!$E$52</f>
        <v>1.3051270069886425</v>
      </c>
      <c r="W76" s="92">
        <f>$G76*'National calculations'!$E$53</f>
        <v>0.98844177735169347</v>
      </c>
      <c r="X76" s="92">
        <f>$G76*'National calculations'!$E$54</f>
        <v>0.93086264469043034</v>
      </c>
      <c r="Y76" s="92">
        <f>$G76*'National calculations'!$E$55</f>
        <v>0.85409046780874553</v>
      </c>
      <c r="Z76" s="92">
        <f>$G76*'National calculations'!$E$56</f>
        <v>0.54700176028200487</v>
      </c>
      <c r="AA76" s="92">
        <f>$G76*'National calculations'!$E$57</f>
        <v>0.45103653917989928</v>
      </c>
      <c r="AB76" s="92">
        <f>$G76*'National calculations'!$E$46</f>
        <v>0.54073854182854686</v>
      </c>
      <c r="AC76" s="92">
        <f>$G76*'National calculations'!$E$47</f>
        <v>3.7461621381276022</v>
      </c>
      <c r="AD76" s="93">
        <f t="shared" si="39"/>
        <v>4987415.715800303</v>
      </c>
      <c r="AE76" s="93">
        <f t="shared" si="39"/>
        <v>138699.80120839755</v>
      </c>
      <c r="AF76" s="93">
        <f t="shared" si="39"/>
        <v>21016.647084462402</v>
      </c>
      <c r="AG76" s="93">
        <f t="shared" si="39"/>
        <v>30695.707116579215</v>
      </c>
      <c r="AH76" s="93">
        <f t="shared" si="39"/>
        <v>20152.767412199395</v>
      </c>
      <c r="AI76" s="93">
        <f t="shared" si="39"/>
        <v>8451.1072563016787</v>
      </c>
      <c r="AJ76" s="93">
        <f t="shared" si="39"/>
        <v>8326.9336838235977</v>
      </c>
      <c r="AK76" s="93">
        <f t="shared" si="26"/>
        <v>25370.121722828539</v>
      </c>
      <c r="AL76" s="93">
        <f t="shared" si="53"/>
        <v>114013.28427619481</v>
      </c>
      <c r="AM76" s="93">
        <f t="shared" si="40"/>
        <v>18958.555251601436</v>
      </c>
      <c r="AN76" s="93">
        <f t="shared" si="40"/>
        <v>44224.620403241388</v>
      </c>
      <c r="AO76" s="92">
        <f t="shared" si="54"/>
        <v>5303311.9769397378</v>
      </c>
      <c r="AP76" s="92">
        <f t="shared" si="41"/>
        <v>7.040434609738484</v>
      </c>
      <c r="AQ76" s="92">
        <f t="shared" si="42"/>
        <v>0.19579416203422598</v>
      </c>
      <c r="AR76" s="92">
        <f t="shared" si="43"/>
        <v>0.1609456917828373</v>
      </c>
      <c r="AS76" s="92">
        <f t="shared" si="44"/>
        <v>2.6762651471213046E-2</v>
      </c>
      <c r="AT76" s="92">
        <f t="shared" si="45"/>
        <v>6.2429235065191484E-2</v>
      </c>
      <c r="AU76" s="92">
        <f t="shared" si="46"/>
        <v>7.4863663500919513</v>
      </c>
      <c r="AV76" s="92">
        <v>0</v>
      </c>
      <c r="AW76" s="92">
        <v>0</v>
      </c>
      <c r="AX76" s="93">
        <f t="shared" si="47"/>
        <v>0</v>
      </c>
      <c r="AY76" s="93">
        <f t="shared" si="48"/>
        <v>0</v>
      </c>
      <c r="AZ76" s="92">
        <f t="shared" si="49"/>
        <v>7.49</v>
      </c>
      <c r="BA76" s="184"/>
      <c r="BB76" s="91">
        <v>331.63</v>
      </c>
      <c r="BC76" s="91">
        <v>1161.48</v>
      </c>
      <c r="BD76" s="93">
        <f t="shared" si="50"/>
        <v>1167313</v>
      </c>
      <c r="BE76" s="93">
        <f t="shared" si="55"/>
        <v>1415828</v>
      </c>
      <c r="BF76" s="93">
        <f t="shared" si="56"/>
        <v>4958707</v>
      </c>
      <c r="BG76" s="93">
        <f t="shared" si="57"/>
        <v>7541848</v>
      </c>
      <c r="BH76" s="184"/>
      <c r="BI76" s="185"/>
      <c r="BJ76" s="30"/>
      <c r="BL76" s="30"/>
      <c r="BN76" s="30"/>
    </row>
    <row r="77" spans="1:66" x14ac:dyDescent="0.35">
      <c r="A77" s="90" t="s">
        <v>121</v>
      </c>
      <c r="B77" s="89">
        <v>359</v>
      </c>
      <c r="C77" s="90" t="s">
        <v>144</v>
      </c>
      <c r="D77" s="203">
        <v>7.85</v>
      </c>
      <c r="E77" s="203">
        <f t="shared" si="51"/>
        <v>7.8892499999999988</v>
      </c>
      <c r="F77" s="203">
        <f t="shared" si="52"/>
        <v>8.3256574049999994</v>
      </c>
      <c r="G77" s="91">
        <f>ACA!P83</f>
        <v>1.0687304446284651</v>
      </c>
      <c r="H77" s="91">
        <f>'Formula factor data'!L80</f>
        <v>834.37</v>
      </c>
      <c r="I77" s="91">
        <f>'Formula factor data'!M80</f>
        <v>1577.98</v>
      </c>
      <c r="J77" s="91">
        <f>'Formula factor data'!N80</f>
        <v>2412.35</v>
      </c>
      <c r="K77" s="91">
        <f>'Formula factor data'!X80</f>
        <v>692.48486376072856</v>
      </c>
      <c r="L77" s="91">
        <f>'Formula factor data'!Y80</f>
        <v>80.022945490915149</v>
      </c>
      <c r="M77" s="91">
        <f>'Formula factor data'!Z80</f>
        <v>187.92658220814579</v>
      </c>
      <c r="N77" s="91">
        <f>'Formula factor data'!AA80</f>
        <v>207.36264099572151</v>
      </c>
      <c r="O77" s="91">
        <f>'Formula factor data'!AB80</f>
        <v>177.06919764405177</v>
      </c>
      <c r="P77" s="91">
        <f>'Formula factor data'!AC80</f>
        <v>258.56660276712785</v>
      </c>
      <c r="Q77" s="91">
        <f>'Formula factor data'!AD80</f>
        <v>277.33245263099406</v>
      </c>
      <c r="R77" s="91">
        <f>'Formula factor data'!AE80</f>
        <v>274.98837106180997</v>
      </c>
      <c r="S77" s="91">
        <f>'Formula factor data'!AF80</f>
        <v>50.857601695381739</v>
      </c>
      <c r="T77" s="92">
        <f>$G77*'National calculations'!$E$43</f>
        <v>7.2899218227350255</v>
      </c>
      <c r="U77" s="92">
        <f>$G77*'National calculations'!$E$44</f>
        <v>1.328008170092577</v>
      </c>
      <c r="V77" s="92">
        <f>$G77*'National calculations'!$E$52</f>
        <v>1.3513759273507064</v>
      </c>
      <c r="W77" s="92">
        <f>$G77*'National calculations'!$E$53</f>
        <v>1.0234685332141391</v>
      </c>
      <c r="X77" s="92">
        <f>$G77*'National calculations'!$E$54</f>
        <v>0.96384900700749088</v>
      </c>
      <c r="Y77" s="92">
        <f>$G77*'National calculations'!$E$55</f>
        <v>0.88435630539862575</v>
      </c>
      <c r="Z77" s="92">
        <f>$G77*'National calculations'!$E$56</f>
        <v>0.56638549896316404</v>
      </c>
      <c r="AA77" s="92">
        <f>$G77*'National calculations'!$E$57</f>
        <v>0.46701962195208319</v>
      </c>
      <c r="AB77" s="92">
        <f>$G77*'National calculations'!$E$46</f>
        <v>0.55990033499029446</v>
      </c>
      <c r="AC77" s="92">
        <f>$G77*'National calculations'!$E$47</f>
        <v>3.878912401865843</v>
      </c>
      <c r="AD77" s="93">
        <f t="shared" si="39"/>
        <v>10023930.458172658</v>
      </c>
      <c r="AE77" s="93">
        <f t="shared" si="39"/>
        <v>524186.56734162482</v>
      </c>
      <c r="AF77" s="93">
        <f t="shared" si="39"/>
        <v>61640.416838108678</v>
      </c>
      <c r="AG77" s="93">
        <f t="shared" si="39"/>
        <v>109632.05776337486</v>
      </c>
      <c r="AH77" s="93">
        <f t="shared" si="39"/>
        <v>113923.77710008089</v>
      </c>
      <c r="AI77" s="93">
        <f t="shared" si="39"/>
        <v>89257.589014183832</v>
      </c>
      <c r="AJ77" s="93">
        <f t="shared" si="39"/>
        <v>83475.573364377866</v>
      </c>
      <c r="AK77" s="93">
        <f t="shared" si="26"/>
        <v>73826.227394179397</v>
      </c>
      <c r="AL77" s="93">
        <f t="shared" si="53"/>
        <v>531755.64147430554</v>
      </c>
      <c r="AM77" s="93">
        <f t="shared" si="40"/>
        <v>87760.666213287404</v>
      </c>
      <c r="AN77" s="93">
        <f t="shared" si="40"/>
        <v>112445.14370886063</v>
      </c>
      <c r="AO77" s="92">
        <f t="shared" si="54"/>
        <v>11280078.476910736</v>
      </c>
      <c r="AP77" s="92">
        <f t="shared" si="41"/>
        <v>7.2899218227350255</v>
      </c>
      <c r="AQ77" s="92">
        <f t="shared" si="42"/>
        <v>0.38121564314452405</v>
      </c>
      <c r="AR77" s="92">
        <f t="shared" si="43"/>
        <v>0.38672026619912048</v>
      </c>
      <c r="AS77" s="92">
        <f t="shared" si="44"/>
        <v>6.382410557172169E-2</v>
      </c>
      <c r="AT77" s="92">
        <f t="shared" si="45"/>
        <v>8.1775937134068249E-2</v>
      </c>
      <c r="AU77" s="92">
        <f t="shared" si="46"/>
        <v>8.2034577747844608</v>
      </c>
      <c r="AV77" s="92">
        <v>0</v>
      </c>
      <c r="AW77" s="92">
        <v>0</v>
      </c>
      <c r="AX77" s="93">
        <f t="shared" si="47"/>
        <v>0</v>
      </c>
      <c r="AY77" s="93">
        <f t="shared" si="48"/>
        <v>0</v>
      </c>
      <c r="AZ77" s="92">
        <f t="shared" si="49"/>
        <v>8.1999999999999993</v>
      </c>
      <c r="BA77" s="184"/>
      <c r="BB77" s="91">
        <v>539.84</v>
      </c>
      <c r="BC77" s="91">
        <v>1890.6699999999998</v>
      </c>
      <c r="BD77" s="93">
        <f t="shared" si="50"/>
        <v>3899846</v>
      </c>
      <c r="BE77" s="93">
        <f t="shared" si="55"/>
        <v>2523213</v>
      </c>
      <c r="BF77" s="93">
        <f t="shared" si="56"/>
        <v>8836992</v>
      </c>
      <c r="BG77" s="93">
        <f t="shared" si="57"/>
        <v>15260051</v>
      </c>
      <c r="BH77" s="184"/>
      <c r="BI77" s="185"/>
      <c r="BJ77" s="30"/>
      <c r="BL77" s="30"/>
      <c r="BN77" s="30"/>
    </row>
    <row r="78" spans="1:66" x14ac:dyDescent="0.35">
      <c r="A78" s="90" t="s">
        <v>121</v>
      </c>
      <c r="B78" s="89">
        <v>344</v>
      </c>
      <c r="C78" s="90" t="s">
        <v>145</v>
      </c>
      <c r="D78" s="203">
        <v>7.88</v>
      </c>
      <c r="E78" s="203">
        <f t="shared" si="51"/>
        <v>7.9193999999999987</v>
      </c>
      <c r="F78" s="203">
        <f t="shared" si="52"/>
        <v>8.357475204</v>
      </c>
      <c r="G78" s="91">
        <f>ACA!P84</f>
        <v>1.0572853834709455</v>
      </c>
      <c r="H78" s="91">
        <f>'Formula factor data'!L81</f>
        <v>914.49</v>
      </c>
      <c r="I78" s="91">
        <f>'Formula factor data'!M81</f>
        <v>1288.71</v>
      </c>
      <c r="J78" s="91">
        <f>'Formula factor data'!N81</f>
        <v>2203.1999999999998</v>
      </c>
      <c r="K78" s="91">
        <f>'Formula factor data'!X81</f>
        <v>671.84627625716098</v>
      </c>
      <c r="L78" s="91">
        <f>'Formula factor data'!Y81</f>
        <v>338.74421423712039</v>
      </c>
      <c r="M78" s="91">
        <f>'Formula factor data'!Z81</f>
        <v>328.93344053435584</v>
      </c>
      <c r="N78" s="91">
        <f>'Formula factor data'!AA81</f>
        <v>87.479398849650565</v>
      </c>
      <c r="O78" s="91">
        <f>'Formula factor data'!AB81</f>
        <v>61.317335642278429</v>
      </c>
      <c r="P78" s="91">
        <f>'Formula factor data'!AC81</f>
        <v>176.86644814150534</v>
      </c>
      <c r="Q78" s="91">
        <f>'Formula factor data'!AD81</f>
        <v>221.01492980394582</v>
      </c>
      <c r="R78" s="91">
        <f>'Formula factor data'!AE81</f>
        <v>152.097140263104</v>
      </c>
      <c r="S78" s="91">
        <f>'Formula factor data'!AF81</f>
        <v>67.572690361671562</v>
      </c>
      <c r="T78" s="92">
        <f>$G78*'National calculations'!$E$43</f>
        <v>7.2118538669524579</v>
      </c>
      <c r="U78" s="92">
        <f>$G78*'National calculations'!$E$44</f>
        <v>1.3137864972649826</v>
      </c>
      <c r="V78" s="92">
        <f>$G78*'National calculations'!$E$52</f>
        <v>1.3369040086240855</v>
      </c>
      <c r="W78" s="92">
        <f>$G78*'National calculations'!$E$53</f>
        <v>1.0125081830020659</v>
      </c>
      <c r="X78" s="92">
        <f>$G78*'National calculations'!$E$54</f>
        <v>0.95352712379806259</v>
      </c>
      <c r="Y78" s="92">
        <f>$G78*'National calculations'!$E$55</f>
        <v>0.87488571152605754</v>
      </c>
      <c r="Z78" s="92">
        <f>$G78*'National calculations'!$E$56</f>
        <v>0.56032006243803612</v>
      </c>
      <c r="AA78" s="92">
        <f>$G78*'National calculations'!$E$57</f>
        <v>0.46201829709803033</v>
      </c>
      <c r="AB78" s="92">
        <f>$G78*'National calculations'!$E$46</f>
        <v>0.55390434824893486</v>
      </c>
      <c r="AC78" s="92">
        <f>$G78*'National calculations'!$E$47</f>
        <v>3.8373730315904417</v>
      </c>
      <c r="AD78" s="93">
        <f t="shared" si="39"/>
        <v>9056819.1706117019</v>
      </c>
      <c r="AE78" s="93">
        <f t="shared" si="39"/>
        <v>503117.66261111794</v>
      </c>
      <c r="AF78" s="93">
        <f t="shared" si="39"/>
        <v>258135.04380973871</v>
      </c>
      <c r="AG78" s="93">
        <f t="shared" si="39"/>
        <v>189837.24611631347</v>
      </c>
      <c r="AH78" s="93">
        <f t="shared" si="39"/>
        <v>47545.968358713784</v>
      </c>
      <c r="AI78" s="93">
        <f t="shared" si="39"/>
        <v>30578.026668697807</v>
      </c>
      <c r="AJ78" s="93">
        <f t="shared" si="39"/>
        <v>56488.036981529913</v>
      </c>
      <c r="AK78" s="93">
        <f t="shared" si="26"/>
        <v>58204.376655718064</v>
      </c>
      <c r="AL78" s="93">
        <f t="shared" si="53"/>
        <v>640788.69859071181</v>
      </c>
      <c r="AM78" s="93">
        <f t="shared" si="40"/>
        <v>48020.942388338022</v>
      </c>
      <c r="AN78" s="93">
        <f t="shared" si="40"/>
        <v>147801.92320955719</v>
      </c>
      <c r="AO78" s="92">
        <f t="shared" si="54"/>
        <v>10396548.397411427</v>
      </c>
      <c r="AP78" s="92">
        <f t="shared" si="41"/>
        <v>7.211853866952457</v>
      </c>
      <c r="AQ78" s="92">
        <f t="shared" si="42"/>
        <v>0.40062752631827225</v>
      </c>
      <c r="AR78" s="92">
        <f t="shared" si="43"/>
        <v>0.51025358536762466</v>
      </c>
      <c r="AS78" s="92">
        <f t="shared" si="44"/>
        <v>3.8238592659750111E-2</v>
      </c>
      <c r="AT78" s="92">
        <f t="shared" si="45"/>
        <v>0.11769318249178005</v>
      </c>
      <c r="AU78" s="92">
        <f t="shared" si="46"/>
        <v>8.2786667537898833</v>
      </c>
      <c r="AV78" s="92">
        <v>0</v>
      </c>
      <c r="AW78" s="92">
        <v>0</v>
      </c>
      <c r="AX78" s="93">
        <f t="shared" si="47"/>
        <v>0</v>
      </c>
      <c r="AY78" s="93">
        <f t="shared" si="48"/>
        <v>0</v>
      </c>
      <c r="AZ78" s="92">
        <f t="shared" si="49"/>
        <v>8.2799999999999994</v>
      </c>
      <c r="BA78" s="184"/>
      <c r="BB78" s="91">
        <v>440.87</v>
      </c>
      <c r="BC78" s="91">
        <v>1544.0900000000001</v>
      </c>
      <c r="BD78" s="93">
        <f t="shared" si="50"/>
        <v>4316028</v>
      </c>
      <c r="BE78" s="93">
        <f t="shared" si="55"/>
        <v>2080731</v>
      </c>
      <c r="BF78" s="93">
        <f t="shared" si="56"/>
        <v>7287488</v>
      </c>
      <c r="BG78" s="93">
        <f t="shared" si="57"/>
        <v>13684247</v>
      </c>
      <c r="BH78" s="184"/>
      <c r="BI78" s="185"/>
      <c r="BJ78" s="30"/>
      <c r="BL78" s="30"/>
      <c r="BN78" s="30"/>
    </row>
    <row r="79" spans="1:66" x14ac:dyDescent="0.35">
      <c r="A79" s="90" t="s">
        <v>146</v>
      </c>
      <c r="B79" s="89">
        <v>301</v>
      </c>
      <c r="C79" s="90" t="s">
        <v>147</v>
      </c>
      <c r="D79" s="203">
        <v>9.2100000000000009</v>
      </c>
      <c r="E79" s="203">
        <f t="shared" si="51"/>
        <v>9.2560500000000001</v>
      </c>
      <c r="F79" s="203">
        <f t="shared" si="52"/>
        <v>9.7680642930000019</v>
      </c>
      <c r="G79" s="91">
        <f>ACA!P85</f>
        <v>1.1744130615360533</v>
      </c>
      <c r="H79" s="91">
        <f>'Formula factor data'!L82</f>
        <v>1002.76</v>
      </c>
      <c r="I79" s="91">
        <f>'Formula factor data'!M82</f>
        <v>445.35</v>
      </c>
      <c r="J79" s="91">
        <f>'Formula factor data'!N82</f>
        <v>1448.1100000000001</v>
      </c>
      <c r="K79" s="91">
        <f>'Formula factor data'!X82</f>
        <v>378.73646153846158</v>
      </c>
      <c r="L79" s="91">
        <f>'Formula factor data'!Y82</f>
        <v>0</v>
      </c>
      <c r="M79" s="91">
        <f>'Formula factor data'!Z82</f>
        <v>18.382001105357929</v>
      </c>
      <c r="N79" s="91">
        <f>'Formula factor data'!AA82</f>
        <v>155.40609923261673</v>
      </c>
      <c r="O79" s="91">
        <f>'Formula factor data'!AB82</f>
        <v>220.63933630132973</v>
      </c>
      <c r="P79" s="91">
        <f>'Formula factor data'!AC82</f>
        <v>526.98143337416877</v>
      </c>
      <c r="Q79" s="91">
        <f>'Formula factor data'!AD82</f>
        <v>258.55774588483393</v>
      </c>
      <c r="R79" s="91">
        <f>'Formula factor data'!AE82</f>
        <v>789.39821263062208</v>
      </c>
      <c r="S79" s="91">
        <f>'Formula factor data'!AF82</f>
        <v>31.207097671185267</v>
      </c>
      <c r="T79" s="92">
        <f>$G79*'National calculations'!$E$43</f>
        <v>8.0107939745021639</v>
      </c>
      <c r="U79" s="92">
        <f>$G79*'National calculations'!$E$44</f>
        <v>1.45932975767852</v>
      </c>
      <c r="V79" s="92">
        <f>$G79*'National calculations'!$E$52</f>
        <v>1.4850082620017424</v>
      </c>
      <c r="W79" s="92">
        <f>$G79*'National calculations'!$E$53</f>
        <v>1.1246753748983795</v>
      </c>
      <c r="X79" s="92">
        <f>$G79*'National calculations'!$E$54</f>
        <v>1.0591603045159503</v>
      </c>
      <c r="Y79" s="92">
        <f>$G79*'National calculations'!$E$55</f>
        <v>0.97180687733937732</v>
      </c>
      <c r="Z79" s="92">
        <f>$G79*'National calculations'!$E$56</f>
        <v>0.62239316863308347</v>
      </c>
      <c r="AA79" s="92">
        <f>$G79*'National calculations'!$E$57</f>
        <v>0.51320138466236775</v>
      </c>
      <c r="AB79" s="92">
        <f>$G79*'National calculations'!$E$46</f>
        <v>0.61526671189722359</v>
      </c>
      <c r="AC79" s="92">
        <f>$G79*'National calculations'!$E$47</f>
        <v>4.2624830350828935</v>
      </c>
      <c r="AD79" s="93">
        <f t="shared" si="39"/>
        <v>6612291.1915773079</v>
      </c>
      <c r="AE79" s="93">
        <f t="shared" si="39"/>
        <v>315039.79152533767</v>
      </c>
      <c r="AF79" s="93">
        <f t="shared" si="39"/>
        <v>0</v>
      </c>
      <c r="AG79" s="93">
        <f t="shared" si="39"/>
        <v>11784.056871193989</v>
      </c>
      <c r="AH79" s="93">
        <f t="shared" si="39"/>
        <v>93821.983690506953</v>
      </c>
      <c r="AI79" s="93">
        <f t="shared" si="39"/>
        <v>122218.72992465994</v>
      </c>
      <c r="AJ79" s="93">
        <f t="shared" si="39"/>
        <v>186954.09715327527</v>
      </c>
      <c r="AK79" s="93">
        <f t="shared" si="26"/>
        <v>75634.550125868103</v>
      </c>
      <c r="AL79" s="93">
        <f t="shared" si="53"/>
        <v>490413.41776550427</v>
      </c>
      <c r="AM79" s="93">
        <f t="shared" si="40"/>
        <v>276843.55231778923</v>
      </c>
      <c r="AN79" s="93">
        <f t="shared" si="40"/>
        <v>75821.242906633168</v>
      </c>
      <c r="AO79" s="92">
        <f t="shared" si="54"/>
        <v>7770409.1960925721</v>
      </c>
      <c r="AP79" s="92">
        <f t="shared" si="41"/>
        <v>8.0107939745021639</v>
      </c>
      <c r="AQ79" s="92">
        <f t="shared" si="42"/>
        <v>0.38167085970053605</v>
      </c>
      <c r="AR79" s="92">
        <f t="shared" si="43"/>
        <v>0.59413609265350253</v>
      </c>
      <c r="AS79" s="92">
        <f t="shared" si="44"/>
        <v>0.33539609743927468</v>
      </c>
      <c r="AT79" s="92">
        <f t="shared" si="45"/>
        <v>9.1857472427924705E-2</v>
      </c>
      <c r="AU79" s="92">
        <f t="shared" si="46"/>
        <v>9.4138544967234026</v>
      </c>
      <c r="AV79" s="92">
        <v>0</v>
      </c>
      <c r="AW79" s="92">
        <v>0</v>
      </c>
      <c r="AX79" s="93">
        <f t="shared" si="47"/>
        <v>0</v>
      </c>
      <c r="AY79" s="93">
        <f t="shared" si="48"/>
        <v>0</v>
      </c>
      <c r="AZ79" s="92">
        <f t="shared" si="49"/>
        <v>9.41</v>
      </c>
      <c r="BA79" s="184"/>
      <c r="BB79" s="91">
        <v>152.36000000000001</v>
      </c>
      <c r="BC79" s="91">
        <v>533.6</v>
      </c>
      <c r="BD79" s="93">
        <f t="shared" si="50"/>
        <v>5378504</v>
      </c>
      <c r="BE79" s="93">
        <f t="shared" si="55"/>
        <v>817214</v>
      </c>
      <c r="BF79" s="93">
        <f t="shared" si="56"/>
        <v>2862071</v>
      </c>
      <c r="BG79" s="93">
        <f t="shared" si="57"/>
        <v>9057789</v>
      </c>
      <c r="BH79" s="184"/>
      <c r="BI79" s="185"/>
      <c r="BJ79" s="30"/>
      <c r="BL79" s="30"/>
      <c r="BN79" s="30"/>
    </row>
    <row r="80" spans="1:66" x14ac:dyDescent="0.35">
      <c r="A80" s="90" t="s">
        <v>146</v>
      </c>
      <c r="B80" s="89">
        <v>302</v>
      </c>
      <c r="C80" s="90" t="s">
        <v>148</v>
      </c>
      <c r="D80" s="203">
        <v>9.59</v>
      </c>
      <c r="E80" s="203">
        <f t="shared" si="51"/>
        <v>9.6379499999999982</v>
      </c>
      <c r="F80" s="203">
        <f t="shared" si="52"/>
        <v>10.171089747</v>
      </c>
      <c r="G80" s="91">
        <f>ACA!P86</f>
        <v>1.3167097667408223</v>
      </c>
      <c r="H80" s="91">
        <f>'Formula factor data'!L83</f>
        <v>683.82</v>
      </c>
      <c r="I80" s="91">
        <f>'Formula factor data'!M83</f>
        <v>1106.71</v>
      </c>
      <c r="J80" s="91">
        <f>'Formula factor data'!N83</f>
        <v>1790.5300000000002</v>
      </c>
      <c r="K80" s="91">
        <f>'Formula factor data'!X83</f>
        <v>379.67478533526292</v>
      </c>
      <c r="L80" s="91">
        <f>'Formula factor data'!Y83</f>
        <v>0</v>
      </c>
      <c r="M80" s="91">
        <f>'Formula factor data'!Z83</f>
        <v>9.4646345625572295</v>
      </c>
      <c r="N80" s="91">
        <f>'Formula factor data'!AA83</f>
        <v>36.144470573545327</v>
      </c>
      <c r="O80" s="91">
        <f>'Formula factor data'!AB83</f>
        <v>62.600732539748613</v>
      </c>
      <c r="P80" s="91">
        <f>'Formula factor data'!AC83</f>
        <v>146.66457337883961</v>
      </c>
      <c r="Q80" s="91">
        <f>'Formula factor data'!AD83</f>
        <v>259.64399067676686</v>
      </c>
      <c r="R80" s="91">
        <f>'Formula factor data'!AE83</f>
        <v>991.09968043240019</v>
      </c>
      <c r="S80" s="91">
        <f>'Formula factor data'!AF83</f>
        <v>27.617238969524049</v>
      </c>
      <c r="T80" s="92">
        <f>$G80*'National calculations'!$E$43</f>
        <v>8.981414641097059</v>
      </c>
      <c r="U80" s="92">
        <f>$G80*'National calculations'!$E$44</f>
        <v>1.6361481388137953</v>
      </c>
      <c r="V80" s="92">
        <f>$G80*'National calculations'!$E$52</f>
        <v>1.6649379560808655</v>
      </c>
      <c r="W80" s="92">
        <f>$G80*'National calculations'!$E$53</f>
        <v>1.260945657914186</v>
      </c>
      <c r="X80" s="92">
        <f>$G80*'National calculations'!$E$54</f>
        <v>1.1874925127929723</v>
      </c>
      <c r="Y80" s="92">
        <f>$G80*'National calculations'!$E$55</f>
        <v>1.089554985964686</v>
      </c>
      <c r="Z80" s="92">
        <f>$G80*'National calculations'!$E$56</f>
        <v>0.69780487865153951</v>
      </c>
      <c r="AA80" s="92">
        <f>$G80*'National calculations'!$E$57</f>
        <v>0.57538297011618245</v>
      </c>
      <c r="AB80" s="92">
        <f>$G80*'National calculations'!$E$46</f>
        <v>0.68981495117739366</v>
      </c>
      <c r="AC80" s="92">
        <f>$G80*'National calculations'!$E$47</f>
        <v>4.7789429687711396</v>
      </c>
      <c r="AD80" s="93">
        <f t="shared" si="39"/>
        <v>9166450.6436744053</v>
      </c>
      <c r="AE80" s="93">
        <f t="shared" si="39"/>
        <v>354086.39022706612</v>
      </c>
      <c r="AF80" s="93">
        <f t="shared" si="39"/>
        <v>0</v>
      </c>
      <c r="AG80" s="93">
        <f t="shared" si="39"/>
        <v>6802.6022175786102</v>
      </c>
      <c r="AH80" s="93">
        <f t="shared" si="39"/>
        <v>24465.134265422064</v>
      </c>
      <c r="AI80" s="93">
        <f t="shared" si="39"/>
        <v>38877.955950323172</v>
      </c>
      <c r="AJ80" s="93">
        <f t="shared" si="39"/>
        <v>58335.655252587567</v>
      </c>
      <c r="AK80" s="93">
        <f t="shared" si="26"/>
        <v>85154.996401197408</v>
      </c>
      <c r="AL80" s="93">
        <f t="shared" si="53"/>
        <v>213636.3440871088</v>
      </c>
      <c r="AM80" s="93">
        <f t="shared" si="40"/>
        <v>389694.96527156176</v>
      </c>
      <c r="AN80" s="93">
        <f t="shared" si="40"/>
        <v>75229.289694459178</v>
      </c>
      <c r="AO80" s="92">
        <f t="shared" si="54"/>
        <v>10199097.632954601</v>
      </c>
      <c r="AP80" s="92">
        <f t="shared" si="41"/>
        <v>8.9814146410970572</v>
      </c>
      <c r="AQ80" s="92">
        <f t="shared" si="42"/>
        <v>0.34693872394252967</v>
      </c>
      <c r="AR80" s="92">
        <f t="shared" si="43"/>
        <v>0.20932383353621234</v>
      </c>
      <c r="AS80" s="92">
        <f t="shared" si="44"/>
        <v>0.38182849640576055</v>
      </c>
      <c r="AT80" s="92">
        <f t="shared" si="45"/>
        <v>7.3710694593376952E-2</v>
      </c>
      <c r="AU80" s="92">
        <f t="shared" si="46"/>
        <v>9.993216389574938</v>
      </c>
      <c r="AV80" s="92">
        <v>0</v>
      </c>
      <c r="AW80" s="92">
        <v>0</v>
      </c>
      <c r="AX80" s="93">
        <f t="shared" si="47"/>
        <v>0</v>
      </c>
      <c r="AY80" s="93">
        <f t="shared" si="48"/>
        <v>0</v>
      </c>
      <c r="AZ80" s="92">
        <f t="shared" si="49"/>
        <v>9.99</v>
      </c>
      <c r="BA80" s="184"/>
      <c r="BB80" s="91">
        <v>378.61</v>
      </c>
      <c r="BC80" s="91">
        <v>1326.02</v>
      </c>
      <c r="BD80" s="93">
        <f t="shared" si="50"/>
        <v>3893877</v>
      </c>
      <c r="BE80" s="93">
        <f t="shared" si="55"/>
        <v>2155919</v>
      </c>
      <c r="BF80" s="93">
        <f t="shared" si="56"/>
        <v>7550756</v>
      </c>
      <c r="BG80" s="93">
        <f t="shared" si="57"/>
        <v>13600552</v>
      </c>
      <c r="BH80" s="184"/>
      <c r="BI80" s="185"/>
      <c r="BJ80" s="30"/>
      <c r="BL80" s="30"/>
      <c r="BN80" s="30"/>
    </row>
    <row r="81" spans="1:66" x14ac:dyDescent="0.35">
      <c r="A81" s="90" t="s">
        <v>146</v>
      </c>
      <c r="B81" s="89">
        <v>303</v>
      </c>
      <c r="C81" s="90" t="s">
        <v>149</v>
      </c>
      <c r="D81" s="203">
        <v>9.43</v>
      </c>
      <c r="E81" s="203">
        <f t="shared" si="51"/>
        <v>9.4771499999999982</v>
      </c>
      <c r="F81" s="203">
        <f t="shared" si="52"/>
        <v>10.001394819</v>
      </c>
      <c r="G81" s="91">
        <f>ACA!P87</f>
        <v>1.2986539156814398</v>
      </c>
      <c r="H81" s="91">
        <f>'Formula factor data'!L84</f>
        <v>423.37</v>
      </c>
      <c r="I81" s="91">
        <f>'Formula factor data'!M84</f>
        <v>1039.8900000000001</v>
      </c>
      <c r="J81" s="91">
        <f>'Formula factor data'!N84</f>
        <v>1463.2600000000002</v>
      </c>
      <c r="K81" s="91">
        <f>'Formula factor data'!X84</f>
        <v>279.14123942880911</v>
      </c>
      <c r="L81" s="91">
        <f>'Formula factor data'!Y84</f>
        <v>0</v>
      </c>
      <c r="M81" s="91">
        <f>'Formula factor data'!Z84</f>
        <v>12.104352234823216</v>
      </c>
      <c r="N81" s="91">
        <f>'Formula factor data'!AA84</f>
        <v>105.6202348232155</v>
      </c>
      <c r="O81" s="91">
        <f>'Formula factor data'!AB84</f>
        <v>117.52935557038028</v>
      </c>
      <c r="P81" s="91">
        <f>'Formula factor data'!AC84</f>
        <v>185.27468178785858</v>
      </c>
      <c r="Q81" s="91">
        <f>'Formula factor data'!AD84</f>
        <v>208.70246030687127</v>
      </c>
      <c r="R81" s="91">
        <f>'Formula factor data'!AE84</f>
        <v>370.8982610558881</v>
      </c>
      <c r="S81" s="91">
        <f>'Formula factor data'!AF84</f>
        <v>25.932180833277609</v>
      </c>
      <c r="T81" s="92">
        <f>$G81*'National calculations'!$E$43</f>
        <v>8.8582537979420728</v>
      </c>
      <c r="U81" s="92">
        <f>$G81*'National calculations'!$E$44</f>
        <v>1.6137118754460287</v>
      </c>
      <c r="V81" s="92">
        <f>$G81*'National calculations'!$E$52</f>
        <v>1.6421069021026458</v>
      </c>
      <c r="W81" s="92">
        <f>$G81*'National calculations'!$E$53</f>
        <v>1.2436544920336228</v>
      </c>
      <c r="X81" s="92">
        <f>$G81*'National calculations'!$E$54</f>
        <v>1.1712085992938008</v>
      </c>
      <c r="Y81" s="92">
        <f>$G81*'National calculations'!$E$55</f>
        <v>1.0746140756407039</v>
      </c>
      <c r="Z81" s="92">
        <f>$G81*'National calculations'!$E$56</f>
        <v>0.68823598102831507</v>
      </c>
      <c r="AA81" s="92">
        <f>$G81*'National calculations'!$E$57</f>
        <v>0.56749282646194465</v>
      </c>
      <c r="AB81" s="92">
        <f>$G81*'National calculations'!$E$46</f>
        <v>0.68035561827685331</v>
      </c>
      <c r="AC81" s="92">
        <f>$G81*'National calculations'!$E$47</f>
        <v>4.7134100133355625</v>
      </c>
      <c r="AD81" s="93">
        <f t="shared" si="39"/>
        <v>7388299.2178547308</v>
      </c>
      <c r="AE81" s="93">
        <f t="shared" si="39"/>
        <v>256758.51380600571</v>
      </c>
      <c r="AF81" s="93">
        <f t="shared" si="39"/>
        <v>0</v>
      </c>
      <c r="AG81" s="93">
        <f t="shared" si="39"/>
        <v>8580.5702570972153</v>
      </c>
      <c r="AH81" s="93">
        <f t="shared" si="39"/>
        <v>70510.896552096907</v>
      </c>
      <c r="AI81" s="93">
        <f t="shared" si="39"/>
        <v>71990.258884239738</v>
      </c>
      <c r="AJ81" s="93">
        <f t="shared" si="39"/>
        <v>72682.240356586175</v>
      </c>
      <c r="AK81" s="93">
        <f t="shared" si="26"/>
        <v>67509.174980791664</v>
      </c>
      <c r="AL81" s="93">
        <f t="shared" si="53"/>
        <v>291273.1410308117</v>
      </c>
      <c r="AM81" s="93">
        <f t="shared" si="40"/>
        <v>143835.34795953846</v>
      </c>
      <c r="AN81" s="93">
        <f t="shared" si="40"/>
        <v>69670.530460103575</v>
      </c>
      <c r="AO81" s="92">
        <f t="shared" si="54"/>
        <v>8149836.7511111898</v>
      </c>
      <c r="AP81" s="92">
        <f t="shared" si="41"/>
        <v>8.8582537979420746</v>
      </c>
      <c r="AQ81" s="92">
        <f t="shared" si="42"/>
        <v>0.30784244289667756</v>
      </c>
      <c r="AR81" s="92">
        <f t="shared" si="43"/>
        <v>0.34922400023261169</v>
      </c>
      <c r="AS81" s="92">
        <f t="shared" si="44"/>
        <v>0.17245241154578714</v>
      </c>
      <c r="AT81" s="92">
        <f t="shared" si="45"/>
        <v>8.3531977097166088E-2</v>
      </c>
      <c r="AU81" s="92">
        <f t="shared" si="46"/>
        <v>9.7713046297143169</v>
      </c>
      <c r="AV81" s="92">
        <v>0</v>
      </c>
      <c r="AW81" s="92">
        <v>0</v>
      </c>
      <c r="AX81" s="93">
        <f t="shared" si="47"/>
        <v>0</v>
      </c>
      <c r="AY81" s="93">
        <f t="shared" si="48"/>
        <v>0</v>
      </c>
      <c r="AZ81" s="92">
        <f t="shared" si="49"/>
        <v>9.77</v>
      </c>
      <c r="BA81" s="184"/>
      <c r="BB81" s="91">
        <v>355.75</v>
      </c>
      <c r="BC81" s="91">
        <v>1245.96</v>
      </c>
      <c r="BD81" s="93">
        <f t="shared" si="50"/>
        <v>2357706</v>
      </c>
      <c r="BE81" s="93">
        <f t="shared" si="55"/>
        <v>1981137</v>
      </c>
      <c r="BF81" s="93">
        <f t="shared" si="56"/>
        <v>6938627</v>
      </c>
      <c r="BG81" s="93">
        <f t="shared" si="57"/>
        <v>11277470</v>
      </c>
      <c r="BH81" s="184"/>
      <c r="BI81" s="185"/>
      <c r="BJ81" s="30"/>
      <c r="BL81" s="30"/>
      <c r="BN81" s="30"/>
    </row>
    <row r="82" spans="1:66" x14ac:dyDescent="0.35">
      <c r="A82" s="90" t="s">
        <v>146</v>
      </c>
      <c r="B82" s="89">
        <v>304</v>
      </c>
      <c r="C82" s="90" t="s">
        <v>150</v>
      </c>
      <c r="D82" s="203">
        <v>9.59</v>
      </c>
      <c r="E82" s="203">
        <f t="shared" si="51"/>
        <v>9.6379499999999982</v>
      </c>
      <c r="F82" s="203">
        <f t="shared" si="52"/>
        <v>10.171089747</v>
      </c>
      <c r="G82" s="91">
        <f>ACA!P88</f>
        <v>1.2565924000845583</v>
      </c>
      <c r="H82" s="91">
        <f>'Formula factor data'!L85</f>
        <v>738.53</v>
      </c>
      <c r="I82" s="91">
        <f>'Formula factor data'!M85</f>
        <v>593.33000000000004</v>
      </c>
      <c r="J82" s="91">
        <f>'Formula factor data'!N85</f>
        <v>1331.8600000000001</v>
      </c>
      <c r="K82" s="91">
        <f>'Formula factor data'!X85</f>
        <v>285.88477001703581</v>
      </c>
      <c r="L82" s="91">
        <f>'Formula factor data'!Y85</f>
        <v>0</v>
      </c>
      <c r="M82" s="91">
        <f>'Formula factor data'!Z85</f>
        <v>3.8551606731099453</v>
      </c>
      <c r="N82" s="91">
        <f>'Formula factor data'!AA85</f>
        <v>63.120088308884867</v>
      </c>
      <c r="O82" s="91">
        <f>'Formula factor data'!AB85</f>
        <v>119.1832723347888</v>
      </c>
      <c r="P82" s="91">
        <f>'Formula factor data'!AC85</f>
        <v>223.07658538978563</v>
      </c>
      <c r="Q82" s="91">
        <f>'Formula factor data'!AD85</f>
        <v>222.55385173919444</v>
      </c>
      <c r="R82" s="91">
        <f>'Formula factor data'!AE85</f>
        <v>902.61273772624622</v>
      </c>
      <c r="S82" s="91">
        <f>'Formula factor data'!AF85</f>
        <v>18.144013047440879</v>
      </c>
      <c r="T82" s="92">
        <f>$G82*'National calculations'!$E$43</f>
        <v>8.5713478133805374</v>
      </c>
      <c r="U82" s="92">
        <f>$G82*'National calculations'!$E$44</f>
        <v>1.5614460897749247</v>
      </c>
      <c r="V82" s="92">
        <f>$G82*'National calculations'!$E$52</f>
        <v>1.5889214427277403</v>
      </c>
      <c r="W82" s="92">
        <f>$G82*'National calculations'!$E$53</f>
        <v>1.2033743279482163</v>
      </c>
      <c r="X82" s="92">
        <f>$G82*'National calculations'!$E$54</f>
        <v>1.1332748525337577</v>
      </c>
      <c r="Y82" s="92">
        <f>$G82*'National calculations'!$E$55</f>
        <v>1.0398088853144789</v>
      </c>
      <c r="Z82" s="92">
        <f>$G82*'National calculations'!$E$56</f>
        <v>0.66594501643736204</v>
      </c>
      <c r="AA82" s="92">
        <f>$G82*'National calculations'!$E$57</f>
        <v>0.54911255741326404</v>
      </c>
      <c r="AB82" s="92">
        <f>$G82*'National calculations'!$E$46</f>
        <v>0.65831988719867629</v>
      </c>
      <c r="AC82" s="92">
        <f>$G82*'National calculations'!$E$47</f>
        <v>4.5607495035596521</v>
      </c>
      <c r="AD82" s="93">
        <f t="shared" si="39"/>
        <v>6507026.1202755319</v>
      </c>
      <c r="AE82" s="93">
        <f t="shared" si="39"/>
        <v>254444.38407350337</v>
      </c>
      <c r="AF82" s="93">
        <f t="shared" si="39"/>
        <v>0</v>
      </c>
      <c r="AG82" s="93">
        <f t="shared" si="39"/>
        <v>2644.3447889575618</v>
      </c>
      <c r="AH82" s="93">
        <f t="shared" si="39"/>
        <v>40773.472998996476</v>
      </c>
      <c r="AI82" s="93">
        <f t="shared" si="39"/>
        <v>70638.860566104166</v>
      </c>
      <c r="AJ82" s="93">
        <f t="shared" si="39"/>
        <v>84677.341984789091</v>
      </c>
      <c r="AK82" s="93">
        <f t="shared" si="26"/>
        <v>69658.055373688432</v>
      </c>
      <c r="AL82" s="93">
        <f t="shared" si="53"/>
        <v>268392.07571253576</v>
      </c>
      <c r="AM82" s="93">
        <f t="shared" si="40"/>
        <v>338698.51193989755</v>
      </c>
      <c r="AN82" s="93">
        <f t="shared" si="40"/>
        <v>47167.670144256626</v>
      </c>
      <c r="AO82" s="92">
        <f t="shared" si="54"/>
        <v>7415728.7621457241</v>
      </c>
      <c r="AP82" s="92">
        <f t="shared" si="41"/>
        <v>8.5713478133805374</v>
      </c>
      <c r="AQ82" s="92">
        <f t="shared" si="42"/>
        <v>0.33516560019018826</v>
      </c>
      <c r="AR82" s="92">
        <f t="shared" si="43"/>
        <v>0.35353812767388981</v>
      </c>
      <c r="AS82" s="92">
        <f t="shared" si="44"/>
        <v>0.44614893133214506</v>
      </c>
      <c r="AT82" s="92">
        <f t="shared" si="45"/>
        <v>6.2131379047869764E-2</v>
      </c>
      <c r="AU82" s="92">
        <f t="shared" si="46"/>
        <v>9.7683318516246285</v>
      </c>
      <c r="AV82" s="92">
        <v>0</v>
      </c>
      <c r="AW82" s="92">
        <v>0</v>
      </c>
      <c r="AX82" s="93">
        <f t="shared" si="47"/>
        <v>0</v>
      </c>
      <c r="AY82" s="93">
        <f t="shared" si="48"/>
        <v>0</v>
      </c>
      <c r="AZ82" s="92">
        <f t="shared" si="49"/>
        <v>9.77</v>
      </c>
      <c r="BA82" s="184"/>
      <c r="BB82" s="91">
        <v>202.98</v>
      </c>
      <c r="BC82" s="91">
        <v>710.91000000000008</v>
      </c>
      <c r="BD82" s="93">
        <f t="shared" si="50"/>
        <v>4112800</v>
      </c>
      <c r="BE82" s="93">
        <f t="shared" si="55"/>
        <v>1130376</v>
      </c>
      <c r="BF82" s="93">
        <f t="shared" si="56"/>
        <v>3958987</v>
      </c>
      <c r="BG82" s="93">
        <f t="shared" si="57"/>
        <v>9202163</v>
      </c>
      <c r="BH82" s="184"/>
      <c r="BI82" s="185"/>
      <c r="BJ82" s="30"/>
      <c r="BL82" s="30"/>
      <c r="BN82" s="30"/>
    </row>
    <row r="83" spans="1:66" x14ac:dyDescent="0.35">
      <c r="A83" s="90" t="s">
        <v>146</v>
      </c>
      <c r="B83" s="89">
        <v>305</v>
      </c>
      <c r="C83" s="90" t="s">
        <v>151</v>
      </c>
      <c r="D83" s="203">
        <v>9.44</v>
      </c>
      <c r="E83" s="203">
        <f t="shared" si="51"/>
        <v>9.4871999999999979</v>
      </c>
      <c r="F83" s="203">
        <f t="shared" si="52"/>
        <v>10.012000752000001</v>
      </c>
      <c r="G83" s="91">
        <f>ACA!P89</f>
        <v>1.3137821769290037</v>
      </c>
      <c r="H83" s="91">
        <f>'Formula factor data'!L86</f>
        <v>343.22</v>
      </c>
      <c r="I83" s="91">
        <f>'Formula factor data'!M86</f>
        <v>1370.18</v>
      </c>
      <c r="J83" s="91">
        <f>'Formula factor data'!N86</f>
        <v>1713.4</v>
      </c>
      <c r="K83" s="91">
        <f>'Formula factor data'!X86</f>
        <v>256.018818205044</v>
      </c>
      <c r="L83" s="91">
        <f>'Formula factor data'!Y86</f>
        <v>8.4025627504745835</v>
      </c>
      <c r="M83" s="91">
        <f>'Formula factor data'!Z86</f>
        <v>87.729983125922814</v>
      </c>
      <c r="N83" s="91">
        <f>'Formula factor data'!AA86</f>
        <v>60.082841172748367</v>
      </c>
      <c r="O83" s="91">
        <f>'Formula factor data'!AB86</f>
        <v>72.912560641214938</v>
      </c>
      <c r="P83" s="91">
        <f>'Formula factor data'!AC86</f>
        <v>150.79437882303313</v>
      </c>
      <c r="Q83" s="91">
        <f>'Formula factor data'!AD86</f>
        <v>97.487797932925545</v>
      </c>
      <c r="R83" s="91">
        <f>'Formula factor data'!AE86</f>
        <v>338.96531161922002</v>
      </c>
      <c r="S83" s="91">
        <f>'Formula factor data'!AF86</f>
        <v>25.822355948450316</v>
      </c>
      <c r="T83" s="92">
        <f>$G83*'National calculations'!$E$43</f>
        <v>8.9614452456667522</v>
      </c>
      <c r="U83" s="92">
        <f>$G83*'National calculations'!$E$44</f>
        <v>1.6325103055244794</v>
      </c>
      <c r="V83" s="92">
        <f>$G83*'National calculations'!$E$52</f>
        <v>1.6612361111332143</v>
      </c>
      <c r="W83" s="92">
        <f>$G83*'National calculations'!$E$53</f>
        <v>1.2581420547553033</v>
      </c>
      <c r="X83" s="92">
        <f>$G83*'National calculations'!$E$54</f>
        <v>1.1848522263229564</v>
      </c>
      <c r="Y83" s="92">
        <f>$G83*'National calculations'!$E$55</f>
        <v>1.087132455079826</v>
      </c>
      <c r="Z83" s="92">
        <f>$G83*'National calculations'!$E$56</f>
        <v>0.69625337010730337</v>
      </c>
      <c r="AA83" s="92">
        <f>$G83*'National calculations'!$E$57</f>
        <v>0.5741036560533912</v>
      </c>
      <c r="AB83" s="92">
        <f>$G83*'National calculations'!$E$46</f>
        <v>0.6882812075429815</v>
      </c>
      <c r="AC83" s="92">
        <f>$G83*'National calculations'!$E$47</f>
        <v>4.768317404125054</v>
      </c>
      <c r="AD83" s="93">
        <f t="shared" si="39"/>
        <v>8752087.9618374854</v>
      </c>
      <c r="AE83" s="93">
        <f t="shared" si="39"/>
        <v>238233.41470292155</v>
      </c>
      <c r="AF83" s="93">
        <f t="shared" si="39"/>
        <v>7956.4251802761864</v>
      </c>
      <c r="AG83" s="93">
        <f t="shared" si="39"/>
        <v>62914.765303207067</v>
      </c>
      <c r="AH83" s="93">
        <f t="shared" si="39"/>
        <v>40577.894232583516</v>
      </c>
      <c r="AI83" s="93">
        <f t="shared" si="39"/>
        <v>45181.398301943198</v>
      </c>
      <c r="AJ83" s="93">
        <f t="shared" si="39"/>
        <v>59844.923835801295</v>
      </c>
      <c r="AK83" s="93">
        <f t="shared" si="26"/>
        <v>31901.817691915472</v>
      </c>
      <c r="AL83" s="93">
        <f t="shared" si="53"/>
        <v>248377.22454572676</v>
      </c>
      <c r="AM83" s="93">
        <f t="shared" si="40"/>
        <v>132982.96877798208</v>
      </c>
      <c r="AN83" s="93">
        <f t="shared" si="40"/>
        <v>70183.637892169427</v>
      </c>
      <c r="AO83" s="92">
        <f t="shared" si="54"/>
        <v>9441865.2077562865</v>
      </c>
      <c r="AP83" s="92">
        <f t="shared" si="41"/>
        <v>8.9614452456667522</v>
      </c>
      <c r="AQ83" s="92">
        <f t="shared" si="42"/>
        <v>0.24393215777280994</v>
      </c>
      <c r="AR83" s="92">
        <f t="shared" si="43"/>
        <v>0.25431861605397982</v>
      </c>
      <c r="AS83" s="92">
        <f t="shared" si="44"/>
        <v>0.13616403291494092</v>
      </c>
      <c r="AT83" s="92">
        <f t="shared" si="45"/>
        <v>7.1862489368803406E-2</v>
      </c>
      <c r="AU83" s="92">
        <f t="shared" si="46"/>
        <v>9.6677225417772874</v>
      </c>
      <c r="AV83" s="92">
        <v>0</v>
      </c>
      <c r="AW83" s="92">
        <v>0</v>
      </c>
      <c r="AX83" s="93">
        <f t="shared" si="47"/>
        <v>0</v>
      </c>
      <c r="AY83" s="93">
        <f t="shared" si="48"/>
        <v>0</v>
      </c>
      <c r="AZ83" s="92">
        <f t="shared" si="49"/>
        <v>9.67</v>
      </c>
      <c r="BA83" s="184"/>
      <c r="BB83" s="91">
        <v>468.75</v>
      </c>
      <c r="BC83" s="91">
        <v>1641.69</v>
      </c>
      <c r="BD83" s="93">
        <f t="shared" si="50"/>
        <v>1891795</v>
      </c>
      <c r="BE83" s="93">
        <f t="shared" si="55"/>
        <v>2583704</v>
      </c>
      <c r="BF83" s="93">
        <f t="shared" si="56"/>
        <v>9048832</v>
      </c>
      <c r="BG83" s="93">
        <f t="shared" si="57"/>
        <v>13524331</v>
      </c>
      <c r="BH83" s="184"/>
      <c r="BI83" s="185"/>
      <c r="BJ83" s="30"/>
      <c r="BL83" s="30"/>
      <c r="BN83" s="30"/>
    </row>
    <row r="84" spans="1:66" x14ac:dyDescent="0.35">
      <c r="A84" s="90" t="s">
        <v>146</v>
      </c>
      <c r="B84" s="89">
        <v>306</v>
      </c>
      <c r="C84" s="90" t="s">
        <v>152</v>
      </c>
      <c r="D84" s="203">
        <v>10.119999999999999</v>
      </c>
      <c r="E84" s="203">
        <f t="shared" si="51"/>
        <v>10.170599999999999</v>
      </c>
      <c r="F84" s="203">
        <f t="shared" si="52"/>
        <v>10.733204195999999</v>
      </c>
      <c r="G84" s="91">
        <f>ACA!P90</f>
        <v>1.3557064593623533</v>
      </c>
      <c r="H84" s="91">
        <f>'Formula factor data'!L87</f>
        <v>905.46</v>
      </c>
      <c r="I84" s="91">
        <f>'Formula factor data'!M87</f>
        <v>1374.55</v>
      </c>
      <c r="J84" s="91">
        <f>'Formula factor data'!N87</f>
        <v>2280.0100000000002</v>
      </c>
      <c r="K84" s="91">
        <f>'Formula factor data'!X87</f>
        <v>635.1482144323387</v>
      </c>
      <c r="L84" s="91">
        <f>'Formula factor data'!Y87</f>
        <v>13.226174187870061</v>
      </c>
      <c r="M84" s="91">
        <f>'Formula factor data'!Z87</f>
        <v>12.314024243879022</v>
      </c>
      <c r="N84" s="91">
        <f>'Formula factor data'!AA87</f>
        <v>158.89652024323894</v>
      </c>
      <c r="O84" s="91">
        <f>'Formula factor data'!AB87</f>
        <v>139.1028664586334</v>
      </c>
      <c r="P84" s="91">
        <f>'Formula factor data'!AC87</f>
        <v>388.48466114578332</v>
      </c>
      <c r="Q84" s="91">
        <f>'Formula factor data'!AD87</f>
        <v>490.37180988958238</v>
      </c>
      <c r="R84" s="91">
        <f>'Formula factor data'!AE87</f>
        <v>860.32093760889597</v>
      </c>
      <c r="S84" s="91">
        <f>'Formula factor data'!AF87</f>
        <v>37.183395479555088</v>
      </c>
      <c r="T84" s="92">
        <f>$G84*'National calculations'!$E$43</f>
        <v>9.2474151485075282</v>
      </c>
      <c r="U84" s="92">
        <f>$G84*'National calculations'!$E$44</f>
        <v>1.684605564788954</v>
      </c>
      <c r="V84" s="92">
        <f>$G84*'National calculations'!$E$52</f>
        <v>1.7142480435027245</v>
      </c>
      <c r="W84" s="92">
        <f>$G84*'National calculations'!$E$53</f>
        <v>1.2982907976528</v>
      </c>
      <c r="X84" s="92">
        <f>$G84*'National calculations'!$E$54</f>
        <v>1.2226622074982689</v>
      </c>
      <c r="Y84" s="92">
        <f>$G84*'National calculations'!$E$55</f>
        <v>1.1218240872922263</v>
      </c>
      <c r="Z84" s="92">
        <f>$G84*'National calculations'!$E$56</f>
        <v>0.71847160646805397</v>
      </c>
      <c r="AA84" s="92">
        <f>$G84*'National calculations'!$E$57</f>
        <v>0.59242395621050137</v>
      </c>
      <c r="AB84" s="92">
        <f>$G84*'National calculations'!$E$46</f>
        <v>0.71024504313561354</v>
      </c>
      <c r="AC84" s="92">
        <f>$G84*'National calculations'!$E$47</f>
        <v>4.9204798318797716</v>
      </c>
      <c r="AD84" s="93">
        <f t="shared" si="39"/>
        <v>12017993.43726673</v>
      </c>
      <c r="AE84" s="93">
        <f t="shared" si="39"/>
        <v>609885.30340413668</v>
      </c>
      <c r="AF84" s="93">
        <f t="shared" si="39"/>
        <v>12923.577638012019</v>
      </c>
      <c r="AG84" s="93">
        <f t="shared" si="39"/>
        <v>9112.695084003919</v>
      </c>
      <c r="AH84" s="93">
        <f t="shared" si="39"/>
        <v>110737.75901650339</v>
      </c>
      <c r="AI84" s="93">
        <f t="shared" si="39"/>
        <v>88947.89933667265</v>
      </c>
      <c r="AJ84" s="93">
        <f t="shared" si="39"/>
        <v>159095.66319151688</v>
      </c>
      <c r="AK84" s="93">
        <f t="shared" si="26"/>
        <v>165589.56434846745</v>
      </c>
      <c r="AL84" s="93">
        <f t="shared" si="53"/>
        <v>546407.15861517633</v>
      </c>
      <c r="AM84" s="93">
        <f t="shared" si="40"/>
        <v>348292.04842222604</v>
      </c>
      <c r="AN84" s="93">
        <f t="shared" si="40"/>
        <v>104287.28409663735</v>
      </c>
      <c r="AO84" s="92">
        <f t="shared" si="54"/>
        <v>13626865.231804907</v>
      </c>
      <c r="AP84" s="92">
        <f t="shared" si="41"/>
        <v>9.2474151485075282</v>
      </c>
      <c r="AQ84" s="92">
        <f t="shared" si="42"/>
        <v>0.46928487879372699</v>
      </c>
      <c r="AR84" s="92">
        <f t="shared" si="43"/>
        <v>0.42044072183984449</v>
      </c>
      <c r="AS84" s="92">
        <f t="shared" si="44"/>
        <v>0.26799824625440322</v>
      </c>
      <c r="AT84" s="92">
        <f t="shared" si="45"/>
        <v>8.0245326791531735E-2</v>
      </c>
      <c r="AU84" s="92">
        <f t="shared" si="46"/>
        <v>10.485384322187036</v>
      </c>
      <c r="AV84" s="92">
        <v>0</v>
      </c>
      <c r="AW84" s="92">
        <v>0</v>
      </c>
      <c r="AX84" s="93">
        <f t="shared" si="47"/>
        <v>0</v>
      </c>
      <c r="AY84" s="93">
        <f t="shared" si="48"/>
        <v>0</v>
      </c>
      <c r="AZ84" s="92">
        <f t="shared" si="49"/>
        <v>10.49</v>
      </c>
      <c r="BA84" s="184"/>
      <c r="BB84" s="91">
        <v>470.24</v>
      </c>
      <c r="BC84" s="91">
        <v>1646.94</v>
      </c>
      <c r="BD84" s="93">
        <f t="shared" si="50"/>
        <v>5414017</v>
      </c>
      <c r="BE84" s="93">
        <f t="shared" si="55"/>
        <v>2811707</v>
      </c>
      <c r="BF84" s="93">
        <f t="shared" si="56"/>
        <v>9847549</v>
      </c>
      <c r="BG84" s="93">
        <f t="shared" si="57"/>
        <v>18073273</v>
      </c>
      <c r="BH84" s="184"/>
      <c r="BI84" s="185"/>
      <c r="BJ84" s="30"/>
      <c r="BL84" s="30"/>
      <c r="BN84" s="30"/>
    </row>
    <row r="85" spans="1:66" x14ac:dyDescent="0.35">
      <c r="A85" s="90" t="s">
        <v>146</v>
      </c>
      <c r="B85" s="89">
        <v>307</v>
      </c>
      <c r="C85" s="90" t="s">
        <v>153</v>
      </c>
      <c r="D85" s="203">
        <v>9.7200000000000006</v>
      </c>
      <c r="E85" s="203">
        <f t="shared" si="51"/>
        <v>9.7685999999999993</v>
      </c>
      <c r="F85" s="203">
        <f t="shared" si="52"/>
        <v>10.308966876000001</v>
      </c>
      <c r="G85" s="91">
        <f>ACA!P91</f>
        <v>1.2822764500666346</v>
      </c>
      <c r="H85" s="91">
        <f>'Formula factor data'!L88</f>
        <v>725.67</v>
      </c>
      <c r="I85" s="91">
        <f>'Formula factor data'!M88</f>
        <v>830.25</v>
      </c>
      <c r="J85" s="91">
        <f>'Formula factor data'!N88</f>
        <v>1555.92</v>
      </c>
      <c r="K85" s="91">
        <f>'Formula factor data'!X88</f>
        <v>413.14739644970416</v>
      </c>
      <c r="L85" s="91">
        <f>'Formula factor data'!Y88</f>
        <v>0</v>
      </c>
      <c r="M85" s="91">
        <f>'Formula factor data'!Z88</f>
        <v>31.939066679135884</v>
      </c>
      <c r="N85" s="91">
        <f>'Formula factor data'!AA88</f>
        <v>69.771218554194334</v>
      </c>
      <c r="O85" s="91">
        <f>'Formula factor data'!AB88</f>
        <v>114.44225942205182</v>
      </c>
      <c r="P85" s="91">
        <f>'Formula factor data'!AC88</f>
        <v>225.75609090058921</v>
      </c>
      <c r="Q85" s="91">
        <f>'Formula factor data'!AD88</f>
        <v>228.95727298232489</v>
      </c>
      <c r="R85" s="91">
        <f>'Formula factor data'!AE88</f>
        <v>965.02839105254418</v>
      </c>
      <c r="S85" s="91">
        <f>'Formula factor data'!AF88</f>
        <v>20.0943799981616</v>
      </c>
      <c r="T85" s="92">
        <f>$G85*'National calculations'!$E$43</f>
        <v>8.7465413969465473</v>
      </c>
      <c r="U85" s="92">
        <f>$G85*'National calculations'!$E$44</f>
        <v>1.5933611796731273</v>
      </c>
      <c r="V85" s="92">
        <f>$G85*'National calculations'!$E$52</f>
        <v>1.6213981135637774</v>
      </c>
      <c r="W85" s="92">
        <f>$G85*'National calculations'!$E$53</f>
        <v>1.2279706301255091</v>
      </c>
      <c r="X85" s="92">
        <f>$G85*'National calculations'!$E$54</f>
        <v>1.1564383604094608</v>
      </c>
      <c r="Y85" s="92">
        <f>$G85*'National calculations'!$E$55</f>
        <v>1.061062000788062</v>
      </c>
      <c r="Z85" s="92">
        <f>$G85*'National calculations'!$E$56</f>
        <v>0.67955656230246575</v>
      </c>
      <c r="AA85" s="92">
        <f>$G85*'National calculations'!$E$57</f>
        <v>0.56033611277571804</v>
      </c>
      <c r="AB85" s="92">
        <f>$G85*'National calculations'!$E$46</f>
        <v>0.67177557966177559</v>
      </c>
      <c r="AC85" s="92">
        <f>$G85*'National calculations'!$E$47</f>
        <v>4.6539686875983852</v>
      </c>
      <c r="AD85" s="93">
        <f t="shared" si="39"/>
        <v>7757083.6534921313</v>
      </c>
      <c r="AE85" s="93">
        <f t="shared" si="39"/>
        <v>375227.02310200961</v>
      </c>
      <c r="AF85" s="93">
        <f t="shared" si="39"/>
        <v>0</v>
      </c>
      <c r="AG85" s="93">
        <f t="shared" si="39"/>
        <v>22355.53442629151</v>
      </c>
      <c r="AH85" s="93">
        <f t="shared" si="39"/>
        <v>45991.08474549211</v>
      </c>
      <c r="AI85" s="93">
        <f t="shared" si="39"/>
        <v>69215.289671529172</v>
      </c>
      <c r="AJ85" s="93">
        <f t="shared" si="39"/>
        <v>87445.998839210995</v>
      </c>
      <c r="AK85" s="93">
        <f t="shared" si="26"/>
        <v>73127.026150747581</v>
      </c>
      <c r="AL85" s="93">
        <f t="shared" si="53"/>
        <v>298134.93383327138</v>
      </c>
      <c r="AM85" s="93">
        <f t="shared" si="40"/>
        <v>369521.02886995435</v>
      </c>
      <c r="AN85" s="93">
        <f t="shared" si="40"/>
        <v>53305.610725644008</v>
      </c>
      <c r="AO85" s="92">
        <f t="shared" si="54"/>
        <v>8853272.2500230111</v>
      </c>
      <c r="AP85" s="92">
        <f t="shared" si="41"/>
        <v>8.7465413969465455</v>
      </c>
      <c r="AQ85" s="92">
        <f t="shared" si="42"/>
        <v>0.42308924815284954</v>
      </c>
      <c r="AR85" s="92">
        <f t="shared" si="43"/>
        <v>0.33616364823843303</v>
      </c>
      <c r="AS85" s="92">
        <f t="shared" si="44"/>
        <v>0.41665542366535135</v>
      </c>
      <c r="AT85" s="92">
        <f t="shared" si="45"/>
        <v>6.0105028091513295E-2</v>
      </c>
      <c r="AU85" s="92">
        <f t="shared" si="46"/>
        <v>9.9825547450946939</v>
      </c>
      <c r="AV85" s="92">
        <v>0</v>
      </c>
      <c r="AW85" s="92">
        <v>0</v>
      </c>
      <c r="AX85" s="93">
        <f t="shared" si="47"/>
        <v>0</v>
      </c>
      <c r="AY85" s="93">
        <f t="shared" si="48"/>
        <v>0</v>
      </c>
      <c r="AZ85" s="92">
        <f t="shared" si="49"/>
        <v>9.98</v>
      </c>
      <c r="BA85" s="184"/>
      <c r="BB85" s="91">
        <v>284.02999999999997</v>
      </c>
      <c r="BC85" s="91">
        <v>994.78</v>
      </c>
      <c r="BD85" s="93">
        <f t="shared" si="50"/>
        <v>4128047</v>
      </c>
      <c r="BE85" s="93">
        <f t="shared" si="55"/>
        <v>1615734</v>
      </c>
      <c r="BF85" s="93">
        <f t="shared" si="56"/>
        <v>5658906</v>
      </c>
      <c r="BG85" s="93">
        <f t="shared" si="57"/>
        <v>11402687</v>
      </c>
      <c r="BH85" s="184"/>
      <c r="BI85" s="185"/>
      <c r="BJ85" s="30"/>
      <c r="BL85" s="30"/>
      <c r="BN85" s="30"/>
    </row>
    <row r="86" spans="1:66" x14ac:dyDescent="0.35">
      <c r="A86" s="90" t="s">
        <v>146</v>
      </c>
      <c r="B86" s="89">
        <v>308</v>
      </c>
      <c r="C86" s="90" t="s">
        <v>154</v>
      </c>
      <c r="D86" s="203">
        <v>9.77</v>
      </c>
      <c r="E86" s="203">
        <f t="shared" si="51"/>
        <v>9.8188499999999994</v>
      </c>
      <c r="F86" s="203">
        <f t="shared" si="52"/>
        <v>10.361996541</v>
      </c>
      <c r="G86" s="91">
        <f>ACA!P92</f>
        <v>1.2622744624229829</v>
      </c>
      <c r="H86" s="91">
        <f>'Formula factor data'!L89</f>
        <v>948.89</v>
      </c>
      <c r="I86" s="91">
        <f>'Formula factor data'!M89</f>
        <v>671.65</v>
      </c>
      <c r="J86" s="91">
        <f>'Formula factor data'!N89</f>
        <v>1620.54</v>
      </c>
      <c r="K86" s="91">
        <f>'Formula factor data'!X89</f>
        <v>500.56359323241315</v>
      </c>
      <c r="L86" s="91">
        <f>'Formula factor data'!Y89</f>
        <v>0</v>
      </c>
      <c r="M86" s="91">
        <f>'Formula factor data'!Z89</f>
        <v>78.295311181178761</v>
      </c>
      <c r="N86" s="91">
        <f>'Formula factor data'!AA89</f>
        <v>266.88010186757214</v>
      </c>
      <c r="O86" s="91">
        <f>'Formula factor data'!AB89</f>
        <v>235.2789822944458</v>
      </c>
      <c r="P86" s="91">
        <f>'Formula factor data'!AC89</f>
        <v>261.29880960465675</v>
      </c>
      <c r="Q86" s="91">
        <f>'Formula factor data'!AD89</f>
        <v>218.53510550569973</v>
      </c>
      <c r="R86" s="91">
        <f>'Formula factor data'!AE89</f>
        <v>826.14044864275195</v>
      </c>
      <c r="S86" s="91">
        <f>'Formula factor data'!AF89</f>
        <v>31.8679243045605</v>
      </c>
      <c r="T86" s="92">
        <f>$G86*'National calculations'!$E$43</f>
        <v>8.6101057531839853</v>
      </c>
      <c r="U86" s="92">
        <f>$G86*'National calculations'!$E$44</f>
        <v>1.5685066402124361</v>
      </c>
      <c r="V86" s="92">
        <f>$G86*'National calculations'!$E$52</f>
        <v>1.5961062312779741</v>
      </c>
      <c r="W86" s="92">
        <f>$G86*'National calculations'!$E$53</f>
        <v>1.208815748688467</v>
      </c>
      <c r="X86" s="92">
        <f>$G86*'National calculations'!$E$54</f>
        <v>1.138399297308557</v>
      </c>
      <c r="Y86" s="92">
        <f>$G86*'National calculations'!$E$55</f>
        <v>1.0445106954686763</v>
      </c>
      <c r="Z86" s="92">
        <f>$G86*'National calculations'!$E$56</f>
        <v>0.6689562881091512</v>
      </c>
      <c r="AA86" s="92">
        <f>$G86*'National calculations'!$E$57</f>
        <v>0.55159553580930087</v>
      </c>
      <c r="AB86" s="92">
        <f>$G86*'National calculations'!$E$46</f>
        <v>0.66129667954393945</v>
      </c>
      <c r="AC86" s="92">
        <f>$G86*'National calculations'!$E$47</f>
        <v>4.5813723109134292</v>
      </c>
      <c r="AD86" s="93">
        <f t="shared" si="39"/>
        <v>7953221.8430409217</v>
      </c>
      <c r="AE86" s="93">
        <f t="shared" si="39"/>
        <v>447528.27230517298</v>
      </c>
      <c r="AF86" s="93">
        <f t="shared" si="39"/>
        <v>0</v>
      </c>
      <c r="AG86" s="93">
        <f t="shared" si="39"/>
        <v>53947.424966435668</v>
      </c>
      <c r="AH86" s="93">
        <f t="shared" si="39"/>
        <v>173175.18864605774</v>
      </c>
      <c r="AI86" s="93">
        <f t="shared" si="39"/>
        <v>140078.30565255435</v>
      </c>
      <c r="AJ86" s="93">
        <f t="shared" si="39"/>
        <v>99634.564603468476</v>
      </c>
      <c r="AK86" s="93">
        <f t="shared" si="26"/>
        <v>68709.503510298367</v>
      </c>
      <c r="AL86" s="93">
        <f t="shared" si="53"/>
        <v>535544.98737881461</v>
      </c>
      <c r="AM86" s="93">
        <f t="shared" si="40"/>
        <v>311404.64324890357</v>
      </c>
      <c r="AN86" s="93">
        <f t="shared" si="40"/>
        <v>83219.330828663195</v>
      </c>
      <c r="AO86" s="92">
        <f t="shared" si="54"/>
        <v>9330919.0768024772</v>
      </c>
      <c r="AP86" s="92">
        <f t="shared" si="41"/>
        <v>8.6101057531839853</v>
      </c>
      <c r="AQ86" s="92">
        <f t="shared" si="42"/>
        <v>0.4844911695074709</v>
      </c>
      <c r="AR86" s="92">
        <f t="shared" si="43"/>
        <v>0.57977748740328339</v>
      </c>
      <c r="AS86" s="92">
        <f t="shared" si="44"/>
        <v>0.3371246223631581</v>
      </c>
      <c r="AT86" s="92">
        <f t="shared" si="45"/>
        <v>9.0092701207744708E-2</v>
      </c>
      <c r="AU86" s="92">
        <f t="shared" si="46"/>
        <v>10.101591733665645</v>
      </c>
      <c r="AV86" s="92">
        <v>0</v>
      </c>
      <c r="AW86" s="92">
        <v>0</v>
      </c>
      <c r="AX86" s="93">
        <f t="shared" si="47"/>
        <v>0</v>
      </c>
      <c r="AY86" s="93">
        <f t="shared" si="48"/>
        <v>0</v>
      </c>
      <c r="AZ86" s="92">
        <f t="shared" si="49"/>
        <v>10.1</v>
      </c>
      <c r="BA86" s="184"/>
      <c r="BB86" s="91">
        <v>229.78</v>
      </c>
      <c r="BC86" s="91">
        <v>804.74</v>
      </c>
      <c r="BD86" s="93">
        <f t="shared" si="50"/>
        <v>5462760</v>
      </c>
      <c r="BE86" s="93">
        <f t="shared" si="55"/>
        <v>1322844</v>
      </c>
      <c r="BF86" s="93">
        <f t="shared" si="56"/>
        <v>4632889</v>
      </c>
      <c r="BG86" s="93">
        <f t="shared" si="57"/>
        <v>11418493</v>
      </c>
      <c r="BH86" s="184"/>
      <c r="BI86" s="185"/>
      <c r="BJ86" s="30"/>
      <c r="BL86" s="30"/>
      <c r="BN86" s="30"/>
    </row>
    <row r="87" spans="1:66" x14ac:dyDescent="0.35">
      <c r="A87" s="90" t="s">
        <v>146</v>
      </c>
      <c r="B87" s="89">
        <v>203</v>
      </c>
      <c r="C87" s="90" t="s">
        <v>155</v>
      </c>
      <c r="D87" s="203">
        <v>11.11</v>
      </c>
      <c r="E87" s="203">
        <f t="shared" si="51"/>
        <v>11.165549999999998</v>
      </c>
      <c r="F87" s="203">
        <f t="shared" si="52"/>
        <v>11.783191563000001</v>
      </c>
      <c r="G87" s="91">
        <f>ACA!P93</f>
        <v>1.4839463875417569</v>
      </c>
      <c r="H87" s="91">
        <f>'Formula factor data'!L90</f>
        <v>668.42</v>
      </c>
      <c r="I87" s="91">
        <f>'Formula factor data'!M90</f>
        <v>936.58</v>
      </c>
      <c r="J87" s="91">
        <f>'Formula factor data'!N90</f>
        <v>1605</v>
      </c>
      <c r="K87" s="91">
        <f>'Formula factor data'!X90</f>
        <v>477.91808803583905</v>
      </c>
      <c r="L87" s="91">
        <f>'Formula factor data'!Y90</f>
        <v>0</v>
      </c>
      <c r="M87" s="91">
        <f>'Formula factor data'!Z90</f>
        <v>46.563311688311686</v>
      </c>
      <c r="N87" s="91">
        <f>'Formula factor data'!AA90</f>
        <v>144.14204545454544</v>
      </c>
      <c r="O87" s="91">
        <f>'Formula factor data'!AB90</f>
        <v>144.94886363636365</v>
      </c>
      <c r="P87" s="91">
        <f>'Formula factor data'!AC90</f>
        <v>478.43668831168839</v>
      </c>
      <c r="Q87" s="91">
        <f>'Formula factor data'!AD90</f>
        <v>301.70454545454544</v>
      </c>
      <c r="R87" s="91">
        <f>'Formula factor data'!AE90</f>
        <v>576.59827213949995</v>
      </c>
      <c r="S87" s="91">
        <f>'Formula factor data'!AF90</f>
        <v>28.911120698953724</v>
      </c>
      <c r="T87" s="92">
        <f>$G87*'National calculations'!$E$43</f>
        <v>10.12215307300448</v>
      </c>
      <c r="U87" s="92">
        <f>$G87*'National calculations'!$E$44</f>
        <v>1.8439569458694638</v>
      </c>
      <c r="V87" s="92">
        <f>$G87*'National calculations'!$E$52</f>
        <v>1.8764033865434815</v>
      </c>
      <c r="W87" s="92">
        <f>$G87*'National calculations'!$E$53</f>
        <v>1.4210996236321969</v>
      </c>
      <c r="X87" s="92">
        <f>$G87*'National calculations'!$E$54</f>
        <v>1.3383171212846914</v>
      </c>
      <c r="Y87" s="92">
        <f>$G87*'National calculations'!$E$55</f>
        <v>1.2279404514880159</v>
      </c>
      <c r="Z87" s="92">
        <f>$G87*'National calculations'!$E$56</f>
        <v>0.78643377230131251</v>
      </c>
      <c r="AA87" s="92">
        <f>$G87*'National calculations'!$E$57</f>
        <v>0.64846293505546893</v>
      </c>
      <c r="AB87" s="92">
        <f>$G87*'National calculations'!$E$46</f>
        <v>0.77742903616927372</v>
      </c>
      <c r="AC87" s="92">
        <f>$G87*'National calculations'!$E$47</f>
        <v>5.3859212819007833</v>
      </c>
      <c r="AD87" s="93">
        <f t="shared" si="39"/>
        <v>9260251.7388381474</v>
      </c>
      <c r="AE87" s="93">
        <f t="shared" si="39"/>
        <v>502318.41545449337</v>
      </c>
      <c r="AF87" s="93">
        <f t="shared" si="39"/>
        <v>0</v>
      </c>
      <c r="AG87" s="93">
        <f t="shared" si="39"/>
        <v>37717.529687737195</v>
      </c>
      <c r="AH87" s="93">
        <f t="shared" si="39"/>
        <v>109957.42737742419</v>
      </c>
      <c r="AI87" s="93">
        <f t="shared" si="39"/>
        <v>101453.4866420974</v>
      </c>
      <c r="AJ87" s="93">
        <f t="shared" si="39"/>
        <v>214467.49866989578</v>
      </c>
      <c r="AK87" s="93">
        <f t="shared" si="26"/>
        <v>111517.20258706747</v>
      </c>
      <c r="AL87" s="93">
        <f t="shared" si="53"/>
        <v>575113.1449642221</v>
      </c>
      <c r="AM87" s="93">
        <f t="shared" si="40"/>
        <v>255510.61621077964</v>
      </c>
      <c r="AN87" s="93">
        <f t="shared" si="40"/>
        <v>88756.421545975361</v>
      </c>
      <c r="AO87" s="92">
        <f t="shared" si="54"/>
        <v>10681950.337013617</v>
      </c>
      <c r="AP87" s="92">
        <f t="shared" si="41"/>
        <v>10.122153073004478</v>
      </c>
      <c r="AQ87" s="92">
        <f t="shared" si="42"/>
        <v>0.54907188659834216</v>
      </c>
      <c r="AR87" s="92">
        <f t="shared" si="43"/>
        <v>0.62864201231264372</v>
      </c>
      <c r="AS87" s="92">
        <f t="shared" si="44"/>
        <v>0.27929236072665425</v>
      </c>
      <c r="AT87" s="92">
        <f t="shared" si="45"/>
        <v>9.7017458103487303E-2</v>
      </c>
      <c r="AU87" s="92">
        <f t="shared" si="46"/>
        <v>11.676176790745606</v>
      </c>
      <c r="AV87" s="92">
        <v>0</v>
      </c>
      <c r="AW87" s="92">
        <v>0</v>
      </c>
      <c r="AX87" s="93">
        <f t="shared" si="47"/>
        <v>0</v>
      </c>
      <c r="AY87" s="93">
        <f t="shared" si="48"/>
        <v>0</v>
      </c>
      <c r="AZ87" s="92">
        <f t="shared" si="49"/>
        <v>11.68</v>
      </c>
      <c r="BA87" s="184"/>
      <c r="BB87" s="91">
        <v>320.41000000000003</v>
      </c>
      <c r="BC87" s="91">
        <v>1122.17</v>
      </c>
      <c r="BD87" s="93">
        <f t="shared" si="50"/>
        <v>4450073</v>
      </c>
      <c r="BE87" s="93">
        <f t="shared" si="55"/>
        <v>2133162</v>
      </c>
      <c r="BF87" s="93">
        <f t="shared" si="56"/>
        <v>7470959</v>
      </c>
      <c r="BG87" s="93">
        <f t="shared" si="57"/>
        <v>14054194</v>
      </c>
      <c r="BH87" s="184"/>
      <c r="BI87" s="185"/>
      <c r="BJ87" s="30"/>
      <c r="BL87" s="30"/>
      <c r="BN87" s="30"/>
    </row>
    <row r="88" spans="1:66" x14ac:dyDescent="0.35">
      <c r="A88" s="90" t="s">
        <v>146</v>
      </c>
      <c r="B88" s="89">
        <v>310</v>
      </c>
      <c r="C88" s="90" t="s">
        <v>156</v>
      </c>
      <c r="D88" s="203">
        <v>9.3800000000000008</v>
      </c>
      <c r="E88" s="203">
        <f t="shared" si="51"/>
        <v>9.4268999999999998</v>
      </c>
      <c r="F88" s="203">
        <f t="shared" si="52"/>
        <v>9.9483651540000011</v>
      </c>
      <c r="G88" s="91">
        <f>ACA!P94</f>
        <v>1.2915963487983366</v>
      </c>
      <c r="H88" s="91">
        <f>'Formula factor data'!L91</f>
        <v>386.42</v>
      </c>
      <c r="I88" s="91">
        <f>'Formula factor data'!M91</f>
        <v>683.14</v>
      </c>
      <c r="J88" s="91">
        <f>'Formula factor data'!N91</f>
        <v>1069.56</v>
      </c>
      <c r="K88" s="91">
        <f>'Formula factor data'!X91</f>
        <v>156.04599668952471</v>
      </c>
      <c r="L88" s="91">
        <f>'Formula factor data'!Y91</f>
        <v>0</v>
      </c>
      <c r="M88" s="91">
        <f>'Formula factor data'!Z91</f>
        <v>0</v>
      </c>
      <c r="N88" s="91">
        <f>'Formula factor data'!AA91</f>
        <v>0</v>
      </c>
      <c r="O88" s="91">
        <f>'Formula factor data'!AB91</f>
        <v>24.444015822188735</v>
      </c>
      <c r="P88" s="91">
        <f>'Formula factor data'!AC91</f>
        <v>69.974352985496324</v>
      </c>
      <c r="Q88" s="91">
        <f>'Formula factor data'!AD91</f>
        <v>145.25386325108306</v>
      </c>
      <c r="R88" s="91">
        <f>'Formula factor data'!AE91</f>
        <v>700.35315194649593</v>
      </c>
      <c r="S88" s="91">
        <f>'Formula factor data'!AF91</f>
        <v>11.938231376418353</v>
      </c>
      <c r="T88" s="92">
        <f>$G88*'National calculations'!$E$43</f>
        <v>8.8101133981853952</v>
      </c>
      <c r="U88" s="92">
        <f>$G88*'National calculations'!$E$44</f>
        <v>1.6049421182740093</v>
      </c>
      <c r="V88" s="92">
        <f>$G88*'National calculations'!$E$52</f>
        <v>1.6331828314546828</v>
      </c>
      <c r="W88" s="92">
        <f>$G88*'National calculations'!$E$53</f>
        <v>1.2368958208811214</v>
      </c>
      <c r="X88" s="92">
        <f>$G88*'National calculations'!$E$54</f>
        <v>1.1648436371404742</v>
      </c>
      <c r="Y88" s="92">
        <f>$G88*'National calculations'!$E$55</f>
        <v>1.0687740588196106</v>
      </c>
      <c r="Z88" s="92">
        <f>$G88*'National calculations'!$E$56</f>
        <v>0.68449574553615411</v>
      </c>
      <c r="AA88" s="92">
        <f>$G88*'National calculations'!$E$57</f>
        <v>0.56440877263507516</v>
      </c>
      <c r="AB88" s="92">
        <f>$G88*'National calculations'!$E$46</f>
        <v>0.67665820881132654</v>
      </c>
      <c r="AC88" s="92">
        <f>$G88*'National calculations'!$E$47</f>
        <v>4.6877948698281804</v>
      </c>
      <c r="AD88" s="93">
        <f t="shared" si="39"/>
        <v>5371078.5851130066</v>
      </c>
      <c r="AE88" s="93">
        <f t="shared" si="39"/>
        <v>142753.53171078695</v>
      </c>
      <c r="AF88" s="93">
        <f t="shared" si="39"/>
        <v>0</v>
      </c>
      <c r="AG88" s="93">
        <f t="shared" si="39"/>
        <v>0</v>
      </c>
      <c r="AH88" s="93">
        <f t="shared" si="39"/>
        <v>0</v>
      </c>
      <c r="AI88" s="93">
        <f t="shared" si="39"/>
        <v>14891.324102354918</v>
      </c>
      <c r="AJ88" s="93">
        <f t="shared" si="39"/>
        <v>27301.373741673873</v>
      </c>
      <c r="AK88" s="93">
        <f t="shared" si="26"/>
        <v>46730.056166486698</v>
      </c>
      <c r="AL88" s="93">
        <f t="shared" si="53"/>
        <v>88922.754010515491</v>
      </c>
      <c r="AM88" s="93">
        <f t="shared" si="40"/>
        <v>270122.83431894518</v>
      </c>
      <c r="AN88" s="93">
        <f t="shared" si="40"/>
        <v>31899.468486681588</v>
      </c>
      <c r="AO88" s="92">
        <f t="shared" si="54"/>
        <v>5904777.1736399354</v>
      </c>
      <c r="AP88" s="92">
        <f t="shared" si="41"/>
        <v>8.8101133981853934</v>
      </c>
      <c r="AQ88" s="92">
        <f t="shared" si="42"/>
        <v>0.23415684251006474</v>
      </c>
      <c r="AR88" s="92">
        <f t="shared" si="43"/>
        <v>0.14585888739051162</v>
      </c>
      <c r="AS88" s="92">
        <f t="shared" si="44"/>
        <v>0.4430791253706971</v>
      </c>
      <c r="AT88" s="92">
        <f t="shared" si="45"/>
        <v>5.2324301396084155E-2</v>
      </c>
      <c r="AU88" s="92">
        <f t="shared" si="46"/>
        <v>9.6855325548527507</v>
      </c>
      <c r="AV88" s="92">
        <v>0</v>
      </c>
      <c r="AW88" s="92">
        <v>0</v>
      </c>
      <c r="AX88" s="93">
        <f t="shared" si="47"/>
        <v>0</v>
      </c>
      <c r="AY88" s="93">
        <f t="shared" si="48"/>
        <v>0</v>
      </c>
      <c r="AZ88" s="92">
        <f t="shared" si="49"/>
        <v>9.69</v>
      </c>
      <c r="BA88" s="184"/>
      <c r="BB88" s="91">
        <v>233.71</v>
      </c>
      <c r="BC88" s="91">
        <v>818.51</v>
      </c>
      <c r="BD88" s="93">
        <f t="shared" si="50"/>
        <v>2134314</v>
      </c>
      <c r="BE88" s="93">
        <f t="shared" si="55"/>
        <v>1290851</v>
      </c>
      <c r="BF88" s="93">
        <f t="shared" si="56"/>
        <v>4520877</v>
      </c>
      <c r="BG88" s="93">
        <f t="shared" si="57"/>
        <v>7946042</v>
      </c>
      <c r="BH88" s="184"/>
      <c r="BI88" s="185"/>
      <c r="BJ88" s="30"/>
      <c r="BL88" s="30"/>
      <c r="BN88" s="30"/>
    </row>
    <row r="89" spans="1:66" x14ac:dyDescent="0.35">
      <c r="A89" s="90" t="s">
        <v>146</v>
      </c>
      <c r="B89" s="89">
        <v>311</v>
      </c>
      <c r="C89" s="90" t="s">
        <v>157</v>
      </c>
      <c r="D89" s="203">
        <v>8.9</v>
      </c>
      <c r="E89" s="203">
        <f t="shared" si="51"/>
        <v>8.9444999999999997</v>
      </c>
      <c r="F89" s="203">
        <f t="shared" si="52"/>
        <v>9.4392803700000005</v>
      </c>
      <c r="G89" s="91">
        <f>ACA!P95</f>
        <v>1.2115350966619431</v>
      </c>
      <c r="H89" s="91">
        <f>'Formula factor data'!L92</f>
        <v>480.57</v>
      </c>
      <c r="I89" s="91">
        <f>'Formula factor data'!M92</f>
        <v>1130.0999999999999</v>
      </c>
      <c r="J89" s="91">
        <f>'Formula factor data'!N92</f>
        <v>1610.6699999999998</v>
      </c>
      <c r="K89" s="91">
        <f>'Formula factor data'!X92</f>
        <v>303.38142472240366</v>
      </c>
      <c r="L89" s="91">
        <f>'Formula factor data'!Y92</f>
        <v>13.685114191021389</v>
      </c>
      <c r="M89" s="91">
        <f>'Formula factor data'!Z92</f>
        <v>45.131759566134377</v>
      </c>
      <c r="N89" s="91">
        <f>'Formula factor data'!AA92</f>
        <v>51.149327508285623</v>
      </c>
      <c r="O89" s="91">
        <f>'Formula factor data'!AB92</f>
        <v>138.30700512202469</v>
      </c>
      <c r="P89" s="91">
        <f>'Formula factor data'!AC92</f>
        <v>211.87662609219643</v>
      </c>
      <c r="Q89" s="91">
        <f>'Formula factor data'!AD92</f>
        <v>296.51080747213013</v>
      </c>
      <c r="R89" s="91">
        <f>'Formula factor data'!AE92</f>
        <v>473.24864301074393</v>
      </c>
      <c r="S89" s="91">
        <f>'Formula factor data'!AF92</f>
        <v>31.591265266831115</v>
      </c>
      <c r="T89" s="92">
        <f>$G89*'National calculations'!$E$43</f>
        <v>8.2640072476232813</v>
      </c>
      <c r="U89" s="92">
        <f>$G89*'National calculations'!$E$44</f>
        <v>1.5054577277250583</v>
      </c>
      <c r="V89" s="92">
        <f>$G89*'National calculations'!$E$52</f>
        <v>1.531947904168327</v>
      </c>
      <c r="W89" s="92">
        <f>$G89*'National calculations'!$E$53</f>
        <v>1.1602252509510136</v>
      </c>
      <c r="X89" s="92">
        <f>$G89*'National calculations'!$E$54</f>
        <v>1.0926393140024115</v>
      </c>
      <c r="Y89" s="92">
        <f>$G89*'National calculations'!$E$55</f>
        <v>1.0025247314042747</v>
      </c>
      <c r="Z89" s="92">
        <f>$G89*'National calculations'!$E$56</f>
        <v>0.64206640101172552</v>
      </c>
      <c r="AA89" s="92">
        <f>$G89*'National calculations'!$E$57</f>
        <v>0.52942317276405504</v>
      </c>
      <c r="AB89" s="92">
        <f>$G89*'National calculations'!$E$46</f>
        <v>0.63471468402805664</v>
      </c>
      <c r="AC89" s="92">
        <f>$G89*'National calculations'!$E$47</f>
        <v>4.3972159073015487</v>
      </c>
      <c r="AD89" s="93">
        <f t="shared" si="39"/>
        <v>7587035.4755117521</v>
      </c>
      <c r="AE89" s="93">
        <f t="shared" si="39"/>
        <v>260334.90886905097</v>
      </c>
      <c r="AF89" s="93">
        <f t="shared" si="39"/>
        <v>11949.982741846487</v>
      </c>
      <c r="AG89" s="93">
        <f t="shared" si="39"/>
        <v>29846.914029033069</v>
      </c>
      <c r="AH89" s="93">
        <f t="shared" si="39"/>
        <v>31856.026688592596</v>
      </c>
      <c r="AI89" s="93">
        <f t="shared" si="39"/>
        <v>79034.030101933837</v>
      </c>
      <c r="AJ89" s="93">
        <f t="shared" si="39"/>
        <v>77542.151780908462</v>
      </c>
      <c r="AK89" s="93">
        <f t="shared" si="26"/>
        <v>89478.424696914401</v>
      </c>
      <c r="AL89" s="93">
        <f t="shared" si="53"/>
        <v>319707.53003922885</v>
      </c>
      <c r="AM89" s="93">
        <f t="shared" si="40"/>
        <v>171215.3818617044</v>
      </c>
      <c r="AN89" s="93">
        <f t="shared" si="40"/>
        <v>79180.760072962847</v>
      </c>
      <c r="AO89" s="92">
        <f t="shared" si="54"/>
        <v>8417474.0563546997</v>
      </c>
      <c r="AP89" s="92">
        <f t="shared" si="41"/>
        <v>8.2640072476232813</v>
      </c>
      <c r="AQ89" s="92">
        <f t="shared" si="42"/>
        <v>0.28356392699720029</v>
      </c>
      <c r="AR89" s="92">
        <f t="shared" si="43"/>
        <v>0.34823421531263044</v>
      </c>
      <c r="AS89" s="92">
        <f t="shared" si="44"/>
        <v>0.18649249251260089</v>
      </c>
      <c r="AT89" s="92">
        <f t="shared" si="45"/>
        <v>8.6245856794435055E-2</v>
      </c>
      <c r="AU89" s="92">
        <f t="shared" si="46"/>
        <v>9.1685437392401479</v>
      </c>
      <c r="AV89" s="92">
        <v>0</v>
      </c>
      <c r="AW89" s="92">
        <v>0</v>
      </c>
      <c r="AX89" s="93">
        <f t="shared" si="47"/>
        <v>0</v>
      </c>
      <c r="AY89" s="93">
        <f t="shared" si="48"/>
        <v>0</v>
      </c>
      <c r="AZ89" s="92">
        <f t="shared" si="49"/>
        <v>9.17</v>
      </c>
      <c r="BA89" s="184"/>
      <c r="BB89" s="91">
        <v>386.61</v>
      </c>
      <c r="BC89" s="91">
        <v>1354.0499999999997</v>
      </c>
      <c r="BD89" s="93">
        <f t="shared" si="50"/>
        <v>2511892</v>
      </c>
      <c r="BE89" s="93">
        <f t="shared" si="55"/>
        <v>2020772</v>
      </c>
      <c r="BF89" s="93">
        <f t="shared" si="56"/>
        <v>7077484</v>
      </c>
      <c r="BG89" s="93">
        <f t="shared" si="57"/>
        <v>11610148</v>
      </c>
      <c r="BH89" s="184"/>
      <c r="BI89" s="185"/>
      <c r="BJ89" s="30"/>
      <c r="BL89" s="30"/>
      <c r="BN89" s="30"/>
    </row>
    <row r="90" spans="1:66" x14ac:dyDescent="0.35">
      <c r="A90" s="90" t="s">
        <v>146</v>
      </c>
      <c r="B90" s="89">
        <v>312</v>
      </c>
      <c r="C90" s="90" t="s">
        <v>158</v>
      </c>
      <c r="D90" s="203">
        <v>9.51</v>
      </c>
      <c r="E90" s="203">
        <f t="shared" si="51"/>
        <v>9.5575499999999991</v>
      </c>
      <c r="F90" s="203">
        <f t="shared" si="52"/>
        <v>10.086242283000001</v>
      </c>
      <c r="G90" s="91">
        <f>ACA!P96</f>
        <v>1.284060272233428</v>
      </c>
      <c r="H90" s="91">
        <f>'Formula factor data'!L93</f>
        <v>503.81</v>
      </c>
      <c r="I90" s="91">
        <f>'Formula factor data'!M93</f>
        <v>910.86</v>
      </c>
      <c r="J90" s="91">
        <f>'Formula factor data'!N93</f>
        <v>1414.67</v>
      </c>
      <c r="K90" s="91">
        <f>'Formula factor data'!X93</f>
        <v>305.70403671066583</v>
      </c>
      <c r="L90" s="91">
        <f>'Formula factor data'!Y93</f>
        <v>0</v>
      </c>
      <c r="M90" s="91">
        <f>'Formula factor data'!Z93</f>
        <v>7.192763846381677</v>
      </c>
      <c r="N90" s="91">
        <f>'Formula factor data'!AA93</f>
        <v>16.061511501628988</v>
      </c>
      <c r="O90" s="91">
        <f>'Formula factor data'!AB93</f>
        <v>52.514159344456516</v>
      </c>
      <c r="P90" s="91">
        <f>'Formula factor data'!AC93</f>
        <v>289.03737437061903</v>
      </c>
      <c r="Q90" s="91">
        <f>'Formula factor data'!AD93</f>
        <v>320.88106673906606</v>
      </c>
      <c r="R90" s="91">
        <f>'Formula factor data'!AE93</f>
        <v>720.05212022700209</v>
      </c>
      <c r="S90" s="91">
        <f>'Formula factor data'!AF93</f>
        <v>23.108859421543194</v>
      </c>
      <c r="T90" s="92">
        <f>$G90*'National calculations'!$E$43</f>
        <v>8.7587090339844398</v>
      </c>
      <c r="U90" s="92">
        <f>$G90*'National calculations'!$E$44</f>
        <v>1.5955777633059791</v>
      </c>
      <c r="V90" s="92">
        <f>$G90*'National calculations'!$E$52</f>
        <v>1.6236537004117007</v>
      </c>
      <c r="W90" s="92">
        <f>$G90*'National calculations'!$E$53</f>
        <v>1.2296789054588628</v>
      </c>
      <c r="X90" s="92">
        <f>$G90*'National calculations'!$E$54</f>
        <v>1.1580471245583472</v>
      </c>
      <c r="Y90" s="92">
        <f>$G90*'National calculations'!$E$55</f>
        <v>1.062538083357659</v>
      </c>
      <c r="Z90" s="92">
        <f>$G90*'National calculations'!$E$56</f>
        <v>0.68050191855490427</v>
      </c>
      <c r="AA90" s="92">
        <f>$G90*'National calculations'!$E$57</f>
        <v>0.56111561705404456</v>
      </c>
      <c r="AB90" s="92">
        <f>$G90*'National calculations'!$E$46</f>
        <v>0.67271011150165216</v>
      </c>
      <c r="AC90" s="92">
        <f>$G90*'National calculations'!$E$47</f>
        <v>4.6604429954655142</v>
      </c>
      <c r="AD90" s="93">
        <f t="shared" si="39"/>
        <v>7062689.2581908582</v>
      </c>
      <c r="AE90" s="93">
        <f t="shared" si="39"/>
        <v>278031.50098319544</v>
      </c>
      <c r="AF90" s="93">
        <f t="shared" si="39"/>
        <v>0</v>
      </c>
      <c r="AG90" s="93">
        <f t="shared" si="39"/>
        <v>5041.5302850903399</v>
      </c>
      <c r="AH90" s="93">
        <f t="shared" si="39"/>
        <v>10601.992709997696</v>
      </c>
      <c r="AI90" s="93">
        <f t="shared" si="39"/>
        <v>31805.027704828593</v>
      </c>
      <c r="AJ90" s="93">
        <f t="shared" si="39"/>
        <v>112113.57804216868</v>
      </c>
      <c r="AK90" s="93">
        <f t="shared" si="26"/>
        <v>102629.28532562312</v>
      </c>
      <c r="AL90" s="93">
        <f t="shared" si="53"/>
        <v>262191.41406770842</v>
      </c>
      <c r="AM90" s="93">
        <f t="shared" si="40"/>
        <v>276100.21498839732</v>
      </c>
      <c r="AN90" s="93">
        <f t="shared" si="40"/>
        <v>61387.587553867095</v>
      </c>
      <c r="AO90" s="92">
        <f t="shared" si="54"/>
        <v>7940399.975784027</v>
      </c>
      <c r="AP90" s="92">
        <f t="shared" si="41"/>
        <v>8.7587090339844398</v>
      </c>
      <c r="AQ90" s="92">
        <f t="shared" si="42"/>
        <v>0.34479741786311507</v>
      </c>
      <c r="AR90" s="92">
        <f t="shared" si="43"/>
        <v>0.32515352482267373</v>
      </c>
      <c r="AS90" s="92">
        <f t="shared" si="44"/>
        <v>0.34240235679339176</v>
      </c>
      <c r="AT90" s="92">
        <f t="shared" si="45"/>
        <v>7.6129077469889242E-2</v>
      </c>
      <c r="AU90" s="92">
        <f t="shared" si="46"/>
        <v>9.8471914109335099</v>
      </c>
      <c r="AV90" s="92">
        <v>0</v>
      </c>
      <c r="AW90" s="92">
        <v>0</v>
      </c>
      <c r="AX90" s="93">
        <f t="shared" si="47"/>
        <v>0</v>
      </c>
      <c r="AY90" s="93">
        <f t="shared" si="48"/>
        <v>0</v>
      </c>
      <c r="AZ90" s="92">
        <f t="shared" si="49"/>
        <v>9.85</v>
      </c>
      <c r="BA90" s="184"/>
      <c r="BB90" s="91">
        <v>311.61</v>
      </c>
      <c r="BC90" s="91">
        <v>1091.3600000000001</v>
      </c>
      <c r="BD90" s="93">
        <f t="shared" si="50"/>
        <v>2828642</v>
      </c>
      <c r="BE90" s="93">
        <f t="shared" si="55"/>
        <v>1749535</v>
      </c>
      <c r="BF90" s="93">
        <f t="shared" si="56"/>
        <v>6127441</v>
      </c>
      <c r="BG90" s="93">
        <f t="shared" si="57"/>
        <v>10705618</v>
      </c>
      <c r="BH90" s="184"/>
      <c r="BI90" s="185"/>
      <c r="BJ90" s="30"/>
      <c r="BL90" s="30"/>
      <c r="BN90" s="30"/>
    </row>
    <row r="91" spans="1:66" x14ac:dyDescent="0.35">
      <c r="A91" s="90" t="s">
        <v>146</v>
      </c>
      <c r="B91" s="89">
        <v>313</v>
      </c>
      <c r="C91" s="90" t="s">
        <v>159</v>
      </c>
      <c r="D91" s="203">
        <v>9.82</v>
      </c>
      <c r="E91" s="203">
        <f t="shared" si="51"/>
        <v>9.8690999999999995</v>
      </c>
      <c r="F91" s="203">
        <f t="shared" si="52"/>
        <v>10.415026206</v>
      </c>
      <c r="G91" s="91">
        <f>ACA!P97</f>
        <v>1.3122560438090094</v>
      </c>
      <c r="H91" s="91">
        <f>'Formula factor data'!L94</f>
        <v>531.27</v>
      </c>
      <c r="I91" s="91">
        <f>'Formula factor data'!M94</f>
        <v>538.6</v>
      </c>
      <c r="J91" s="91">
        <f>'Formula factor data'!N94</f>
        <v>1069.8699999999999</v>
      </c>
      <c r="K91" s="91">
        <f>'Formula factor data'!X94</f>
        <v>235.95437463166959</v>
      </c>
      <c r="L91" s="91">
        <f>'Formula factor data'!Y94</f>
        <v>0</v>
      </c>
      <c r="M91" s="91">
        <f>'Formula factor data'!Z94</f>
        <v>26.045078923966205</v>
      </c>
      <c r="N91" s="91">
        <f>'Formula factor data'!AA94</f>
        <v>22.358332592263224</v>
      </c>
      <c r="O91" s="91">
        <f>'Formula factor data'!AB94</f>
        <v>51.436057692307692</v>
      </c>
      <c r="P91" s="91">
        <f>'Formula factor data'!AC94</f>
        <v>134.32838650511337</v>
      </c>
      <c r="Q91" s="91">
        <f>'Formula factor data'!AD94</f>
        <v>235.53551967541125</v>
      </c>
      <c r="R91" s="91">
        <f>'Formula factor data'!AE94</f>
        <v>695.3766853303739</v>
      </c>
      <c r="S91" s="91">
        <f>'Formula factor data'!AF94</f>
        <v>15.955028065155181</v>
      </c>
      <c r="T91" s="92">
        <f>$G91*'National calculations'!$E$43</f>
        <v>8.9510353324919549</v>
      </c>
      <c r="U91" s="92">
        <f>$G91*'National calculations'!$E$44</f>
        <v>1.6306139271980382</v>
      </c>
      <c r="V91" s="92">
        <f>$G91*'National calculations'!$E$52</f>
        <v>1.6593063639545327</v>
      </c>
      <c r="W91" s="92">
        <f>$G91*'National calculations'!$E$53</f>
        <v>1.2566805550538018</v>
      </c>
      <c r="X91" s="92">
        <f>$G91*'National calculations'!$E$54</f>
        <v>1.1834758625263966</v>
      </c>
      <c r="Y91" s="92">
        <f>$G91*'National calculations'!$E$55</f>
        <v>1.0858696058231887</v>
      </c>
      <c r="Z91" s="92">
        <f>$G91*'National calculations'!$E$56</f>
        <v>0.69544457901035595</v>
      </c>
      <c r="AA91" s="92">
        <f>$G91*'National calculations'!$E$57</f>
        <v>0.57343675813134687</v>
      </c>
      <c r="AB91" s="92">
        <f>$G91*'National calculations'!$E$46</f>
        <v>0.68748167717550734</v>
      </c>
      <c r="AC91" s="92">
        <f>$G91*'National calculations'!$E$47</f>
        <v>4.7627783678640423</v>
      </c>
      <c r="AD91" s="93">
        <f t="shared" si="39"/>
        <v>5458573.1775687058</v>
      </c>
      <c r="AE91" s="93">
        <f t="shared" si="39"/>
        <v>219307.77899089121</v>
      </c>
      <c r="AF91" s="93">
        <f t="shared" si="39"/>
        <v>0</v>
      </c>
      <c r="AG91" s="93">
        <f t="shared" si="39"/>
        <v>18656.296215996259</v>
      </c>
      <c r="AH91" s="93">
        <f t="shared" si="39"/>
        <v>15082.511761090036</v>
      </c>
      <c r="AI91" s="93">
        <f t="shared" si="39"/>
        <v>31836.125464123619</v>
      </c>
      <c r="AJ91" s="93">
        <f t="shared" si="39"/>
        <v>53248.230475247707</v>
      </c>
      <c r="AK91" s="93">
        <f t="shared" si="26"/>
        <v>76986.893151646436</v>
      </c>
      <c r="AL91" s="93">
        <f t="shared" si="53"/>
        <v>195810.05706810404</v>
      </c>
      <c r="AM91" s="93">
        <f t="shared" si="40"/>
        <v>272493.47604281217</v>
      </c>
      <c r="AN91" s="93">
        <f t="shared" si="40"/>
        <v>43314.449640609324</v>
      </c>
      <c r="AO91" s="92">
        <f t="shared" si="54"/>
        <v>6189498.9393111216</v>
      </c>
      <c r="AP91" s="92">
        <f t="shared" si="41"/>
        <v>8.9510353324919549</v>
      </c>
      <c r="AQ91" s="92">
        <f t="shared" si="42"/>
        <v>0.35962358927505572</v>
      </c>
      <c r="AR91" s="92">
        <f t="shared" si="43"/>
        <v>0.3210917362940866</v>
      </c>
      <c r="AS91" s="92">
        <f t="shared" si="44"/>
        <v>0.44683814846632808</v>
      </c>
      <c r="AT91" s="92">
        <f t="shared" si="45"/>
        <v>7.1027566458901334E-2</v>
      </c>
      <c r="AU91" s="92">
        <f t="shared" si="46"/>
        <v>10.149616372986324</v>
      </c>
      <c r="AV91" s="92">
        <v>0</v>
      </c>
      <c r="AW91" s="92">
        <v>0</v>
      </c>
      <c r="AX91" s="93">
        <f t="shared" si="47"/>
        <v>0</v>
      </c>
      <c r="AY91" s="93">
        <f t="shared" si="48"/>
        <v>0</v>
      </c>
      <c r="AZ91" s="92">
        <f t="shared" si="49"/>
        <v>10.15</v>
      </c>
      <c r="BA91" s="184"/>
      <c r="BB91" s="91">
        <v>184.26</v>
      </c>
      <c r="BC91" s="91">
        <v>645.33000000000004</v>
      </c>
      <c r="BD91" s="93">
        <f t="shared" si="50"/>
        <v>3073663</v>
      </c>
      <c r="BE91" s="93">
        <f t="shared" si="55"/>
        <v>1066037</v>
      </c>
      <c r="BF91" s="93">
        <f t="shared" si="56"/>
        <v>3733557</v>
      </c>
      <c r="BG91" s="93">
        <f t="shared" si="57"/>
        <v>7873257</v>
      </c>
      <c r="BH91" s="184"/>
      <c r="BI91" s="185"/>
      <c r="BJ91" s="30"/>
      <c r="BL91" s="30"/>
      <c r="BN91" s="30"/>
    </row>
    <row r="92" spans="1:66" x14ac:dyDescent="0.35">
      <c r="A92" s="90" t="s">
        <v>146</v>
      </c>
      <c r="B92" s="89">
        <v>314</v>
      </c>
      <c r="C92" s="90" t="s">
        <v>160</v>
      </c>
      <c r="D92" s="203">
        <v>9.68</v>
      </c>
      <c r="E92" s="203">
        <f t="shared" si="51"/>
        <v>9.7283999999999988</v>
      </c>
      <c r="F92" s="203">
        <f t="shared" si="52"/>
        <v>10.266543144</v>
      </c>
      <c r="G92" s="91">
        <f>ACA!P98</f>
        <v>1.3741744958074908</v>
      </c>
      <c r="H92" s="91">
        <f>'Formula factor data'!L95</f>
        <v>224.42</v>
      </c>
      <c r="I92" s="91">
        <f>'Formula factor data'!M95</f>
        <v>623.99</v>
      </c>
      <c r="J92" s="91">
        <f>'Formula factor data'!N95</f>
        <v>848.41</v>
      </c>
      <c r="K92" s="91">
        <f>'Formula factor data'!X95</f>
        <v>126.19591712832967</v>
      </c>
      <c r="L92" s="91">
        <f>'Formula factor data'!Y95</f>
        <v>0</v>
      </c>
      <c r="M92" s="91">
        <f>'Formula factor data'!Z95</f>
        <v>0</v>
      </c>
      <c r="N92" s="91">
        <f>'Formula factor data'!AA95</f>
        <v>11.19562600579337</v>
      </c>
      <c r="O92" s="91">
        <f>'Formula factor data'!AB95</f>
        <v>0</v>
      </c>
      <c r="P92" s="91">
        <f>'Formula factor data'!AC95</f>
        <v>13.74422379573007</v>
      </c>
      <c r="Q92" s="91">
        <f>'Formula factor data'!AD95</f>
        <v>124.69924900761721</v>
      </c>
      <c r="R92" s="91">
        <f>'Formula factor data'!AE95</f>
        <v>319.00365710428599</v>
      </c>
      <c r="S92" s="91">
        <f>'Formula factor data'!AF95</f>
        <v>12.958558937465412</v>
      </c>
      <c r="T92" s="92">
        <f>$G92*'National calculations'!$E$43</f>
        <v>9.3733875511663456</v>
      </c>
      <c r="U92" s="92">
        <f>$G92*'National calculations'!$E$44</f>
        <v>1.7075540111516252</v>
      </c>
      <c r="V92" s="92">
        <f>$G92*'National calculations'!$E$52</f>
        <v>1.7376002928962286</v>
      </c>
      <c r="W92" s="92">
        <f>$G92*'National calculations'!$E$53</f>
        <v>1.3159766924140568</v>
      </c>
      <c r="X92" s="92">
        <f>$G92*'National calculations'!$E$54</f>
        <v>1.2393178559627533</v>
      </c>
      <c r="Y92" s="92">
        <f>$G92*'National calculations'!$E$55</f>
        <v>1.137106074027681</v>
      </c>
      <c r="Z92" s="92">
        <f>$G92*'National calculations'!$E$56</f>
        <v>0.7282589462873903</v>
      </c>
      <c r="AA92" s="92">
        <f>$G92*'National calculations'!$E$57</f>
        <v>0.60049421886855059</v>
      </c>
      <c r="AB92" s="92">
        <f>$G92*'National calculations'!$E$46</f>
        <v>0.7199203170498325</v>
      </c>
      <c r="AC92" s="92">
        <f>$G92*'National calculations'!$E$47</f>
        <v>4.9875087969150647</v>
      </c>
      <c r="AD92" s="93">
        <f t="shared" si="39"/>
        <v>4532911.1674024723</v>
      </c>
      <c r="AE92" s="93">
        <f t="shared" si="39"/>
        <v>122827.21635555933</v>
      </c>
      <c r="AF92" s="93">
        <f t="shared" si="39"/>
        <v>0</v>
      </c>
      <c r="AG92" s="93">
        <f t="shared" si="39"/>
        <v>0</v>
      </c>
      <c r="AH92" s="93">
        <f t="shared" si="39"/>
        <v>7908.7153540665895</v>
      </c>
      <c r="AI92" s="93">
        <f t="shared" si="39"/>
        <v>0</v>
      </c>
      <c r="AJ92" s="93">
        <f t="shared" si="39"/>
        <v>5705.3317452393803</v>
      </c>
      <c r="AK92" s="93">
        <f t="shared" si="26"/>
        <v>42682.271532004663</v>
      </c>
      <c r="AL92" s="93">
        <f t="shared" si="53"/>
        <v>56296.318631310634</v>
      </c>
      <c r="AM92" s="93">
        <f t="shared" si="40"/>
        <v>130904.61195866695</v>
      </c>
      <c r="AN92" s="93">
        <f t="shared" si="40"/>
        <v>36839.628216692116</v>
      </c>
      <c r="AO92" s="92">
        <f t="shared" si="54"/>
        <v>4879778.9425647017</v>
      </c>
      <c r="AP92" s="92">
        <f t="shared" si="41"/>
        <v>9.3733875511663456</v>
      </c>
      <c r="AQ92" s="92">
        <f t="shared" si="42"/>
        <v>0.2539884542655525</v>
      </c>
      <c r="AR92" s="92">
        <f t="shared" si="43"/>
        <v>0.11641243182305856</v>
      </c>
      <c r="AS92" s="92">
        <f t="shared" si="44"/>
        <v>0.27069130958212845</v>
      </c>
      <c r="AT92" s="92">
        <f t="shared" si="45"/>
        <v>7.6178883671751962E-2</v>
      </c>
      <c r="AU92" s="92">
        <f t="shared" si="46"/>
        <v>10.090658630508837</v>
      </c>
      <c r="AV92" s="92">
        <v>0</v>
      </c>
      <c r="AW92" s="92">
        <v>0</v>
      </c>
      <c r="AX92" s="93">
        <f t="shared" si="47"/>
        <v>0</v>
      </c>
      <c r="AY92" s="93">
        <f t="shared" si="48"/>
        <v>0</v>
      </c>
      <c r="AZ92" s="92">
        <f t="shared" si="49"/>
        <v>10.09</v>
      </c>
      <c r="BA92" s="184"/>
      <c r="BB92" s="91">
        <v>213.47</v>
      </c>
      <c r="BC92" s="91">
        <v>747.64</v>
      </c>
      <c r="BD92" s="93">
        <f t="shared" si="50"/>
        <v>1290707</v>
      </c>
      <c r="BE92" s="93">
        <f t="shared" si="55"/>
        <v>1227731</v>
      </c>
      <c r="BF92" s="93">
        <f t="shared" si="56"/>
        <v>4299902</v>
      </c>
      <c r="BG92" s="93">
        <f t="shared" si="57"/>
        <v>6818340</v>
      </c>
      <c r="BH92" s="184"/>
      <c r="BI92" s="185"/>
      <c r="BJ92" s="30"/>
      <c r="BL92" s="30"/>
      <c r="BN92" s="30"/>
    </row>
    <row r="93" spans="1:66" x14ac:dyDescent="0.35">
      <c r="A93" s="90" t="s">
        <v>146</v>
      </c>
      <c r="B93" s="89">
        <v>315</v>
      </c>
      <c r="C93" s="90" t="s">
        <v>161</v>
      </c>
      <c r="D93" s="203">
        <v>9.9</v>
      </c>
      <c r="E93" s="203">
        <f t="shared" si="51"/>
        <v>9.9494999999999987</v>
      </c>
      <c r="F93" s="203">
        <f t="shared" si="52"/>
        <v>10.499873670000001</v>
      </c>
      <c r="G93" s="91">
        <f>ACA!P99</f>
        <v>1.3627301874098587</v>
      </c>
      <c r="H93" s="91">
        <f>'Formula factor data'!L96</f>
        <v>251.16</v>
      </c>
      <c r="I93" s="91">
        <f>'Formula factor data'!M96</f>
        <v>628.87</v>
      </c>
      <c r="J93" s="91">
        <f>'Formula factor data'!N96</f>
        <v>880.03</v>
      </c>
      <c r="K93" s="91">
        <f>'Formula factor data'!X96</f>
        <v>204.80942900841194</v>
      </c>
      <c r="L93" s="91">
        <f>'Formula factor data'!Y96</f>
        <v>0</v>
      </c>
      <c r="M93" s="91">
        <f>'Formula factor data'!Z96</f>
        <v>17.480993204391009</v>
      </c>
      <c r="N93" s="91">
        <f>'Formula factor data'!AA96</f>
        <v>24.118513180494361</v>
      </c>
      <c r="O93" s="91">
        <f>'Formula factor data'!AB96</f>
        <v>22.541280710925246</v>
      </c>
      <c r="P93" s="91">
        <f>'Formula factor data'!AC96</f>
        <v>129.07019042640579</v>
      </c>
      <c r="Q93" s="91">
        <f>'Formula factor data'!AD96</f>
        <v>68.478176387125686</v>
      </c>
      <c r="R93" s="91">
        <f>'Formula factor data'!AE96</f>
        <v>377.41437880066496</v>
      </c>
      <c r="S93" s="91">
        <f>'Formula factor data'!AF96</f>
        <v>9.7893632527809746</v>
      </c>
      <c r="T93" s="92">
        <f>$G93*'National calculations'!$E$43</f>
        <v>9.2953247300374784</v>
      </c>
      <c r="U93" s="92">
        <f>$G93*'National calculations'!$E$44</f>
        <v>1.6933332737060871</v>
      </c>
      <c r="V93" s="92">
        <f>$G93*'National calculations'!$E$52</f>
        <v>1.7231293260107348</v>
      </c>
      <c r="W93" s="92">
        <f>$G93*'National calculations'!$E$53</f>
        <v>1.3050170630816607</v>
      </c>
      <c r="X93" s="92">
        <f>$G93*'National calculations'!$E$54</f>
        <v>1.2289966516400115</v>
      </c>
      <c r="Y93" s="92">
        <f>$G93*'National calculations'!$E$55</f>
        <v>1.1276361030511446</v>
      </c>
      <c r="Z93" s="92">
        <f>$G93*'National calculations'!$E$56</f>
        <v>0.7221939086956759</v>
      </c>
      <c r="AA93" s="92">
        <f>$G93*'National calculations'!$E$57</f>
        <v>0.59549322295959317</v>
      </c>
      <c r="AB93" s="92">
        <f>$G93*'National calculations'!$E$46</f>
        <v>0.71392472467406365</v>
      </c>
      <c r="AC93" s="92">
        <f>$G93*'National calculations'!$E$47</f>
        <v>4.9459721587501573</v>
      </c>
      <c r="AD93" s="93">
        <f t="shared" si="39"/>
        <v>4662693.8346396834</v>
      </c>
      <c r="AE93" s="93">
        <f t="shared" si="39"/>
        <v>197682.05391795252</v>
      </c>
      <c r="AF93" s="93">
        <f t="shared" si="39"/>
        <v>0</v>
      </c>
      <c r="AG93" s="93">
        <f t="shared" si="39"/>
        <v>13003.406814466549</v>
      </c>
      <c r="AH93" s="93">
        <f t="shared" si="39"/>
        <v>16895.696006576942</v>
      </c>
      <c r="AI93" s="93">
        <f t="shared" si="39"/>
        <v>14488.466305030317</v>
      </c>
      <c r="AJ93" s="93">
        <f t="shared" si="39"/>
        <v>53131.812032480484</v>
      </c>
      <c r="AK93" s="93">
        <f t="shared" si="26"/>
        <v>23243.625276724044</v>
      </c>
      <c r="AL93" s="93">
        <f t="shared" si="53"/>
        <v>120763.00643527834</v>
      </c>
      <c r="AM93" s="93">
        <f t="shared" si="40"/>
        <v>153583.91018977956</v>
      </c>
      <c r="AN93" s="93">
        <f t="shared" si="40"/>
        <v>27598.213317083548</v>
      </c>
      <c r="AO93" s="92">
        <f t="shared" si="54"/>
        <v>5162321.0184997767</v>
      </c>
      <c r="AP93" s="92">
        <f t="shared" si="41"/>
        <v>9.2953247300374802</v>
      </c>
      <c r="AQ93" s="92">
        <f t="shared" si="42"/>
        <v>0.39408954343452912</v>
      </c>
      <c r="AR93" s="92">
        <f t="shared" si="43"/>
        <v>0.24074738766935647</v>
      </c>
      <c r="AS93" s="92">
        <f t="shared" si="44"/>
        <v>0.3061775808475819</v>
      </c>
      <c r="AT93" s="92">
        <f t="shared" si="45"/>
        <v>5.5018485847239958E-2</v>
      </c>
      <c r="AU93" s="92">
        <f t="shared" si="46"/>
        <v>10.291357727836186</v>
      </c>
      <c r="AV93" s="92">
        <v>0</v>
      </c>
      <c r="AW93" s="92">
        <v>0</v>
      </c>
      <c r="AX93" s="93">
        <f t="shared" si="47"/>
        <v>0</v>
      </c>
      <c r="AY93" s="93">
        <f t="shared" si="48"/>
        <v>0</v>
      </c>
      <c r="AZ93" s="92">
        <f t="shared" si="49"/>
        <v>10.29</v>
      </c>
      <c r="BA93" s="184"/>
      <c r="BB93" s="91">
        <v>215.14</v>
      </c>
      <c r="BC93" s="91">
        <v>753.49</v>
      </c>
      <c r="BD93" s="93">
        <f t="shared" si="50"/>
        <v>1473129</v>
      </c>
      <c r="BE93" s="93">
        <f t="shared" si="55"/>
        <v>1261861</v>
      </c>
      <c r="BF93" s="93">
        <f t="shared" si="56"/>
        <v>4419445</v>
      </c>
      <c r="BG93" s="93">
        <f t="shared" si="57"/>
        <v>7154435</v>
      </c>
      <c r="BH93" s="184"/>
      <c r="BI93" s="185"/>
      <c r="BJ93" s="30"/>
      <c r="BL93" s="30"/>
      <c r="BN93" s="30"/>
    </row>
    <row r="94" spans="1:66" x14ac:dyDescent="0.35">
      <c r="A94" s="90" t="s">
        <v>146</v>
      </c>
      <c r="B94" s="89">
        <v>317</v>
      </c>
      <c r="C94" s="90" t="s">
        <v>162</v>
      </c>
      <c r="D94" s="203">
        <v>9.0399999999999991</v>
      </c>
      <c r="E94" s="203">
        <f t="shared" si="51"/>
        <v>9.0851999999999986</v>
      </c>
      <c r="F94" s="203">
        <f t="shared" si="52"/>
        <v>9.5877634319999991</v>
      </c>
      <c r="G94" s="91">
        <f>ACA!P100</f>
        <v>1.2314842624624123</v>
      </c>
      <c r="H94" s="91">
        <f>'Formula factor data'!L97</f>
        <v>545.77</v>
      </c>
      <c r="I94" s="91">
        <f>'Formula factor data'!M97</f>
        <v>935.65</v>
      </c>
      <c r="J94" s="91">
        <f>'Formula factor data'!N97</f>
        <v>1481.42</v>
      </c>
      <c r="K94" s="91">
        <f>'Formula factor data'!X97</f>
        <v>231.59944519969139</v>
      </c>
      <c r="L94" s="91">
        <f>'Formula factor data'!Y97</f>
        <v>0</v>
      </c>
      <c r="M94" s="91">
        <f>'Formula factor data'!Z97</f>
        <v>0</v>
      </c>
      <c r="N94" s="91">
        <f>'Formula factor data'!AA97</f>
        <v>8.7052942822497901</v>
      </c>
      <c r="O94" s="91">
        <f>'Formula factor data'!AB97</f>
        <v>31.090336722320682</v>
      </c>
      <c r="P94" s="91">
        <f>'Formula factor data'!AC97</f>
        <v>188.89106799738832</v>
      </c>
      <c r="Q94" s="91">
        <f>'Formula factor data'!AD97</f>
        <v>229.30850573640518</v>
      </c>
      <c r="R94" s="91">
        <f>'Formula factor data'!AE97</f>
        <v>935.77452596769012</v>
      </c>
      <c r="S94" s="91">
        <f>'Formula factor data'!AF97</f>
        <v>19.042801986171053</v>
      </c>
      <c r="T94" s="92">
        <f>$G94*'National calculations'!$E$43</f>
        <v>8.4000825880846044</v>
      </c>
      <c r="U94" s="92">
        <f>$G94*'National calculations'!$E$44</f>
        <v>1.5302466305795703</v>
      </c>
      <c r="V94" s="92">
        <f>$G94*'National calculations'!$E$52</f>
        <v>1.5571729949000259</v>
      </c>
      <c r="W94" s="92">
        <f>$G94*'National calculations'!$E$53</f>
        <v>1.1793295476081089</v>
      </c>
      <c r="X94" s="92">
        <f>$G94*'National calculations'!$E$54</f>
        <v>1.1106307390095791</v>
      </c>
      <c r="Y94" s="92">
        <f>$G94*'National calculations'!$E$55</f>
        <v>1.0190323275448716</v>
      </c>
      <c r="Z94" s="92">
        <f>$G94*'National calculations'!$E$56</f>
        <v>0.65263868168604056</v>
      </c>
      <c r="AA94" s="92">
        <f>$G94*'National calculations'!$E$57</f>
        <v>0.53814066735515687</v>
      </c>
      <c r="AB94" s="92">
        <f>$G94*'National calculations'!$E$46</f>
        <v>0.64516591115515753</v>
      </c>
      <c r="AC94" s="92">
        <f>$G94*'National calculations'!$E$47</f>
        <v>4.4696205693182831</v>
      </c>
      <c r="AD94" s="93">
        <f t="shared" si="39"/>
        <v>7093108.6981549682</v>
      </c>
      <c r="AE94" s="93">
        <f t="shared" si="39"/>
        <v>202010.43427672758</v>
      </c>
      <c r="AF94" s="93">
        <f t="shared" si="39"/>
        <v>0</v>
      </c>
      <c r="AG94" s="93">
        <f t="shared" si="39"/>
        <v>0</v>
      </c>
      <c r="AH94" s="93">
        <f t="shared" si="39"/>
        <v>5510.9694305348403</v>
      </c>
      <c r="AI94" s="93">
        <f t="shared" si="39"/>
        <v>18058.773170751134</v>
      </c>
      <c r="AJ94" s="93">
        <f t="shared" si="39"/>
        <v>70268.242032047739</v>
      </c>
      <c r="AK94" s="93">
        <f t="shared" si="26"/>
        <v>70338.132415105661</v>
      </c>
      <c r="AL94" s="93">
        <f t="shared" si="53"/>
        <v>164176.1170484394</v>
      </c>
      <c r="AM94" s="93">
        <f t="shared" si="40"/>
        <v>344126.00006858632</v>
      </c>
      <c r="AN94" s="93">
        <f t="shared" si="40"/>
        <v>48515.036689261753</v>
      </c>
      <c r="AO94" s="92">
        <f t="shared" si="54"/>
        <v>7851936.286237984</v>
      </c>
      <c r="AP94" s="92">
        <f t="shared" si="41"/>
        <v>8.4000825880846026</v>
      </c>
      <c r="AQ94" s="92">
        <f t="shared" si="42"/>
        <v>0.23923281085777531</v>
      </c>
      <c r="AR94" s="92">
        <f t="shared" si="43"/>
        <v>0.19442715470533531</v>
      </c>
      <c r="AS94" s="92">
        <f t="shared" si="44"/>
        <v>0.40753454434375819</v>
      </c>
      <c r="AT94" s="92">
        <f t="shared" si="45"/>
        <v>5.7454401489682311E-2</v>
      </c>
      <c r="AU94" s="92">
        <f t="shared" si="46"/>
        <v>9.2987314994811552</v>
      </c>
      <c r="AV94" s="92">
        <v>0</v>
      </c>
      <c r="AW94" s="92">
        <v>0</v>
      </c>
      <c r="AX94" s="93">
        <f t="shared" si="47"/>
        <v>0</v>
      </c>
      <c r="AY94" s="93">
        <f t="shared" si="48"/>
        <v>0</v>
      </c>
      <c r="AZ94" s="92">
        <f t="shared" si="49"/>
        <v>9.3000000000000007</v>
      </c>
      <c r="BA94" s="184"/>
      <c r="BB94" s="91">
        <v>320.08999999999997</v>
      </c>
      <c r="BC94" s="91">
        <v>1121.06</v>
      </c>
      <c r="BD94" s="93">
        <f t="shared" si="50"/>
        <v>2893127</v>
      </c>
      <c r="BE94" s="93">
        <f t="shared" si="55"/>
        <v>1696798</v>
      </c>
      <c r="BF94" s="93">
        <f t="shared" si="56"/>
        <v>5942740</v>
      </c>
      <c r="BG94" s="93">
        <f t="shared" si="57"/>
        <v>10532665</v>
      </c>
      <c r="BH94" s="184"/>
      <c r="BI94" s="185"/>
      <c r="BJ94" s="30"/>
      <c r="BL94" s="30"/>
      <c r="BN94" s="30"/>
    </row>
    <row r="95" spans="1:66" x14ac:dyDescent="0.35">
      <c r="A95" s="90" t="s">
        <v>146</v>
      </c>
      <c r="B95" s="89">
        <v>318</v>
      </c>
      <c r="C95" s="90" t="s">
        <v>163</v>
      </c>
      <c r="D95" s="203">
        <v>9.65</v>
      </c>
      <c r="E95" s="203">
        <f t="shared" si="51"/>
        <v>9.6982499999999998</v>
      </c>
      <c r="F95" s="203">
        <f t="shared" si="52"/>
        <v>10.234725345000001</v>
      </c>
      <c r="G95" s="91">
        <f>ACA!P101</f>
        <v>1.3966173118867795</v>
      </c>
      <c r="H95" s="91">
        <f>'Formula factor data'!L98</f>
        <v>182</v>
      </c>
      <c r="I95" s="91">
        <f>'Formula factor data'!M98</f>
        <v>632.04</v>
      </c>
      <c r="J95" s="91">
        <f>'Formula factor data'!N98</f>
        <v>814.04</v>
      </c>
      <c r="K95" s="91">
        <f>'Formula factor data'!X98</f>
        <v>101.76138242488865</v>
      </c>
      <c r="L95" s="91">
        <f>'Formula factor data'!Y98</f>
        <v>0</v>
      </c>
      <c r="M95" s="91">
        <f>'Formula factor data'!Z98</f>
        <v>0</v>
      </c>
      <c r="N95" s="91">
        <f>'Formula factor data'!AA98</f>
        <v>0</v>
      </c>
      <c r="O95" s="91">
        <f>'Formula factor data'!AB98</f>
        <v>11.960044634554585</v>
      </c>
      <c r="P95" s="91">
        <f>'Formula factor data'!AC98</f>
        <v>17.940066951831874</v>
      </c>
      <c r="Q95" s="91">
        <f>'Formula factor data'!AD98</f>
        <v>31.18695183187651</v>
      </c>
      <c r="R95" s="91">
        <f>'Formula factor data'!AE98</f>
        <v>243.38358755397198</v>
      </c>
      <c r="S95" s="91">
        <f>'Formula factor data'!AF98</f>
        <v>9.2853281778637005</v>
      </c>
      <c r="T95" s="92">
        <f>$G95*'National calculations'!$E$43</f>
        <v>9.5264723402470128</v>
      </c>
      <c r="U95" s="92">
        <f>$G95*'National calculations'!$E$44</f>
        <v>1.7354415325214703</v>
      </c>
      <c r="V95" s="92">
        <f>$G95*'National calculations'!$E$52</f>
        <v>1.7659785257274767</v>
      </c>
      <c r="W95" s="92">
        <f>$G95*'National calculations'!$E$53</f>
        <v>1.3374690305141934</v>
      </c>
      <c r="X95" s="92">
        <f>$G95*'National calculations'!$E$54</f>
        <v>1.2595582132026877</v>
      </c>
      <c r="Y95" s="92">
        <f>$G95*'National calculations'!$E$55</f>
        <v>1.1556771234540126</v>
      </c>
      <c r="Z95" s="92">
        <f>$G95*'National calculations'!$E$56</f>
        <v>0.74015276445931044</v>
      </c>
      <c r="AA95" s="92">
        <f>$G95*'National calculations'!$E$57</f>
        <v>0.6103014022734673</v>
      </c>
      <c r="AB95" s="92">
        <f>$G95*'National calculations'!$E$46</f>
        <v>0.73167794995350421</v>
      </c>
      <c r="AC95" s="92">
        <f>$G95*'National calculations'!$E$47</f>
        <v>5.0689640582115745</v>
      </c>
      <c r="AD95" s="93">
        <f t="shared" si="39"/>
        <v>4420309.8399971668</v>
      </c>
      <c r="AE95" s="93">
        <f t="shared" si="39"/>
        <v>100662.52979616274</v>
      </c>
      <c r="AF95" s="93">
        <f t="shared" si="39"/>
        <v>0</v>
      </c>
      <c r="AG95" s="93">
        <f t="shared" si="39"/>
        <v>0</v>
      </c>
      <c r="AH95" s="93">
        <f t="shared" si="39"/>
        <v>0</v>
      </c>
      <c r="AI95" s="93">
        <f t="shared" si="39"/>
        <v>7878.5114883968763</v>
      </c>
      <c r="AJ95" s="93">
        <f t="shared" si="39"/>
        <v>7568.6823849205812</v>
      </c>
      <c r="AK95" s="93">
        <f t="shared" si="26"/>
        <v>10849.061048308709</v>
      </c>
      <c r="AL95" s="93">
        <f t="shared" si="53"/>
        <v>26296.254921626169</v>
      </c>
      <c r="AM95" s="93">
        <f t="shared" si="40"/>
        <v>101504.69050447707</v>
      </c>
      <c r="AN95" s="93">
        <f t="shared" si="40"/>
        <v>26828.187037305452</v>
      </c>
      <c r="AO95" s="92">
        <f t="shared" si="54"/>
        <v>4675601.502256739</v>
      </c>
      <c r="AP95" s="92">
        <f t="shared" si="41"/>
        <v>9.5264723402470146</v>
      </c>
      <c r="AQ95" s="92">
        <f t="shared" si="42"/>
        <v>0.21694379817570658</v>
      </c>
      <c r="AR95" s="92">
        <f t="shared" si="43"/>
        <v>5.6672621203204321E-2</v>
      </c>
      <c r="AS95" s="92">
        <f t="shared" si="44"/>
        <v>0.21875878874971677</v>
      </c>
      <c r="AT95" s="92">
        <f t="shared" si="45"/>
        <v>5.7819019707004905E-2</v>
      </c>
      <c r="AU95" s="92">
        <f t="shared" si="46"/>
        <v>10.076666568082649</v>
      </c>
      <c r="AV95" s="92">
        <v>0</v>
      </c>
      <c r="AW95" s="92">
        <v>0</v>
      </c>
      <c r="AX95" s="93">
        <f t="shared" si="47"/>
        <v>0</v>
      </c>
      <c r="AY95" s="93">
        <f t="shared" si="48"/>
        <v>0</v>
      </c>
      <c r="AZ95" s="92">
        <f t="shared" si="49"/>
        <v>10.08</v>
      </c>
      <c r="BA95" s="184"/>
      <c r="BB95" s="91">
        <v>216.22</v>
      </c>
      <c r="BC95" s="91">
        <v>757.29</v>
      </c>
      <c r="BD95" s="93">
        <f t="shared" si="50"/>
        <v>1045700</v>
      </c>
      <c r="BE95" s="93">
        <f t="shared" si="55"/>
        <v>1242314</v>
      </c>
      <c r="BF95" s="93">
        <f t="shared" si="56"/>
        <v>4351086</v>
      </c>
      <c r="BG95" s="93">
        <f t="shared" si="57"/>
        <v>6639100</v>
      </c>
      <c r="BH95" s="184"/>
      <c r="BI95" s="185"/>
      <c r="BJ95" s="30"/>
      <c r="BL95" s="30"/>
      <c r="BN95" s="30"/>
    </row>
    <row r="96" spans="1:66" x14ac:dyDescent="0.35">
      <c r="A96" s="90" t="s">
        <v>146</v>
      </c>
      <c r="B96" s="89">
        <v>319</v>
      </c>
      <c r="C96" s="90" t="s">
        <v>164</v>
      </c>
      <c r="D96" s="203">
        <v>10.199999999999999</v>
      </c>
      <c r="E96" s="203">
        <f t="shared" si="51"/>
        <v>10.250999999999998</v>
      </c>
      <c r="F96" s="203">
        <f t="shared" si="52"/>
        <v>10.81805166</v>
      </c>
      <c r="G96" s="91">
        <f>ACA!P102</f>
        <v>1.3649860096175928</v>
      </c>
      <c r="H96" s="91">
        <f>'Formula factor data'!L99</f>
        <v>300.97000000000003</v>
      </c>
      <c r="I96" s="91">
        <f>'Formula factor data'!M99</f>
        <v>843.25</v>
      </c>
      <c r="J96" s="91">
        <f>'Formula factor data'!N99</f>
        <v>1144.22</v>
      </c>
      <c r="K96" s="91">
        <f>'Formula factor data'!X99</f>
        <v>191.81904532779268</v>
      </c>
      <c r="L96" s="91">
        <f>'Formula factor data'!Y99</f>
        <v>0</v>
      </c>
      <c r="M96" s="91">
        <f>'Formula factor data'!Z99</f>
        <v>25.612710462287104</v>
      </c>
      <c r="N96" s="91">
        <f>'Formula factor data'!AA99</f>
        <v>53.267013787510145</v>
      </c>
      <c r="O96" s="91">
        <f>'Formula factor data'!AB99</f>
        <v>16.703941605839415</v>
      </c>
      <c r="P96" s="91">
        <f>'Formula factor data'!AC99</f>
        <v>165.55462124898622</v>
      </c>
      <c r="Q96" s="91">
        <f>'Formula factor data'!AD99</f>
        <v>29.788695863746963</v>
      </c>
      <c r="R96" s="91">
        <f>'Formula factor data'!AE99</f>
        <v>463.327240098338</v>
      </c>
      <c r="S96" s="91">
        <f>'Formula factor data'!AF99</f>
        <v>22.859427516158821</v>
      </c>
      <c r="T96" s="92">
        <f>$G96*'National calculations'!$E$43</f>
        <v>9.3107119285804067</v>
      </c>
      <c r="U96" s="92">
        <f>$G96*'National calculations'!$E$44</f>
        <v>1.6961363662325553</v>
      </c>
      <c r="V96" s="92">
        <f>$G96*'National calculations'!$E$52</f>
        <v>1.7259817420181918</v>
      </c>
      <c r="W96" s="92">
        <f>$G96*'National calculations'!$E$53</f>
        <v>1.3071773487343672</v>
      </c>
      <c r="X96" s="92">
        <f>$G96*'National calculations'!$E$54</f>
        <v>1.2310310954100359</v>
      </c>
      <c r="Y96" s="92">
        <f>$G96*'National calculations'!$E$55</f>
        <v>1.1295027576442598</v>
      </c>
      <c r="Z96" s="92">
        <f>$G96*'National calculations'!$E$56</f>
        <v>0.72338940658115425</v>
      </c>
      <c r="AA96" s="92">
        <f>$G96*'National calculations'!$E$57</f>
        <v>0.59647898437393487</v>
      </c>
      <c r="AB96" s="92">
        <f>$G96*'National calculations'!$E$46</f>
        <v>0.71510653400319524</v>
      </c>
      <c r="AC96" s="92">
        <f>$G96*'National calculations'!$E$47</f>
        <v>4.9541595710036059</v>
      </c>
      <c r="AD96" s="93">
        <f t="shared" si="39"/>
        <v>6072496.5976645555</v>
      </c>
      <c r="AE96" s="93">
        <f t="shared" si="39"/>
        <v>185450.21735439365</v>
      </c>
      <c r="AF96" s="93">
        <f t="shared" si="39"/>
        <v>0</v>
      </c>
      <c r="AG96" s="93">
        <f t="shared" si="39"/>
        <v>19083.802324916265</v>
      </c>
      <c r="AH96" s="93">
        <f t="shared" si="39"/>
        <v>37376.809689274261</v>
      </c>
      <c r="AI96" s="93">
        <f t="shared" si="39"/>
        <v>10754.274421174854</v>
      </c>
      <c r="AJ96" s="93">
        <f t="shared" si="39"/>
        <v>68263.461756580975</v>
      </c>
      <c r="AK96" s="93">
        <f t="shared" si="26"/>
        <v>10127.948701140138</v>
      </c>
      <c r="AL96" s="93">
        <f t="shared" si="53"/>
        <v>145606.29689308649</v>
      </c>
      <c r="AM96" s="93">
        <f t="shared" si="40"/>
        <v>188857.15196231357</v>
      </c>
      <c r="AN96" s="93">
        <f t="shared" si="40"/>
        <v>64552.073421599605</v>
      </c>
      <c r="AO96" s="92">
        <f t="shared" si="54"/>
        <v>6656962.3372959485</v>
      </c>
      <c r="AP96" s="92">
        <f t="shared" si="41"/>
        <v>9.3107119285804067</v>
      </c>
      <c r="AQ96" s="92">
        <f t="shared" si="42"/>
        <v>0.28434327185023867</v>
      </c>
      <c r="AR96" s="92">
        <f t="shared" si="43"/>
        <v>0.22325220995270276</v>
      </c>
      <c r="AS96" s="92">
        <f t="shared" si="44"/>
        <v>0.28956698604812775</v>
      </c>
      <c r="AT96" s="92">
        <f t="shared" si="45"/>
        <v>9.8975067396865471E-2</v>
      </c>
      <c r="AU96" s="92">
        <f t="shared" si="46"/>
        <v>10.206849463828341</v>
      </c>
      <c r="AV96" s="92">
        <v>4.4150536171658317E-2</v>
      </c>
      <c r="AW96" s="92">
        <v>0</v>
      </c>
      <c r="AX96" s="93">
        <f t="shared" si="47"/>
        <v>28795.21810405088</v>
      </c>
      <c r="AY96" s="93">
        <f t="shared" si="48"/>
        <v>0</v>
      </c>
      <c r="AZ96" s="92">
        <f t="shared" si="49"/>
        <v>10.25</v>
      </c>
      <c r="BA96" s="184"/>
      <c r="BB96" s="91">
        <v>288.48</v>
      </c>
      <c r="BC96" s="91">
        <v>1010.3499999999999</v>
      </c>
      <c r="BD96" s="93">
        <f t="shared" si="50"/>
        <v>1758418</v>
      </c>
      <c r="BE96" s="93">
        <f t="shared" si="55"/>
        <v>1685445</v>
      </c>
      <c r="BF96" s="93">
        <f t="shared" si="56"/>
        <v>5902970</v>
      </c>
      <c r="BG96" s="93">
        <f t="shared" si="57"/>
        <v>9346833</v>
      </c>
      <c r="BH96" s="184"/>
      <c r="BI96" s="185"/>
      <c r="BJ96" s="30"/>
      <c r="BL96" s="30"/>
      <c r="BN96" s="30"/>
    </row>
    <row r="97" spans="1:66" x14ac:dyDescent="0.35">
      <c r="A97" s="90" t="s">
        <v>146</v>
      </c>
      <c r="B97" s="89">
        <v>320</v>
      </c>
      <c r="C97" s="90" t="s">
        <v>165</v>
      </c>
      <c r="D97" s="203">
        <v>9</v>
      </c>
      <c r="E97" s="203">
        <f t="shared" si="51"/>
        <v>9.0449999999999982</v>
      </c>
      <c r="F97" s="203">
        <f t="shared" si="52"/>
        <v>9.5453397000000013</v>
      </c>
      <c r="G97" s="91">
        <f>ACA!P103</f>
        <v>1.2103220077684063</v>
      </c>
      <c r="H97" s="91">
        <f>'Formula factor data'!L100</f>
        <v>554.25</v>
      </c>
      <c r="I97" s="91">
        <f>'Formula factor data'!M100</f>
        <v>1008.87</v>
      </c>
      <c r="J97" s="91">
        <f>'Formula factor data'!N100</f>
        <v>1563.12</v>
      </c>
      <c r="K97" s="91">
        <f>'Formula factor data'!X100</f>
        <v>356.41391274476126</v>
      </c>
      <c r="L97" s="91">
        <f>'Formula factor data'!Y100</f>
        <v>0</v>
      </c>
      <c r="M97" s="91">
        <f>'Formula factor data'!Z100</f>
        <v>38.046203502830835</v>
      </c>
      <c r="N97" s="91">
        <f>'Formula factor data'!AA100</f>
        <v>60.29496163818191</v>
      </c>
      <c r="O97" s="91">
        <f>'Formula factor data'!AB100</f>
        <v>63.520618022117567</v>
      </c>
      <c r="P97" s="91">
        <f>'Formula factor data'!AC100</f>
        <v>289.81281972591142</v>
      </c>
      <c r="Q97" s="91">
        <f>'Formula factor data'!AD100</f>
        <v>357.05534896026239</v>
      </c>
      <c r="R97" s="91">
        <f>'Formula factor data'!AE100</f>
        <v>653.96553356627987</v>
      </c>
      <c r="S97" s="91">
        <f>'Formula factor data'!AF100</f>
        <v>23.554655527943741</v>
      </c>
      <c r="T97" s="92">
        <f>$G97*'National calculations'!$E$43</f>
        <v>8.2557326417651264</v>
      </c>
      <c r="U97" s="92">
        <f>$G97*'National calculations'!$E$44</f>
        <v>1.5039503392439286</v>
      </c>
      <c r="V97" s="92">
        <f>$G97*'National calculations'!$E$52</f>
        <v>1.5304139915370347</v>
      </c>
      <c r="W97" s="92">
        <f>$G97*'National calculations'!$E$53</f>
        <v>1.1590635377081966</v>
      </c>
      <c r="X97" s="92">
        <f>$G97*'National calculations'!$E$54</f>
        <v>1.091545273375681</v>
      </c>
      <c r="Y97" s="92">
        <f>$G97*'National calculations'!$E$55</f>
        <v>1.0015209209323259</v>
      </c>
      <c r="Z97" s="92">
        <f>$G97*'National calculations'!$E$56</f>
        <v>0.6414235111589045</v>
      </c>
      <c r="AA97" s="92">
        <f>$G97*'National calculations'!$E$57</f>
        <v>0.52889307060471136</v>
      </c>
      <c r="AB97" s="92">
        <f>$G97*'National calculations'!$E$46</f>
        <v>0.63407915532081516</v>
      </c>
      <c r="AC97" s="92">
        <f>$G97*'National calculations'!$E$47</f>
        <v>4.3928130519535458</v>
      </c>
      <c r="AD97" s="93">
        <f t="shared" si="39"/>
        <v>7355679.4599876646</v>
      </c>
      <c r="AE97" s="93">
        <f t="shared" si="39"/>
        <v>305536.43024073163</v>
      </c>
      <c r="AF97" s="93">
        <f t="shared" si="39"/>
        <v>0</v>
      </c>
      <c r="AG97" s="93">
        <f t="shared" si="39"/>
        <v>25135.841320163545</v>
      </c>
      <c r="AH97" s="93">
        <f t="shared" si="39"/>
        <v>37514.367819179519</v>
      </c>
      <c r="AI97" s="93">
        <f t="shared" si="39"/>
        <v>36261.819880029965</v>
      </c>
      <c r="AJ97" s="93">
        <f t="shared" si="39"/>
        <v>105958.87115225033</v>
      </c>
      <c r="AK97" s="93">
        <f t="shared" si="26"/>
        <v>107641.13693583505</v>
      </c>
      <c r="AL97" s="93">
        <f t="shared" si="53"/>
        <v>312512.0371074584</v>
      </c>
      <c r="AM97" s="93">
        <f t="shared" si="40"/>
        <v>236359.57048560077</v>
      </c>
      <c r="AN97" s="93">
        <f t="shared" si="40"/>
        <v>58978.582995329969</v>
      </c>
      <c r="AO97" s="92">
        <f t="shared" si="54"/>
        <v>8269066.0808167858</v>
      </c>
      <c r="AP97" s="92">
        <f t="shared" si="41"/>
        <v>8.2557326417651247</v>
      </c>
      <c r="AQ97" s="92">
        <f t="shared" si="42"/>
        <v>0.3429223763906416</v>
      </c>
      <c r="AR97" s="92">
        <f t="shared" si="43"/>
        <v>0.35075153012402815</v>
      </c>
      <c r="AS97" s="92">
        <f t="shared" si="44"/>
        <v>0.26528092093545785</v>
      </c>
      <c r="AT97" s="92">
        <f t="shared" si="45"/>
        <v>6.6195300576680605E-2</v>
      </c>
      <c r="AU97" s="92">
        <f t="shared" si="46"/>
        <v>9.2808827697919334</v>
      </c>
      <c r="AV97" s="92">
        <v>0</v>
      </c>
      <c r="AW97" s="92">
        <v>0</v>
      </c>
      <c r="AX97" s="93">
        <f t="shared" si="47"/>
        <v>0</v>
      </c>
      <c r="AY97" s="93">
        <f t="shared" si="48"/>
        <v>0</v>
      </c>
      <c r="AZ97" s="92">
        <f t="shared" si="49"/>
        <v>9.2799999999999994</v>
      </c>
      <c r="BA97" s="184"/>
      <c r="BB97" s="91">
        <v>345.14</v>
      </c>
      <c r="BC97" s="91">
        <v>1208.79</v>
      </c>
      <c r="BD97" s="93">
        <f t="shared" si="50"/>
        <v>2931761</v>
      </c>
      <c r="BE97" s="93">
        <f t="shared" si="55"/>
        <v>1825653</v>
      </c>
      <c r="BF97" s="93">
        <f t="shared" si="56"/>
        <v>6394016</v>
      </c>
      <c r="BG97" s="93">
        <f t="shared" si="57"/>
        <v>11151430</v>
      </c>
      <c r="BH97" s="184"/>
      <c r="BI97" s="185"/>
      <c r="BJ97" s="30"/>
      <c r="BL97" s="30"/>
      <c r="BN97" s="30"/>
    </row>
    <row r="98" spans="1:66" x14ac:dyDescent="0.35">
      <c r="A98" s="90" t="s">
        <v>166</v>
      </c>
      <c r="B98" s="89">
        <v>867</v>
      </c>
      <c r="C98" s="90" t="s">
        <v>167</v>
      </c>
      <c r="D98" s="203">
        <v>9.6300000000000008</v>
      </c>
      <c r="E98" s="203">
        <f t="shared" si="51"/>
        <v>9.6781500000000005</v>
      </c>
      <c r="F98" s="203">
        <f t="shared" si="52"/>
        <v>10.213513479000001</v>
      </c>
      <c r="G98" s="91">
        <f>ACA!P104</f>
        <v>1.3673825401920876</v>
      </c>
      <c r="H98" s="91">
        <f>'Formula factor data'!L101</f>
        <v>169.76</v>
      </c>
      <c r="I98" s="91">
        <f>'Formula factor data'!M101</f>
        <v>590.76</v>
      </c>
      <c r="J98" s="91">
        <f>'Formula factor data'!N101</f>
        <v>760.52</v>
      </c>
      <c r="K98" s="91">
        <f>'Formula factor data'!X101</f>
        <v>91.719855639097744</v>
      </c>
      <c r="L98" s="91">
        <f>'Formula factor data'!Y101</f>
        <v>0</v>
      </c>
      <c r="M98" s="91">
        <f>'Formula factor data'!Z101</f>
        <v>0</v>
      </c>
      <c r="N98" s="91">
        <f>'Formula factor data'!AA101</f>
        <v>0</v>
      </c>
      <c r="O98" s="91">
        <f>'Formula factor data'!AB101</f>
        <v>0</v>
      </c>
      <c r="P98" s="91">
        <f>'Formula factor data'!AC101</f>
        <v>0</v>
      </c>
      <c r="Q98" s="91">
        <f>'Formula factor data'!AD101</f>
        <v>85.83160054719562</v>
      </c>
      <c r="R98" s="91">
        <f>'Formula factor data'!AE101</f>
        <v>130.77685688953599</v>
      </c>
      <c r="S98" s="91">
        <f>'Formula factor data'!AF101</f>
        <v>11.761701187517261</v>
      </c>
      <c r="T98" s="92">
        <f>$G98*'National calculations'!$E$43</f>
        <v>9.3270589135677522</v>
      </c>
      <c r="U98" s="92">
        <f>$G98*'National calculations'!$E$44</f>
        <v>1.6991143034652803</v>
      </c>
      <c r="V98" s="92">
        <f>$G98*'National calculations'!$E$52</f>
        <v>1.7290120793158796</v>
      </c>
      <c r="W98" s="92">
        <f>$G98*'National calculations'!$E$53</f>
        <v>1.3094723835995279</v>
      </c>
      <c r="X98" s="92">
        <f>$G98*'National calculations'!$E$54</f>
        <v>1.233192438923828</v>
      </c>
      <c r="Y98" s="92">
        <f>$G98*'National calculations'!$E$55</f>
        <v>1.1314858460228938</v>
      </c>
      <c r="Z98" s="92">
        <f>$G98*'National calculations'!$E$56</f>
        <v>0.72465947441915579</v>
      </c>
      <c r="AA98" s="92">
        <f>$G98*'National calculations'!$E$57</f>
        <v>0.59752623329298882</v>
      </c>
      <c r="AB98" s="92">
        <f>$G98*'National calculations'!$E$46</f>
        <v>0.71636205945230946</v>
      </c>
      <c r="AC98" s="92">
        <f>$G98*'National calculations'!$E$47</f>
        <v>4.9628576783828615</v>
      </c>
      <c r="AD98" s="93">
        <f t="shared" si="39"/>
        <v>4043246.4616195317</v>
      </c>
      <c r="AE98" s="93">
        <f t="shared" si="39"/>
        <v>88830.235618052131</v>
      </c>
      <c r="AF98" s="93">
        <f t="shared" si="39"/>
        <v>0</v>
      </c>
      <c r="AG98" s="93">
        <f t="shared" si="39"/>
        <v>0</v>
      </c>
      <c r="AH98" s="93">
        <f t="shared" si="39"/>
        <v>0</v>
      </c>
      <c r="AI98" s="93">
        <f t="shared" si="39"/>
        <v>0</v>
      </c>
      <c r="AJ98" s="93">
        <f t="shared" si="39"/>
        <v>0</v>
      </c>
      <c r="AK98" s="93">
        <f t="shared" si="26"/>
        <v>29233.380794310317</v>
      </c>
      <c r="AL98" s="93">
        <f t="shared" si="53"/>
        <v>29233.380794310317</v>
      </c>
      <c r="AM98" s="93">
        <f t="shared" si="40"/>
        <v>53399.639762150131</v>
      </c>
      <c r="AN98" s="93">
        <f t="shared" si="40"/>
        <v>33271.839958109471</v>
      </c>
      <c r="AO98" s="92">
        <f t="shared" si="54"/>
        <v>4247981.5577521548</v>
      </c>
      <c r="AP98" s="92">
        <f t="shared" si="41"/>
        <v>9.3270589135677522</v>
      </c>
      <c r="AQ98" s="92">
        <f t="shared" si="42"/>
        <v>0.20491574005701579</v>
      </c>
      <c r="AR98" s="92">
        <f t="shared" si="43"/>
        <v>6.7436271199277129E-2</v>
      </c>
      <c r="AS98" s="92">
        <f t="shared" si="44"/>
        <v>0.12318358298281171</v>
      </c>
      <c r="AT98" s="92">
        <f t="shared" si="45"/>
        <v>7.6752286658227087E-2</v>
      </c>
      <c r="AU98" s="92">
        <f t="shared" si="46"/>
        <v>9.7993467944650874</v>
      </c>
      <c r="AV98" s="92">
        <v>0</v>
      </c>
      <c r="AW98" s="92">
        <v>0</v>
      </c>
      <c r="AX98" s="93">
        <f t="shared" si="47"/>
        <v>0</v>
      </c>
      <c r="AY98" s="93">
        <f t="shared" si="48"/>
        <v>0</v>
      </c>
      <c r="AZ98" s="92">
        <f t="shared" si="49"/>
        <v>9.8000000000000007</v>
      </c>
      <c r="BA98" s="184"/>
      <c r="BB98" s="91">
        <v>202.1</v>
      </c>
      <c r="BC98" s="91">
        <v>707.82999999999993</v>
      </c>
      <c r="BD98" s="93">
        <f t="shared" si="50"/>
        <v>948280</v>
      </c>
      <c r="BE98" s="93">
        <f t="shared" si="55"/>
        <v>1128931</v>
      </c>
      <c r="BF98" s="93">
        <f t="shared" si="56"/>
        <v>3953939</v>
      </c>
      <c r="BG98" s="93">
        <f t="shared" si="57"/>
        <v>6031150</v>
      </c>
      <c r="BH98" s="184"/>
      <c r="BI98" s="185"/>
      <c r="BJ98" s="30"/>
      <c r="BL98" s="30"/>
      <c r="BN98" s="30"/>
    </row>
    <row r="99" spans="1:66" x14ac:dyDescent="0.35">
      <c r="A99" s="90" t="s">
        <v>166</v>
      </c>
      <c r="B99" s="89">
        <v>846</v>
      </c>
      <c r="C99" s="90" t="s">
        <v>168</v>
      </c>
      <c r="D99" s="203">
        <v>9.34</v>
      </c>
      <c r="E99" s="203">
        <f t="shared" si="51"/>
        <v>9.3866999999999994</v>
      </c>
      <c r="F99" s="203">
        <f t="shared" si="52"/>
        <v>9.9059414219999997</v>
      </c>
      <c r="G99" s="91">
        <f>ACA!P105</f>
        <v>1.2740970459239969</v>
      </c>
      <c r="H99" s="91">
        <f>'Formula factor data'!L102</f>
        <v>482.01</v>
      </c>
      <c r="I99" s="91">
        <f>'Formula factor data'!M102</f>
        <v>1057.6400000000001</v>
      </c>
      <c r="J99" s="91">
        <f>'Formula factor data'!N102</f>
        <v>1539.65</v>
      </c>
      <c r="K99" s="91">
        <f>'Formula factor data'!X102</f>
        <v>388.43807536231884</v>
      </c>
      <c r="L99" s="91">
        <f>'Formula factor data'!Y102</f>
        <v>46.248655256723715</v>
      </c>
      <c r="M99" s="91">
        <f>'Formula factor data'!Z102</f>
        <v>50.819743276283617</v>
      </c>
      <c r="N99" s="91">
        <f>'Formula factor data'!AA102</f>
        <v>114.5460880195599</v>
      </c>
      <c r="O99" s="91">
        <f>'Formula factor data'!AB102</f>
        <v>37.778698044009779</v>
      </c>
      <c r="P99" s="91">
        <f>'Formula factor data'!AC102</f>
        <v>142.510391198044</v>
      </c>
      <c r="Q99" s="91">
        <f>'Formula factor data'!AD102</f>
        <v>128.12490831295844</v>
      </c>
      <c r="R99" s="91">
        <f>'Formula factor data'!AE102</f>
        <v>264.36456968295499</v>
      </c>
      <c r="S99" s="91">
        <f>'Formula factor data'!AF102</f>
        <v>36.470138701251912</v>
      </c>
      <c r="T99" s="92">
        <f>$G99*'National calculations'!$E$43</f>
        <v>8.6907488282440504</v>
      </c>
      <c r="U99" s="92">
        <f>$G99*'National calculations'!$E$44</f>
        <v>1.5831974236179807</v>
      </c>
      <c r="V99" s="92">
        <f>$G99*'National calculations'!$E$52</f>
        <v>1.6110555150966064</v>
      </c>
      <c r="W99" s="92">
        <f>$G99*'National calculations'!$E$53</f>
        <v>1.2201376327569899</v>
      </c>
      <c r="X99" s="92">
        <f>$G99*'National calculations'!$E$54</f>
        <v>1.1490616541497873</v>
      </c>
      <c r="Y99" s="92">
        <f>$G99*'National calculations'!$E$55</f>
        <v>1.0542936826735163</v>
      </c>
      <c r="Z99" s="92">
        <f>$G99*'National calculations'!$E$56</f>
        <v>0.67522179676843097</v>
      </c>
      <c r="AA99" s="92">
        <f>$G99*'National calculations'!$E$57</f>
        <v>0.55676183242309285</v>
      </c>
      <c r="AB99" s="92">
        <f>$G99*'National calculations'!$E$46</f>
        <v>0.66749044757584908</v>
      </c>
      <c r="AC99" s="92">
        <f>$G99*'National calculations'!$E$47</f>
        <v>4.6242818827279759</v>
      </c>
      <c r="AD99" s="93">
        <f t="shared" si="39"/>
        <v>7627005.5170413926</v>
      </c>
      <c r="AE99" s="93">
        <f t="shared" si="39"/>
        <v>350535.27128478762</v>
      </c>
      <c r="AF99" s="93">
        <f t="shared" si="39"/>
        <v>42470.216136773444</v>
      </c>
      <c r="AG99" s="93">
        <f t="shared" si="39"/>
        <v>35344.036317312304</v>
      </c>
      <c r="AH99" s="93">
        <f t="shared" si="39"/>
        <v>75023.694904401302</v>
      </c>
      <c r="AI99" s="93">
        <f t="shared" si="39"/>
        <v>22703.010331835008</v>
      </c>
      <c r="AJ99" s="93">
        <f t="shared" si="39"/>
        <v>54848.889769661706</v>
      </c>
      <c r="AK99" s="93">
        <f t="shared" si="26"/>
        <v>40660.983476877198</v>
      </c>
      <c r="AL99" s="93">
        <f t="shared" si="53"/>
        <v>271050.83093686099</v>
      </c>
      <c r="AM99" s="93">
        <f t="shared" si="40"/>
        <v>100582.67021629724</v>
      </c>
      <c r="AN99" s="93">
        <f t="shared" si="40"/>
        <v>96129.474944362097</v>
      </c>
      <c r="AO99" s="92">
        <f t="shared" si="54"/>
        <v>8445303.7644237</v>
      </c>
      <c r="AP99" s="92">
        <f t="shared" si="41"/>
        <v>8.6907488282440504</v>
      </c>
      <c r="AQ99" s="92">
        <f t="shared" si="42"/>
        <v>0.39942464855567839</v>
      </c>
      <c r="AR99" s="92">
        <f t="shared" si="43"/>
        <v>0.30885446275026163</v>
      </c>
      <c r="AS99" s="92">
        <f t="shared" si="44"/>
        <v>0.11461099921467369</v>
      </c>
      <c r="AT99" s="92">
        <f t="shared" si="45"/>
        <v>0.10953671396536591</v>
      </c>
      <c r="AU99" s="92">
        <f t="shared" si="46"/>
        <v>9.6231756527300298</v>
      </c>
      <c r="AV99" s="92">
        <v>0</v>
      </c>
      <c r="AW99" s="92">
        <v>0</v>
      </c>
      <c r="AX99" s="93">
        <f t="shared" si="47"/>
        <v>0</v>
      </c>
      <c r="AY99" s="93">
        <f t="shared" si="48"/>
        <v>0</v>
      </c>
      <c r="AZ99" s="92">
        <f t="shared" si="49"/>
        <v>9.6199999999999992</v>
      </c>
      <c r="BA99" s="184"/>
      <c r="BB99" s="91">
        <v>361.82</v>
      </c>
      <c r="BC99" s="91">
        <v>1267.23</v>
      </c>
      <c r="BD99" s="93">
        <f t="shared" si="50"/>
        <v>2643054</v>
      </c>
      <c r="BE99" s="93">
        <f t="shared" si="55"/>
        <v>1984004</v>
      </c>
      <c r="BF99" s="93">
        <f t="shared" si="56"/>
        <v>6948729</v>
      </c>
      <c r="BG99" s="93">
        <f t="shared" si="57"/>
        <v>11575787</v>
      </c>
      <c r="BH99" s="184"/>
      <c r="BI99" s="185"/>
      <c r="BJ99" s="30"/>
      <c r="BL99" s="30"/>
      <c r="BN99" s="30"/>
    </row>
    <row r="100" spans="1:66" x14ac:dyDescent="0.35">
      <c r="A100" s="90" t="s">
        <v>166</v>
      </c>
      <c r="B100" s="89">
        <v>825</v>
      </c>
      <c r="C100" s="90" t="s">
        <v>169</v>
      </c>
      <c r="D100" s="203">
        <v>8.8000000000000007</v>
      </c>
      <c r="E100" s="203">
        <f t="shared" si="51"/>
        <v>8.8439999999999994</v>
      </c>
      <c r="F100" s="203">
        <f t="shared" si="52"/>
        <v>9.3332210400000015</v>
      </c>
      <c r="G100" s="91">
        <f>ACA!P106</f>
        <v>1.2624656583129539</v>
      </c>
      <c r="H100" s="91">
        <f>'Formula factor data'!L103</f>
        <v>704.99</v>
      </c>
      <c r="I100" s="91">
        <f>'Formula factor data'!M103</f>
        <v>2327.4299999999998</v>
      </c>
      <c r="J100" s="91">
        <f>'Formula factor data'!N103</f>
        <v>3032.42</v>
      </c>
      <c r="K100" s="91">
        <f>'Formula factor data'!X103</f>
        <v>493.84420809980116</v>
      </c>
      <c r="L100" s="91">
        <f>'Formula factor data'!Y103</f>
        <v>0</v>
      </c>
      <c r="M100" s="91">
        <f>'Formula factor data'!Z103</f>
        <v>0</v>
      </c>
      <c r="N100" s="91">
        <f>'Formula factor data'!AA103</f>
        <v>15.102078917124251</v>
      </c>
      <c r="O100" s="91">
        <f>'Formula factor data'!AB103</f>
        <v>0</v>
      </c>
      <c r="P100" s="91">
        <f>'Formula factor data'!AC103</f>
        <v>71.154025667220026</v>
      </c>
      <c r="Q100" s="91">
        <f>'Formula factor data'!AD103</f>
        <v>395.26787319627124</v>
      </c>
      <c r="R100" s="91">
        <f>'Formula factor data'!AE103</f>
        <v>614.34131468195403</v>
      </c>
      <c r="S100" s="91">
        <f>'Formula factor data'!AF103</f>
        <v>41.038957640133091</v>
      </c>
      <c r="T100" s="92">
        <f>$G100*'National calculations'!$E$43</f>
        <v>8.6114099202896597</v>
      </c>
      <c r="U100" s="92">
        <f>$G100*'National calculations'!$E$44</f>
        <v>1.5687442208907501</v>
      </c>
      <c r="V100" s="92">
        <f>$G100*'National calculations'!$E$52</f>
        <v>1.5963479924483552</v>
      </c>
      <c r="W100" s="92">
        <f>$G100*'National calculations'!$E$53</f>
        <v>1.2089988472219173</v>
      </c>
      <c r="X100" s="92">
        <f>$G100*'National calculations'!$E$54</f>
        <v>1.13857172990802</v>
      </c>
      <c r="Y100" s="92">
        <f>$G100*'National calculations'!$E$55</f>
        <v>1.0446689068228225</v>
      </c>
      <c r="Z100" s="92">
        <f>$G100*'National calculations'!$E$56</f>
        <v>0.66905761448203149</v>
      </c>
      <c r="AA100" s="92">
        <f>$G100*'National calculations'!$E$57</f>
        <v>0.55167908562553547</v>
      </c>
      <c r="AB100" s="92">
        <f>$G100*'National calculations'!$E$46</f>
        <v>0.6613968457209034</v>
      </c>
      <c r="AC100" s="92">
        <f>$G100*'National calculations'!$E$47</f>
        <v>4.5820662483908556</v>
      </c>
      <c r="AD100" s="93">
        <f t="shared" si="39"/>
        <v>14884644.652176319</v>
      </c>
      <c r="AE100" s="93">
        <f t="shared" si="39"/>
        <v>441587.69106185128</v>
      </c>
      <c r="AF100" s="93">
        <f t="shared" si="39"/>
        <v>0</v>
      </c>
      <c r="AG100" s="93">
        <f t="shared" si="39"/>
        <v>0</v>
      </c>
      <c r="AH100" s="93">
        <f t="shared" si="39"/>
        <v>9801.036067190229</v>
      </c>
      <c r="AI100" s="93">
        <f t="shared" si="39"/>
        <v>0</v>
      </c>
      <c r="AJ100" s="93">
        <f t="shared" si="39"/>
        <v>27135.501324010977</v>
      </c>
      <c r="AK100" s="93">
        <f t="shared" si="26"/>
        <v>124294.78075137932</v>
      </c>
      <c r="AL100" s="93">
        <f t="shared" si="53"/>
        <v>161231.31814258054</v>
      </c>
      <c r="AM100" s="93">
        <f t="shared" si="40"/>
        <v>231604.34240420608</v>
      </c>
      <c r="AN100" s="93">
        <f t="shared" si="40"/>
        <v>107184.63692303764</v>
      </c>
      <c r="AO100" s="92">
        <f t="shared" si="54"/>
        <v>15826252.640707992</v>
      </c>
      <c r="AP100" s="92">
        <f t="shared" si="41"/>
        <v>8.6114099202896597</v>
      </c>
      <c r="AQ100" s="92">
        <f t="shared" si="42"/>
        <v>0.25547755504743141</v>
      </c>
      <c r="AR100" s="92">
        <f t="shared" si="43"/>
        <v>9.3279282438992639E-2</v>
      </c>
      <c r="AS100" s="92">
        <f t="shared" si="44"/>
        <v>0.13399311695829644</v>
      </c>
      <c r="AT100" s="92">
        <f t="shared" si="45"/>
        <v>6.2010942637232259E-2</v>
      </c>
      <c r="AU100" s="92">
        <f t="shared" si="46"/>
        <v>9.1561708173716099</v>
      </c>
      <c r="AV100" s="92">
        <v>0</v>
      </c>
      <c r="AW100" s="92">
        <v>0</v>
      </c>
      <c r="AX100" s="93">
        <f t="shared" si="47"/>
        <v>0</v>
      </c>
      <c r="AY100" s="93">
        <f t="shared" si="48"/>
        <v>0</v>
      </c>
      <c r="AZ100" s="92">
        <f t="shared" si="49"/>
        <v>9.16</v>
      </c>
      <c r="BA100" s="184"/>
      <c r="BB100" s="91">
        <v>796.23</v>
      </c>
      <c r="BC100" s="91">
        <v>2788.64</v>
      </c>
      <c r="BD100" s="93">
        <f t="shared" si="50"/>
        <v>3680894</v>
      </c>
      <c r="BE100" s="93">
        <f t="shared" si="55"/>
        <v>4157277</v>
      </c>
      <c r="BF100" s="93">
        <f t="shared" si="56"/>
        <v>14560048</v>
      </c>
      <c r="BG100" s="93">
        <f t="shared" si="57"/>
        <v>22398219</v>
      </c>
      <c r="BH100" s="184"/>
      <c r="BI100" s="185"/>
      <c r="BJ100" s="30"/>
      <c r="BL100" s="30"/>
      <c r="BN100" s="30"/>
    </row>
    <row r="101" spans="1:66" x14ac:dyDescent="0.35">
      <c r="A101" s="90" t="s">
        <v>166</v>
      </c>
      <c r="B101" s="89">
        <v>845</v>
      </c>
      <c r="C101" s="90" t="s">
        <v>170</v>
      </c>
      <c r="D101" s="203">
        <v>8.3699999999999992</v>
      </c>
      <c r="E101" s="203">
        <f t="shared" si="51"/>
        <v>8.4118499999999976</v>
      </c>
      <c r="F101" s="203">
        <f t="shared" si="52"/>
        <v>8.8771659209999996</v>
      </c>
      <c r="G101" s="91">
        <f>ACA!P107</f>
        <v>1.1360583813890459</v>
      </c>
      <c r="H101" s="91">
        <f>'Formula factor data'!L104</f>
        <v>944.67</v>
      </c>
      <c r="I101" s="91">
        <f>'Formula factor data'!M104</f>
        <v>1827.69</v>
      </c>
      <c r="J101" s="91">
        <f>'Formula factor data'!N104</f>
        <v>2772.36</v>
      </c>
      <c r="K101" s="91">
        <f>'Formula factor data'!X104</f>
        <v>685.69141022474685</v>
      </c>
      <c r="L101" s="91">
        <f>'Formula factor data'!Y104</f>
        <v>93.419022879890633</v>
      </c>
      <c r="M101" s="91">
        <f>'Formula factor data'!Z104</f>
        <v>77.477590574610971</v>
      </c>
      <c r="N101" s="91">
        <f>'Formula factor data'!AA104</f>
        <v>93.53050142747999</v>
      </c>
      <c r="O101" s="91">
        <f>'Formula factor data'!AB104</f>
        <v>238.67557038883751</v>
      </c>
      <c r="P101" s="91">
        <f>'Formula factor data'!AC104</f>
        <v>326.40918734167036</v>
      </c>
      <c r="Q101" s="91">
        <f>'Formula factor data'!AD104</f>
        <v>325.74031605613419</v>
      </c>
      <c r="R101" s="91">
        <f>'Formula factor data'!AE104</f>
        <v>229.37165308467721</v>
      </c>
      <c r="S101" s="91">
        <f>'Formula factor data'!AF104</f>
        <v>59.166563760029327</v>
      </c>
      <c r="T101" s="92">
        <f>$G101*'National calculations'!$E$43</f>
        <v>7.7491727011371188</v>
      </c>
      <c r="U101" s="92">
        <f>$G101*'National calculations'!$E$44</f>
        <v>1.4116700986386574</v>
      </c>
      <c r="V101" s="92">
        <f>$G101*'National calculations'!$E$52</f>
        <v>1.436509979097562</v>
      </c>
      <c r="W101" s="92">
        <f>$G101*'National calculations'!$E$53</f>
        <v>1.0879450576988901</v>
      </c>
      <c r="X101" s="92">
        <f>$G101*'National calculations'!$E$54</f>
        <v>1.0245696174445864</v>
      </c>
      <c r="Y101" s="92">
        <f>$G101*'National calculations'!$E$55</f>
        <v>0.94006903043884738</v>
      </c>
      <c r="Z101" s="92">
        <f>$G101*'National calculations'!$E$56</f>
        <v>0.60206668241589023</v>
      </c>
      <c r="AA101" s="92">
        <f>$G101*'National calculations'!$E$57</f>
        <v>0.49644094865871713</v>
      </c>
      <c r="AB101" s="92">
        <f>$G101*'National calculations'!$E$46</f>
        <v>0.59517296574197065</v>
      </c>
      <c r="AC101" s="92">
        <f>$G101*'National calculations'!$E$47</f>
        <v>4.1232763293699817</v>
      </c>
      <c r="AD101" s="93">
        <f t="shared" si="39"/>
        <v>12245592.964942966</v>
      </c>
      <c r="AE101" s="93">
        <f t="shared" si="39"/>
        <v>551742.93460335967</v>
      </c>
      <c r="AF101" s="93">
        <f t="shared" si="39"/>
        <v>76492.494404568613</v>
      </c>
      <c r="AG101" s="93">
        <f t="shared" si="39"/>
        <v>48046.076196397684</v>
      </c>
      <c r="AH101" s="93">
        <f t="shared" si="39"/>
        <v>54622.250738163501</v>
      </c>
      <c r="AI101" s="93">
        <f t="shared" si="39"/>
        <v>127891.76186557782</v>
      </c>
      <c r="AJ101" s="93">
        <f t="shared" si="39"/>
        <v>112016.45502373377</v>
      </c>
      <c r="AK101" s="93">
        <f t="shared" si="26"/>
        <v>92175.173965999638</v>
      </c>
      <c r="AL101" s="93">
        <f t="shared" si="53"/>
        <v>511244.212194441</v>
      </c>
      <c r="AM101" s="93">
        <f t="shared" si="40"/>
        <v>77814.010003421092</v>
      </c>
      <c r="AN101" s="93">
        <f t="shared" si="40"/>
        <v>139057.25234987654</v>
      </c>
      <c r="AO101" s="92">
        <f t="shared" si="54"/>
        <v>13525451.374094063</v>
      </c>
      <c r="AP101" s="92">
        <f t="shared" si="41"/>
        <v>7.7491727011371188</v>
      </c>
      <c r="AQ101" s="92">
        <f t="shared" si="42"/>
        <v>0.34915020441344147</v>
      </c>
      <c r="AR101" s="92">
        <f t="shared" si="43"/>
        <v>0.32352207884854894</v>
      </c>
      <c r="AS101" s="92">
        <f t="shared" si="44"/>
        <v>4.924173160179262E-2</v>
      </c>
      <c r="AT101" s="92">
        <f t="shared" si="45"/>
        <v>8.7997262924688235E-2</v>
      </c>
      <c r="AU101" s="92">
        <f t="shared" si="46"/>
        <v>8.5590839789255888</v>
      </c>
      <c r="AV101" s="92">
        <v>0</v>
      </c>
      <c r="AW101" s="92">
        <v>0</v>
      </c>
      <c r="AX101" s="93">
        <f t="shared" si="47"/>
        <v>0</v>
      </c>
      <c r="AY101" s="93">
        <f t="shared" si="48"/>
        <v>0</v>
      </c>
      <c r="AZ101" s="92">
        <f t="shared" si="49"/>
        <v>8.56</v>
      </c>
      <c r="BA101" s="184"/>
      <c r="BB101" s="91">
        <v>625.26</v>
      </c>
      <c r="BC101" s="91">
        <v>2189.87</v>
      </c>
      <c r="BD101" s="93">
        <f t="shared" si="50"/>
        <v>4609234</v>
      </c>
      <c r="BE101" s="93">
        <f t="shared" si="55"/>
        <v>3050769</v>
      </c>
      <c r="BF101" s="93">
        <f t="shared" si="56"/>
        <v>10684814</v>
      </c>
      <c r="BG101" s="93">
        <f t="shared" si="57"/>
        <v>18344817</v>
      </c>
      <c r="BH101" s="184"/>
      <c r="BI101" s="185"/>
      <c r="BJ101" s="30"/>
      <c r="BL101" s="30"/>
      <c r="BN101" s="30"/>
    </row>
    <row r="102" spans="1:66" x14ac:dyDescent="0.35">
      <c r="A102" s="90" t="s">
        <v>166</v>
      </c>
      <c r="B102" s="89">
        <v>850</v>
      </c>
      <c r="C102" s="90" t="s">
        <v>171</v>
      </c>
      <c r="D102" s="203">
        <v>8.32</v>
      </c>
      <c r="E102" s="203">
        <f t="shared" si="51"/>
        <v>8.3615999999999993</v>
      </c>
      <c r="F102" s="203">
        <f t="shared" si="52"/>
        <v>8.824136256000001</v>
      </c>
      <c r="G102" s="91">
        <f>ACA!P108</f>
        <v>1.1647025792433272</v>
      </c>
      <c r="H102" s="91">
        <f>'Formula factor data'!L105</f>
        <v>1795.94</v>
      </c>
      <c r="I102" s="91">
        <f>'Formula factor data'!M105</f>
        <v>6165.33</v>
      </c>
      <c r="J102" s="91">
        <f>'Formula factor data'!N105</f>
        <v>7961.27</v>
      </c>
      <c r="K102" s="91">
        <f>'Formula factor data'!X105</f>
        <v>1521.6542455387503</v>
      </c>
      <c r="L102" s="91">
        <f>'Formula factor data'!Y105</f>
        <v>0</v>
      </c>
      <c r="M102" s="91">
        <f>'Formula factor data'!Z105</f>
        <v>27.909009385954992</v>
      </c>
      <c r="N102" s="91">
        <f>'Formula factor data'!AA105</f>
        <v>153.72462427909079</v>
      </c>
      <c r="O102" s="91">
        <f>'Formula factor data'!AB105</f>
        <v>174.09369967771119</v>
      </c>
      <c r="P102" s="91">
        <f>'Formula factor data'!AC105</f>
        <v>503.8251412133892</v>
      </c>
      <c r="Q102" s="91">
        <f>'Formula factor data'!AD105</f>
        <v>459.03568260205816</v>
      </c>
      <c r="R102" s="91">
        <f>'Formula factor data'!AE105</f>
        <v>869.38947578170803</v>
      </c>
      <c r="S102" s="91">
        <f>'Formula factor data'!AF105</f>
        <v>157.05937372996164</v>
      </c>
      <c r="T102" s="92">
        <f>$G102*'National calculations'!$E$43</f>
        <v>7.9445577620588717</v>
      </c>
      <c r="U102" s="92">
        <f>$G102*'National calculations'!$E$44</f>
        <v>1.4472634785853269</v>
      </c>
      <c r="V102" s="92">
        <f>$G102*'National calculations'!$E$52</f>
        <v>1.4727296635213583</v>
      </c>
      <c r="W102" s="92">
        <f>$G102*'National calculations'!$E$53</f>
        <v>1.1153761422257358</v>
      </c>
      <c r="X102" s="92">
        <f>$G102*'National calculations'!$E$54</f>
        <v>1.0504027747174411</v>
      </c>
      <c r="Y102" s="92">
        <f>$G102*'National calculations'!$E$55</f>
        <v>0.96377161803971412</v>
      </c>
      <c r="Z102" s="92">
        <f>$G102*'National calculations'!$E$56</f>
        <v>0.61724699132880489</v>
      </c>
      <c r="AA102" s="92">
        <f>$G102*'National calculations'!$E$57</f>
        <v>0.50895804548164669</v>
      </c>
      <c r="AB102" s="92">
        <f>$G102*'National calculations'!$E$46</f>
        <v>0.61017945877746738</v>
      </c>
      <c r="AC102" s="92">
        <f>$G102*'National calculations'!$E$47</f>
        <v>4.2272392461717914</v>
      </c>
      <c r="AD102" s="93">
        <f t="shared" si="39"/>
        <v>36051798.543377466</v>
      </c>
      <c r="AE102" s="93">
        <f t="shared" si="39"/>
        <v>1255273.7314634493</v>
      </c>
      <c r="AF102" s="93">
        <f t="shared" si="39"/>
        <v>0</v>
      </c>
      <c r="AG102" s="93">
        <f t="shared" si="39"/>
        <v>17743.554636681551</v>
      </c>
      <c r="AH102" s="93">
        <f t="shared" si="39"/>
        <v>92039.479974537258</v>
      </c>
      <c r="AI102" s="93">
        <f t="shared" si="39"/>
        <v>95638.34297847742</v>
      </c>
      <c r="AJ102" s="93">
        <f t="shared" si="39"/>
        <v>177261.1949647716</v>
      </c>
      <c r="AK102" s="93">
        <f t="shared" si="26"/>
        <v>133169.04517938191</v>
      </c>
      <c r="AL102" s="93">
        <f t="shared" si="53"/>
        <v>515851.61773384974</v>
      </c>
      <c r="AM102" s="93">
        <f t="shared" si="40"/>
        <v>302375.65188560594</v>
      </c>
      <c r="AN102" s="93">
        <f t="shared" si="40"/>
        <v>378438.70270796033</v>
      </c>
      <c r="AO102" s="92">
        <f t="shared" si="54"/>
        <v>38503738.247168332</v>
      </c>
      <c r="AP102" s="92">
        <f t="shared" si="41"/>
        <v>7.9445577620588708</v>
      </c>
      <c r="AQ102" s="92">
        <f t="shared" si="42"/>
        <v>0.27661850641952129</v>
      </c>
      <c r="AR102" s="92">
        <f t="shared" si="43"/>
        <v>0.11367568718678815</v>
      </c>
      <c r="AS102" s="92">
        <f t="shared" si="44"/>
        <v>6.6633037166093936E-2</v>
      </c>
      <c r="AT102" s="92">
        <f t="shared" si="45"/>
        <v>8.3394678061472188E-2</v>
      </c>
      <c r="AU102" s="92">
        <f t="shared" si="46"/>
        <v>8.484879670892747</v>
      </c>
      <c r="AV102" s="92">
        <v>0</v>
      </c>
      <c r="AW102" s="92">
        <v>0</v>
      </c>
      <c r="AX102" s="93">
        <f t="shared" si="47"/>
        <v>0</v>
      </c>
      <c r="AY102" s="93">
        <f t="shared" si="48"/>
        <v>0</v>
      </c>
      <c r="AZ102" s="92">
        <f t="shared" si="49"/>
        <v>8.48</v>
      </c>
      <c r="BA102" s="184"/>
      <c r="BB102" s="91">
        <v>2109.19</v>
      </c>
      <c r="BC102" s="91">
        <v>7387.07</v>
      </c>
      <c r="BD102" s="93">
        <f t="shared" si="50"/>
        <v>8680856</v>
      </c>
      <c r="BE102" s="93">
        <f t="shared" si="55"/>
        <v>10194981</v>
      </c>
      <c r="BF102" s="93">
        <f t="shared" si="56"/>
        <v>35706142</v>
      </c>
      <c r="BG102" s="93">
        <f t="shared" si="57"/>
        <v>54581979</v>
      </c>
      <c r="BH102" s="184"/>
      <c r="BI102" s="185"/>
      <c r="BJ102" s="30"/>
      <c r="BL102" s="30"/>
      <c r="BN102" s="30"/>
    </row>
    <row r="103" spans="1:66" x14ac:dyDescent="0.35">
      <c r="A103" s="90" t="s">
        <v>166</v>
      </c>
      <c r="B103" s="89">
        <v>921</v>
      </c>
      <c r="C103" s="90" t="s">
        <v>172</v>
      </c>
      <c r="D103" s="203">
        <v>8.06</v>
      </c>
      <c r="E103" s="203">
        <f t="shared" si="51"/>
        <v>8.1002999999999989</v>
      </c>
      <c r="F103" s="203">
        <f t="shared" si="52"/>
        <v>8.5483819980000018</v>
      </c>
      <c r="G103" s="91">
        <f>ACA!P109</f>
        <v>1.0828888390672293</v>
      </c>
      <c r="H103" s="91">
        <f>'Formula factor data'!L106</f>
        <v>265.05</v>
      </c>
      <c r="I103" s="91">
        <f>'Formula factor data'!M106</f>
        <v>390.81</v>
      </c>
      <c r="J103" s="91">
        <f>'Formula factor data'!N106</f>
        <v>655.86</v>
      </c>
      <c r="K103" s="91">
        <f>'Formula factor data'!X106</f>
        <v>165.21605352740934</v>
      </c>
      <c r="L103" s="91">
        <f>'Formula factor data'!Y106</f>
        <v>0</v>
      </c>
      <c r="M103" s="91">
        <f>'Formula factor data'!Z106</f>
        <v>59.090797008936718</v>
      </c>
      <c r="N103" s="91">
        <f>'Formula factor data'!AA106</f>
        <v>46.172161225606423</v>
      </c>
      <c r="O103" s="91">
        <f>'Formula factor data'!AB106</f>
        <v>27.153058544592376</v>
      </c>
      <c r="P103" s="91">
        <f>'Formula factor data'!AC106</f>
        <v>80.143388655845342</v>
      </c>
      <c r="Q103" s="91">
        <f>'Formula factor data'!AD106</f>
        <v>130.26291081524712</v>
      </c>
      <c r="R103" s="91">
        <f>'Formula factor data'!AE106</f>
        <v>29.584780316302201</v>
      </c>
      <c r="S103" s="91">
        <f>'Formula factor data'!AF106</f>
        <v>17.706144107242601</v>
      </c>
      <c r="T103" s="92">
        <f>$G103*'National calculations'!$E$43</f>
        <v>7.386497707807635</v>
      </c>
      <c r="U103" s="92">
        <f>$G103*'National calculations'!$E$44</f>
        <v>1.3456014402988998</v>
      </c>
      <c r="V103" s="92">
        <f>$G103*'National calculations'!$E$52</f>
        <v>1.3692787704021494</v>
      </c>
      <c r="W103" s="92">
        <f>$G103*'National calculations'!$E$53</f>
        <v>1.0370273040545701</v>
      </c>
      <c r="X103" s="92">
        <f>$G103*'National calculations'!$E$54</f>
        <v>0.97661794653682876</v>
      </c>
      <c r="Y103" s="92">
        <f>$G103*'National calculations'!$E$55</f>
        <v>0.89607213651317286</v>
      </c>
      <c r="Z103" s="92">
        <f>$G103*'National calculations'!$E$56</f>
        <v>0.57388889641854812</v>
      </c>
      <c r="AA103" s="92">
        <f>$G103*'National calculations'!$E$57</f>
        <v>0.47320663388897888</v>
      </c>
      <c r="AB103" s="92">
        <f>$G103*'National calculations'!$E$46</f>
        <v>0.56731781788229219</v>
      </c>
      <c r="AC103" s="92">
        <f>$G103*'National calculations'!$E$47</f>
        <v>3.9302997016803656</v>
      </c>
      <c r="AD103" s="93">
        <f t="shared" si="39"/>
        <v>2761369.7803863478</v>
      </c>
      <c r="AE103" s="93">
        <f t="shared" si="39"/>
        <v>126719.52696457984</v>
      </c>
      <c r="AF103" s="93">
        <f t="shared" si="39"/>
        <v>0</v>
      </c>
      <c r="AG103" s="93">
        <f t="shared" si="39"/>
        <v>34928.898852469691</v>
      </c>
      <c r="AH103" s="93">
        <f t="shared" si="39"/>
        <v>25702.759931491906</v>
      </c>
      <c r="AI103" s="93">
        <f t="shared" si="39"/>
        <v>13868.726534264488</v>
      </c>
      <c r="AJ103" s="93">
        <f t="shared" si="39"/>
        <v>26216.238496439146</v>
      </c>
      <c r="AK103" s="93">
        <f t="shared" si="26"/>
        <v>35135.525922054119</v>
      </c>
      <c r="AL103" s="93">
        <f t="shared" si="53"/>
        <v>135852.14973671932</v>
      </c>
      <c r="AM103" s="93">
        <f t="shared" si="40"/>
        <v>9566.8646165957871</v>
      </c>
      <c r="AN103" s="93">
        <f t="shared" si="40"/>
        <v>39666.558154484934</v>
      </c>
      <c r="AO103" s="92">
        <f t="shared" si="54"/>
        <v>3073174.8798587271</v>
      </c>
      <c r="AP103" s="92">
        <f t="shared" si="41"/>
        <v>7.386497707807635</v>
      </c>
      <c r="AQ103" s="92">
        <f t="shared" si="42"/>
        <v>0.33896709600674257</v>
      </c>
      <c r="AR103" s="92">
        <f t="shared" si="43"/>
        <v>0.36339631140984657</v>
      </c>
      <c r="AS103" s="92">
        <f t="shared" si="44"/>
        <v>2.5590786161027591E-2</v>
      </c>
      <c r="AT103" s="92">
        <f t="shared" si="45"/>
        <v>0.10610565197237999</v>
      </c>
      <c r="AU103" s="92">
        <f t="shared" si="46"/>
        <v>8.2205575533576294</v>
      </c>
      <c r="AV103" s="92">
        <v>0</v>
      </c>
      <c r="AW103" s="92">
        <v>0</v>
      </c>
      <c r="AX103" s="93">
        <f t="shared" si="47"/>
        <v>0</v>
      </c>
      <c r="AY103" s="93">
        <f t="shared" si="48"/>
        <v>0</v>
      </c>
      <c r="AZ103" s="92">
        <f t="shared" si="49"/>
        <v>8.2200000000000006</v>
      </c>
      <c r="BA103" s="184"/>
      <c r="BB103" s="91">
        <v>133.69999999999999</v>
      </c>
      <c r="BC103" s="91">
        <v>468.25</v>
      </c>
      <c r="BD103" s="93">
        <f t="shared" si="50"/>
        <v>1241866</v>
      </c>
      <c r="BE103" s="93">
        <f t="shared" si="55"/>
        <v>626438</v>
      </c>
      <c r="BF103" s="93">
        <f t="shared" si="56"/>
        <v>2193939</v>
      </c>
      <c r="BG103" s="93">
        <f t="shared" si="57"/>
        <v>4062243</v>
      </c>
      <c r="BH103" s="184"/>
      <c r="BI103" s="185"/>
      <c r="BJ103" s="30"/>
      <c r="BL103" s="30"/>
      <c r="BN103" s="30"/>
    </row>
    <row r="104" spans="1:66" x14ac:dyDescent="0.35">
      <c r="A104" s="90" t="s">
        <v>166</v>
      </c>
      <c r="B104" s="89">
        <v>886</v>
      </c>
      <c r="C104" s="90" t="s">
        <v>173</v>
      </c>
      <c r="D104" s="203">
        <v>8.1</v>
      </c>
      <c r="E104" s="203">
        <f t="shared" si="51"/>
        <v>8.1404999999999994</v>
      </c>
      <c r="F104" s="203">
        <f t="shared" si="52"/>
        <v>8.5908057299999996</v>
      </c>
      <c r="G104" s="91">
        <f>ACA!P110</f>
        <v>1.1005866401433437</v>
      </c>
      <c r="H104" s="91">
        <f>'Formula factor data'!L107</f>
        <v>2637.55</v>
      </c>
      <c r="I104" s="91">
        <f>'Formula factor data'!M107</f>
        <v>5977.58</v>
      </c>
      <c r="J104" s="91">
        <f>'Formula factor data'!N107</f>
        <v>8615.130000000001</v>
      </c>
      <c r="K104" s="91">
        <f>'Formula factor data'!X107</f>
        <v>2214.604491640202</v>
      </c>
      <c r="L104" s="91">
        <f>'Formula factor data'!Y107</f>
        <v>152.49494950761377</v>
      </c>
      <c r="M104" s="91">
        <f>'Formula factor data'!Z107</f>
        <v>580.03069332999007</v>
      </c>
      <c r="N104" s="91">
        <f>'Formula factor data'!AA107</f>
        <v>410.7446064329352</v>
      </c>
      <c r="O104" s="91">
        <f>'Formula factor data'!AB107</f>
        <v>374.31471186286137</v>
      </c>
      <c r="P104" s="91">
        <f>'Formula factor data'!AC107</f>
        <v>674.49311536883386</v>
      </c>
      <c r="Q104" s="91">
        <f>'Formula factor data'!AD107</f>
        <v>1088.2817291647671</v>
      </c>
      <c r="R104" s="91">
        <f>'Formula factor data'!AE107</f>
        <v>1311.2123961532202</v>
      </c>
      <c r="S104" s="91">
        <f>'Formula factor data'!AF107</f>
        <v>212.66210477573378</v>
      </c>
      <c r="T104" s="92">
        <f>$G104*'National calculations'!$E$43</f>
        <v>7.5072162546850389</v>
      </c>
      <c r="U104" s="92">
        <f>$G104*'National calculations'!$E$44</f>
        <v>1.3675927895113045</v>
      </c>
      <c r="V104" s="92">
        <f>$G104*'National calculations'!$E$52</f>
        <v>1.3916570814734848</v>
      </c>
      <c r="W104" s="92">
        <f>$G104*'National calculations'!$E$53</f>
        <v>1.0539755837630078</v>
      </c>
      <c r="X104" s="92">
        <f>$G104*'National calculations'!$E$54</f>
        <v>0.99257894781564893</v>
      </c>
      <c r="Y104" s="92">
        <f>$G104*'National calculations'!$E$55</f>
        <v>0.91071676655250267</v>
      </c>
      <c r="Z104" s="92">
        <f>$G104*'National calculations'!$E$56</f>
        <v>0.58326804149991673</v>
      </c>
      <c r="AA104" s="92">
        <f>$G104*'National calculations'!$E$57</f>
        <v>0.48094031492098449</v>
      </c>
      <c r="AB104" s="92">
        <f>$G104*'National calculations'!$E$46</f>
        <v>0.57658957092433527</v>
      </c>
      <c r="AC104" s="92">
        <f>$G104*'National calculations'!$E$47</f>
        <v>3.9945331296929454</v>
      </c>
      <c r="AD104" s="93">
        <f t="shared" si="39"/>
        <v>36865117.064168096</v>
      </c>
      <c r="AE104" s="93">
        <f t="shared" si="39"/>
        <v>1726345.9666002984</v>
      </c>
      <c r="AF104" s="93">
        <f t="shared" si="39"/>
        <v>120965.78553159094</v>
      </c>
      <c r="AG104" s="93">
        <f t="shared" si="39"/>
        <v>348462.7675036749</v>
      </c>
      <c r="AH104" s="93">
        <f t="shared" si="39"/>
        <v>232386.97608626873</v>
      </c>
      <c r="AI104" s="93">
        <f t="shared" si="39"/>
        <v>194309.96991464277</v>
      </c>
      <c r="AJ104" s="93">
        <f t="shared" si="39"/>
        <v>224243.85869162355</v>
      </c>
      <c r="AK104" s="93">
        <f t="shared" si="39"/>
        <v>298337.17780193628</v>
      </c>
      <c r="AL104" s="93">
        <f t="shared" si="53"/>
        <v>1418706.5355297374</v>
      </c>
      <c r="AM104" s="93">
        <f t="shared" si="40"/>
        <v>430937.89394653321</v>
      </c>
      <c r="AN104" s="93">
        <f t="shared" si="40"/>
        <v>484206.91908543359</v>
      </c>
      <c r="AO104" s="92">
        <f t="shared" si="54"/>
        <v>40925314.379330106</v>
      </c>
      <c r="AP104" s="92">
        <f t="shared" si="41"/>
        <v>7.5072162546850389</v>
      </c>
      <c r="AQ104" s="92">
        <f t="shared" si="42"/>
        <v>0.35155327132457526</v>
      </c>
      <c r="AR104" s="92">
        <f t="shared" si="43"/>
        <v>0.28890554573903082</v>
      </c>
      <c r="AS104" s="92">
        <f t="shared" si="44"/>
        <v>8.7756237327661302E-2</v>
      </c>
      <c r="AT104" s="92">
        <f t="shared" si="45"/>
        <v>9.8603947120577518E-2</v>
      </c>
      <c r="AU104" s="92">
        <f t="shared" si="46"/>
        <v>8.334035256196886</v>
      </c>
      <c r="AV104" s="92">
        <v>0</v>
      </c>
      <c r="AW104" s="92">
        <v>0</v>
      </c>
      <c r="AX104" s="93">
        <f t="shared" si="47"/>
        <v>0</v>
      </c>
      <c r="AY104" s="93">
        <f t="shared" si="48"/>
        <v>0</v>
      </c>
      <c r="AZ104" s="92">
        <f t="shared" si="49"/>
        <v>8.33</v>
      </c>
      <c r="BA104" s="184"/>
      <c r="BB104" s="91">
        <v>2044.96</v>
      </c>
      <c r="BC104" s="91">
        <v>7162.12</v>
      </c>
      <c r="BD104" s="93">
        <f t="shared" si="50"/>
        <v>12523352</v>
      </c>
      <c r="BE104" s="93">
        <f t="shared" si="55"/>
        <v>9709675</v>
      </c>
      <c r="BF104" s="93">
        <f t="shared" si="56"/>
        <v>34006462</v>
      </c>
      <c r="BG104" s="93">
        <f t="shared" si="57"/>
        <v>56239489</v>
      </c>
      <c r="BH104" s="184"/>
      <c r="BI104" s="185"/>
      <c r="BJ104" s="30"/>
      <c r="BL104" s="30"/>
      <c r="BN104" s="30"/>
    </row>
    <row r="105" spans="1:66" x14ac:dyDescent="0.35">
      <c r="A105" s="90" t="s">
        <v>166</v>
      </c>
      <c r="B105" s="89">
        <v>887</v>
      </c>
      <c r="C105" s="90" t="s">
        <v>174</v>
      </c>
      <c r="D105" s="203">
        <v>7.98</v>
      </c>
      <c r="E105" s="203">
        <f t="shared" si="51"/>
        <v>8.0198999999999998</v>
      </c>
      <c r="F105" s="203">
        <f t="shared" si="52"/>
        <v>8.4635345340000008</v>
      </c>
      <c r="G105" s="91">
        <f>ACA!P111</f>
        <v>1.0682265674427707</v>
      </c>
      <c r="H105" s="91">
        <f>'Formula factor data'!L108</f>
        <v>544.97</v>
      </c>
      <c r="I105" s="91">
        <f>'Formula factor data'!M108</f>
        <v>1166.0899999999999</v>
      </c>
      <c r="J105" s="91">
        <f>'Formula factor data'!N108</f>
        <v>1711.06</v>
      </c>
      <c r="K105" s="91">
        <f>'Formula factor data'!X108</f>
        <v>444.63005513595164</v>
      </c>
      <c r="L105" s="91">
        <f>'Formula factor data'!Y108</f>
        <v>18.323286314698599</v>
      </c>
      <c r="M105" s="91">
        <f>'Formula factor data'!Z108</f>
        <v>148.16248718982095</v>
      </c>
      <c r="N105" s="91">
        <f>'Formula factor data'!AA108</f>
        <v>97.034607634290978</v>
      </c>
      <c r="O105" s="91">
        <f>'Formula factor data'!AB108</f>
        <v>160.37801139962002</v>
      </c>
      <c r="P105" s="91">
        <f>'Formula factor data'!AC108</f>
        <v>299.77290460014967</v>
      </c>
      <c r="Q105" s="91">
        <f>'Formula factor data'!AD108</f>
        <v>216.23448097184638</v>
      </c>
      <c r="R105" s="91">
        <f>'Formula factor data'!AE108</f>
        <v>300.07135196867398</v>
      </c>
      <c r="S105" s="91">
        <f>'Formula factor data'!AF108</f>
        <v>33.010803858520902</v>
      </c>
      <c r="T105" s="92">
        <f>$G105*'National calculations'!$E$43</f>
        <v>7.2864848239010973</v>
      </c>
      <c r="U105" s="92">
        <f>$G105*'National calculations'!$E$44</f>
        <v>1.3273820505479446</v>
      </c>
      <c r="V105" s="92">
        <f>$G105*'National calculations'!$E$52</f>
        <v>1.3507387905473984</v>
      </c>
      <c r="W105" s="92">
        <f>$G105*'National calculations'!$E$53</f>
        <v>1.0229859957822218</v>
      </c>
      <c r="X105" s="92">
        <f>$G105*'National calculations'!$E$54</f>
        <v>0.96339457855219013</v>
      </c>
      <c r="Y105" s="92">
        <f>$G105*'National calculations'!$E$55</f>
        <v>0.88393935557881376</v>
      </c>
      <c r="Z105" s="92">
        <f>$G105*'National calculations'!$E$56</f>
        <v>0.56611846368530694</v>
      </c>
      <c r="AA105" s="92">
        <f>$G105*'National calculations'!$E$57</f>
        <v>0.466799434968587</v>
      </c>
      <c r="AB105" s="92">
        <f>$G105*'National calculations'!$E$46</f>
        <v>0.55963635728994698</v>
      </c>
      <c r="AC105" s="92">
        <f>$G105*'National calculations'!$E$47</f>
        <v>3.8770836007173113</v>
      </c>
      <c r="AD105" s="93">
        <f t="shared" ref="AD105:AK136" si="58">J105*T105*38*15</f>
        <v>7106539.2519870009</v>
      </c>
      <c r="AE105" s="93">
        <f t="shared" si="58"/>
        <v>336410.55396331492</v>
      </c>
      <c r="AF105" s="93">
        <f t="shared" si="58"/>
        <v>14107.484949474718</v>
      </c>
      <c r="AG105" s="93">
        <f t="shared" si="58"/>
        <v>86393.845212406304</v>
      </c>
      <c r="AH105" s="93">
        <f t="shared" si="58"/>
        <v>53285.090508284491</v>
      </c>
      <c r="AI105" s="93">
        <f t="shared" si="58"/>
        <v>80805.728545987309</v>
      </c>
      <c r="AJ105" s="93">
        <f t="shared" si="58"/>
        <v>96732.976437829726</v>
      </c>
      <c r="AK105" s="93">
        <f t="shared" si="58"/>
        <v>57534.73611687863</v>
      </c>
      <c r="AL105" s="93">
        <f t="shared" si="53"/>
        <v>388859.86177086114</v>
      </c>
      <c r="AM105" s="93">
        <f t="shared" ref="AM105:AN136" si="59">R105*AB105*38*15</f>
        <v>95720.577855406416</v>
      </c>
      <c r="AN105" s="93">
        <f t="shared" si="59"/>
        <v>72951.818383229271</v>
      </c>
      <c r="AO105" s="92">
        <f t="shared" si="54"/>
        <v>8000482.0639598118</v>
      </c>
      <c r="AP105" s="92">
        <f t="shared" ref="AP105:AP136" si="60">AD105/($J105*15*38)</f>
        <v>7.2864848239010982</v>
      </c>
      <c r="AQ105" s="92">
        <f t="shared" ref="AQ105:AQ136" si="61">AE105/($J105*15*38)</f>
        <v>0.34492884780288541</v>
      </c>
      <c r="AR105" s="92">
        <f t="shared" ref="AR105:AR136" si="62">AL105/($J105*15*38)</f>
        <v>0.3987062311131862</v>
      </c>
      <c r="AS105" s="92">
        <f t="shared" ref="AS105:AS136" si="63">AM105/($J105*15*38)</f>
        <v>9.8144330615418676E-2</v>
      </c>
      <c r="AT105" s="92">
        <f t="shared" ref="AT105:AT136" si="64">AN105/($J105*15*38)</f>
        <v>7.4799040528308269E-2</v>
      </c>
      <c r="AU105" s="92">
        <f t="shared" ref="AU105:AU136" si="65">AO105/($J105*15*38)</f>
        <v>8.2030632739608951</v>
      </c>
      <c r="AV105" s="92">
        <v>0</v>
      </c>
      <c r="AW105" s="92">
        <v>0</v>
      </c>
      <c r="AX105" s="93">
        <f t="shared" ref="AX105:AX136" si="66">AV105*J105*15*38</f>
        <v>0</v>
      </c>
      <c r="AY105" s="93">
        <f t="shared" ref="AY105:AY136" si="67">AW105*J105*15*38</f>
        <v>0</v>
      </c>
      <c r="AZ105" s="92">
        <f t="shared" ref="AZ105:AZ136" si="68">ROUND(AU105 + AV105 - AW105,2)</f>
        <v>8.1999999999999993</v>
      </c>
      <c r="BA105" s="184"/>
      <c r="BB105" s="91">
        <v>398.93</v>
      </c>
      <c r="BC105" s="91">
        <v>1397.1599999999999</v>
      </c>
      <c r="BD105" s="93">
        <f t="shared" ref="BD105:BD136" si="69">ROUNDUP(H105*AZ105*15*38,0)</f>
        <v>2547190</v>
      </c>
      <c r="BE105" s="93">
        <f t="shared" si="55"/>
        <v>1864599</v>
      </c>
      <c r="BF105" s="93">
        <f t="shared" si="56"/>
        <v>6530326</v>
      </c>
      <c r="BG105" s="93">
        <f t="shared" si="57"/>
        <v>10942115</v>
      </c>
      <c r="BH105" s="184"/>
      <c r="BI105" s="185"/>
      <c r="BJ105" s="30"/>
      <c r="BL105" s="30"/>
      <c r="BN105" s="30"/>
    </row>
    <row r="106" spans="1:66" x14ac:dyDescent="0.35">
      <c r="A106" s="90" t="s">
        <v>166</v>
      </c>
      <c r="B106" s="89">
        <v>826</v>
      </c>
      <c r="C106" s="90" t="s">
        <v>175</v>
      </c>
      <c r="D106" s="203">
        <v>8.6</v>
      </c>
      <c r="E106" s="203">
        <f t="shared" si="51"/>
        <v>8.6429999999999989</v>
      </c>
      <c r="F106" s="203">
        <f t="shared" si="52"/>
        <v>9.12110238</v>
      </c>
      <c r="G106" s="91">
        <f>ACA!P112</f>
        <v>1.173399212203456</v>
      </c>
      <c r="H106" s="91">
        <f>'Formula factor data'!L109</f>
        <v>642.20000000000005</v>
      </c>
      <c r="I106" s="91">
        <f>'Formula factor data'!M109</f>
        <v>1161.47</v>
      </c>
      <c r="J106" s="91">
        <f>'Formula factor data'!N109</f>
        <v>1803.67</v>
      </c>
      <c r="K106" s="91">
        <f>'Formula factor data'!X109</f>
        <v>418.33007304386319</v>
      </c>
      <c r="L106" s="91">
        <f>'Formula factor data'!Y109</f>
        <v>13.523203675517223</v>
      </c>
      <c r="M106" s="91">
        <f>'Formula factor data'!Z109</f>
        <v>35.689056316590566</v>
      </c>
      <c r="N106" s="91">
        <f>'Formula factor data'!AA109</f>
        <v>44.331705282146686</v>
      </c>
      <c r="O106" s="91">
        <f>'Formula factor data'!AB109</f>
        <v>102.0849360166864</v>
      </c>
      <c r="P106" s="91">
        <f>'Formula factor data'!AC109</f>
        <v>189.73156434973785</v>
      </c>
      <c r="Q106" s="91">
        <f>'Formula factor data'!AD109</f>
        <v>184.34261852415582</v>
      </c>
      <c r="R106" s="91">
        <f>'Formula factor data'!AE109</f>
        <v>599.77666223337508</v>
      </c>
      <c r="S106" s="91">
        <f>'Formula factor data'!AF109</f>
        <v>29.842723309111236</v>
      </c>
      <c r="T106" s="92">
        <f>$G106*'National calculations'!$E$43</f>
        <v>8.0038784024682492</v>
      </c>
      <c r="U106" s="92">
        <f>$G106*'National calculations'!$E$44</f>
        <v>1.4580699449692451</v>
      </c>
      <c r="V106" s="92">
        <f>$G106*'National calculations'!$E$52</f>
        <v>1.4837262815089822</v>
      </c>
      <c r="W106" s="92">
        <f>$G106*'National calculations'!$E$53</f>
        <v>1.1237044632016568</v>
      </c>
      <c r="X106" s="92">
        <f>$G106*'National calculations'!$E$54</f>
        <v>1.0582459507821436</v>
      </c>
      <c r="Y106" s="92">
        <f>$G106*'National calculations'!$E$55</f>
        <v>0.9709679342227916</v>
      </c>
      <c r="Z106" s="92">
        <f>$G106*'National calculations'!$E$56</f>
        <v>0.62185586798538262</v>
      </c>
      <c r="AA106" s="92">
        <f>$G106*'National calculations'!$E$57</f>
        <v>0.51275834728619329</v>
      </c>
      <c r="AB106" s="92">
        <f>$G106*'National calculations'!$E$46</f>
        <v>0.61473556338938051</v>
      </c>
      <c r="AC106" s="92">
        <f>$G106*'National calculations'!$E$47</f>
        <v>4.2588033113793156</v>
      </c>
      <c r="AD106" s="93">
        <f t="shared" si="58"/>
        <v>8228722.554162547</v>
      </c>
      <c r="AE106" s="93">
        <f t="shared" si="58"/>
        <v>347674.06875176617</v>
      </c>
      <c r="AF106" s="93">
        <f t="shared" si="58"/>
        <v>11436.89764103135</v>
      </c>
      <c r="AG106" s="93">
        <f t="shared" si="58"/>
        <v>22859.252566132622</v>
      </c>
      <c r="AH106" s="93">
        <f t="shared" si="58"/>
        <v>26740.893135476483</v>
      </c>
      <c r="AI106" s="93">
        <f t="shared" si="58"/>
        <v>56499.083680451069</v>
      </c>
      <c r="AJ106" s="93">
        <f t="shared" si="58"/>
        <v>67251.841380770507</v>
      </c>
      <c r="AK106" s="93">
        <f t="shared" si="58"/>
        <v>53878.233353047552</v>
      </c>
      <c r="AL106" s="93">
        <f t="shared" si="53"/>
        <v>238666.20175690958</v>
      </c>
      <c r="AM106" s="93">
        <f t="shared" si="59"/>
        <v>210161.30528852655</v>
      </c>
      <c r="AN106" s="93">
        <f t="shared" si="59"/>
        <v>72443.744644169172</v>
      </c>
      <c r="AO106" s="92">
        <f t="shared" si="54"/>
        <v>9097667.8746039178</v>
      </c>
      <c r="AP106" s="92">
        <f t="shared" si="60"/>
        <v>8.0038784024682474</v>
      </c>
      <c r="AQ106" s="92">
        <f t="shared" si="61"/>
        <v>0.33817411532156427</v>
      </c>
      <c r="AR106" s="92">
        <f t="shared" si="62"/>
        <v>0.23214481288774821</v>
      </c>
      <c r="AS106" s="92">
        <f t="shared" si="63"/>
        <v>0.2044187929975195</v>
      </c>
      <c r="AT106" s="92">
        <f t="shared" si="64"/>
        <v>7.0464269433665572E-2</v>
      </c>
      <c r="AU106" s="92">
        <f t="shared" si="65"/>
        <v>8.8490803931087445</v>
      </c>
      <c r="AV106" s="92">
        <v>0</v>
      </c>
      <c r="AW106" s="92">
        <v>0</v>
      </c>
      <c r="AX106" s="93">
        <f t="shared" si="66"/>
        <v>0</v>
      </c>
      <c r="AY106" s="93">
        <f t="shared" si="67"/>
        <v>0</v>
      </c>
      <c r="AZ106" s="92">
        <f t="shared" si="68"/>
        <v>8.85</v>
      </c>
      <c r="BA106" s="184"/>
      <c r="BB106" s="91">
        <v>397.34</v>
      </c>
      <c r="BC106" s="91">
        <v>1391.64</v>
      </c>
      <c r="BD106" s="93">
        <f t="shared" si="69"/>
        <v>3239578</v>
      </c>
      <c r="BE106" s="93">
        <f t="shared" si="55"/>
        <v>2004382</v>
      </c>
      <c r="BF106" s="93">
        <f t="shared" si="56"/>
        <v>7020128</v>
      </c>
      <c r="BG106" s="93">
        <f t="shared" si="57"/>
        <v>12264088</v>
      </c>
      <c r="BH106" s="184"/>
      <c r="BI106" s="185"/>
      <c r="BJ106" s="30"/>
      <c r="BL106" s="30"/>
      <c r="BN106" s="30"/>
    </row>
    <row r="107" spans="1:66" x14ac:dyDescent="0.35">
      <c r="A107" s="90" t="s">
        <v>166</v>
      </c>
      <c r="B107" s="89">
        <v>931</v>
      </c>
      <c r="C107" s="90" t="s">
        <v>176</v>
      </c>
      <c r="D107" s="203">
        <v>8.15</v>
      </c>
      <c r="E107" s="203">
        <f t="shared" si="51"/>
        <v>8.1907499999999995</v>
      </c>
      <c r="F107" s="203">
        <f t="shared" si="52"/>
        <v>8.6438353950000018</v>
      </c>
      <c r="G107" s="91">
        <f>ACA!P113</f>
        <v>1.1543025517368963</v>
      </c>
      <c r="H107" s="91">
        <f>'Formula factor data'!L110</f>
        <v>779.99</v>
      </c>
      <c r="I107" s="91">
        <f>'Formula factor data'!M110</f>
        <v>3083.98</v>
      </c>
      <c r="J107" s="91">
        <f>'Formula factor data'!N110</f>
        <v>3863.9700000000003</v>
      </c>
      <c r="K107" s="91">
        <f>'Formula factor data'!X110</f>
        <v>610.32770107238616</v>
      </c>
      <c r="L107" s="91">
        <f>'Formula factor data'!Y110</f>
        <v>0</v>
      </c>
      <c r="M107" s="91">
        <f>'Formula factor data'!Z110</f>
        <v>31.14484399375975</v>
      </c>
      <c r="N107" s="91">
        <f>'Formula factor data'!AA110</f>
        <v>57.668195007800314</v>
      </c>
      <c r="O107" s="91">
        <f>'Formula factor data'!AB110</f>
        <v>46.114462558502346</v>
      </c>
      <c r="P107" s="91">
        <f>'Formula factor data'!AC110</f>
        <v>202.03961700468022</v>
      </c>
      <c r="Q107" s="91">
        <f>'Formula factor data'!AD110</f>
        <v>261.11435335413421</v>
      </c>
      <c r="R107" s="91">
        <f>'Formula factor data'!AE110</f>
        <v>685.00625035599899</v>
      </c>
      <c r="S107" s="91">
        <f>'Formula factor data'!AF110</f>
        <v>66.019467954300936</v>
      </c>
      <c r="T107" s="92">
        <f>$G107*'National calculations'!$E$43</f>
        <v>7.8736180897989207</v>
      </c>
      <c r="U107" s="92">
        <f>$G107*'National calculations'!$E$44</f>
        <v>1.4343403682096987</v>
      </c>
      <c r="V107" s="92">
        <f>$G107*'National calculations'!$E$52</f>
        <v>1.4595791568743228</v>
      </c>
      <c r="W107" s="92">
        <f>$G107*'National calculations'!$E$53</f>
        <v>1.1054165673386427</v>
      </c>
      <c r="X107" s="92">
        <f>$G107*'National calculations'!$E$54</f>
        <v>1.0410233692412467</v>
      </c>
      <c r="Y107" s="92">
        <f>$G107*'National calculations'!$E$55</f>
        <v>0.95516577177805118</v>
      </c>
      <c r="Z107" s="92">
        <f>$G107*'National calculations'!$E$56</f>
        <v>0.61173538192526788</v>
      </c>
      <c r="AA107" s="92">
        <f>$G107*'National calculations'!$E$57</f>
        <v>0.5044133850962742</v>
      </c>
      <c r="AB107" s="92">
        <f>$G107*'National calculations'!$E$46</f>
        <v>0.60473095778825559</v>
      </c>
      <c r="AC107" s="92">
        <f>$G107*'National calculations'!$E$47</f>
        <v>4.1894927817782701</v>
      </c>
      <c r="AD107" s="93">
        <f t="shared" si="58"/>
        <v>17341351.731550992</v>
      </c>
      <c r="AE107" s="93">
        <f t="shared" si="58"/>
        <v>498988.06590630487</v>
      </c>
      <c r="AF107" s="93">
        <f t="shared" si="58"/>
        <v>0</v>
      </c>
      <c r="AG107" s="93">
        <f t="shared" si="58"/>
        <v>19623.975126591286</v>
      </c>
      <c r="AH107" s="93">
        <f t="shared" si="58"/>
        <v>34219.345039096472</v>
      </c>
      <c r="AI107" s="93">
        <f t="shared" si="58"/>
        <v>25106.765045298504</v>
      </c>
      <c r="AJ107" s="93">
        <f t="shared" si="58"/>
        <v>70449.025895263956</v>
      </c>
      <c r="AK107" s="93">
        <f t="shared" si="58"/>
        <v>75074.457677372615</v>
      </c>
      <c r="AL107" s="93">
        <f t="shared" si="53"/>
        <v>224473.56878362282</v>
      </c>
      <c r="AM107" s="93">
        <f t="shared" si="59"/>
        <v>236119.35694517317</v>
      </c>
      <c r="AN107" s="93">
        <f t="shared" si="59"/>
        <v>157655.2081372898</v>
      </c>
      <c r="AO107" s="92">
        <f t="shared" si="54"/>
        <v>18458587.931323379</v>
      </c>
      <c r="AP107" s="92">
        <f t="shared" si="60"/>
        <v>7.8736180897989207</v>
      </c>
      <c r="AQ107" s="92">
        <f t="shared" si="61"/>
        <v>0.22655912429049538</v>
      </c>
      <c r="AR107" s="92">
        <f t="shared" si="62"/>
        <v>0.10191934165321143</v>
      </c>
      <c r="AS107" s="92">
        <f t="shared" si="63"/>
        <v>0.10720696223540165</v>
      </c>
      <c r="AT107" s="92">
        <f t="shared" si="64"/>
        <v>7.1581322953176554E-2</v>
      </c>
      <c r="AU107" s="92">
        <f t="shared" si="65"/>
        <v>8.3808848409312056</v>
      </c>
      <c r="AV107" s="92">
        <v>0</v>
      </c>
      <c r="AW107" s="92">
        <v>0</v>
      </c>
      <c r="AX107" s="93">
        <f t="shared" si="66"/>
        <v>0</v>
      </c>
      <c r="AY107" s="93">
        <f t="shared" si="67"/>
        <v>0</v>
      </c>
      <c r="AZ107" s="92">
        <f t="shared" si="68"/>
        <v>8.3800000000000008</v>
      </c>
      <c r="BA107" s="184"/>
      <c r="BB107" s="91">
        <v>1055.05</v>
      </c>
      <c r="BC107" s="91">
        <v>3695.11</v>
      </c>
      <c r="BD107" s="93">
        <f t="shared" si="69"/>
        <v>3725701</v>
      </c>
      <c r="BE107" s="93">
        <f t="shared" si="55"/>
        <v>5039552</v>
      </c>
      <c r="BF107" s="93">
        <f t="shared" si="56"/>
        <v>17650063</v>
      </c>
      <c r="BG107" s="93">
        <f t="shared" si="57"/>
        <v>26415316</v>
      </c>
      <c r="BH107" s="184"/>
      <c r="BI107" s="185"/>
      <c r="BJ107" s="30"/>
      <c r="BL107" s="30"/>
      <c r="BN107" s="30"/>
    </row>
    <row r="108" spans="1:66" x14ac:dyDescent="0.35">
      <c r="A108" s="90" t="s">
        <v>166</v>
      </c>
      <c r="B108" s="89">
        <v>851</v>
      </c>
      <c r="C108" s="90" t="s">
        <v>177</v>
      </c>
      <c r="D108" s="203">
        <v>8.98</v>
      </c>
      <c r="E108" s="203">
        <f t="shared" si="51"/>
        <v>9.0248999999999988</v>
      </c>
      <c r="F108" s="203">
        <f t="shared" si="52"/>
        <v>9.5241278340000015</v>
      </c>
      <c r="G108" s="91">
        <f>ACA!P114</f>
        <v>1.1953970859343424</v>
      </c>
      <c r="H108" s="91">
        <f>'Formula factor data'!L111</f>
        <v>450.03</v>
      </c>
      <c r="I108" s="91">
        <f>'Formula factor data'!M111</f>
        <v>824.78</v>
      </c>
      <c r="J108" s="91">
        <f>'Formula factor data'!N111</f>
        <v>1274.81</v>
      </c>
      <c r="K108" s="91">
        <f>'Formula factor data'!X111</f>
        <v>425.31522939866369</v>
      </c>
      <c r="L108" s="91">
        <f>'Formula factor data'!Y111</f>
        <v>76.219457109908632</v>
      </c>
      <c r="M108" s="91">
        <f>'Formula factor data'!Z111</f>
        <v>84.474680209349771</v>
      </c>
      <c r="N108" s="91">
        <f>'Formula factor data'!AA111</f>
        <v>115.91237913598863</v>
      </c>
      <c r="O108" s="91">
        <f>'Formula factor data'!AB111</f>
        <v>21.373111860196932</v>
      </c>
      <c r="P108" s="91">
        <f>'Formula factor data'!AC111</f>
        <v>195.97673467577397</v>
      </c>
      <c r="Q108" s="91">
        <f>'Formula factor data'!AD111</f>
        <v>163.18201277388451</v>
      </c>
      <c r="R108" s="91">
        <f>'Formula factor data'!AE111</f>
        <v>299.26844542432502</v>
      </c>
      <c r="S108" s="91">
        <f>'Formula factor data'!AF111</f>
        <v>34.598420537462182</v>
      </c>
      <c r="T108" s="92">
        <f>$G108*'National calculations'!$E$43</f>
        <v>8.1539281933865819</v>
      </c>
      <c r="U108" s="92">
        <f>$G108*'National calculations'!$E$44</f>
        <v>1.4854045794283932</v>
      </c>
      <c r="V108" s="92">
        <f>$G108*'National calculations'!$E$52</f>
        <v>1.5115418987792049</v>
      </c>
      <c r="W108" s="92">
        <f>$G108*'National calculations'!$E$53</f>
        <v>1.144770702751899</v>
      </c>
      <c r="X108" s="92">
        <f>$G108*'National calculations'!$E$54</f>
        <v>1.0780850307469347</v>
      </c>
      <c r="Y108" s="92">
        <f>$G108*'National calculations'!$E$55</f>
        <v>0.98917080140698155</v>
      </c>
      <c r="Z108" s="92">
        <f>$G108*'National calculations'!$E$56</f>
        <v>0.63351388404716713</v>
      </c>
      <c r="AA108" s="92">
        <f>$G108*'National calculations'!$E$57</f>
        <v>0.52237109737222609</v>
      </c>
      <c r="AB108" s="92">
        <f>$G108*'National calculations'!$E$46</f>
        <v>0.62626009413789796</v>
      </c>
      <c r="AC108" s="92">
        <f>$G108*'National calculations'!$E$47</f>
        <v>4.3386436730516893</v>
      </c>
      <c r="AD108" s="93">
        <f t="shared" si="58"/>
        <v>5924984.2441203548</v>
      </c>
      <c r="AE108" s="93">
        <f t="shared" si="58"/>
        <v>360106.1579861652</v>
      </c>
      <c r="AF108" s="93">
        <f t="shared" si="58"/>
        <v>65669.07466658394</v>
      </c>
      <c r="AG108" s="93">
        <f t="shared" si="58"/>
        <v>55121.359245959582</v>
      </c>
      <c r="AH108" s="93">
        <f t="shared" si="58"/>
        <v>71229.138470120408</v>
      </c>
      <c r="AI108" s="93">
        <f t="shared" si="58"/>
        <v>12050.745166767876</v>
      </c>
      <c r="AJ108" s="93">
        <f t="shared" si="58"/>
        <v>70767.769949378519</v>
      </c>
      <c r="AK108" s="93">
        <f t="shared" si="58"/>
        <v>48587.693237938525</v>
      </c>
      <c r="AL108" s="93">
        <f t="shared" si="53"/>
        <v>323425.78073674883</v>
      </c>
      <c r="AM108" s="93">
        <f t="shared" si="59"/>
        <v>106829.3343382459</v>
      </c>
      <c r="AN108" s="93">
        <f t="shared" si="59"/>
        <v>85562.82446659189</v>
      </c>
      <c r="AO108" s="92">
        <f t="shared" si="54"/>
        <v>6800908.3416481065</v>
      </c>
      <c r="AP108" s="92">
        <f t="shared" si="60"/>
        <v>8.1539281933865819</v>
      </c>
      <c r="AQ108" s="92">
        <f t="shared" si="61"/>
        <v>0.49557595990729025</v>
      </c>
      <c r="AR108" s="92">
        <f t="shared" si="62"/>
        <v>0.44509664217832373</v>
      </c>
      <c r="AS108" s="92">
        <f t="shared" si="63"/>
        <v>0.14701789663082357</v>
      </c>
      <c r="AT108" s="92">
        <f t="shared" si="64"/>
        <v>0.11775105181355804</v>
      </c>
      <c r="AU108" s="92">
        <f t="shared" si="65"/>
        <v>9.3593697439165773</v>
      </c>
      <c r="AV108" s="92">
        <v>0</v>
      </c>
      <c r="AW108" s="92">
        <v>0</v>
      </c>
      <c r="AX108" s="93">
        <f t="shared" si="66"/>
        <v>0</v>
      </c>
      <c r="AY108" s="93">
        <f t="shared" si="67"/>
        <v>0</v>
      </c>
      <c r="AZ108" s="92">
        <f t="shared" si="68"/>
        <v>9.36</v>
      </c>
      <c r="BA108" s="184"/>
      <c r="BB108" s="91">
        <v>282.16000000000003</v>
      </c>
      <c r="BC108" s="91">
        <v>988.21999999999991</v>
      </c>
      <c r="BD108" s="93">
        <f t="shared" si="69"/>
        <v>2401001</v>
      </c>
      <c r="BE108" s="93">
        <f t="shared" si="55"/>
        <v>1505381</v>
      </c>
      <c r="BF108" s="93">
        <f t="shared" si="56"/>
        <v>5272352</v>
      </c>
      <c r="BG108" s="93">
        <f t="shared" si="57"/>
        <v>9178734</v>
      </c>
      <c r="BH108" s="184"/>
      <c r="BI108" s="185"/>
      <c r="BJ108" s="30"/>
      <c r="BL108" s="30"/>
      <c r="BN108" s="30"/>
    </row>
    <row r="109" spans="1:66" x14ac:dyDescent="0.35">
      <c r="A109" s="90" t="s">
        <v>166</v>
      </c>
      <c r="B109" s="89">
        <v>870</v>
      </c>
      <c r="C109" s="90" t="s">
        <v>178</v>
      </c>
      <c r="D109" s="203">
        <v>9.7200000000000006</v>
      </c>
      <c r="E109" s="203">
        <f t="shared" si="51"/>
        <v>9.7685999999999993</v>
      </c>
      <c r="F109" s="203">
        <f t="shared" si="52"/>
        <v>10.308966876000001</v>
      </c>
      <c r="G109" s="91">
        <f>ACA!P115</f>
        <v>1.314540563095592</v>
      </c>
      <c r="H109" s="91">
        <f>'Formula factor data'!L112</f>
        <v>264.58</v>
      </c>
      <c r="I109" s="91">
        <f>'Formula factor data'!M112</f>
        <v>566.80999999999995</v>
      </c>
      <c r="J109" s="91">
        <f>'Formula factor data'!N112</f>
        <v>831.38999999999987</v>
      </c>
      <c r="K109" s="91">
        <f>'Formula factor data'!X112</f>
        <v>185.79333554083883</v>
      </c>
      <c r="L109" s="91">
        <f>'Formula factor data'!Y112</f>
        <v>0</v>
      </c>
      <c r="M109" s="91">
        <f>'Formula factor data'!Z112</f>
        <v>17.991914223883533</v>
      </c>
      <c r="N109" s="91">
        <f>'Formula factor data'!AA112</f>
        <v>61.417852646075147</v>
      </c>
      <c r="O109" s="91">
        <f>'Formula factor data'!AB112</f>
        <v>62.235666928978944</v>
      </c>
      <c r="P109" s="91">
        <f>'Formula factor data'!AC112</f>
        <v>84.807341137123728</v>
      </c>
      <c r="Q109" s="91">
        <f>'Formula factor data'!AD112</f>
        <v>109.66889533739916</v>
      </c>
      <c r="R109" s="91">
        <f>'Formula factor data'!AE112</f>
        <v>329.047876815819</v>
      </c>
      <c r="S109" s="91">
        <f>'Formula factor data'!AF112</f>
        <v>13.030194954128437</v>
      </c>
      <c r="T109" s="92">
        <f>$G109*'National calculations'!$E$43</f>
        <v>8.9666182768025813</v>
      </c>
      <c r="U109" s="92">
        <f>$G109*'National calculations'!$E$44</f>
        <v>1.6334526788145605</v>
      </c>
      <c r="V109" s="92">
        <f>$G109*'National calculations'!$E$52</f>
        <v>1.6621950665127623</v>
      </c>
      <c r="W109" s="92">
        <f>$G109*'National calculations'!$E$53</f>
        <v>1.2588683224324608</v>
      </c>
      <c r="X109" s="92">
        <f>$G109*'National calculations'!$E$54</f>
        <v>1.185536187145134</v>
      </c>
      <c r="Y109" s="92">
        <f>$G109*'National calculations'!$E$55</f>
        <v>1.0877600067620301</v>
      </c>
      <c r="Z109" s="92">
        <f>$G109*'National calculations'!$E$56</f>
        <v>0.69665528522961395</v>
      </c>
      <c r="AA109" s="92">
        <f>$G109*'National calculations'!$E$57</f>
        <v>0.57443505975073494</v>
      </c>
      <c r="AB109" s="92">
        <f>$G109*'National calculations'!$E$46</f>
        <v>0.68867852070165392</v>
      </c>
      <c r="AC109" s="92">
        <f>$G109*'National calculations'!$E$47</f>
        <v>4.7710699349636467</v>
      </c>
      <c r="AD109" s="93">
        <f t="shared" si="58"/>
        <v>4249211.3584160116</v>
      </c>
      <c r="AE109" s="93">
        <f t="shared" si="58"/>
        <v>172986.23433769314</v>
      </c>
      <c r="AF109" s="93">
        <f t="shared" si="58"/>
        <v>0</v>
      </c>
      <c r="AG109" s="93">
        <f t="shared" si="58"/>
        <v>12910.186999530328</v>
      </c>
      <c r="AH109" s="93">
        <f t="shared" si="58"/>
        <v>41503.45950374168</v>
      </c>
      <c r="AI109" s="93">
        <f t="shared" si="58"/>
        <v>38587.557603318186</v>
      </c>
      <c r="AJ109" s="93">
        <f t="shared" si="58"/>
        <v>33676.444984785419</v>
      </c>
      <c r="AK109" s="93">
        <f t="shared" si="58"/>
        <v>35908.665314183512</v>
      </c>
      <c r="AL109" s="93">
        <f t="shared" si="53"/>
        <v>162586.31440555913</v>
      </c>
      <c r="AM109" s="93">
        <f t="shared" si="59"/>
        <v>129166.67687595682</v>
      </c>
      <c r="AN109" s="93">
        <f t="shared" si="59"/>
        <v>35435.743693643599</v>
      </c>
      <c r="AO109" s="92">
        <f t="shared" si="54"/>
        <v>4749386.3277288647</v>
      </c>
      <c r="AP109" s="92">
        <f t="shared" si="60"/>
        <v>8.9666182768025813</v>
      </c>
      <c r="AQ109" s="92">
        <f t="shared" si="61"/>
        <v>0.36503280246944964</v>
      </c>
      <c r="AR109" s="92">
        <f t="shared" si="62"/>
        <v>0.34308705671216677</v>
      </c>
      <c r="AS109" s="92">
        <f t="shared" si="63"/>
        <v>0.27256546872771903</v>
      </c>
      <c r="AT109" s="92">
        <f t="shared" si="64"/>
        <v>7.4775943170301784E-2</v>
      </c>
      <c r="AU109" s="92">
        <f t="shared" si="65"/>
        <v>10.022079547882219</v>
      </c>
      <c r="AV109" s="92">
        <v>0</v>
      </c>
      <c r="AW109" s="92">
        <v>0</v>
      </c>
      <c r="AX109" s="93">
        <f t="shared" si="66"/>
        <v>0</v>
      </c>
      <c r="AY109" s="93">
        <f t="shared" si="67"/>
        <v>0</v>
      </c>
      <c r="AZ109" s="92">
        <f t="shared" si="68"/>
        <v>10.02</v>
      </c>
      <c r="BA109" s="184"/>
      <c r="BB109" s="91">
        <v>193.91</v>
      </c>
      <c r="BC109" s="91">
        <v>679.13</v>
      </c>
      <c r="BD109" s="93">
        <f t="shared" si="69"/>
        <v>1511123</v>
      </c>
      <c r="BE109" s="93">
        <f t="shared" si="55"/>
        <v>1107498</v>
      </c>
      <c r="BF109" s="93">
        <f t="shared" si="56"/>
        <v>3878784</v>
      </c>
      <c r="BG109" s="93">
        <f t="shared" si="57"/>
        <v>6497405</v>
      </c>
      <c r="BH109" s="184"/>
      <c r="BI109" s="185"/>
      <c r="BJ109" s="30"/>
      <c r="BL109" s="30"/>
      <c r="BN109" s="30"/>
    </row>
    <row r="110" spans="1:66" x14ac:dyDescent="0.35">
      <c r="A110" s="90" t="s">
        <v>166</v>
      </c>
      <c r="B110" s="89">
        <v>871</v>
      </c>
      <c r="C110" s="90" t="s">
        <v>179</v>
      </c>
      <c r="D110" s="203">
        <v>9.82</v>
      </c>
      <c r="E110" s="203">
        <f t="shared" si="51"/>
        <v>9.8690999999999995</v>
      </c>
      <c r="F110" s="203">
        <f t="shared" si="52"/>
        <v>10.415026206</v>
      </c>
      <c r="G110" s="91">
        <f>ACA!P116</f>
        <v>1.3297855267170116</v>
      </c>
      <c r="H110" s="91">
        <f>'Formula factor data'!L113</f>
        <v>312.75</v>
      </c>
      <c r="I110" s="91">
        <f>'Formula factor data'!M113</f>
        <v>367.62</v>
      </c>
      <c r="J110" s="91">
        <f>'Formula factor data'!N113</f>
        <v>680.37</v>
      </c>
      <c r="K110" s="91">
        <f>'Formula factor data'!X113</f>
        <v>141.44126363745355</v>
      </c>
      <c r="L110" s="91">
        <f>'Formula factor data'!Y113</f>
        <v>0</v>
      </c>
      <c r="M110" s="91">
        <f>'Formula factor data'!Z113</f>
        <v>0</v>
      </c>
      <c r="N110" s="91">
        <f>'Formula factor data'!AA113</f>
        <v>0</v>
      </c>
      <c r="O110" s="91">
        <f>'Formula factor data'!AB113</f>
        <v>8.458781950965049</v>
      </c>
      <c r="P110" s="91">
        <f>'Formula factor data'!AC113</f>
        <v>45.192373500260821</v>
      </c>
      <c r="Q110" s="91">
        <f>'Formula factor data'!AD113</f>
        <v>153.85518779342723</v>
      </c>
      <c r="R110" s="91">
        <f>'Formula factor data'!AE113</f>
        <v>392.24289876129598</v>
      </c>
      <c r="S110" s="91">
        <f>'Formula factor data'!AF113</f>
        <v>9.6795869043537888</v>
      </c>
      <c r="T110" s="92">
        <f>$G110*'National calculations'!$E$43</f>
        <v>9.0706057635904447</v>
      </c>
      <c r="U110" s="92">
        <f>$G110*'National calculations'!$E$44</f>
        <v>1.652396123668934</v>
      </c>
      <c r="V110" s="92">
        <f>$G110*'National calculations'!$E$52</f>
        <v>1.6814718420129546</v>
      </c>
      <c r="W110" s="92">
        <f>$G110*'National calculations'!$E$53</f>
        <v>1.2734676450539302</v>
      </c>
      <c r="X110" s="92">
        <f>$G110*'National calculations'!$E$54</f>
        <v>1.1992850637886534</v>
      </c>
      <c r="Y110" s="92">
        <f>$G110*'National calculations'!$E$55</f>
        <v>1.1003749554349502</v>
      </c>
      <c r="Z110" s="92">
        <f>$G110*'National calculations'!$E$56</f>
        <v>0.70473452202013576</v>
      </c>
      <c r="AA110" s="92">
        <f>$G110*'National calculations'!$E$57</f>
        <v>0.5810968865780074</v>
      </c>
      <c r="AB110" s="92">
        <f>$G110*'National calculations'!$E$46</f>
        <v>0.69666524951755759</v>
      </c>
      <c r="AC110" s="92">
        <f>$G110*'National calculations'!$E$47</f>
        <v>4.8264008921328099</v>
      </c>
      <c r="AD110" s="93">
        <f t="shared" si="58"/>
        <v>3517679.784723198</v>
      </c>
      <c r="AE110" s="93">
        <f t="shared" si="58"/>
        <v>133218.68758397747</v>
      </c>
      <c r="AF110" s="93">
        <f t="shared" si="58"/>
        <v>0</v>
      </c>
      <c r="AG110" s="93">
        <f t="shared" si="58"/>
        <v>0</v>
      </c>
      <c r="AH110" s="93">
        <f t="shared" si="58"/>
        <v>0</v>
      </c>
      <c r="AI110" s="93">
        <f t="shared" si="58"/>
        <v>5305.4641330264622</v>
      </c>
      <c r="AJ110" s="93">
        <f t="shared" si="58"/>
        <v>18153.716670467205</v>
      </c>
      <c r="AK110" s="93">
        <f t="shared" si="58"/>
        <v>50960.719248062072</v>
      </c>
      <c r="AL110" s="93">
        <f t="shared" si="53"/>
        <v>74419.900051555742</v>
      </c>
      <c r="AM110" s="93">
        <f t="shared" si="59"/>
        <v>155759.33825410617</v>
      </c>
      <c r="AN110" s="93">
        <f t="shared" si="59"/>
        <v>26629.013116270606</v>
      </c>
      <c r="AO110" s="92">
        <f t="shared" si="54"/>
        <v>3907706.723729108</v>
      </c>
      <c r="AP110" s="92">
        <f t="shared" si="60"/>
        <v>9.0706057635904465</v>
      </c>
      <c r="AQ110" s="92">
        <f t="shared" si="61"/>
        <v>0.34351455202516867</v>
      </c>
      <c r="AR110" s="92">
        <f t="shared" si="62"/>
        <v>0.19189739136150052</v>
      </c>
      <c r="AS110" s="92">
        <f t="shared" si="63"/>
        <v>0.4016373398842224</v>
      </c>
      <c r="AT110" s="92">
        <f t="shared" si="64"/>
        <v>6.8664942414642313E-2</v>
      </c>
      <c r="AU110" s="92">
        <f t="shared" si="65"/>
        <v>10.07631998927598</v>
      </c>
      <c r="AV110" s="92">
        <v>0</v>
      </c>
      <c r="AW110" s="92">
        <v>0</v>
      </c>
      <c r="AX110" s="93">
        <f t="shared" si="66"/>
        <v>0</v>
      </c>
      <c r="AY110" s="93">
        <f t="shared" si="67"/>
        <v>0</v>
      </c>
      <c r="AZ110" s="92">
        <f t="shared" si="68"/>
        <v>10.08</v>
      </c>
      <c r="BA110" s="184"/>
      <c r="BB110" s="91">
        <v>125.76</v>
      </c>
      <c r="BC110" s="91">
        <v>440.47</v>
      </c>
      <c r="BD110" s="93">
        <f t="shared" si="69"/>
        <v>1796937</v>
      </c>
      <c r="BE110" s="93">
        <f t="shared" si="55"/>
        <v>722567</v>
      </c>
      <c r="BF110" s="93">
        <f t="shared" si="56"/>
        <v>2530765</v>
      </c>
      <c r="BG110" s="93">
        <f t="shared" si="57"/>
        <v>5050269</v>
      </c>
      <c r="BH110" s="184"/>
      <c r="BI110" s="185"/>
      <c r="BJ110" s="30"/>
      <c r="BL110" s="30"/>
      <c r="BN110" s="30"/>
    </row>
    <row r="111" spans="1:66" x14ac:dyDescent="0.35">
      <c r="A111" s="90" t="s">
        <v>166</v>
      </c>
      <c r="B111" s="89">
        <v>852</v>
      </c>
      <c r="C111" s="90" t="s">
        <v>180</v>
      </c>
      <c r="D111" s="203">
        <v>9.1999999999999993</v>
      </c>
      <c r="E111" s="203">
        <f t="shared" si="51"/>
        <v>9.2459999999999987</v>
      </c>
      <c r="F111" s="203">
        <f t="shared" si="52"/>
        <v>9.7574583599999993</v>
      </c>
      <c r="G111" s="91">
        <f>ACA!P117</f>
        <v>1.1777738872152432</v>
      </c>
      <c r="H111" s="91">
        <f>'Formula factor data'!L114</f>
        <v>507.65</v>
      </c>
      <c r="I111" s="91">
        <f>'Formula factor data'!M114</f>
        <v>690.01</v>
      </c>
      <c r="J111" s="91">
        <f>'Formula factor data'!N114</f>
        <v>1197.6599999999999</v>
      </c>
      <c r="K111" s="91">
        <f>'Formula factor data'!X114</f>
        <v>406.68263247335085</v>
      </c>
      <c r="L111" s="91">
        <f>'Formula factor data'!Y114</f>
        <v>28.858226687049569</v>
      </c>
      <c r="M111" s="91">
        <f>'Formula factor data'!Z114</f>
        <v>119.00749071849746</v>
      </c>
      <c r="N111" s="91">
        <f>'Formula factor data'!AA114</f>
        <v>135.22389604717185</v>
      </c>
      <c r="O111" s="91">
        <f>'Formula factor data'!AB114</f>
        <v>67.481170561257898</v>
      </c>
      <c r="P111" s="91">
        <f>'Formula factor data'!AC114</f>
        <v>119.09467569338283</v>
      </c>
      <c r="Q111" s="91">
        <f>'Formula factor data'!AD114</f>
        <v>234.26602751692508</v>
      </c>
      <c r="R111" s="91">
        <f>'Formula factor data'!AE114</f>
        <v>388.09767610685998</v>
      </c>
      <c r="S111" s="91">
        <f>'Formula factor data'!AF114</f>
        <v>34.954212284013352</v>
      </c>
      <c r="T111" s="92">
        <f>$G111*'National calculations'!$E$43</f>
        <v>8.0337185169668004</v>
      </c>
      <c r="U111" s="92">
        <f>$G111*'National calculations'!$E$44</f>
        <v>1.4635059313644609</v>
      </c>
      <c r="V111" s="92">
        <f>$G111*'National calculations'!$E$52</f>
        <v>1.4892579200345106</v>
      </c>
      <c r="W111" s="92">
        <f>$G111*'National calculations'!$E$53</f>
        <v>1.1278938659084909</v>
      </c>
      <c r="X111" s="92">
        <f>$G111*'National calculations'!$E$54</f>
        <v>1.0621913106128513</v>
      </c>
      <c r="Y111" s="92">
        <f>$G111*'National calculations'!$E$55</f>
        <v>0.97458790355199776</v>
      </c>
      <c r="Z111" s="92">
        <f>$G111*'National calculations'!$E$56</f>
        <v>0.62417427530858194</v>
      </c>
      <c r="AA111" s="92">
        <f>$G111*'National calculations'!$E$57</f>
        <v>0.51467001648251565</v>
      </c>
      <c r="AB111" s="92">
        <f>$G111*'National calculations'!$E$46</f>
        <v>0.6170274247440225</v>
      </c>
      <c r="AC111" s="92">
        <f>$G111*'National calculations'!$E$47</f>
        <v>4.2746810111703546</v>
      </c>
      <c r="AD111" s="93">
        <f t="shared" si="58"/>
        <v>5484348.0918473601</v>
      </c>
      <c r="AE111" s="93">
        <f t="shared" si="58"/>
        <v>339253.9935403674</v>
      </c>
      <c r="AF111" s="93">
        <f t="shared" si="58"/>
        <v>24497.085311548712</v>
      </c>
      <c r="AG111" s="93">
        <f t="shared" si="58"/>
        <v>76509.856703776328</v>
      </c>
      <c r="AH111" s="93">
        <f t="shared" si="58"/>
        <v>81871.179000057207</v>
      </c>
      <c r="AI111" s="93">
        <f t="shared" si="58"/>
        <v>37486.80955152274</v>
      </c>
      <c r="AJ111" s="93">
        <f t="shared" si="58"/>
        <v>42371.424749595855</v>
      </c>
      <c r="AK111" s="93">
        <f t="shared" si="58"/>
        <v>68724.729138754687</v>
      </c>
      <c r="AL111" s="93">
        <f t="shared" si="53"/>
        <v>331461.08445525554</v>
      </c>
      <c r="AM111" s="93">
        <f t="shared" si="59"/>
        <v>136496.13849329267</v>
      </c>
      <c r="AN111" s="93">
        <f t="shared" si="59"/>
        <v>85168.321281206969</v>
      </c>
      <c r="AO111" s="92">
        <f t="shared" si="54"/>
        <v>6376727.6296174824</v>
      </c>
      <c r="AP111" s="92">
        <f t="shared" si="60"/>
        <v>8.0337185169667986</v>
      </c>
      <c r="AQ111" s="92">
        <f t="shared" si="61"/>
        <v>0.49695443181509125</v>
      </c>
      <c r="AR111" s="92">
        <f t="shared" si="62"/>
        <v>0.48553902984394942</v>
      </c>
      <c r="AS111" s="92">
        <f t="shared" si="63"/>
        <v>0.19994565205263229</v>
      </c>
      <c r="AT111" s="92">
        <f t="shared" si="64"/>
        <v>0.12475836841080894</v>
      </c>
      <c r="AU111" s="92">
        <f t="shared" si="65"/>
        <v>9.3409159990892814</v>
      </c>
      <c r="AV111" s="92">
        <v>0</v>
      </c>
      <c r="AW111" s="92">
        <v>0</v>
      </c>
      <c r="AX111" s="93">
        <f t="shared" si="66"/>
        <v>0</v>
      </c>
      <c r="AY111" s="93">
        <f t="shared" si="67"/>
        <v>0</v>
      </c>
      <c r="AZ111" s="92">
        <f t="shared" si="68"/>
        <v>9.34</v>
      </c>
      <c r="BA111" s="184"/>
      <c r="BB111" s="91">
        <v>236.06</v>
      </c>
      <c r="BC111" s="91">
        <v>826.74</v>
      </c>
      <c r="BD111" s="93">
        <f t="shared" si="69"/>
        <v>2702628</v>
      </c>
      <c r="BE111" s="93">
        <f t="shared" si="55"/>
        <v>1256737</v>
      </c>
      <c r="BF111" s="93">
        <f t="shared" si="56"/>
        <v>4401399</v>
      </c>
      <c r="BG111" s="93">
        <f t="shared" si="57"/>
        <v>8360764</v>
      </c>
      <c r="BH111" s="184"/>
      <c r="BI111" s="185"/>
      <c r="BJ111" s="30"/>
      <c r="BL111" s="30"/>
      <c r="BN111" s="30"/>
    </row>
    <row r="112" spans="1:66" x14ac:dyDescent="0.35">
      <c r="A112" s="90" t="s">
        <v>166</v>
      </c>
      <c r="B112" s="89">
        <v>936</v>
      </c>
      <c r="C112" s="90" t="s">
        <v>181</v>
      </c>
      <c r="D112" s="203">
        <v>9.61</v>
      </c>
      <c r="E112" s="203">
        <f t="shared" si="51"/>
        <v>9.6580499999999976</v>
      </c>
      <c r="F112" s="203">
        <f t="shared" si="52"/>
        <v>10.192301613</v>
      </c>
      <c r="G112" s="91">
        <f>ACA!P118</f>
        <v>1.3876855023299215</v>
      </c>
      <c r="H112" s="91">
        <f>'Formula factor data'!L115</f>
        <v>1106.93</v>
      </c>
      <c r="I112" s="91">
        <f>'Formula factor data'!M115</f>
        <v>4635.12</v>
      </c>
      <c r="J112" s="91">
        <f>'Formula factor data'!N115</f>
        <v>5742.05</v>
      </c>
      <c r="K112" s="91">
        <f>'Formula factor data'!X115</f>
        <v>824.71186946262412</v>
      </c>
      <c r="L112" s="91">
        <f>'Formula factor data'!Y115</f>
        <v>0</v>
      </c>
      <c r="M112" s="91">
        <f>'Formula factor data'!Z115</f>
        <v>0</v>
      </c>
      <c r="N112" s="91">
        <f>'Formula factor data'!AA115</f>
        <v>48.866650681281875</v>
      </c>
      <c r="O112" s="91">
        <f>'Formula factor data'!AB115</f>
        <v>68.972786024206442</v>
      </c>
      <c r="P112" s="91">
        <f>'Formula factor data'!AC115</f>
        <v>166.00674354875542</v>
      </c>
      <c r="Q112" s="91">
        <f>'Formula factor data'!AD115</f>
        <v>420.1870079600692</v>
      </c>
      <c r="R112" s="91">
        <f>'Formula factor data'!AE115</f>
        <v>972.8276904620152</v>
      </c>
      <c r="S112" s="91">
        <f>'Formula factor data'!AF115</f>
        <v>100.30738042566178</v>
      </c>
      <c r="T112" s="92">
        <f>$G112*'National calculations'!$E$43</f>
        <v>9.4655475357443315</v>
      </c>
      <c r="U112" s="92">
        <f>$G112*'National calculations'!$E$44</f>
        <v>1.7243428348799503</v>
      </c>
      <c r="V112" s="92">
        <f>$G112*'National calculations'!$E$52</f>
        <v>1.7546845343534265</v>
      </c>
      <c r="W112" s="92">
        <f>$G112*'National calculations'!$E$53</f>
        <v>1.3289154929294347</v>
      </c>
      <c r="X112" s="92">
        <f>$G112*'National calculations'!$E$54</f>
        <v>1.2515029399432549</v>
      </c>
      <c r="Y112" s="92">
        <f>$G112*'National calculations'!$E$55</f>
        <v>1.1482862026283474</v>
      </c>
      <c r="Z112" s="92">
        <f>$G112*'National calculations'!$E$56</f>
        <v>0.73541925336871583</v>
      </c>
      <c r="AA112" s="92">
        <f>$G112*'National calculations'!$E$57</f>
        <v>0.60639833172508217</v>
      </c>
      <c r="AB112" s="92">
        <f>$G112*'National calculations'!$E$46</f>
        <v>0.72699863798284836</v>
      </c>
      <c r="AC112" s="92">
        <f>$G112*'National calculations'!$E$47</f>
        <v>5.0365464293928834</v>
      </c>
      <c r="AD112" s="93">
        <f t="shared" si="58"/>
        <v>30980438.919743825</v>
      </c>
      <c r="AE112" s="93">
        <f t="shared" si="58"/>
        <v>810589.02168054518</v>
      </c>
      <c r="AF112" s="93">
        <f t="shared" si="58"/>
        <v>0</v>
      </c>
      <c r="AG112" s="93">
        <f t="shared" si="58"/>
        <v>0</v>
      </c>
      <c r="AH112" s="93">
        <f t="shared" si="58"/>
        <v>34859.351485898464</v>
      </c>
      <c r="AI112" s="93">
        <f t="shared" si="58"/>
        <v>45144.284172607127</v>
      </c>
      <c r="AJ112" s="93">
        <f t="shared" si="58"/>
        <v>69588.196575034628</v>
      </c>
      <c r="AK112" s="93">
        <f t="shared" si="58"/>
        <v>145236.39936453765</v>
      </c>
      <c r="AL112" s="93">
        <f t="shared" si="53"/>
        <v>294828.23159807787</v>
      </c>
      <c r="AM112" s="93">
        <f t="shared" si="59"/>
        <v>403129.3113959945</v>
      </c>
      <c r="AN112" s="93">
        <f t="shared" si="59"/>
        <v>287965.58387303364</v>
      </c>
      <c r="AO112" s="92">
        <f t="shared" si="54"/>
        <v>32776951.068291478</v>
      </c>
      <c r="AP112" s="92">
        <f t="shared" si="60"/>
        <v>9.4655475357443333</v>
      </c>
      <c r="AQ112" s="92">
        <f t="shared" si="61"/>
        <v>0.24766172411391835</v>
      </c>
      <c r="AR112" s="92">
        <f t="shared" si="62"/>
        <v>9.007976447010653E-2</v>
      </c>
      <c r="AS112" s="92">
        <f t="shared" si="63"/>
        <v>0.12316932209888194</v>
      </c>
      <c r="AT112" s="92">
        <f t="shared" si="64"/>
        <v>8.7982998880995533E-2</v>
      </c>
      <c r="AU112" s="92">
        <f t="shared" si="65"/>
        <v>10.014441345308235</v>
      </c>
      <c r="AV112" s="92">
        <v>0</v>
      </c>
      <c r="AW112" s="92">
        <v>0</v>
      </c>
      <c r="AX112" s="93">
        <f t="shared" si="66"/>
        <v>0</v>
      </c>
      <c r="AY112" s="93">
        <f t="shared" si="67"/>
        <v>0</v>
      </c>
      <c r="AZ112" s="92">
        <f t="shared" si="68"/>
        <v>10.01</v>
      </c>
      <c r="BA112" s="184"/>
      <c r="BB112" s="91">
        <v>1585.7</v>
      </c>
      <c r="BC112" s="91">
        <v>5553.63</v>
      </c>
      <c r="BD112" s="93">
        <f t="shared" si="69"/>
        <v>6315811</v>
      </c>
      <c r="BE112" s="93">
        <f t="shared" si="55"/>
        <v>9047529</v>
      </c>
      <c r="BF112" s="93">
        <f t="shared" si="56"/>
        <v>31687347</v>
      </c>
      <c r="BG112" s="93">
        <f t="shared" si="57"/>
        <v>47050687</v>
      </c>
      <c r="BH112" s="184"/>
      <c r="BI112" s="185"/>
      <c r="BJ112" s="30"/>
      <c r="BL112" s="30"/>
      <c r="BN112" s="30"/>
    </row>
    <row r="113" spans="1:66" x14ac:dyDescent="0.35">
      <c r="A113" s="90" t="s">
        <v>166</v>
      </c>
      <c r="B113" s="89">
        <v>869</v>
      </c>
      <c r="C113" s="90" t="s">
        <v>182</v>
      </c>
      <c r="D113" s="203">
        <v>8.66</v>
      </c>
      <c r="E113" s="203">
        <f t="shared" si="51"/>
        <v>8.7032999999999987</v>
      </c>
      <c r="F113" s="203">
        <f t="shared" si="52"/>
        <v>9.1847379780000011</v>
      </c>
      <c r="G113" s="91">
        <f>ACA!P119</f>
        <v>1.2580563023371216</v>
      </c>
      <c r="H113" s="91">
        <f>'Formula factor data'!L116</f>
        <v>176.72</v>
      </c>
      <c r="I113" s="91">
        <f>'Formula factor data'!M116</f>
        <v>724.92</v>
      </c>
      <c r="J113" s="91">
        <f>'Formula factor data'!N116</f>
        <v>901.64</v>
      </c>
      <c r="K113" s="91">
        <f>'Formula factor data'!X116</f>
        <v>138.15729461215133</v>
      </c>
      <c r="L113" s="91">
        <f>'Formula factor data'!Y116</f>
        <v>0</v>
      </c>
      <c r="M113" s="91">
        <f>'Formula factor data'!Z116</f>
        <v>0</v>
      </c>
      <c r="N113" s="91">
        <f>'Formula factor data'!AA116</f>
        <v>0</v>
      </c>
      <c r="O113" s="91">
        <f>'Formula factor data'!AB116</f>
        <v>19.962509225092248</v>
      </c>
      <c r="P113" s="91">
        <f>'Formula factor data'!AC116</f>
        <v>36.265225092250923</v>
      </c>
      <c r="Q113" s="91">
        <f>'Formula factor data'!AD116</f>
        <v>35.710710947109469</v>
      </c>
      <c r="R113" s="91">
        <f>'Formula factor data'!AE116</f>
        <v>118.51965652391999</v>
      </c>
      <c r="S113" s="91">
        <f>'Formula factor data'!AF116</f>
        <v>15.949346857991094</v>
      </c>
      <c r="T113" s="92">
        <f>$G113*'National calculations'!$E$43</f>
        <v>8.5813332433184133</v>
      </c>
      <c r="U113" s="92">
        <f>$G113*'National calculations'!$E$44</f>
        <v>1.5632651398089086</v>
      </c>
      <c r="V113" s="92">
        <f>$G113*'National calculations'!$E$52</f>
        <v>1.5907725009380229</v>
      </c>
      <c r="W113" s="92">
        <f>$G113*'National calculations'!$E$53</f>
        <v>1.2047762323280626</v>
      </c>
      <c r="X113" s="92">
        <f>$G113*'National calculations'!$E$54</f>
        <v>1.1345950925807977</v>
      </c>
      <c r="Y113" s="92">
        <f>$G113*'National calculations'!$E$55</f>
        <v>1.0410202395844432</v>
      </c>
      <c r="Z113" s="92">
        <f>$G113*'National calculations'!$E$56</f>
        <v>0.66672082759902462</v>
      </c>
      <c r="AA113" s="92">
        <f>$G113*'National calculations'!$E$57</f>
        <v>0.54975226135358235</v>
      </c>
      <c r="AB113" s="92">
        <f>$G113*'National calculations'!$E$46</f>
        <v>0.65908681525403656</v>
      </c>
      <c r="AC113" s="92">
        <f>$G113*'National calculations'!$E$47</f>
        <v>4.5660626754928808</v>
      </c>
      <c r="AD113" s="93">
        <f t="shared" si="58"/>
        <v>4410245.7841381999</v>
      </c>
      <c r="AE113" s="93">
        <f t="shared" si="58"/>
        <v>123106.59501216664</v>
      </c>
      <c r="AF113" s="93">
        <f t="shared" si="58"/>
        <v>0</v>
      </c>
      <c r="AG113" s="93">
        <f t="shared" si="58"/>
        <v>0</v>
      </c>
      <c r="AH113" s="93">
        <f t="shared" si="58"/>
        <v>0</v>
      </c>
      <c r="AI113" s="93">
        <f t="shared" si="58"/>
        <v>11845.384397640948</v>
      </c>
      <c r="AJ113" s="93">
        <f t="shared" si="58"/>
        <v>13781.905105345157</v>
      </c>
      <c r="AK113" s="93">
        <f t="shared" si="58"/>
        <v>11190.26513569901</v>
      </c>
      <c r="AL113" s="93">
        <f t="shared" si="53"/>
        <v>36817.554638685113</v>
      </c>
      <c r="AM113" s="93">
        <f t="shared" si="59"/>
        <v>44525.403489111057</v>
      </c>
      <c r="AN113" s="93">
        <f t="shared" si="59"/>
        <v>41510.658910454789</v>
      </c>
      <c r="AO113" s="92">
        <f t="shared" si="54"/>
        <v>4656205.9961886173</v>
      </c>
      <c r="AP113" s="92">
        <f t="shared" si="60"/>
        <v>8.5813332433184133</v>
      </c>
      <c r="AQ113" s="92">
        <f t="shared" si="61"/>
        <v>0.23953737908420805</v>
      </c>
      <c r="AR113" s="92">
        <f t="shared" si="62"/>
        <v>7.1638570960139522E-2</v>
      </c>
      <c r="AS113" s="92">
        <f t="shared" si="63"/>
        <v>8.6636288278417919E-2</v>
      </c>
      <c r="AT113" s="92">
        <f t="shared" si="64"/>
        <v>8.0770282359658829E-2</v>
      </c>
      <c r="AU113" s="92">
        <f t="shared" si="65"/>
        <v>9.0599157640008379</v>
      </c>
      <c r="AV113" s="92">
        <v>0</v>
      </c>
      <c r="AW113" s="92">
        <v>0</v>
      </c>
      <c r="AX113" s="93">
        <f t="shared" si="66"/>
        <v>0</v>
      </c>
      <c r="AY113" s="93">
        <f t="shared" si="67"/>
        <v>0</v>
      </c>
      <c r="AZ113" s="92">
        <f t="shared" si="68"/>
        <v>9.06</v>
      </c>
      <c r="BA113" s="184"/>
      <c r="BB113" s="91">
        <v>248</v>
      </c>
      <c r="BC113" s="91">
        <v>868.56999999999994</v>
      </c>
      <c r="BD113" s="93">
        <f t="shared" si="69"/>
        <v>912618</v>
      </c>
      <c r="BE113" s="93">
        <f t="shared" si="55"/>
        <v>1280722</v>
      </c>
      <c r="BF113" s="93">
        <f t="shared" si="56"/>
        <v>4485470</v>
      </c>
      <c r="BG113" s="93">
        <f t="shared" si="57"/>
        <v>6678810</v>
      </c>
      <c r="BH113" s="184"/>
      <c r="BI113" s="185"/>
      <c r="BJ113" s="30"/>
      <c r="BL113" s="30"/>
      <c r="BN113" s="30"/>
    </row>
    <row r="114" spans="1:66" x14ac:dyDescent="0.35">
      <c r="A114" s="90" t="s">
        <v>166</v>
      </c>
      <c r="B114" s="89">
        <v>938</v>
      </c>
      <c r="C114" s="90" t="s">
        <v>183</v>
      </c>
      <c r="D114" s="203">
        <v>8.7899999999999991</v>
      </c>
      <c r="E114" s="203">
        <f t="shared" si="51"/>
        <v>8.833949999999998</v>
      </c>
      <c r="F114" s="203">
        <f t="shared" si="52"/>
        <v>9.322615106999999</v>
      </c>
      <c r="G114" s="91">
        <f>ACA!P120</f>
        <v>1.2261662172264625</v>
      </c>
      <c r="H114" s="91">
        <f>'Formula factor data'!L117</f>
        <v>1256.6600000000001</v>
      </c>
      <c r="I114" s="91">
        <f>'Formula factor data'!M117</f>
        <v>3732.19</v>
      </c>
      <c r="J114" s="91">
        <f>'Formula factor data'!N117</f>
        <v>4988.8500000000004</v>
      </c>
      <c r="K114" s="91">
        <f>'Formula factor data'!X117</f>
        <v>771.86332235052771</v>
      </c>
      <c r="L114" s="91">
        <f>'Formula factor data'!Y117</f>
        <v>0</v>
      </c>
      <c r="M114" s="91">
        <f>'Formula factor data'!Z117</f>
        <v>22.28765153556035</v>
      </c>
      <c r="N114" s="91">
        <f>'Formula factor data'!AA117</f>
        <v>86.350649919181052</v>
      </c>
      <c r="O114" s="91">
        <f>'Formula factor data'!AB117</f>
        <v>91.614567618534494</v>
      </c>
      <c r="P114" s="91">
        <f>'Formula factor data'!AC117</f>
        <v>302.84326508620688</v>
      </c>
      <c r="Q114" s="91">
        <f>'Formula factor data'!AD117</f>
        <v>660.22967739762942</v>
      </c>
      <c r="R114" s="91">
        <f>'Formula factor data'!AE117</f>
        <v>700.77983227727998</v>
      </c>
      <c r="S114" s="91">
        <f>'Formula factor data'!AF117</f>
        <v>97.915371355175992</v>
      </c>
      <c r="T114" s="92">
        <f>$G114*'National calculations'!$E$43</f>
        <v>8.3638076469011704</v>
      </c>
      <c r="U114" s="92">
        <f>$G114*'National calculations'!$E$44</f>
        <v>1.5236384090605151</v>
      </c>
      <c r="V114" s="92">
        <f>$G114*'National calculations'!$E$52</f>
        <v>1.5504484944906425</v>
      </c>
      <c r="W114" s="92">
        <f>$G114*'National calculations'!$E$53</f>
        <v>1.17423672744512</v>
      </c>
      <c r="X114" s="92">
        <f>$G114*'National calculations'!$E$54</f>
        <v>1.1058345879822984</v>
      </c>
      <c r="Y114" s="92">
        <f>$G114*'National calculations'!$E$55</f>
        <v>1.0146317353652017</v>
      </c>
      <c r="Z114" s="92">
        <f>$G114*'National calculations'!$E$56</f>
        <v>0.64982032489681363</v>
      </c>
      <c r="AA114" s="92">
        <f>$G114*'National calculations'!$E$57</f>
        <v>0.53581675912544346</v>
      </c>
      <c r="AB114" s="92">
        <f>$G114*'National calculations'!$E$46</f>
        <v>0.64237982480001776</v>
      </c>
      <c r="AC114" s="92">
        <f>$G114*'National calculations'!$E$47</f>
        <v>4.4503189467968243</v>
      </c>
      <c r="AD114" s="93">
        <f t="shared" si="58"/>
        <v>23783695.614168458</v>
      </c>
      <c r="AE114" s="93">
        <f t="shared" si="58"/>
        <v>670343.14455264329</v>
      </c>
      <c r="AF114" s="93">
        <f t="shared" si="58"/>
        <v>0</v>
      </c>
      <c r="AG114" s="93">
        <f t="shared" si="58"/>
        <v>14917.458030885547</v>
      </c>
      <c r="AH114" s="93">
        <f t="shared" si="58"/>
        <v>54429.035163967324</v>
      </c>
      <c r="AI114" s="93">
        <f t="shared" si="58"/>
        <v>52984.377204689968</v>
      </c>
      <c r="AJ114" s="93">
        <f t="shared" si="58"/>
        <v>112172.41407934455</v>
      </c>
      <c r="AK114" s="93">
        <f t="shared" si="58"/>
        <v>201644.41183233188</v>
      </c>
      <c r="AL114" s="93">
        <f t="shared" si="53"/>
        <v>436147.69631121925</v>
      </c>
      <c r="AM114" s="93">
        <f t="shared" si="59"/>
        <v>256595.09075254897</v>
      </c>
      <c r="AN114" s="93">
        <f t="shared" si="59"/>
        <v>248380.14042501443</v>
      </c>
      <c r="AO114" s="92">
        <f t="shared" si="54"/>
        <v>25395161.686209887</v>
      </c>
      <c r="AP114" s="92">
        <f t="shared" si="60"/>
        <v>8.3638076469011704</v>
      </c>
      <c r="AQ114" s="92">
        <f t="shared" si="61"/>
        <v>0.23573380728591189</v>
      </c>
      <c r="AR114" s="92">
        <f t="shared" si="62"/>
        <v>0.15337630857556886</v>
      </c>
      <c r="AS114" s="92">
        <f t="shared" si="63"/>
        <v>9.0234588308260394E-2</v>
      </c>
      <c r="AT114" s="92">
        <f t="shared" si="64"/>
        <v>8.7345707392402397E-2</v>
      </c>
      <c r="AU114" s="92">
        <f t="shared" si="65"/>
        <v>8.930498058463316</v>
      </c>
      <c r="AV114" s="92">
        <v>0</v>
      </c>
      <c r="AW114" s="92">
        <v>0</v>
      </c>
      <c r="AX114" s="93">
        <f t="shared" si="66"/>
        <v>0</v>
      </c>
      <c r="AY114" s="93">
        <f t="shared" si="67"/>
        <v>0</v>
      </c>
      <c r="AZ114" s="92">
        <f t="shared" si="68"/>
        <v>8.93</v>
      </c>
      <c r="BA114" s="184"/>
      <c r="BB114" s="91">
        <v>1276.8</v>
      </c>
      <c r="BC114" s="91">
        <v>4471.7800000000007</v>
      </c>
      <c r="BD114" s="93">
        <f t="shared" si="69"/>
        <v>6396526</v>
      </c>
      <c r="BE114" s="93">
        <f t="shared" si="55"/>
        <v>6499040</v>
      </c>
      <c r="BF114" s="93">
        <f t="shared" si="56"/>
        <v>22761808</v>
      </c>
      <c r="BG114" s="93">
        <f t="shared" si="57"/>
        <v>35657374</v>
      </c>
      <c r="BH114" s="184"/>
      <c r="BI114" s="185"/>
      <c r="BJ114" s="30"/>
      <c r="BL114" s="30"/>
      <c r="BN114" s="30"/>
    </row>
    <row r="115" spans="1:66" x14ac:dyDescent="0.35">
      <c r="A115" s="90" t="s">
        <v>166</v>
      </c>
      <c r="B115" s="89">
        <v>868</v>
      </c>
      <c r="C115" s="90" t="s">
        <v>184</v>
      </c>
      <c r="D115" s="203">
        <v>9.23</v>
      </c>
      <c r="E115" s="203">
        <f t="shared" si="51"/>
        <v>9.2761499999999995</v>
      </c>
      <c r="F115" s="203">
        <f t="shared" si="52"/>
        <v>9.7892761590000017</v>
      </c>
      <c r="G115" s="91">
        <f>ACA!P121</f>
        <v>1.3195422807368051</v>
      </c>
      <c r="H115" s="91">
        <f>'Formula factor data'!L118</f>
        <v>147.68</v>
      </c>
      <c r="I115" s="91">
        <f>'Formula factor data'!M118</f>
        <v>596.16</v>
      </c>
      <c r="J115" s="91">
        <f>'Formula factor data'!N118</f>
        <v>743.83999999999992</v>
      </c>
      <c r="K115" s="91">
        <f>'Formula factor data'!X118</f>
        <v>102.50363122502679</v>
      </c>
      <c r="L115" s="91">
        <f>'Formula factor data'!Y118</f>
        <v>0</v>
      </c>
      <c r="M115" s="91">
        <f>'Formula factor data'!Z118</f>
        <v>0</v>
      </c>
      <c r="N115" s="91">
        <f>'Formula factor data'!AA118</f>
        <v>0</v>
      </c>
      <c r="O115" s="91">
        <f>'Formula factor data'!AB118</f>
        <v>0</v>
      </c>
      <c r="P115" s="91">
        <f>'Formula factor data'!AC118</f>
        <v>0</v>
      </c>
      <c r="Q115" s="91">
        <f>'Formula factor data'!AD118</f>
        <v>38.860095214232018</v>
      </c>
      <c r="R115" s="91">
        <f>'Formula factor data'!AE118</f>
        <v>142.27038540103999</v>
      </c>
      <c r="S115" s="91">
        <f>'Formula factor data'!AF118</f>
        <v>9.0906488597706936</v>
      </c>
      <c r="T115" s="92">
        <f>$G115*'National calculations'!$E$43</f>
        <v>9.0007355144719128</v>
      </c>
      <c r="U115" s="92">
        <f>$G115*'National calculations'!$E$44</f>
        <v>1.6396678305634531</v>
      </c>
      <c r="V115" s="92">
        <f>$G115*'National calculations'!$E$52</f>
        <v>1.6685195806591619</v>
      </c>
      <c r="W115" s="92">
        <f>$G115*'National calculations'!$E$53</f>
        <v>1.2636582118227491</v>
      </c>
      <c r="X115" s="92">
        <f>$G115*'National calculations'!$E$54</f>
        <v>1.1900470538524925</v>
      </c>
      <c r="Y115" s="92">
        <f>$G115*'National calculations'!$E$55</f>
        <v>1.091898843225483</v>
      </c>
      <c r="Z115" s="92">
        <f>$G115*'National calculations'!$E$56</f>
        <v>0.6993060007174432</v>
      </c>
      <c r="AA115" s="92">
        <f>$G115*'National calculations'!$E$57</f>
        <v>0.57662073743368192</v>
      </c>
      <c r="AB115" s="92">
        <f>$G115*'National calculations'!$E$46</f>
        <v>0.69129888526309924</v>
      </c>
      <c r="AC115" s="92">
        <f>$G115*'National calculations'!$E$47</f>
        <v>4.7892234597243997</v>
      </c>
      <c r="AD115" s="93">
        <f t="shared" si="58"/>
        <v>3816211.0498983283</v>
      </c>
      <c r="AE115" s="93">
        <f t="shared" si="58"/>
        <v>95800.986782301072</v>
      </c>
      <c r="AF115" s="93">
        <f t="shared" si="58"/>
        <v>0</v>
      </c>
      <c r="AG115" s="93">
        <f t="shared" si="58"/>
        <v>0</v>
      </c>
      <c r="AH115" s="93">
        <f t="shared" si="58"/>
        <v>0</v>
      </c>
      <c r="AI115" s="93">
        <f t="shared" si="58"/>
        <v>0</v>
      </c>
      <c r="AJ115" s="93">
        <f t="shared" si="58"/>
        <v>0</v>
      </c>
      <c r="AK115" s="93">
        <f t="shared" si="58"/>
        <v>12772.295952728929</v>
      </c>
      <c r="AL115" s="93">
        <f t="shared" si="53"/>
        <v>12772.295952728929</v>
      </c>
      <c r="AM115" s="93">
        <f t="shared" si="59"/>
        <v>56060.274535203564</v>
      </c>
      <c r="AN115" s="93">
        <f t="shared" si="59"/>
        <v>24816.174806498482</v>
      </c>
      <c r="AO115" s="92">
        <f t="shared" si="54"/>
        <v>4005660.7819750602</v>
      </c>
      <c r="AP115" s="92">
        <f t="shared" si="60"/>
        <v>9.0007355144719128</v>
      </c>
      <c r="AQ115" s="92">
        <f t="shared" si="61"/>
        <v>0.22595169207842539</v>
      </c>
      <c r="AR115" s="92">
        <f t="shared" si="62"/>
        <v>3.0124135243027483E-2</v>
      </c>
      <c r="AS115" s="92">
        <f t="shared" si="63"/>
        <v>0.13222112125415475</v>
      </c>
      <c r="AT115" s="92">
        <f t="shared" si="64"/>
        <v>5.8530260248616205E-2</v>
      </c>
      <c r="AU115" s="92">
        <f t="shared" si="65"/>
        <v>9.4475627232961372</v>
      </c>
      <c r="AV115" s="92">
        <v>0</v>
      </c>
      <c r="AW115" s="92">
        <v>0</v>
      </c>
      <c r="AX115" s="93">
        <f t="shared" si="66"/>
        <v>0</v>
      </c>
      <c r="AY115" s="93">
        <f t="shared" si="67"/>
        <v>0</v>
      </c>
      <c r="AZ115" s="92">
        <f t="shared" si="68"/>
        <v>9.4499999999999993</v>
      </c>
      <c r="BA115" s="184"/>
      <c r="BB115" s="91">
        <v>203.95</v>
      </c>
      <c r="BC115" s="91">
        <v>714.29</v>
      </c>
      <c r="BD115" s="93">
        <f t="shared" si="69"/>
        <v>795479</v>
      </c>
      <c r="BE115" s="93">
        <f t="shared" si="55"/>
        <v>1098577</v>
      </c>
      <c r="BF115" s="93">
        <f t="shared" si="56"/>
        <v>3847524</v>
      </c>
      <c r="BG115" s="93">
        <f t="shared" si="57"/>
        <v>5741580</v>
      </c>
      <c r="BH115" s="184"/>
      <c r="BI115" s="185"/>
      <c r="BJ115" s="30"/>
      <c r="BL115" s="30"/>
      <c r="BN115" s="30"/>
    </row>
    <row r="116" spans="1:66" x14ac:dyDescent="0.35">
      <c r="A116" s="90" t="s">
        <v>166</v>
      </c>
      <c r="B116" s="89">
        <v>872</v>
      </c>
      <c r="C116" s="90" t="s">
        <v>185</v>
      </c>
      <c r="D116" s="203">
        <v>9.0500000000000007</v>
      </c>
      <c r="E116" s="203">
        <f t="shared" si="51"/>
        <v>9.0952500000000001</v>
      </c>
      <c r="F116" s="203">
        <f t="shared" si="52"/>
        <v>9.5983693650000017</v>
      </c>
      <c r="G116" s="91">
        <f>ACA!P122</f>
        <v>1.2968480648674805</v>
      </c>
      <c r="H116" s="91">
        <f>'Formula factor data'!L119</f>
        <v>123.14</v>
      </c>
      <c r="I116" s="91">
        <f>'Formula factor data'!M119</f>
        <v>802.03</v>
      </c>
      <c r="J116" s="91">
        <f>'Formula factor data'!N119</f>
        <v>925.17</v>
      </c>
      <c r="K116" s="91">
        <f>'Formula factor data'!X119</f>
        <v>90.944539573820393</v>
      </c>
      <c r="L116" s="91">
        <f>'Formula factor data'!Y119</f>
        <v>0</v>
      </c>
      <c r="M116" s="91">
        <f>'Formula factor data'!Z119</f>
        <v>0</v>
      </c>
      <c r="N116" s="91">
        <f>'Formula factor data'!AA119</f>
        <v>0</v>
      </c>
      <c r="O116" s="91">
        <f>'Formula factor data'!AB119</f>
        <v>0</v>
      </c>
      <c r="P116" s="91">
        <f>'Formula factor data'!AC119</f>
        <v>12.05738617081448</v>
      </c>
      <c r="Q116" s="91">
        <f>'Formula factor data'!AD119</f>
        <v>8.6923651960784305</v>
      </c>
      <c r="R116" s="91">
        <f>'Formula factor data'!AE119</f>
        <v>252.49756034012398</v>
      </c>
      <c r="S116" s="91">
        <f>'Formula factor data'!AF119</f>
        <v>12.605536746490504</v>
      </c>
      <c r="T116" s="92">
        <f>$G116*'National calculations'!$E$43</f>
        <v>8.8459359012044505</v>
      </c>
      <c r="U116" s="92">
        <f>$G116*'National calculations'!$E$44</f>
        <v>1.6114679189395402</v>
      </c>
      <c r="V116" s="92">
        <f>$G116*'National calculations'!$E$52</f>
        <v>1.6398234607254145</v>
      </c>
      <c r="W116" s="92">
        <f>$G116*'National calculations'!$E$53</f>
        <v>1.2419251209905726</v>
      </c>
      <c r="X116" s="92">
        <f>$G116*'National calculations'!$E$54</f>
        <v>1.1695799683115109</v>
      </c>
      <c r="Y116" s="92">
        <f>$G116*'National calculations'!$E$55</f>
        <v>1.0731197647394277</v>
      </c>
      <c r="Z116" s="92">
        <f>$G116*'National calculations'!$E$56</f>
        <v>0.68727895045109322</v>
      </c>
      <c r="AA116" s="92">
        <f>$G116*'National calculations'!$E$57</f>
        <v>0.5667036959859898</v>
      </c>
      <c r="AB116" s="92">
        <f>$G116*'National calculations'!$E$46</f>
        <v>0.67940954578424284</v>
      </c>
      <c r="AC116" s="92">
        <f>$G116*'National calculations'!$E$47</f>
        <v>4.7068557534158675</v>
      </c>
      <c r="AD116" s="93">
        <f t="shared" si="58"/>
        <v>4664876.8750988729</v>
      </c>
      <c r="AE116" s="93">
        <f t="shared" si="58"/>
        <v>83535.89851778523</v>
      </c>
      <c r="AF116" s="93">
        <f t="shared" si="58"/>
        <v>0</v>
      </c>
      <c r="AG116" s="93">
        <f t="shared" si="58"/>
        <v>0</v>
      </c>
      <c r="AH116" s="93">
        <f t="shared" si="58"/>
        <v>0</v>
      </c>
      <c r="AI116" s="93">
        <f t="shared" si="58"/>
        <v>0</v>
      </c>
      <c r="AJ116" s="93">
        <f t="shared" si="58"/>
        <v>4723.468996216714</v>
      </c>
      <c r="AK116" s="93">
        <f t="shared" si="58"/>
        <v>2807.8174255822491</v>
      </c>
      <c r="AL116" s="93">
        <f t="shared" si="53"/>
        <v>7531.2864217989627</v>
      </c>
      <c r="AM116" s="93">
        <f t="shared" si="59"/>
        <v>97783.074085918459</v>
      </c>
      <c r="AN116" s="93">
        <f t="shared" si="59"/>
        <v>33819.492601264952</v>
      </c>
      <c r="AO116" s="92">
        <f t="shared" si="54"/>
        <v>4887546.6267256411</v>
      </c>
      <c r="AP116" s="92">
        <f t="shared" si="60"/>
        <v>8.8459359012044487</v>
      </c>
      <c r="AQ116" s="92">
        <f t="shared" si="61"/>
        <v>0.15840786874405677</v>
      </c>
      <c r="AR116" s="92">
        <f t="shared" si="62"/>
        <v>1.4281465240051592E-2</v>
      </c>
      <c r="AS116" s="92">
        <f t="shared" si="63"/>
        <v>0.18542457362680706</v>
      </c>
      <c r="AT116" s="92">
        <f t="shared" si="64"/>
        <v>6.4131395484196357E-2</v>
      </c>
      <c r="AU116" s="92">
        <f t="shared" si="65"/>
        <v>9.2681812042995624</v>
      </c>
      <c r="AV116" s="92">
        <v>0</v>
      </c>
      <c r="AW116" s="92">
        <v>0</v>
      </c>
      <c r="AX116" s="93">
        <f t="shared" si="66"/>
        <v>0</v>
      </c>
      <c r="AY116" s="93">
        <f t="shared" si="67"/>
        <v>0</v>
      </c>
      <c r="AZ116" s="92">
        <f t="shared" si="68"/>
        <v>9.27</v>
      </c>
      <c r="BA116" s="184"/>
      <c r="BB116" s="91">
        <v>274.38</v>
      </c>
      <c r="BC116" s="91">
        <v>960.96</v>
      </c>
      <c r="BD116" s="93">
        <f t="shared" si="69"/>
        <v>650660</v>
      </c>
      <c r="BE116" s="93">
        <f t="shared" si="55"/>
        <v>1449797</v>
      </c>
      <c r="BF116" s="93">
        <f t="shared" si="56"/>
        <v>5077617</v>
      </c>
      <c r="BG116" s="93">
        <f t="shared" si="57"/>
        <v>7178074</v>
      </c>
      <c r="BH116" s="184"/>
      <c r="BI116" s="185"/>
      <c r="BJ116" s="30"/>
      <c r="BL116" s="30"/>
      <c r="BN116" s="30"/>
    </row>
    <row r="117" spans="1:66" x14ac:dyDescent="0.35">
      <c r="A117" s="90" t="s">
        <v>186</v>
      </c>
      <c r="B117" s="89">
        <v>800</v>
      </c>
      <c r="C117" s="90" t="s">
        <v>187</v>
      </c>
      <c r="D117" s="203">
        <v>7.9</v>
      </c>
      <c r="E117" s="203">
        <f t="shared" si="51"/>
        <v>7.9394999999999998</v>
      </c>
      <c r="F117" s="203">
        <f t="shared" si="52"/>
        <v>8.3786870700000016</v>
      </c>
      <c r="G117" s="91">
        <f>ACA!P123</f>
        <v>1.149954678701548</v>
      </c>
      <c r="H117" s="91">
        <f>'Formula factor data'!L120</f>
        <v>250.73</v>
      </c>
      <c r="I117" s="91">
        <f>'Formula factor data'!M120</f>
        <v>868.52</v>
      </c>
      <c r="J117" s="91">
        <f>'Formula factor data'!N120</f>
        <v>1119.25</v>
      </c>
      <c r="K117" s="91">
        <f>'Formula factor data'!X120</f>
        <v>192.66398798347728</v>
      </c>
      <c r="L117" s="91">
        <f>'Formula factor data'!Y120</f>
        <v>9.3568364316356831</v>
      </c>
      <c r="M117" s="91">
        <f>'Formula factor data'!Z120</f>
        <v>14.158370916290837</v>
      </c>
      <c r="N117" s="91">
        <f>'Formula factor data'!AA120</f>
        <v>20.067951820481792</v>
      </c>
      <c r="O117" s="91">
        <f>'Formula factor data'!AB120</f>
        <v>25.238835111648886</v>
      </c>
      <c r="P117" s="91">
        <f>'Formula factor data'!AC120</f>
        <v>42.967577824221756</v>
      </c>
      <c r="Q117" s="91">
        <f>'Formula factor data'!AD120</f>
        <v>79.902458475415244</v>
      </c>
      <c r="R117" s="91">
        <f>'Formula factor data'!AE120</f>
        <v>98.045601453689997</v>
      </c>
      <c r="S117" s="91">
        <f>'Formula factor data'!AF120</f>
        <v>22.514012882811617</v>
      </c>
      <c r="T117" s="92">
        <f>$G117*'National calculations'!$E$43</f>
        <v>7.8439607943768879</v>
      </c>
      <c r="U117" s="92">
        <f>$G117*'National calculations'!$E$44</f>
        <v>1.4289376860436873</v>
      </c>
      <c r="V117" s="92">
        <f>$G117*'National calculations'!$E$52</f>
        <v>1.454081408602363</v>
      </c>
      <c r="W117" s="92">
        <f>$G117*'National calculations'!$E$53</f>
        <v>1.1012528315150261</v>
      </c>
      <c r="X117" s="92">
        <f>$G117*'National calculations'!$E$54</f>
        <v>1.0371021811355106</v>
      </c>
      <c r="Y117" s="92">
        <f>$G117*'National calculations'!$E$55</f>
        <v>0.95156798062948922</v>
      </c>
      <c r="Z117" s="92">
        <f>$G117*'National calculations'!$E$56</f>
        <v>0.60943117860540241</v>
      </c>
      <c r="AA117" s="92">
        <f>$G117*'National calculations'!$E$57</f>
        <v>0.50251342797287624</v>
      </c>
      <c r="AB117" s="92">
        <f>$G117*'National calculations'!$E$46</f>
        <v>0.6024531377998551</v>
      </c>
      <c r="AC117" s="92">
        <f>$G117*'National calculations'!$E$47</f>
        <v>4.1737123586385385</v>
      </c>
      <c r="AD117" s="93">
        <f t="shared" si="58"/>
        <v>5004231.2778906096</v>
      </c>
      <c r="AE117" s="93">
        <f t="shared" si="58"/>
        <v>156923.75490864352</v>
      </c>
      <c r="AF117" s="93">
        <f t="shared" si="58"/>
        <v>7755.1930821875912</v>
      </c>
      <c r="AG117" s="93">
        <f t="shared" si="58"/>
        <v>8887.4092548870085</v>
      </c>
      <c r="AH117" s="93">
        <f t="shared" si="58"/>
        <v>11863.134464248084</v>
      </c>
      <c r="AI117" s="93">
        <f t="shared" si="58"/>
        <v>13689.386395560456</v>
      </c>
      <c r="AJ117" s="93">
        <f t="shared" si="58"/>
        <v>14925.895509283846</v>
      </c>
      <c r="AK117" s="93">
        <f t="shared" si="58"/>
        <v>22886.673237806546</v>
      </c>
      <c r="AL117" s="93">
        <f t="shared" si="53"/>
        <v>80007.691943973536</v>
      </c>
      <c r="AM117" s="93">
        <f t="shared" si="59"/>
        <v>33668.691738652255</v>
      </c>
      <c r="AN117" s="93">
        <f t="shared" si="59"/>
        <v>53561.197872576726</v>
      </c>
      <c r="AO117" s="92">
        <f t="shared" si="54"/>
        <v>5328392.6143544549</v>
      </c>
      <c r="AP117" s="92">
        <f t="shared" si="60"/>
        <v>7.8439607943768888</v>
      </c>
      <c r="AQ117" s="92">
        <f t="shared" si="61"/>
        <v>0.24597260055667527</v>
      </c>
      <c r="AR117" s="92">
        <f t="shared" si="62"/>
        <v>0.12540931144206613</v>
      </c>
      <c r="AS117" s="92">
        <f t="shared" si="63"/>
        <v>5.2774518868214937E-2</v>
      </c>
      <c r="AT117" s="92">
        <f t="shared" si="64"/>
        <v>8.3955339568048348E-2</v>
      </c>
      <c r="AU117" s="92">
        <f t="shared" si="65"/>
        <v>8.352072564811893</v>
      </c>
      <c r="AV117" s="92">
        <v>0</v>
      </c>
      <c r="AW117" s="92">
        <v>0</v>
      </c>
      <c r="AX117" s="93">
        <f t="shared" si="66"/>
        <v>0</v>
      </c>
      <c r="AY117" s="93">
        <f t="shared" si="67"/>
        <v>0</v>
      </c>
      <c r="AZ117" s="92">
        <f t="shared" si="68"/>
        <v>8.35</v>
      </c>
      <c r="BA117" s="184"/>
      <c r="BB117" s="91">
        <v>297.13</v>
      </c>
      <c r="BC117" s="91">
        <v>1040.6300000000001</v>
      </c>
      <c r="BD117" s="93">
        <f t="shared" si="69"/>
        <v>1193350</v>
      </c>
      <c r="BE117" s="93">
        <f t="shared" si="55"/>
        <v>1414191</v>
      </c>
      <c r="BF117" s="93">
        <f t="shared" si="56"/>
        <v>4952879</v>
      </c>
      <c r="BG117" s="93">
        <f t="shared" si="57"/>
        <v>7560420</v>
      </c>
      <c r="BH117" s="184"/>
      <c r="BI117" s="185"/>
      <c r="BJ117" s="30"/>
      <c r="BL117" s="30"/>
      <c r="BN117" s="30"/>
    </row>
    <row r="118" spans="1:66" x14ac:dyDescent="0.35">
      <c r="A118" s="90" t="s">
        <v>186</v>
      </c>
      <c r="B118" s="89">
        <v>839</v>
      </c>
      <c r="C118" s="90" t="s">
        <v>188</v>
      </c>
      <c r="D118" s="203">
        <v>7.92</v>
      </c>
      <c r="E118" s="203">
        <f t="shared" si="51"/>
        <v>7.9595999999999991</v>
      </c>
      <c r="F118" s="203">
        <f t="shared" si="52"/>
        <v>8.3998989360000014</v>
      </c>
      <c r="G118" s="91">
        <f>ACA!P124</f>
        <v>1.1202317807028481</v>
      </c>
      <c r="H118" s="91">
        <f>'Formula factor data'!L121</f>
        <v>614.62</v>
      </c>
      <c r="I118" s="91">
        <f>'Formula factor data'!M121</f>
        <v>1511.32</v>
      </c>
      <c r="J118" s="91">
        <f>'Formula factor data'!N121</f>
        <v>2125.94</v>
      </c>
      <c r="K118" s="91">
        <f>'Formula factor data'!X121</f>
        <v>427.57560165024069</v>
      </c>
      <c r="L118" s="91">
        <f>'Formula factor data'!Y121</f>
        <v>0</v>
      </c>
      <c r="M118" s="91">
        <f>'Formula factor data'!Z121</f>
        <v>44.189723936342965</v>
      </c>
      <c r="N118" s="91">
        <f>'Formula factor data'!AA121</f>
        <v>122.32728266753276</v>
      </c>
      <c r="O118" s="91">
        <f>'Formula factor data'!AB121</f>
        <v>73.649539893904944</v>
      </c>
      <c r="P118" s="91">
        <f>'Formula factor data'!AC121</f>
        <v>280.78887084551263</v>
      </c>
      <c r="Q118" s="91">
        <f>'Formula factor data'!AD121</f>
        <v>290.91568258092451</v>
      </c>
      <c r="R118" s="91">
        <f>'Formula factor data'!AE121</f>
        <v>381.72154417450997</v>
      </c>
      <c r="S118" s="91">
        <f>'Formula factor data'!AF121</f>
        <v>39.514309595820734</v>
      </c>
      <c r="T118" s="92">
        <f>$G118*'National calculations'!$E$43</f>
        <v>7.6412178072703725</v>
      </c>
      <c r="U118" s="92">
        <f>$G118*'National calculations'!$E$44</f>
        <v>1.3920039095432677</v>
      </c>
      <c r="V118" s="92">
        <f>$G118*'National calculations'!$E$52</f>
        <v>1.4164977418803888</v>
      </c>
      <c r="W118" s="92">
        <f>$G118*'National calculations'!$E$53</f>
        <v>1.0727887309829425</v>
      </c>
      <c r="X118" s="92">
        <f>$G118*'National calculations'!$E$54</f>
        <v>1.0102961835470436</v>
      </c>
      <c r="Y118" s="92">
        <f>$G118*'National calculations'!$E$55</f>
        <v>0.92697278696584429</v>
      </c>
      <c r="Z118" s="92">
        <f>$G118*'National calculations'!$E$56</f>
        <v>0.59367920064104562</v>
      </c>
      <c r="AA118" s="92">
        <f>$G118*'National calculations'!$E$57</f>
        <v>0.48952495491454695</v>
      </c>
      <c r="AB118" s="92">
        <f>$G118*'National calculations'!$E$46</f>
        <v>0.58688152137403149</v>
      </c>
      <c r="AC118" s="92">
        <f>$G118*'National calculations'!$E$47</f>
        <v>4.0658343448268983</v>
      </c>
      <c r="AD118" s="93">
        <f t="shared" si="58"/>
        <v>9259519.2335573733</v>
      </c>
      <c r="AE118" s="93">
        <f t="shared" si="58"/>
        <v>339256.53819979646</v>
      </c>
      <c r="AF118" s="93">
        <f t="shared" si="58"/>
        <v>0</v>
      </c>
      <c r="AG118" s="93">
        <f t="shared" si="58"/>
        <v>27021.555582568879</v>
      </c>
      <c r="AH118" s="93">
        <f t="shared" si="58"/>
        <v>70444.468488932587</v>
      </c>
      <c r="AI118" s="93">
        <f t="shared" si="58"/>
        <v>38914.537974896964</v>
      </c>
      <c r="AJ118" s="93">
        <f t="shared" si="58"/>
        <v>95018.152063705464</v>
      </c>
      <c r="AK118" s="93">
        <f t="shared" si="58"/>
        <v>81173.977247636183</v>
      </c>
      <c r="AL118" s="93">
        <f t="shared" si="53"/>
        <v>312572.69135774008</v>
      </c>
      <c r="AM118" s="93">
        <f t="shared" si="59"/>
        <v>127694.43273423717</v>
      </c>
      <c r="AN118" s="93">
        <f t="shared" si="59"/>
        <v>91575.423128082286</v>
      </c>
      <c r="AO118" s="92">
        <f t="shared" si="54"/>
        <v>10130618.318977229</v>
      </c>
      <c r="AP118" s="92">
        <f t="shared" si="60"/>
        <v>7.6412178072703716</v>
      </c>
      <c r="AQ118" s="92">
        <f t="shared" si="61"/>
        <v>0.27996411428471635</v>
      </c>
      <c r="AR118" s="92">
        <f t="shared" si="62"/>
        <v>0.25794384730184167</v>
      </c>
      <c r="AS118" s="92">
        <f t="shared" si="63"/>
        <v>0.10537706642068026</v>
      </c>
      <c r="AT118" s="92">
        <f t="shared" si="64"/>
        <v>7.5570635609100462E-2</v>
      </c>
      <c r="AU118" s="92">
        <f t="shared" si="65"/>
        <v>8.3600734708867108</v>
      </c>
      <c r="AV118" s="92">
        <v>0</v>
      </c>
      <c r="AW118" s="92">
        <v>0</v>
      </c>
      <c r="AX118" s="93">
        <f t="shared" si="66"/>
        <v>0</v>
      </c>
      <c r="AY118" s="93">
        <f t="shared" si="67"/>
        <v>0</v>
      </c>
      <c r="AZ118" s="92">
        <f t="shared" si="68"/>
        <v>8.36</v>
      </c>
      <c r="BA118" s="184"/>
      <c r="BB118" s="91">
        <v>517.03</v>
      </c>
      <c r="BC118" s="91">
        <v>1810.81</v>
      </c>
      <c r="BD118" s="93">
        <f t="shared" si="69"/>
        <v>2928788</v>
      </c>
      <c r="BE118" s="93">
        <f t="shared" si="55"/>
        <v>2463752</v>
      </c>
      <c r="BF118" s="93">
        <f t="shared" si="56"/>
        <v>8628872</v>
      </c>
      <c r="BG118" s="93">
        <f t="shared" si="57"/>
        <v>14021412</v>
      </c>
      <c r="BH118" s="184"/>
      <c r="BI118" s="185"/>
      <c r="BJ118" s="30"/>
      <c r="BL118" s="30"/>
      <c r="BN118" s="30"/>
    </row>
    <row r="119" spans="1:66" x14ac:dyDescent="0.35">
      <c r="A119" s="90" t="s">
        <v>186</v>
      </c>
      <c r="B119" s="89">
        <v>801</v>
      </c>
      <c r="C119" s="90" t="s">
        <v>189</v>
      </c>
      <c r="D119" s="203">
        <v>8.25</v>
      </c>
      <c r="E119" s="203">
        <f t="shared" si="51"/>
        <v>8.2912499999999998</v>
      </c>
      <c r="F119" s="203">
        <f t="shared" si="52"/>
        <v>8.7498947250000008</v>
      </c>
      <c r="G119" s="91">
        <f>ACA!P125</f>
        <v>1.1275597266794235</v>
      </c>
      <c r="H119" s="91">
        <f>'Formula factor data'!L122</f>
        <v>878.37</v>
      </c>
      <c r="I119" s="91">
        <f>'Formula factor data'!M122</f>
        <v>2007.93</v>
      </c>
      <c r="J119" s="91">
        <f>'Formula factor data'!N122</f>
        <v>2886.3</v>
      </c>
      <c r="K119" s="91">
        <f>'Formula factor data'!X122</f>
        <v>790.13314714464377</v>
      </c>
      <c r="L119" s="91">
        <f>'Formula factor data'!Y122</f>
        <v>198.67172022083648</v>
      </c>
      <c r="M119" s="91">
        <f>'Formula factor data'!Z122</f>
        <v>278.00283989355364</v>
      </c>
      <c r="N119" s="91">
        <f>'Formula factor data'!AA122</f>
        <v>203.83053580649008</v>
      </c>
      <c r="O119" s="91">
        <f>'Formula factor data'!AB122</f>
        <v>186.97840489335508</v>
      </c>
      <c r="P119" s="91">
        <f>'Formula factor data'!AC122</f>
        <v>291.07183937720936</v>
      </c>
      <c r="Q119" s="91">
        <f>'Formula factor data'!AD122</f>
        <v>332.57164475513366</v>
      </c>
      <c r="R119" s="91">
        <f>'Formula factor data'!AE122</f>
        <v>692.74123995078003</v>
      </c>
      <c r="S119" s="91">
        <f>'Formula factor data'!AF122</f>
        <v>58.309090909090919</v>
      </c>
      <c r="T119" s="92">
        <f>$G119*'National calculations'!$E$43</f>
        <v>7.6912024910219721</v>
      </c>
      <c r="U119" s="92">
        <f>$G119*'National calculations'!$E$44</f>
        <v>1.4011096407178598</v>
      </c>
      <c r="V119" s="92">
        <f>$G119*'National calculations'!$E$52</f>
        <v>1.4257636983612234</v>
      </c>
      <c r="W119" s="92">
        <f>$G119*'National calculations'!$E$53</f>
        <v>1.079806330376516</v>
      </c>
      <c r="X119" s="92">
        <f>$G119*'National calculations'!$E$54</f>
        <v>1.0169049907429331</v>
      </c>
      <c r="Y119" s="92">
        <f>$G119*'National calculations'!$E$55</f>
        <v>0.93303653789815522</v>
      </c>
      <c r="Z119" s="92">
        <f>$G119*'National calculations'!$E$56</f>
        <v>0.59756272651904241</v>
      </c>
      <c r="AA119" s="92">
        <f>$G119*'National calculations'!$E$57</f>
        <v>0.49272716046307069</v>
      </c>
      <c r="AB119" s="92">
        <f>$G119*'National calculations'!$E$46</f>
        <v>0.59072058053782439</v>
      </c>
      <c r="AC119" s="92">
        <f>$G119*'National calculations'!$E$47</f>
        <v>4.092430817933475</v>
      </c>
      <c r="AD119" s="93">
        <f t="shared" si="58"/>
        <v>12653497.117406929</v>
      </c>
      <c r="AE119" s="93">
        <f t="shared" si="58"/>
        <v>631026.00685160921</v>
      </c>
      <c r="AF119" s="93">
        <f t="shared" si="58"/>
        <v>161457.58815165225</v>
      </c>
      <c r="AG119" s="93">
        <f t="shared" si="58"/>
        <v>171107.85903643371</v>
      </c>
      <c r="AH119" s="93">
        <f t="shared" si="58"/>
        <v>118147.48480263275</v>
      </c>
      <c r="AI119" s="93">
        <f t="shared" si="58"/>
        <v>99440.879631146847</v>
      </c>
      <c r="AJ119" s="93">
        <f t="shared" si="58"/>
        <v>99142.198712160069</v>
      </c>
      <c r="AK119" s="93">
        <f t="shared" si="58"/>
        <v>93404.236837316144</v>
      </c>
      <c r="AL119" s="93">
        <f t="shared" si="53"/>
        <v>742700.24717134191</v>
      </c>
      <c r="AM119" s="93">
        <f t="shared" si="59"/>
        <v>233253.40923294376</v>
      </c>
      <c r="AN119" s="93">
        <f t="shared" si="59"/>
        <v>136016.77474316751</v>
      </c>
      <c r="AO119" s="92">
        <f t="shared" si="54"/>
        <v>14396493.555405993</v>
      </c>
      <c r="AP119" s="92">
        <f t="shared" si="60"/>
        <v>7.6912024910219721</v>
      </c>
      <c r="AQ119" s="92">
        <f t="shared" si="61"/>
        <v>0.38355790108966631</v>
      </c>
      <c r="AR119" s="92">
        <f t="shared" si="62"/>
        <v>0.45143709585777086</v>
      </c>
      <c r="AS119" s="92">
        <f t="shared" si="63"/>
        <v>0.14177892368299105</v>
      </c>
      <c r="AT119" s="92">
        <f t="shared" si="64"/>
        <v>8.2675370059262121E-2</v>
      </c>
      <c r="AU119" s="92">
        <f t="shared" si="65"/>
        <v>8.7506517817116638</v>
      </c>
      <c r="AV119" s="92">
        <v>0</v>
      </c>
      <c r="AW119" s="92">
        <v>7.5708189054779496E-4</v>
      </c>
      <c r="AX119" s="93">
        <f t="shared" si="66"/>
        <v>0</v>
      </c>
      <c r="AY119" s="93">
        <f t="shared" si="67"/>
        <v>1245.5443125922175</v>
      </c>
      <c r="AZ119" s="92">
        <f t="shared" si="68"/>
        <v>8.75</v>
      </c>
      <c r="BA119" s="184"/>
      <c r="BB119" s="91">
        <v>686.92</v>
      </c>
      <c r="BC119" s="91">
        <v>2405.83</v>
      </c>
      <c r="BD119" s="93">
        <f t="shared" si="69"/>
        <v>4380871</v>
      </c>
      <c r="BE119" s="93">
        <f t="shared" si="55"/>
        <v>3426014</v>
      </c>
      <c r="BF119" s="93">
        <f t="shared" si="56"/>
        <v>11999078</v>
      </c>
      <c r="BG119" s="93">
        <f t="shared" si="57"/>
        <v>19805963</v>
      </c>
      <c r="BH119" s="184"/>
      <c r="BI119" s="185"/>
      <c r="BJ119" s="30"/>
      <c r="BL119" s="30"/>
      <c r="BN119" s="30"/>
    </row>
    <row r="120" spans="1:66" x14ac:dyDescent="0.35">
      <c r="A120" s="90" t="s">
        <v>186</v>
      </c>
      <c r="B120" s="89">
        <v>908</v>
      </c>
      <c r="C120" s="90" t="s">
        <v>190</v>
      </c>
      <c r="D120" s="203">
        <v>7.52</v>
      </c>
      <c r="E120" s="203">
        <f t="shared" si="51"/>
        <v>7.557599999999999</v>
      </c>
      <c r="F120" s="203">
        <f t="shared" si="52"/>
        <v>7.975661616</v>
      </c>
      <c r="G120" s="91">
        <f>ACA!P126</f>
        <v>1.0392964091100911</v>
      </c>
      <c r="H120" s="91">
        <f>'Formula factor data'!L123</f>
        <v>882.02</v>
      </c>
      <c r="I120" s="91">
        <f>'Formula factor data'!M123</f>
        <v>2061.9299999999998</v>
      </c>
      <c r="J120" s="91">
        <f>'Formula factor data'!N123</f>
        <v>2943.95</v>
      </c>
      <c r="K120" s="91">
        <f>'Formula factor data'!X123</f>
        <v>660.54442457576954</v>
      </c>
      <c r="L120" s="91">
        <f>'Formula factor data'!Y123</f>
        <v>41.684864321211641</v>
      </c>
      <c r="M120" s="91">
        <f>'Formula factor data'!Z123</f>
        <v>128.65412163761141</v>
      </c>
      <c r="N120" s="91">
        <f>'Formula factor data'!AA123</f>
        <v>52.715677999526697</v>
      </c>
      <c r="O120" s="91">
        <f>'Formula factor data'!AB123</f>
        <v>193.09729628460991</v>
      </c>
      <c r="P120" s="91">
        <f>'Formula factor data'!AC123</f>
        <v>260.79165812100655</v>
      </c>
      <c r="Q120" s="91">
        <f>'Formula factor data'!AD123</f>
        <v>427.87945689043147</v>
      </c>
      <c r="R120" s="91">
        <f>'Formula factor data'!AE123</f>
        <v>103.1792687083005</v>
      </c>
      <c r="S120" s="91">
        <f>'Formula factor data'!AF123</f>
        <v>58.897809679738032</v>
      </c>
      <c r="T120" s="92">
        <f>$G120*'National calculations'!$E$43</f>
        <v>7.0891491967328291</v>
      </c>
      <c r="U120" s="92">
        <f>$G120*'National calculations'!$E$44</f>
        <v>1.291433335115564</v>
      </c>
      <c r="V120" s="92">
        <f>$G120*'National calculations'!$E$52</f>
        <v>1.3141575181211049</v>
      </c>
      <c r="W120" s="92">
        <f>$G120*'National calculations'!$E$53</f>
        <v>0.99528106151819073</v>
      </c>
      <c r="X120" s="92">
        <f>$G120*'National calculations'!$E$54</f>
        <v>0.93730352395402494</v>
      </c>
      <c r="Y120" s="92">
        <f>$G120*'National calculations'!$E$55</f>
        <v>0.8600001405351364</v>
      </c>
      <c r="Z120" s="92">
        <f>$G120*'National calculations'!$E$56</f>
        <v>0.55078660685958103</v>
      </c>
      <c r="AA120" s="92">
        <f>$G120*'National calculations'!$E$57</f>
        <v>0.45415737758597086</v>
      </c>
      <c r="AB120" s="92">
        <f>$G120*'National calculations'!$E$46</f>
        <v>0.54448005157862178</v>
      </c>
      <c r="AC120" s="92">
        <f>$G120*'National calculations'!$E$47</f>
        <v>3.7720828023320978</v>
      </c>
      <c r="AD120" s="93">
        <f t="shared" si="58"/>
        <v>11895957.443301318</v>
      </c>
      <c r="AE120" s="93">
        <f t="shared" si="58"/>
        <v>486237.98085647007</v>
      </c>
      <c r="AF120" s="93">
        <f t="shared" si="58"/>
        <v>31224.87236855974</v>
      </c>
      <c r="AG120" s="93">
        <f t="shared" si="58"/>
        <v>72986.796128738235</v>
      </c>
      <c r="AH120" s="93">
        <f t="shared" si="58"/>
        <v>28164.036731251763</v>
      </c>
      <c r="AI120" s="93">
        <f t="shared" si="58"/>
        <v>94656.310106780045</v>
      </c>
      <c r="AJ120" s="93">
        <f t="shared" si="58"/>
        <v>81875.114910039265</v>
      </c>
      <c r="AK120" s="93">
        <f t="shared" si="58"/>
        <v>110765.02887663266</v>
      </c>
      <c r="AL120" s="93">
        <f t="shared" si="53"/>
        <v>419672.15912200173</v>
      </c>
      <c r="AM120" s="93">
        <f t="shared" si="59"/>
        <v>32022.060522439762</v>
      </c>
      <c r="AN120" s="93">
        <f t="shared" si="59"/>
        <v>126635.4265431422</v>
      </c>
      <c r="AO120" s="92">
        <f t="shared" si="54"/>
        <v>12960525.070345372</v>
      </c>
      <c r="AP120" s="92">
        <f t="shared" si="60"/>
        <v>7.0891491967328291</v>
      </c>
      <c r="AQ120" s="92">
        <f t="shared" si="61"/>
        <v>0.28976344340830423</v>
      </c>
      <c r="AR120" s="92">
        <f t="shared" si="62"/>
        <v>0.25009492207003287</v>
      </c>
      <c r="AS120" s="92">
        <f t="shared" si="63"/>
        <v>1.908288304765364E-2</v>
      </c>
      <c r="AT120" s="92">
        <f t="shared" si="64"/>
        <v>7.5465756887164781E-2</v>
      </c>
      <c r="AU120" s="92">
        <f t="shared" si="65"/>
        <v>7.7235562021459838</v>
      </c>
      <c r="AV120" s="92">
        <v>0</v>
      </c>
      <c r="AW120" s="92">
        <v>0</v>
      </c>
      <c r="AX120" s="93">
        <f t="shared" si="66"/>
        <v>0</v>
      </c>
      <c r="AY120" s="93">
        <f t="shared" si="67"/>
        <v>0</v>
      </c>
      <c r="AZ120" s="92">
        <f t="shared" si="68"/>
        <v>7.72</v>
      </c>
      <c r="BA120" s="184"/>
      <c r="BB120" s="91">
        <v>705.4</v>
      </c>
      <c r="BC120" s="91">
        <v>2470.5299999999997</v>
      </c>
      <c r="BD120" s="93">
        <f t="shared" si="69"/>
        <v>3881241</v>
      </c>
      <c r="BE120" s="93">
        <f t="shared" si="55"/>
        <v>3104043</v>
      </c>
      <c r="BF120" s="93">
        <f t="shared" si="56"/>
        <v>10871321</v>
      </c>
      <c r="BG120" s="93">
        <f t="shared" si="57"/>
        <v>17856605</v>
      </c>
      <c r="BH120" s="184"/>
      <c r="BI120" s="185"/>
      <c r="BJ120" s="30"/>
      <c r="BL120" s="30"/>
      <c r="BN120" s="30"/>
    </row>
    <row r="121" spans="1:66" x14ac:dyDescent="0.35">
      <c r="A121" s="90" t="s">
        <v>186</v>
      </c>
      <c r="B121" s="89">
        <v>878</v>
      </c>
      <c r="C121" s="90" t="s">
        <v>191</v>
      </c>
      <c r="D121" s="203">
        <v>7.43</v>
      </c>
      <c r="E121" s="203">
        <f t="shared" si="51"/>
        <v>7.4671499999999993</v>
      </c>
      <c r="F121" s="203">
        <f t="shared" si="52"/>
        <v>7.880208219</v>
      </c>
      <c r="G121" s="91">
        <f>ACA!P127</f>
        <v>1.0540455803705386</v>
      </c>
      <c r="H121" s="91">
        <f>'Formula factor data'!L124</f>
        <v>1147.6500000000001</v>
      </c>
      <c r="I121" s="91">
        <f>'Formula factor data'!M124</f>
        <v>3184.56</v>
      </c>
      <c r="J121" s="91">
        <f>'Formula factor data'!N124</f>
        <v>4332.21</v>
      </c>
      <c r="K121" s="91">
        <f>'Formula factor data'!X124</f>
        <v>846.80168199665525</v>
      </c>
      <c r="L121" s="91">
        <f>'Formula factor data'!Y124</f>
        <v>0</v>
      </c>
      <c r="M121" s="91">
        <f>'Formula factor data'!Z124</f>
        <v>22.520649660540293</v>
      </c>
      <c r="N121" s="91">
        <f>'Formula factor data'!AA124</f>
        <v>38.641989035025425</v>
      </c>
      <c r="O121" s="91">
        <f>'Formula factor data'!AB124</f>
        <v>113.21856659943755</v>
      </c>
      <c r="P121" s="91">
        <f>'Formula factor data'!AC124</f>
        <v>299.41388319177344</v>
      </c>
      <c r="Q121" s="91">
        <f>'Formula factor data'!AD124</f>
        <v>447.09027440843113</v>
      </c>
      <c r="R121" s="91">
        <f>'Formula factor data'!AE124</f>
        <v>247.72276098334828</v>
      </c>
      <c r="S121" s="91">
        <f>'Formula factor data'!AF124</f>
        <v>89.839322342733183</v>
      </c>
      <c r="T121" s="92">
        <f>$G121*'National calculations'!$E$43</f>
        <v>7.1897548321193749</v>
      </c>
      <c r="U121" s="92">
        <f>$G121*'National calculations'!$E$44</f>
        <v>1.3097607066566435</v>
      </c>
      <c r="V121" s="92">
        <f>$G121*'National calculations'!$E$52</f>
        <v>1.3328073798237634</v>
      </c>
      <c r="W121" s="92">
        <f>$G121*'National calculations'!$E$53</f>
        <v>1.0094055891312337</v>
      </c>
      <c r="X121" s="92">
        <f>$G121*'National calculations'!$E$54</f>
        <v>0.95060526355077413</v>
      </c>
      <c r="Y121" s="92">
        <f>$G121*'National calculations'!$E$55</f>
        <v>0.87220482944349387</v>
      </c>
      <c r="Z121" s="92">
        <f>$G121*'National calculations'!$E$56</f>
        <v>0.55860309301437172</v>
      </c>
      <c r="AA121" s="92">
        <f>$G121*'National calculations'!$E$57</f>
        <v>0.46060255038027198</v>
      </c>
      <c r="AB121" s="92">
        <f>$G121*'National calculations'!$E$46</f>
        <v>0.55220703827677342</v>
      </c>
      <c r="AC121" s="92">
        <f>$G121*'National calculations'!$E$47</f>
        <v>3.8256143018855533</v>
      </c>
      <c r="AD121" s="93">
        <f t="shared" si="58"/>
        <v>17754090.835315853</v>
      </c>
      <c r="AE121" s="93">
        <f t="shared" si="58"/>
        <v>632191.31456368486</v>
      </c>
      <c r="AF121" s="93">
        <f t="shared" si="58"/>
        <v>0</v>
      </c>
      <c r="AG121" s="93">
        <f t="shared" si="58"/>
        <v>12957.507693783002</v>
      </c>
      <c r="AH121" s="93">
        <f t="shared" si="58"/>
        <v>20937.968557336888</v>
      </c>
      <c r="AI121" s="93">
        <f t="shared" si="58"/>
        <v>56287.374925298594</v>
      </c>
      <c r="AJ121" s="93">
        <f t="shared" si="58"/>
        <v>95334.507108150006</v>
      </c>
      <c r="AK121" s="93">
        <f t="shared" si="58"/>
        <v>117380.62476636124</v>
      </c>
      <c r="AL121" s="93">
        <f t="shared" si="53"/>
        <v>302897.98305092973</v>
      </c>
      <c r="AM121" s="93">
        <f t="shared" si="59"/>
        <v>77972.723729125079</v>
      </c>
      <c r="AN121" s="93">
        <f t="shared" si="59"/>
        <v>195903.63996285785</v>
      </c>
      <c r="AO121" s="92">
        <f t="shared" si="54"/>
        <v>18963056.496622454</v>
      </c>
      <c r="AP121" s="92">
        <f t="shared" si="60"/>
        <v>7.1897548321193758</v>
      </c>
      <c r="AQ121" s="92">
        <f t="shared" si="61"/>
        <v>0.25601426740854516</v>
      </c>
      <c r="AR121" s="92">
        <f t="shared" si="62"/>
        <v>0.1226625602786543</v>
      </c>
      <c r="AS121" s="92">
        <f t="shared" si="63"/>
        <v>3.1576089837833297E-2</v>
      </c>
      <c r="AT121" s="92">
        <f t="shared" si="64"/>
        <v>7.9333780316758973E-2</v>
      </c>
      <c r="AU121" s="92">
        <f t="shared" si="65"/>
        <v>7.6793415299611691</v>
      </c>
      <c r="AV121" s="92">
        <v>0</v>
      </c>
      <c r="AW121" s="92">
        <v>0</v>
      </c>
      <c r="AX121" s="93">
        <f t="shared" si="66"/>
        <v>0</v>
      </c>
      <c r="AY121" s="93">
        <f t="shared" si="67"/>
        <v>0</v>
      </c>
      <c r="AZ121" s="92">
        <f t="shared" si="68"/>
        <v>7.68</v>
      </c>
      <c r="BA121" s="184"/>
      <c r="BB121" s="91">
        <v>1089.45</v>
      </c>
      <c r="BC121" s="91">
        <v>3815.6299999999997</v>
      </c>
      <c r="BD121" s="93">
        <f t="shared" si="69"/>
        <v>5023953</v>
      </c>
      <c r="BE121" s="93">
        <f t="shared" si="55"/>
        <v>4769177</v>
      </c>
      <c r="BF121" s="93">
        <f t="shared" si="56"/>
        <v>16703302</v>
      </c>
      <c r="BG121" s="93">
        <f t="shared" si="57"/>
        <v>26496432</v>
      </c>
      <c r="BH121" s="184"/>
      <c r="BI121" s="185"/>
      <c r="BJ121" s="30"/>
      <c r="BL121" s="30"/>
      <c r="BN121" s="30"/>
    </row>
    <row r="122" spans="1:66" x14ac:dyDescent="0.35">
      <c r="A122" s="90" t="s">
        <v>186</v>
      </c>
      <c r="B122" s="89">
        <v>838</v>
      </c>
      <c r="C122" s="90" t="s">
        <v>192</v>
      </c>
      <c r="D122" s="203">
        <v>7.47</v>
      </c>
      <c r="E122" s="203">
        <f t="shared" si="51"/>
        <v>7.5073499999999989</v>
      </c>
      <c r="F122" s="203">
        <f t="shared" si="52"/>
        <v>7.9226319510000005</v>
      </c>
      <c r="G122" s="91">
        <f>ACA!P128</f>
        <v>1.0606538730218658</v>
      </c>
      <c r="H122" s="91">
        <f>'Formula factor data'!L125</f>
        <v>464.57</v>
      </c>
      <c r="I122" s="91">
        <f>'Formula factor data'!M125</f>
        <v>1459.45</v>
      </c>
      <c r="J122" s="91">
        <f>'Formula factor data'!N125</f>
        <v>1924.02</v>
      </c>
      <c r="K122" s="91">
        <f>'Formula factor data'!X125</f>
        <v>364.07020199631012</v>
      </c>
      <c r="L122" s="91">
        <f>'Formula factor data'!Y125</f>
        <v>0</v>
      </c>
      <c r="M122" s="91">
        <f>'Formula factor data'!Z125</f>
        <v>24.632382476495298</v>
      </c>
      <c r="N122" s="91">
        <f>'Formula factor data'!AA125</f>
        <v>22.451390278055609</v>
      </c>
      <c r="O122" s="91">
        <f>'Formula factor data'!AB125</f>
        <v>55.294566913382681</v>
      </c>
      <c r="P122" s="91">
        <f>'Formula factor data'!AC125</f>
        <v>144.84354070814163</v>
      </c>
      <c r="Q122" s="91">
        <f>'Formula factor data'!AD125</f>
        <v>148.82064412882576</v>
      </c>
      <c r="R122" s="91">
        <f>'Formula factor data'!AE125</f>
        <v>99.925750318375805</v>
      </c>
      <c r="S122" s="91">
        <f>'Formula factor data'!AF125</f>
        <v>40.160058471580093</v>
      </c>
      <c r="T122" s="92">
        <f>$G122*'National calculations'!$E$43</f>
        <v>7.2348306854854467</v>
      </c>
      <c r="U122" s="92">
        <f>$G122*'National calculations'!$E$44</f>
        <v>1.3179721941046088</v>
      </c>
      <c r="V122" s="92">
        <f>$G122*'National calculations'!$E$52</f>
        <v>1.3411633573808515</v>
      </c>
      <c r="W122" s="92">
        <f>$G122*'National calculations'!$E$53</f>
        <v>1.0157340133104988</v>
      </c>
      <c r="X122" s="92">
        <f>$G122*'National calculations'!$E$54</f>
        <v>0.95656504166134415</v>
      </c>
      <c r="Y122" s="92">
        <f>$G122*'National calculations'!$E$55</f>
        <v>0.87767307946247053</v>
      </c>
      <c r="Z122" s="92">
        <f>$G122*'National calculations'!$E$56</f>
        <v>0.56210523066697471</v>
      </c>
      <c r="AA122" s="92">
        <f>$G122*'National calculations'!$E$57</f>
        <v>0.46349027791838326</v>
      </c>
      <c r="AB122" s="92">
        <f>$G122*'National calculations'!$E$46</f>
        <v>0.55566907614402838</v>
      </c>
      <c r="AC122" s="92">
        <f>$G122*'National calculations'!$E$47</f>
        <v>3.8495988233794671</v>
      </c>
      <c r="AD122" s="93">
        <f t="shared" si="58"/>
        <v>7934376.5932279937</v>
      </c>
      <c r="AE122" s="93">
        <f t="shared" si="58"/>
        <v>273505.60967191542</v>
      </c>
      <c r="AF122" s="93">
        <f t="shared" si="58"/>
        <v>0</v>
      </c>
      <c r="AG122" s="93">
        <f t="shared" si="58"/>
        <v>14261.370764842373</v>
      </c>
      <c r="AH122" s="93">
        <f t="shared" si="58"/>
        <v>12241.442593709515</v>
      </c>
      <c r="AI122" s="93">
        <f t="shared" si="58"/>
        <v>27662.415107634959</v>
      </c>
      <c r="AJ122" s="93">
        <f t="shared" si="58"/>
        <v>46407.867760411638</v>
      </c>
      <c r="AK122" s="93">
        <f t="shared" si="58"/>
        <v>39316.845373139491</v>
      </c>
      <c r="AL122" s="93">
        <f t="shared" si="53"/>
        <v>139889.94159973797</v>
      </c>
      <c r="AM122" s="93">
        <f t="shared" si="59"/>
        <v>31649.620136574118</v>
      </c>
      <c r="AN122" s="93">
        <f t="shared" si="59"/>
        <v>88122.064888255831</v>
      </c>
      <c r="AO122" s="92">
        <f t="shared" si="54"/>
        <v>8467543.8295244761</v>
      </c>
      <c r="AP122" s="92">
        <f t="shared" si="60"/>
        <v>7.2348306854854467</v>
      </c>
      <c r="AQ122" s="92">
        <f t="shared" si="61"/>
        <v>0.24939158789055466</v>
      </c>
      <c r="AR122" s="92">
        <f t="shared" si="62"/>
        <v>0.12755634046162664</v>
      </c>
      <c r="AS122" s="92">
        <f t="shared" si="63"/>
        <v>2.885918512406874E-2</v>
      </c>
      <c r="AT122" s="92">
        <f t="shared" si="64"/>
        <v>8.0352654254657083E-2</v>
      </c>
      <c r="AU122" s="92">
        <f t="shared" si="65"/>
        <v>7.7209904532163529</v>
      </c>
      <c r="AV122" s="92">
        <v>0</v>
      </c>
      <c r="AW122" s="92">
        <v>0</v>
      </c>
      <c r="AX122" s="93">
        <f t="shared" si="66"/>
        <v>0</v>
      </c>
      <c r="AY122" s="93">
        <f t="shared" si="67"/>
        <v>0</v>
      </c>
      <c r="AZ122" s="92">
        <f t="shared" si="68"/>
        <v>7.72</v>
      </c>
      <c r="BA122" s="184"/>
      <c r="BB122" s="91">
        <v>499.29</v>
      </c>
      <c r="BC122" s="91">
        <v>1748.66</v>
      </c>
      <c r="BD122" s="93">
        <f t="shared" si="69"/>
        <v>2044294</v>
      </c>
      <c r="BE122" s="93">
        <f t="shared" si="55"/>
        <v>2197076</v>
      </c>
      <c r="BF122" s="93">
        <f t="shared" si="56"/>
        <v>7694804</v>
      </c>
      <c r="BG122" s="93">
        <f t="shared" si="57"/>
        <v>11936174</v>
      </c>
      <c r="BH122" s="184"/>
      <c r="BI122" s="185"/>
      <c r="BJ122" s="30"/>
      <c r="BL122" s="30"/>
      <c r="BN122" s="30"/>
    </row>
    <row r="123" spans="1:66" x14ac:dyDescent="0.35">
      <c r="A123" s="90" t="s">
        <v>186</v>
      </c>
      <c r="B123" s="89">
        <v>916</v>
      </c>
      <c r="C123" s="90" t="s">
        <v>193</v>
      </c>
      <c r="D123" s="203">
        <v>7.6</v>
      </c>
      <c r="E123" s="203">
        <f t="shared" si="51"/>
        <v>7.637999999999999</v>
      </c>
      <c r="F123" s="203">
        <f t="shared" si="52"/>
        <v>8.060509080000001</v>
      </c>
      <c r="G123" s="91">
        <f>ACA!P129</f>
        <v>1.0806868277349948</v>
      </c>
      <c r="H123" s="91">
        <f>'Formula factor data'!L126</f>
        <v>733.52</v>
      </c>
      <c r="I123" s="91">
        <f>'Formula factor data'!M126</f>
        <v>2899.82</v>
      </c>
      <c r="J123" s="91">
        <f>'Formula factor data'!N126</f>
        <v>3633.34</v>
      </c>
      <c r="K123" s="91">
        <f>'Formula factor data'!X126</f>
        <v>679.69764449108084</v>
      </c>
      <c r="L123" s="91">
        <f>'Formula factor data'!Y126</f>
        <v>9.813435782807117</v>
      </c>
      <c r="M123" s="91">
        <f>'Formula factor data'!Z126</f>
        <v>110.8805445344758</v>
      </c>
      <c r="N123" s="91">
        <f>'Formula factor data'!AA126</f>
        <v>138.06488963397598</v>
      </c>
      <c r="O123" s="91">
        <f>'Formula factor data'!AB126</f>
        <v>111.33173698426003</v>
      </c>
      <c r="P123" s="91">
        <f>'Formula factor data'!AC126</f>
        <v>273.98661513147681</v>
      </c>
      <c r="Q123" s="91">
        <f>'Formula factor data'!AD126</f>
        <v>345.27502219738602</v>
      </c>
      <c r="R123" s="91">
        <f>'Formula factor data'!AE126</f>
        <v>394.55476342236597</v>
      </c>
      <c r="S123" s="91">
        <f>'Formula factor data'!AF126</f>
        <v>62.641832973497301</v>
      </c>
      <c r="T123" s="92">
        <f>$G123*'National calculations'!$E$43</f>
        <v>7.3714775588585271</v>
      </c>
      <c r="U123" s="92">
        <f>$G123*'National calculations'!$E$44</f>
        <v>1.3428652133536101</v>
      </c>
      <c r="V123" s="92">
        <f>$G123*'National calculations'!$E$52</f>
        <v>1.366494396548956</v>
      </c>
      <c r="W123" s="92">
        <f>$G123*'National calculations'!$E$53</f>
        <v>1.0349185503275191</v>
      </c>
      <c r="X123" s="92">
        <f>$G123*'National calculations'!$E$54</f>
        <v>0.97463203283271294</v>
      </c>
      <c r="Y123" s="92">
        <f>$G123*'National calculations'!$E$55</f>
        <v>0.89425000950630373</v>
      </c>
      <c r="Z123" s="92">
        <f>$G123*'National calculations'!$E$56</f>
        <v>0.57272191620066559</v>
      </c>
      <c r="AA123" s="92">
        <f>$G123*'National calculations'!$E$57</f>
        <v>0.4722443870426547</v>
      </c>
      <c r="AB123" s="92">
        <f>$G123*'National calculations'!$E$46</f>
        <v>0.56616419969094445</v>
      </c>
      <c r="AC123" s="92">
        <f>$G123*'National calculations'!$E$47</f>
        <v>3.9223075937465235</v>
      </c>
      <c r="AD123" s="93">
        <f t="shared" si="58"/>
        <v>15266358.036010735</v>
      </c>
      <c r="AE123" s="93">
        <f t="shared" si="58"/>
        <v>520263.12375971314</v>
      </c>
      <c r="AF123" s="93">
        <f t="shared" si="58"/>
        <v>7643.7028546163974</v>
      </c>
      <c r="AG123" s="93">
        <f t="shared" si="58"/>
        <v>65408.829473213002</v>
      </c>
      <c r="AH123" s="93">
        <f t="shared" si="58"/>
        <v>76700.604506668125</v>
      </c>
      <c r="AI123" s="93">
        <f t="shared" si="58"/>
        <v>56748.291908220868</v>
      </c>
      <c r="AJ123" s="93">
        <f t="shared" si="58"/>
        <v>89443.339361917198</v>
      </c>
      <c r="AK123" s="93">
        <f t="shared" si="58"/>
        <v>92940.888994683832</v>
      </c>
      <c r="AL123" s="93">
        <f t="shared" si="53"/>
        <v>388885.65709931939</v>
      </c>
      <c r="AM123" s="93">
        <f t="shared" si="59"/>
        <v>127328.18566434602</v>
      </c>
      <c r="AN123" s="93">
        <f t="shared" si="59"/>
        <v>140049.30618014542</v>
      </c>
      <c r="AO123" s="92">
        <f t="shared" si="54"/>
        <v>16442884.308714259</v>
      </c>
      <c r="AP123" s="92">
        <f t="shared" si="60"/>
        <v>7.3714775588585271</v>
      </c>
      <c r="AQ123" s="92">
        <f t="shared" si="61"/>
        <v>0.25121302228403108</v>
      </c>
      <c r="AR123" s="92">
        <f t="shared" si="62"/>
        <v>0.18777640924624056</v>
      </c>
      <c r="AS123" s="92">
        <f t="shared" si="63"/>
        <v>6.1481386786613336E-2</v>
      </c>
      <c r="AT123" s="92">
        <f t="shared" si="64"/>
        <v>6.7623876972193575E-2</v>
      </c>
      <c r="AU123" s="92">
        <f t="shared" si="65"/>
        <v>7.9395722541476061</v>
      </c>
      <c r="AV123" s="92">
        <v>0</v>
      </c>
      <c r="AW123" s="92">
        <v>0</v>
      </c>
      <c r="AX123" s="93">
        <f t="shared" si="66"/>
        <v>0</v>
      </c>
      <c r="AY123" s="93">
        <f t="shared" si="67"/>
        <v>0</v>
      </c>
      <c r="AZ123" s="92">
        <f t="shared" si="68"/>
        <v>7.94</v>
      </c>
      <c r="BA123" s="184"/>
      <c r="BB123" s="91">
        <v>992.04</v>
      </c>
      <c r="BC123" s="91">
        <v>3474.46</v>
      </c>
      <c r="BD123" s="93">
        <f t="shared" si="69"/>
        <v>3319765</v>
      </c>
      <c r="BE123" s="93">
        <f t="shared" si="55"/>
        <v>4489775</v>
      </c>
      <c r="BF123" s="93">
        <f t="shared" si="56"/>
        <v>15724712</v>
      </c>
      <c r="BG123" s="93">
        <f t="shared" si="57"/>
        <v>23534252</v>
      </c>
      <c r="BH123" s="184"/>
      <c r="BI123" s="185"/>
      <c r="BJ123" s="30"/>
      <c r="BL123" s="30"/>
      <c r="BN123" s="30"/>
    </row>
    <row r="124" spans="1:66" x14ac:dyDescent="0.35">
      <c r="A124" s="90" t="s">
        <v>186</v>
      </c>
      <c r="B124" s="89">
        <v>802</v>
      </c>
      <c r="C124" s="90" t="s">
        <v>194</v>
      </c>
      <c r="D124" s="203">
        <v>7.9</v>
      </c>
      <c r="E124" s="203">
        <f t="shared" si="51"/>
        <v>7.9394999999999998</v>
      </c>
      <c r="F124" s="203">
        <f t="shared" si="52"/>
        <v>8.3786870700000016</v>
      </c>
      <c r="G124" s="91">
        <f>ACA!P130</f>
        <v>1.1232463266032748</v>
      </c>
      <c r="H124" s="91">
        <f>'Formula factor data'!L127</f>
        <v>334.94</v>
      </c>
      <c r="I124" s="91">
        <f>'Formula factor data'!M127</f>
        <v>1005.26</v>
      </c>
      <c r="J124" s="91">
        <f>'Formula factor data'!N127</f>
        <v>1340.2</v>
      </c>
      <c r="K124" s="91">
        <f>'Formula factor data'!X127</f>
        <v>216.15094520220151</v>
      </c>
      <c r="L124" s="91">
        <f>'Formula factor data'!Y127</f>
        <v>48.008672699849171</v>
      </c>
      <c r="M124" s="91">
        <f>'Formula factor data'!Z127</f>
        <v>36.385520361990949</v>
      </c>
      <c r="N124" s="91">
        <f>'Formula factor data'!AA127</f>
        <v>93.995927601809953</v>
      </c>
      <c r="O124" s="91">
        <f>'Formula factor data'!AB127</f>
        <v>41.060049019607845</v>
      </c>
      <c r="P124" s="91">
        <f>'Formula factor data'!AC127</f>
        <v>62.284935897435901</v>
      </c>
      <c r="Q124" s="91">
        <f>'Formula factor data'!AD127</f>
        <v>73.655411010558069</v>
      </c>
      <c r="R124" s="91">
        <f>'Formula factor data'!AE127</f>
        <v>126.771416808762</v>
      </c>
      <c r="S124" s="91">
        <f>'Formula factor data'!AF127</f>
        <v>27.381922606157616</v>
      </c>
      <c r="T124" s="92">
        <f>$G124*'National calculations'!$E$43</f>
        <v>7.6617803392498907</v>
      </c>
      <c r="U124" s="92">
        <f>$G124*'National calculations'!$E$44</f>
        <v>1.3957497947709292</v>
      </c>
      <c r="V124" s="92">
        <f>$G124*'National calculations'!$E$52</f>
        <v>1.4203095400585035</v>
      </c>
      <c r="W124" s="92">
        <f>$G124*'National calculations'!$E$53</f>
        <v>1.0756756075443088</v>
      </c>
      <c r="X124" s="92">
        <f>$G124*'National calculations'!$E$54</f>
        <v>1.0130148925417284</v>
      </c>
      <c r="Y124" s="92">
        <f>$G124*'National calculations'!$E$55</f>
        <v>0.92946727253828698</v>
      </c>
      <c r="Z124" s="92">
        <f>$G124*'National calculations'!$E$56</f>
        <v>0.59527679252452004</v>
      </c>
      <c r="AA124" s="92">
        <f>$G124*'National calculations'!$E$57</f>
        <v>0.49084226752021892</v>
      </c>
      <c r="AB124" s="92">
        <f>$G124*'National calculations'!$E$46</f>
        <v>0.58846082068937877</v>
      </c>
      <c r="AC124" s="92">
        <f>$G124*'National calculations'!$E$47</f>
        <v>4.0767755129558028</v>
      </c>
      <c r="AD124" s="93">
        <f t="shared" si="58"/>
        <v>5852941.266077741</v>
      </c>
      <c r="AE124" s="93">
        <f t="shared" si="58"/>
        <v>171964.80332114364</v>
      </c>
      <c r="AF124" s="93">
        <f t="shared" si="58"/>
        <v>38866.690229450949</v>
      </c>
      <c r="AG124" s="93">
        <f t="shared" si="58"/>
        <v>22309.239531084248</v>
      </c>
      <c r="AH124" s="93">
        <f t="shared" si="58"/>
        <v>54274.986464377333</v>
      </c>
      <c r="AI124" s="93">
        <f t="shared" si="58"/>
        <v>21753.463910349667</v>
      </c>
      <c r="AJ124" s="93">
        <f t="shared" si="58"/>
        <v>21133.762812263954</v>
      </c>
      <c r="AK124" s="93">
        <f t="shared" si="58"/>
        <v>20607.317704666933</v>
      </c>
      <c r="AL124" s="93">
        <f t="shared" si="53"/>
        <v>178945.46065219308</v>
      </c>
      <c r="AM124" s="93">
        <f t="shared" si="59"/>
        <v>42522.006825886456</v>
      </c>
      <c r="AN124" s="93">
        <f t="shared" si="59"/>
        <v>63629.072399707555</v>
      </c>
      <c r="AO124" s="92">
        <f t="shared" si="54"/>
        <v>6310002.6092766719</v>
      </c>
      <c r="AP124" s="92">
        <f t="shared" si="60"/>
        <v>7.6617803392498907</v>
      </c>
      <c r="AQ124" s="92">
        <f t="shared" si="61"/>
        <v>0.22511016072639545</v>
      </c>
      <c r="AR124" s="92">
        <f t="shared" si="62"/>
        <v>0.23424817538648735</v>
      </c>
      <c r="AS124" s="92">
        <f t="shared" si="63"/>
        <v>5.5663342766183704E-2</v>
      </c>
      <c r="AT124" s="92">
        <f t="shared" si="64"/>
        <v>8.3293502147764736E-2</v>
      </c>
      <c r="AU124" s="92">
        <f t="shared" si="65"/>
        <v>8.2600955202767228</v>
      </c>
      <c r="AV124" s="92">
        <v>0</v>
      </c>
      <c r="AW124" s="92">
        <v>0</v>
      </c>
      <c r="AX124" s="93">
        <f t="shared" si="66"/>
        <v>0</v>
      </c>
      <c r="AY124" s="93">
        <f t="shared" si="67"/>
        <v>0</v>
      </c>
      <c r="AZ124" s="92">
        <f t="shared" si="68"/>
        <v>8.26</v>
      </c>
      <c r="BA124" s="184"/>
      <c r="BB124" s="91">
        <v>343.91</v>
      </c>
      <c r="BC124" s="91">
        <v>1204.46</v>
      </c>
      <c r="BD124" s="93">
        <f t="shared" si="69"/>
        <v>1576965</v>
      </c>
      <c r="BE124" s="93">
        <f t="shared" si="55"/>
        <v>1619198</v>
      </c>
      <c r="BF124" s="93">
        <f t="shared" si="56"/>
        <v>5670839</v>
      </c>
      <c r="BG124" s="93">
        <f t="shared" si="57"/>
        <v>8867002</v>
      </c>
      <c r="BH124" s="184"/>
      <c r="BI124" s="185"/>
      <c r="BJ124" s="30"/>
      <c r="BL124" s="30"/>
      <c r="BN124" s="30"/>
    </row>
    <row r="125" spans="1:66" x14ac:dyDescent="0.35">
      <c r="A125" s="90" t="s">
        <v>186</v>
      </c>
      <c r="B125" s="89">
        <v>879</v>
      </c>
      <c r="C125" s="90" t="s">
        <v>195</v>
      </c>
      <c r="D125" s="203">
        <v>8.08</v>
      </c>
      <c r="E125" s="203">
        <f t="shared" si="51"/>
        <v>8.1204000000000001</v>
      </c>
      <c r="F125" s="203">
        <f t="shared" si="52"/>
        <v>8.5695938639999998</v>
      </c>
      <c r="G125" s="91">
        <f>ACA!P131</f>
        <v>1.0841843444388626</v>
      </c>
      <c r="H125" s="91">
        <f>'Formula factor data'!L128</f>
        <v>516.16999999999996</v>
      </c>
      <c r="I125" s="91">
        <f>'Formula factor data'!M128</f>
        <v>1074.25</v>
      </c>
      <c r="J125" s="91">
        <f>'Formula factor data'!N128</f>
        <v>1590.42</v>
      </c>
      <c r="K125" s="91">
        <f>'Formula factor data'!X128</f>
        <v>422.57650940579282</v>
      </c>
      <c r="L125" s="91">
        <f>'Formula factor data'!Y128</f>
        <v>83.610789713937919</v>
      </c>
      <c r="M125" s="91">
        <f>'Formula factor data'!Z128</f>
        <v>123.41968959220937</v>
      </c>
      <c r="N125" s="91">
        <f>'Formula factor data'!AA128</f>
        <v>137.57665398660987</v>
      </c>
      <c r="O125" s="91">
        <f>'Formula factor data'!AB128</f>
        <v>154.39561168594037</v>
      </c>
      <c r="P125" s="91">
        <f>'Formula factor data'!AC128</f>
        <v>237.52240261716372</v>
      </c>
      <c r="Q125" s="91">
        <f>'Formula factor data'!AD128</f>
        <v>143.38463937918442</v>
      </c>
      <c r="R125" s="91">
        <f>'Formula factor data'!AE128</f>
        <v>169.16896404267601</v>
      </c>
      <c r="S125" s="91">
        <f>'Formula factor data'!AF128</f>
        <v>40.104959777227727</v>
      </c>
      <c r="T125" s="92">
        <f>$G125*'National calculations'!$E$43</f>
        <v>7.3953344850582567</v>
      </c>
      <c r="U125" s="92">
        <f>$G125*'National calculations'!$E$44</f>
        <v>1.3472112397825533</v>
      </c>
      <c r="V125" s="92">
        <f>$G125*'National calculations'!$E$52</f>
        <v>1.3709168960696438</v>
      </c>
      <c r="W125" s="92">
        <f>$G125*'National calculations'!$E$53</f>
        <v>1.0382679433468636</v>
      </c>
      <c r="X125" s="92">
        <f>$G125*'National calculations'!$E$54</f>
        <v>0.97778631557908591</v>
      </c>
      <c r="Y125" s="92">
        <f>$G125*'National calculations'!$E$55</f>
        <v>0.897144145222048</v>
      </c>
      <c r="Z125" s="92">
        <f>$G125*'National calculations'!$E$56</f>
        <v>0.57457546379389512</v>
      </c>
      <c r="AA125" s="92">
        <f>$G125*'National calculations'!$E$57</f>
        <v>0.47377275084759829</v>
      </c>
      <c r="AB125" s="92">
        <f>$G125*'National calculations'!$E$46</f>
        <v>0.5679965240005701</v>
      </c>
      <c r="AC125" s="92">
        <f>$G125*'National calculations'!$E$47</f>
        <v>3.9350016841849054</v>
      </c>
      <c r="AD125" s="93">
        <f t="shared" si="58"/>
        <v>6704162.0868840218</v>
      </c>
      <c r="AE125" s="93">
        <f t="shared" si="58"/>
        <v>324500.89918955031</v>
      </c>
      <c r="AF125" s="93">
        <f t="shared" si="58"/>
        <v>65335.363258161189</v>
      </c>
      <c r="AG125" s="93">
        <f t="shared" si="58"/>
        <v>73041.343150404573</v>
      </c>
      <c r="AH125" s="93">
        <f t="shared" si="58"/>
        <v>76676.724678421626</v>
      </c>
      <c r="AI125" s="93">
        <f t="shared" si="58"/>
        <v>78953.617871050388</v>
      </c>
      <c r="AJ125" s="93">
        <f t="shared" si="58"/>
        <v>77790.490447762379</v>
      </c>
      <c r="AK125" s="93">
        <f t="shared" si="58"/>
        <v>38721.088965941228</v>
      </c>
      <c r="AL125" s="93">
        <f t="shared" si="53"/>
        <v>410518.62837174133</v>
      </c>
      <c r="AM125" s="93">
        <f t="shared" si="59"/>
        <v>54769.808620659918</v>
      </c>
      <c r="AN125" s="93">
        <f t="shared" si="59"/>
        <v>89953.458032508628</v>
      </c>
      <c r="AO125" s="92">
        <f t="shared" si="54"/>
        <v>7583904.8810984818</v>
      </c>
      <c r="AP125" s="92">
        <f t="shared" si="60"/>
        <v>7.3953344850582567</v>
      </c>
      <c r="AQ125" s="92">
        <f t="shared" si="61"/>
        <v>0.35795564891007525</v>
      </c>
      <c r="AR125" s="92">
        <f t="shared" si="62"/>
        <v>0.45284146323010482</v>
      </c>
      <c r="AS125" s="92">
        <f t="shared" si="63"/>
        <v>6.0416357657107796E-2</v>
      </c>
      <c r="AT125" s="92">
        <f t="shared" si="64"/>
        <v>9.922730113275674E-2</v>
      </c>
      <c r="AU125" s="92">
        <f t="shared" si="65"/>
        <v>8.3657752559883001</v>
      </c>
      <c r="AV125" s="92">
        <v>0</v>
      </c>
      <c r="AW125" s="92">
        <v>0</v>
      </c>
      <c r="AX125" s="93">
        <f t="shared" si="66"/>
        <v>0</v>
      </c>
      <c r="AY125" s="93">
        <f t="shared" si="67"/>
        <v>0</v>
      </c>
      <c r="AZ125" s="92">
        <f t="shared" si="68"/>
        <v>8.3699999999999992</v>
      </c>
      <c r="BA125" s="184"/>
      <c r="BB125" s="91">
        <v>367.51</v>
      </c>
      <c r="BC125" s="91">
        <v>1287.1199999999999</v>
      </c>
      <c r="BD125" s="93">
        <f t="shared" si="69"/>
        <v>2462596</v>
      </c>
      <c r="BE125" s="93">
        <f t="shared" si="55"/>
        <v>1753354</v>
      </c>
      <c r="BF125" s="93">
        <f t="shared" si="56"/>
        <v>6140721</v>
      </c>
      <c r="BG125" s="93">
        <f t="shared" si="57"/>
        <v>10356671</v>
      </c>
      <c r="BH125" s="184"/>
      <c r="BI125" s="185"/>
      <c r="BJ125" s="30"/>
      <c r="BL125" s="30"/>
      <c r="BN125" s="30"/>
    </row>
    <row r="126" spans="1:66" x14ac:dyDescent="0.35">
      <c r="A126" s="90" t="s">
        <v>186</v>
      </c>
      <c r="B126" s="89">
        <v>933</v>
      </c>
      <c r="C126" s="90" t="s">
        <v>196</v>
      </c>
      <c r="D126" s="203">
        <v>7.48</v>
      </c>
      <c r="E126" s="203">
        <f t="shared" si="51"/>
        <v>7.5173999999999994</v>
      </c>
      <c r="F126" s="203">
        <f t="shared" si="52"/>
        <v>7.9332378840000013</v>
      </c>
      <c r="G126" s="91">
        <f>ACA!P132</f>
        <v>1.0442126397400127</v>
      </c>
      <c r="H126" s="91">
        <f>'Formula factor data'!L129</f>
        <v>767.67</v>
      </c>
      <c r="I126" s="91">
        <f>'Formula factor data'!M129</f>
        <v>2220.21</v>
      </c>
      <c r="J126" s="91">
        <f>'Formula factor data'!N129</f>
        <v>2987.88</v>
      </c>
      <c r="K126" s="91">
        <f>'Formula factor data'!X129</f>
        <v>619.93953892277477</v>
      </c>
      <c r="L126" s="91">
        <f>'Formula factor data'!Y129</f>
        <v>0</v>
      </c>
      <c r="M126" s="91">
        <f>'Formula factor data'!Z129</f>
        <v>111.21031824062096</v>
      </c>
      <c r="N126" s="91">
        <f>'Formula factor data'!AA129</f>
        <v>82.607068564036226</v>
      </c>
      <c r="O126" s="91">
        <f>'Formula factor data'!AB129</f>
        <v>39.536538163001296</v>
      </c>
      <c r="P126" s="91">
        <f>'Formula factor data'!AC129</f>
        <v>387.08258732212158</v>
      </c>
      <c r="Q126" s="91">
        <f>'Formula factor data'!AD129</f>
        <v>345.88949029754207</v>
      </c>
      <c r="R126" s="91">
        <f>'Formula factor data'!AE129</f>
        <v>328.204519090644</v>
      </c>
      <c r="S126" s="91">
        <f>'Formula factor data'!AF129</f>
        <v>54.38993733213966</v>
      </c>
      <c r="T126" s="92">
        <f>$G126*'National calculations'!$E$43</f>
        <v>7.1226833185825367</v>
      </c>
      <c r="U126" s="92">
        <f>$G126*'National calculations'!$E$44</f>
        <v>1.2975422604066975</v>
      </c>
      <c r="V126" s="92">
        <f>$G126*'National calculations'!$E$52</f>
        <v>1.3203739366389566</v>
      </c>
      <c r="W126" s="92">
        <f>$G126*'National calculations'!$E$53</f>
        <v>0.99998908436626954</v>
      </c>
      <c r="X126" s="92">
        <f>$G126*'National calculations'!$E$54</f>
        <v>0.94173729304396325</v>
      </c>
      <c r="Y126" s="92">
        <f>$G126*'National calculations'!$E$55</f>
        <v>0.86406823794755405</v>
      </c>
      <c r="Z126" s="92">
        <f>$G126*'National calculations'!$E$56</f>
        <v>0.55339201756191592</v>
      </c>
      <c r="AA126" s="92">
        <f>$G126*'National calculations'!$E$57</f>
        <v>0.45630569869140486</v>
      </c>
      <c r="AB126" s="92">
        <f>$G126*'National calculations'!$E$46</f>
        <v>0.54705563009836689</v>
      </c>
      <c r="AC126" s="92">
        <f>$G126*'National calculations'!$E$47</f>
        <v>3.7899260555646417</v>
      </c>
      <c r="AD126" s="93">
        <f t="shared" si="58"/>
        <v>12130582.129338043</v>
      </c>
      <c r="AE126" s="93">
        <f t="shared" si="58"/>
        <v>458506.71787012555</v>
      </c>
      <c r="AF126" s="93">
        <f t="shared" si="58"/>
        <v>0</v>
      </c>
      <c r="AG126" s="93">
        <f t="shared" si="58"/>
        <v>63389.1894564264</v>
      </c>
      <c r="AH126" s="93">
        <f t="shared" si="58"/>
        <v>44342.669567401746</v>
      </c>
      <c r="AI126" s="93">
        <f t="shared" si="58"/>
        <v>19472.49211307893</v>
      </c>
      <c r="AJ126" s="93">
        <f t="shared" si="58"/>
        <v>122098.79595792697</v>
      </c>
      <c r="AK126" s="93">
        <f t="shared" si="58"/>
        <v>89963.866957933278</v>
      </c>
      <c r="AL126" s="93">
        <f t="shared" si="53"/>
        <v>339267.01405276731</v>
      </c>
      <c r="AM126" s="93">
        <f t="shared" si="59"/>
        <v>102341.29409559032</v>
      </c>
      <c r="AN126" s="93">
        <f t="shared" si="59"/>
        <v>117496.28917369434</v>
      </c>
      <c r="AO126" s="92">
        <f t="shared" si="54"/>
        <v>13148193.444530221</v>
      </c>
      <c r="AP126" s="92">
        <f t="shared" si="60"/>
        <v>7.1226833185825367</v>
      </c>
      <c r="AQ126" s="92">
        <f t="shared" si="61"/>
        <v>0.26922023329228184</v>
      </c>
      <c r="AR126" s="92">
        <f t="shared" si="62"/>
        <v>0.19920655709461974</v>
      </c>
      <c r="AS126" s="92">
        <f t="shared" si="63"/>
        <v>6.009147957490385E-2</v>
      </c>
      <c r="AT126" s="92">
        <f t="shared" si="64"/>
        <v>6.8989999817798603E-2</v>
      </c>
      <c r="AU126" s="92">
        <f t="shared" si="65"/>
        <v>7.720191588362141</v>
      </c>
      <c r="AV126" s="92">
        <v>0</v>
      </c>
      <c r="AW126" s="92">
        <v>0</v>
      </c>
      <c r="AX126" s="93">
        <f t="shared" si="66"/>
        <v>0</v>
      </c>
      <c r="AY126" s="93">
        <f t="shared" si="67"/>
        <v>0</v>
      </c>
      <c r="AZ126" s="92">
        <f t="shared" si="68"/>
        <v>7.72</v>
      </c>
      <c r="BA126" s="184"/>
      <c r="BB126" s="91">
        <v>759.55</v>
      </c>
      <c r="BC126" s="91">
        <v>2660.17</v>
      </c>
      <c r="BD126" s="93">
        <f t="shared" si="69"/>
        <v>3378056</v>
      </c>
      <c r="BE126" s="93">
        <f t="shared" si="55"/>
        <v>3342324</v>
      </c>
      <c r="BF126" s="93">
        <f t="shared" si="56"/>
        <v>11705813</v>
      </c>
      <c r="BG126" s="93">
        <f t="shared" si="57"/>
        <v>18426193</v>
      </c>
      <c r="BH126" s="184"/>
      <c r="BI126" s="185"/>
      <c r="BJ126" s="30"/>
      <c r="BL126" s="30"/>
      <c r="BN126" s="30"/>
    </row>
    <row r="127" spans="1:66" x14ac:dyDescent="0.35">
      <c r="A127" s="90" t="s">
        <v>186</v>
      </c>
      <c r="B127" s="89">
        <v>803</v>
      </c>
      <c r="C127" s="90" t="s">
        <v>197</v>
      </c>
      <c r="D127" s="203">
        <v>7.98</v>
      </c>
      <c r="E127" s="203">
        <f t="shared" si="51"/>
        <v>8.0198999999999998</v>
      </c>
      <c r="F127" s="203">
        <f t="shared" si="52"/>
        <v>8.4635345340000008</v>
      </c>
      <c r="G127" s="91">
        <f>ACA!P133</f>
        <v>1.1543125538468284</v>
      </c>
      <c r="H127" s="91">
        <f>'Formula factor data'!L130</f>
        <v>407.2</v>
      </c>
      <c r="I127" s="91">
        <f>'Formula factor data'!M130</f>
        <v>1531.25</v>
      </c>
      <c r="J127" s="91">
        <f>'Formula factor data'!N130</f>
        <v>1938.45</v>
      </c>
      <c r="K127" s="91">
        <f>'Formula factor data'!X130</f>
        <v>276.32190431718811</v>
      </c>
      <c r="L127" s="91">
        <f>'Formula factor data'!Y130</f>
        <v>0</v>
      </c>
      <c r="M127" s="91">
        <f>'Formula factor data'!Z130</f>
        <v>0</v>
      </c>
      <c r="N127" s="91">
        <f>'Formula factor data'!AA130</f>
        <v>16.477854865929121</v>
      </c>
      <c r="O127" s="91">
        <f>'Formula factor data'!AB130</f>
        <v>17.931783236452279</v>
      </c>
      <c r="P127" s="91">
        <f>'Formula factor data'!AC130</f>
        <v>121.64534033377086</v>
      </c>
      <c r="Q127" s="91">
        <f>'Formula factor data'!AD130</f>
        <v>216.02952372023253</v>
      </c>
      <c r="R127" s="91">
        <f>'Formula factor data'!AE130</f>
        <v>282.30571854958498</v>
      </c>
      <c r="S127" s="91">
        <f>'Formula factor data'!AF130</f>
        <v>38.061279091650462</v>
      </c>
      <c r="T127" s="92">
        <f>$G127*'National calculations'!$E$43</f>
        <v>7.8736863152339067</v>
      </c>
      <c r="U127" s="92">
        <f>$G127*'National calculations'!$E$44</f>
        <v>1.4343527968663117</v>
      </c>
      <c r="V127" s="92">
        <f>$G127*'National calculations'!$E$52</f>
        <v>1.4595918042267519</v>
      </c>
      <c r="W127" s="92">
        <f>$G127*'National calculations'!$E$53</f>
        <v>1.1054261458482029</v>
      </c>
      <c r="X127" s="92">
        <f>$G127*'National calculations'!$E$54</f>
        <v>1.0410323897793763</v>
      </c>
      <c r="Y127" s="92">
        <f>$G127*'National calculations'!$E$55</f>
        <v>0.95517404835427311</v>
      </c>
      <c r="Z127" s="92">
        <f>$G127*'National calculations'!$E$56</f>
        <v>0.6117406826538595</v>
      </c>
      <c r="AA127" s="92">
        <f>$G127*'National calculations'!$E$57</f>
        <v>0.50441775587248128</v>
      </c>
      <c r="AB127" s="92">
        <f>$G127*'National calculations'!$E$46</f>
        <v>0.60473619782303678</v>
      </c>
      <c r="AC127" s="92">
        <f>$G127*'National calculations'!$E$47</f>
        <v>4.1895290840174884</v>
      </c>
      <c r="AD127" s="93">
        <f t="shared" si="58"/>
        <v>8699765.925526144</v>
      </c>
      <c r="AE127" s="93">
        <f t="shared" si="58"/>
        <v>225915.56488688695</v>
      </c>
      <c r="AF127" s="93">
        <f t="shared" si="58"/>
        <v>0</v>
      </c>
      <c r="AG127" s="93">
        <f t="shared" si="58"/>
        <v>0</v>
      </c>
      <c r="AH127" s="93">
        <f t="shared" si="58"/>
        <v>9777.7689588240737</v>
      </c>
      <c r="AI127" s="93">
        <f t="shared" si="58"/>
        <v>9762.9451732588459</v>
      </c>
      <c r="AJ127" s="93">
        <f t="shared" si="58"/>
        <v>42416.780016341974</v>
      </c>
      <c r="AK127" s="93">
        <f t="shared" si="58"/>
        <v>62112.402707581576</v>
      </c>
      <c r="AL127" s="93">
        <f t="shared" si="53"/>
        <v>124069.89685600647</v>
      </c>
      <c r="AM127" s="93">
        <f t="shared" si="59"/>
        <v>97310.677509844536</v>
      </c>
      <c r="AN127" s="93">
        <f t="shared" si="59"/>
        <v>90891.536365744512</v>
      </c>
      <c r="AO127" s="92">
        <f t="shared" si="54"/>
        <v>9237953.6011446249</v>
      </c>
      <c r="AP127" s="92">
        <f t="shared" si="60"/>
        <v>7.8736863152339058</v>
      </c>
      <c r="AQ127" s="92">
        <f t="shared" si="61"/>
        <v>0.20446392545218298</v>
      </c>
      <c r="AR127" s="92">
        <f t="shared" si="62"/>
        <v>0.11228893482539763</v>
      </c>
      <c r="AS127" s="92">
        <f t="shared" si="63"/>
        <v>8.8070616657317122E-2</v>
      </c>
      <c r="AT127" s="92">
        <f t="shared" si="64"/>
        <v>8.2261000144123575E-2</v>
      </c>
      <c r="AU127" s="92">
        <f t="shared" si="65"/>
        <v>8.3607707923129251</v>
      </c>
      <c r="AV127" s="92">
        <v>0</v>
      </c>
      <c r="AW127" s="92">
        <v>0</v>
      </c>
      <c r="AX127" s="93">
        <f t="shared" si="66"/>
        <v>0</v>
      </c>
      <c r="AY127" s="93">
        <f t="shared" si="67"/>
        <v>0</v>
      </c>
      <c r="AZ127" s="92">
        <f t="shared" si="68"/>
        <v>8.36</v>
      </c>
      <c r="BA127" s="184"/>
      <c r="BB127" s="91">
        <v>523.85</v>
      </c>
      <c r="BC127" s="91">
        <v>1834.69</v>
      </c>
      <c r="BD127" s="93">
        <f t="shared" si="69"/>
        <v>1940390</v>
      </c>
      <c r="BE127" s="93">
        <f t="shared" si="55"/>
        <v>2496251</v>
      </c>
      <c r="BF127" s="93">
        <f t="shared" si="56"/>
        <v>8742665</v>
      </c>
      <c r="BG127" s="93">
        <f t="shared" si="57"/>
        <v>13179306</v>
      </c>
      <c r="BH127" s="184"/>
      <c r="BI127" s="185"/>
      <c r="BJ127" s="30"/>
      <c r="BL127" s="30"/>
      <c r="BN127" s="30"/>
    </row>
    <row r="128" spans="1:66" x14ac:dyDescent="0.35">
      <c r="A128" s="90" t="s">
        <v>186</v>
      </c>
      <c r="B128" s="89">
        <v>866</v>
      </c>
      <c r="C128" s="90" t="s">
        <v>198</v>
      </c>
      <c r="D128" s="203">
        <v>8.06</v>
      </c>
      <c r="E128" s="203">
        <f t="shared" si="51"/>
        <v>8.1002999999999989</v>
      </c>
      <c r="F128" s="203">
        <f t="shared" si="52"/>
        <v>8.5483819980000018</v>
      </c>
      <c r="G128" s="91">
        <f>ACA!P134</f>
        <v>1.1164627766338608</v>
      </c>
      <c r="H128" s="91">
        <f>'Formula factor data'!L131</f>
        <v>448.75</v>
      </c>
      <c r="I128" s="91">
        <f>'Formula factor data'!M131</f>
        <v>954.01</v>
      </c>
      <c r="J128" s="91">
        <f>'Formula factor data'!N131</f>
        <v>1402.76</v>
      </c>
      <c r="K128" s="91">
        <f>'Formula factor data'!X131</f>
        <v>253.77518570529273</v>
      </c>
      <c r="L128" s="91">
        <f>'Formula factor data'!Y131</f>
        <v>62.965743162901312</v>
      </c>
      <c r="M128" s="91">
        <f>'Formula factor data'!Z131</f>
        <v>53.79192627824019</v>
      </c>
      <c r="N128" s="91">
        <f>'Formula factor data'!AA131</f>
        <v>33.25508620689655</v>
      </c>
      <c r="O128" s="91">
        <f>'Formula factor data'!AB131</f>
        <v>36.382523781212839</v>
      </c>
      <c r="P128" s="91">
        <f>'Formula factor data'!AC131</f>
        <v>133.12459274673009</v>
      </c>
      <c r="Q128" s="91">
        <f>'Formula factor data'!AD131</f>
        <v>69.324866230677756</v>
      </c>
      <c r="R128" s="91">
        <f>'Formula factor data'!AE131</f>
        <v>378.670847547856</v>
      </c>
      <c r="S128" s="91">
        <f>'Formula factor data'!AF131</f>
        <v>23.606656694091249</v>
      </c>
      <c r="T128" s="92">
        <f>$G128*'National calculations'!$E$43</f>
        <v>7.6155090374392307</v>
      </c>
      <c r="U128" s="92">
        <f>$G128*'National calculations'!$E$44</f>
        <v>1.3873205319695454</v>
      </c>
      <c r="V128" s="92">
        <f>$G128*'National calculations'!$E$52</f>
        <v>1.4117319551522987</v>
      </c>
      <c r="W128" s="92">
        <f>$G128*'National calculations'!$E$53</f>
        <v>1.0691793483874037</v>
      </c>
      <c r="X128" s="92">
        <f>$G128*'National calculations'!$E$54</f>
        <v>1.0068970562483324</v>
      </c>
      <c r="Y128" s="92">
        <f>$G128*'National calculations'!$E$55</f>
        <v>0.92385400006290297</v>
      </c>
      <c r="Z128" s="92">
        <f>$G128*'National calculations'!$E$56</f>
        <v>0.59168177532118427</v>
      </c>
      <c r="AA128" s="92">
        <f>$G128*'National calculations'!$E$57</f>
        <v>0.48787795508939813</v>
      </c>
      <c r="AB128" s="92">
        <f>$G128*'National calculations'!$E$46</f>
        <v>0.58490696675044784</v>
      </c>
      <c r="AC128" s="92">
        <f>$G128*'National calculations'!$E$47</f>
        <v>4.05215490236378</v>
      </c>
      <c r="AD128" s="93">
        <f t="shared" si="58"/>
        <v>6089156.9306942057</v>
      </c>
      <c r="AE128" s="93">
        <f t="shared" si="58"/>
        <v>200678.48961100201</v>
      </c>
      <c r="AF128" s="93">
        <f t="shared" si="58"/>
        <v>50667.728470698683</v>
      </c>
      <c r="AG128" s="93">
        <f t="shared" si="58"/>
        <v>32782.533511403097</v>
      </c>
      <c r="AH128" s="93">
        <f t="shared" si="58"/>
        <v>19086.135591994935</v>
      </c>
      <c r="AI128" s="93">
        <f t="shared" si="58"/>
        <v>19158.919872764589</v>
      </c>
      <c r="AJ128" s="93">
        <f t="shared" si="58"/>
        <v>44897.415363918095</v>
      </c>
      <c r="AK128" s="93">
        <f t="shared" si="58"/>
        <v>19278.582164877407</v>
      </c>
      <c r="AL128" s="93">
        <f t="shared" si="53"/>
        <v>185871.3149756568</v>
      </c>
      <c r="AM128" s="93">
        <f t="shared" si="59"/>
        <v>126247.71359654149</v>
      </c>
      <c r="AN128" s="93">
        <f t="shared" si="59"/>
        <v>54524.962901286941</v>
      </c>
      <c r="AO128" s="92">
        <f t="shared" si="54"/>
        <v>6656479.4117786922</v>
      </c>
      <c r="AP128" s="92">
        <f t="shared" si="60"/>
        <v>7.6155090374392307</v>
      </c>
      <c r="AQ128" s="92">
        <f t="shared" si="61"/>
        <v>0.25098201091657646</v>
      </c>
      <c r="AR128" s="92">
        <f t="shared" si="62"/>
        <v>0.23246316281693383</v>
      </c>
      <c r="AS128" s="92">
        <f t="shared" si="63"/>
        <v>0.15789387837979246</v>
      </c>
      <c r="AT128" s="92">
        <f t="shared" si="64"/>
        <v>6.8192584370370263E-2</v>
      </c>
      <c r="AU128" s="92">
        <f t="shared" si="65"/>
        <v>8.3250406739229028</v>
      </c>
      <c r="AV128" s="92">
        <v>0</v>
      </c>
      <c r="AW128" s="92">
        <v>0</v>
      </c>
      <c r="AX128" s="93">
        <f t="shared" si="66"/>
        <v>0</v>
      </c>
      <c r="AY128" s="93">
        <f t="shared" si="67"/>
        <v>0</v>
      </c>
      <c r="AZ128" s="92">
        <f t="shared" si="68"/>
        <v>8.33</v>
      </c>
      <c r="BA128" s="184"/>
      <c r="BB128" s="91">
        <v>326.37</v>
      </c>
      <c r="BC128" s="91">
        <v>1143.06</v>
      </c>
      <c r="BD128" s="93">
        <f t="shared" si="69"/>
        <v>2130710</v>
      </c>
      <c r="BE128" s="93">
        <f t="shared" si="55"/>
        <v>1549638</v>
      </c>
      <c r="BF128" s="93">
        <f t="shared" si="56"/>
        <v>5427364</v>
      </c>
      <c r="BG128" s="93">
        <f t="shared" si="57"/>
        <v>9107712</v>
      </c>
      <c r="BH128" s="184"/>
      <c r="BI128" s="185"/>
      <c r="BJ128" s="30"/>
      <c r="BL128" s="30"/>
      <c r="BN128" s="30"/>
    </row>
    <row r="129" spans="1:66" x14ac:dyDescent="0.35">
      <c r="A129" s="90" t="s">
        <v>186</v>
      </c>
      <c r="B129" s="89">
        <v>880</v>
      </c>
      <c r="C129" s="90" t="s">
        <v>199</v>
      </c>
      <c r="D129" s="203">
        <v>8.1999999999999993</v>
      </c>
      <c r="E129" s="203">
        <f t="shared" si="51"/>
        <v>8.2409999999999979</v>
      </c>
      <c r="F129" s="203">
        <f t="shared" si="52"/>
        <v>8.6968650600000004</v>
      </c>
      <c r="G129" s="91">
        <f>ACA!P135</f>
        <v>1.0887441914515217</v>
      </c>
      <c r="H129" s="91">
        <f>'Formula factor data'!L132</f>
        <v>263.19</v>
      </c>
      <c r="I129" s="91">
        <f>'Formula factor data'!M132</f>
        <v>409.06</v>
      </c>
      <c r="J129" s="91">
        <f>'Formula factor data'!N132</f>
        <v>672.25</v>
      </c>
      <c r="K129" s="91">
        <f>'Formula factor data'!X132</f>
        <v>196.91681283532813</v>
      </c>
      <c r="L129" s="91">
        <f>'Formula factor data'!Y132</f>
        <v>38.528613945578236</v>
      </c>
      <c r="M129" s="91">
        <f>'Formula factor data'!Z132</f>
        <v>56.478146258503401</v>
      </c>
      <c r="N129" s="91">
        <f>'Formula factor data'!AA132</f>
        <v>58.421726190476186</v>
      </c>
      <c r="O129" s="91">
        <f>'Formula factor data'!AB132</f>
        <v>31.44026360544218</v>
      </c>
      <c r="P129" s="91">
        <f>'Formula factor data'!AC132</f>
        <v>87.118112244897958</v>
      </c>
      <c r="Q129" s="91">
        <f>'Formula factor data'!AD132</f>
        <v>202.58962585034016</v>
      </c>
      <c r="R129" s="91">
        <f>'Formula factor data'!AE132</f>
        <v>46.817766473787501</v>
      </c>
      <c r="S129" s="91">
        <f>'Formula factor data'!AF132</f>
        <v>21.237689728203318</v>
      </c>
      <c r="T129" s="92">
        <f>$G129*'National calculations'!$E$43</f>
        <v>7.4264376770866951</v>
      </c>
      <c r="U129" s="92">
        <f>$G129*'National calculations'!$E$44</f>
        <v>1.352877321550523</v>
      </c>
      <c r="V129" s="92">
        <f>$G129*'National calculations'!$E$52</f>
        <v>1.3766826787478492</v>
      </c>
      <c r="W129" s="92">
        <f>$G129*'National calculations'!$E$53</f>
        <v>1.0426346758163869</v>
      </c>
      <c r="X129" s="92">
        <f>$G129*'National calculations'!$E$54</f>
        <v>0.98189867528339414</v>
      </c>
      <c r="Y129" s="92">
        <f>$G129*'National calculations'!$E$55</f>
        <v>0.90091734123940292</v>
      </c>
      <c r="Z129" s="92">
        <f>$G129*'National calculations'!$E$56</f>
        <v>0.57699200506343706</v>
      </c>
      <c r="AA129" s="92">
        <f>$G129*'National calculations'!$E$57</f>
        <v>0.47576533750844868</v>
      </c>
      <c r="AB129" s="92">
        <f>$G129*'National calculations'!$E$46</f>
        <v>0.57038539565920421</v>
      </c>
      <c r="AC129" s="92">
        <f>$G129*'National calculations'!$E$47</f>
        <v>3.9515514580001008</v>
      </c>
      <c r="AD129" s="93">
        <f t="shared" si="58"/>
        <v>2845680.9552002721</v>
      </c>
      <c r="AE129" s="93">
        <f t="shared" si="58"/>
        <v>151850.44548064689</v>
      </c>
      <c r="AF129" s="93">
        <f t="shared" si="58"/>
        <v>30233.755009373017</v>
      </c>
      <c r="AG129" s="93">
        <f t="shared" si="58"/>
        <v>33565.062017518751</v>
      </c>
      <c r="AH129" s="93">
        <f t="shared" si="58"/>
        <v>32697.602865892717</v>
      </c>
      <c r="AI129" s="93">
        <f t="shared" si="58"/>
        <v>16145.294856310133</v>
      </c>
      <c r="AJ129" s="93">
        <f t="shared" si="58"/>
        <v>28651.878929069386</v>
      </c>
      <c r="AK129" s="93">
        <f t="shared" si="58"/>
        <v>54939.519379486534</v>
      </c>
      <c r="AL129" s="93">
        <f t="shared" si="53"/>
        <v>196233.11305765054</v>
      </c>
      <c r="AM129" s="93">
        <f t="shared" si="59"/>
        <v>15221.37704479796</v>
      </c>
      <c r="AN129" s="93">
        <f t="shared" si="59"/>
        <v>47835.439571720286</v>
      </c>
      <c r="AO129" s="92">
        <f t="shared" si="54"/>
        <v>3256821.3303550878</v>
      </c>
      <c r="AP129" s="92">
        <f t="shared" si="60"/>
        <v>7.4264376770866942</v>
      </c>
      <c r="AQ129" s="92">
        <f t="shared" si="61"/>
        <v>0.39628752743313406</v>
      </c>
      <c r="AR129" s="92">
        <f t="shared" si="62"/>
        <v>0.5121139745621226</v>
      </c>
      <c r="AS129" s="92">
        <f t="shared" si="63"/>
        <v>3.9723570478291573E-2</v>
      </c>
      <c r="AT129" s="92">
        <f t="shared" si="64"/>
        <v>0.12483722396435194</v>
      </c>
      <c r="AU129" s="92">
        <f t="shared" si="65"/>
        <v>8.4993999735245946</v>
      </c>
      <c r="AV129" s="92">
        <v>0</v>
      </c>
      <c r="AW129" s="92">
        <v>0</v>
      </c>
      <c r="AX129" s="93">
        <f t="shared" si="66"/>
        <v>0</v>
      </c>
      <c r="AY129" s="93">
        <f t="shared" si="67"/>
        <v>0</v>
      </c>
      <c r="AZ129" s="92">
        <f t="shared" si="68"/>
        <v>8.5</v>
      </c>
      <c r="BA129" s="184"/>
      <c r="BB129" s="91">
        <v>139.94</v>
      </c>
      <c r="BC129" s="91">
        <v>490.12</v>
      </c>
      <c r="BD129" s="93">
        <f t="shared" si="69"/>
        <v>1275156</v>
      </c>
      <c r="BE129" s="93">
        <f t="shared" si="55"/>
        <v>678010</v>
      </c>
      <c r="BF129" s="93">
        <f t="shared" si="56"/>
        <v>2374632</v>
      </c>
      <c r="BG129" s="93">
        <f t="shared" si="57"/>
        <v>4327798</v>
      </c>
      <c r="BH129" s="184"/>
      <c r="BI129" s="185"/>
      <c r="BJ129" s="30"/>
      <c r="BL129" s="30"/>
      <c r="BN129" s="30"/>
    </row>
    <row r="130" spans="1:66" x14ac:dyDescent="0.35">
      <c r="A130" s="90" t="s">
        <v>186</v>
      </c>
      <c r="B130" s="89">
        <v>865</v>
      </c>
      <c r="C130" s="90" t="s">
        <v>200</v>
      </c>
      <c r="D130" s="203">
        <v>7.48</v>
      </c>
      <c r="E130" s="203">
        <f t="shared" si="51"/>
        <v>7.5173999999999994</v>
      </c>
      <c r="F130" s="203">
        <f t="shared" si="52"/>
        <v>7.9332378840000013</v>
      </c>
      <c r="G130" s="91">
        <f>ACA!P136</f>
        <v>1.0748218123280784</v>
      </c>
      <c r="H130" s="91">
        <f>'Formula factor data'!L133</f>
        <v>666.19</v>
      </c>
      <c r="I130" s="91">
        <f>'Formula factor data'!M133</f>
        <v>2371.29</v>
      </c>
      <c r="J130" s="91">
        <f>'Formula factor data'!N133</f>
        <v>3037.48</v>
      </c>
      <c r="K130" s="91">
        <f>'Formula factor data'!X133</f>
        <v>493.66076112317961</v>
      </c>
      <c r="L130" s="91">
        <f>'Formula factor data'!Y133</f>
        <v>0</v>
      </c>
      <c r="M130" s="91">
        <f>'Formula factor data'!Z133</f>
        <v>0</v>
      </c>
      <c r="N130" s="91">
        <f>'Formula factor data'!AA133</f>
        <v>59.144255910987482</v>
      </c>
      <c r="O130" s="91">
        <f>'Formula factor data'!AB133</f>
        <v>44.297840651698792</v>
      </c>
      <c r="P130" s="91">
        <f>'Formula factor data'!AC133</f>
        <v>154.86138843632028</v>
      </c>
      <c r="Q130" s="91">
        <f>'Formula factor data'!AD133</f>
        <v>129.87595787800515</v>
      </c>
      <c r="R130" s="91">
        <f>'Formula factor data'!AE133</f>
        <v>237.43778113574439</v>
      </c>
      <c r="S130" s="91">
        <f>'Formula factor data'!AF133</f>
        <v>63.815183224920212</v>
      </c>
      <c r="T130" s="92">
        <f>$G130*'National calculations'!$E$43</f>
        <v>7.331471677094374</v>
      </c>
      <c r="U130" s="92">
        <f>$G130*'National calculations'!$E$44</f>
        <v>1.3355773247964431</v>
      </c>
      <c r="V130" s="92">
        <f>$G130*'National calculations'!$E$52</f>
        <v>1.3590782696160293</v>
      </c>
      <c r="W130" s="92">
        <f>$G130*'National calculations'!$E$53</f>
        <v>1.0293019247827291</v>
      </c>
      <c r="X130" s="92">
        <f>$G130*'National calculations'!$E$54</f>
        <v>0.96934258935849316</v>
      </c>
      <c r="Y130" s="92">
        <f>$G130*'National calculations'!$E$55</f>
        <v>0.88939680879284433</v>
      </c>
      <c r="Z130" s="92">
        <f>$G130*'National calculations'!$E$56</f>
        <v>0.5696136865302478</v>
      </c>
      <c r="AA130" s="92">
        <f>$G130*'National calculations'!$E$57</f>
        <v>0.4696814608231874</v>
      </c>
      <c r="AB130" s="92">
        <f>$G130*'National calculations'!$E$46</f>
        <v>0.56309155952469814</v>
      </c>
      <c r="AC130" s="92">
        <f>$G130*'National calculations'!$E$47</f>
        <v>3.9010207658907574</v>
      </c>
      <c r="AD130" s="93">
        <f t="shared" si="58"/>
        <v>12693443.196152152</v>
      </c>
      <c r="AE130" s="93">
        <f t="shared" si="58"/>
        <v>375813.60765778716</v>
      </c>
      <c r="AF130" s="93">
        <f t="shared" si="58"/>
        <v>0</v>
      </c>
      <c r="AG130" s="93">
        <f t="shared" si="58"/>
        <v>0</v>
      </c>
      <c r="AH130" s="93">
        <f t="shared" si="58"/>
        <v>32678.696317149643</v>
      </c>
      <c r="AI130" s="93">
        <f t="shared" si="58"/>
        <v>22457.064123859858</v>
      </c>
      <c r="AJ130" s="93">
        <f t="shared" si="58"/>
        <v>50280.364829990904</v>
      </c>
      <c r="AK130" s="93">
        <f t="shared" si="58"/>
        <v>34770.187884512758</v>
      </c>
      <c r="AL130" s="93">
        <f t="shared" si="53"/>
        <v>140186.31315551317</v>
      </c>
      <c r="AM130" s="93">
        <f t="shared" si="59"/>
        <v>76208.549967791856</v>
      </c>
      <c r="AN130" s="93">
        <f t="shared" si="59"/>
        <v>141898.28231553623</v>
      </c>
      <c r="AO130" s="92">
        <f t="shared" si="54"/>
        <v>13427549.94924878</v>
      </c>
      <c r="AP130" s="92">
        <f t="shared" si="60"/>
        <v>7.331471677094374</v>
      </c>
      <c r="AQ130" s="92">
        <f t="shared" si="61"/>
        <v>0.21706220903442072</v>
      </c>
      <c r="AR130" s="92">
        <f t="shared" si="62"/>
        <v>8.0968730748130074E-2</v>
      </c>
      <c r="AS130" s="92">
        <f t="shared" si="63"/>
        <v>4.4016490798230862E-2</v>
      </c>
      <c r="AT130" s="92">
        <f t="shared" si="64"/>
        <v>8.1957528918556594E-2</v>
      </c>
      <c r="AU130" s="92">
        <f t="shared" si="65"/>
        <v>7.7554766365937118</v>
      </c>
      <c r="AV130" s="92">
        <v>0</v>
      </c>
      <c r="AW130" s="92">
        <v>0</v>
      </c>
      <c r="AX130" s="93">
        <f t="shared" si="66"/>
        <v>0</v>
      </c>
      <c r="AY130" s="93">
        <f t="shared" si="67"/>
        <v>0</v>
      </c>
      <c r="AZ130" s="92">
        <f t="shared" si="68"/>
        <v>7.76</v>
      </c>
      <c r="BA130" s="184"/>
      <c r="BB130" s="91">
        <v>811.23</v>
      </c>
      <c r="BC130" s="91">
        <v>2841.19</v>
      </c>
      <c r="BD130" s="93">
        <f t="shared" si="69"/>
        <v>2946692</v>
      </c>
      <c r="BE130" s="93">
        <f t="shared" si="55"/>
        <v>3588233</v>
      </c>
      <c r="BF130" s="93">
        <f t="shared" si="56"/>
        <v>12567152</v>
      </c>
      <c r="BG130" s="93">
        <f t="shared" si="57"/>
        <v>19102077</v>
      </c>
      <c r="BH130" s="184"/>
      <c r="BI130" s="185"/>
      <c r="BJ130" s="30"/>
      <c r="BL130" s="30"/>
      <c r="BN130" s="30"/>
    </row>
    <row r="131" spans="1:66" x14ac:dyDescent="0.35">
      <c r="A131" s="90" t="s">
        <v>201</v>
      </c>
      <c r="B131" s="89">
        <v>330</v>
      </c>
      <c r="C131" s="90" t="s">
        <v>202</v>
      </c>
      <c r="D131" s="203">
        <v>8.67</v>
      </c>
      <c r="E131" s="203">
        <f t="shared" si="51"/>
        <v>8.7133499999999984</v>
      </c>
      <c r="F131" s="203">
        <f t="shared" si="52"/>
        <v>9.1953439110000001</v>
      </c>
      <c r="G131" s="91">
        <f>ACA!P137</f>
        <v>1.0874303200446565</v>
      </c>
      <c r="H131" s="91">
        <f>'Formula factor data'!L134</f>
        <v>3683.63</v>
      </c>
      <c r="I131" s="91">
        <f>'Formula factor data'!M134</f>
        <v>3186.27</v>
      </c>
      <c r="J131" s="91">
        <f>'Formula factor data'!N134</f>
        <v>6869.9</v>
      </c>
      <c r="K131" s="91">
        <f>'Formula factor data'!X134</f>
        <v>2848.9646177762879</v>
      </c>
      <c r="L131" s="91">
        <f>'Formula factor data'!Y134</f>
        <v>593.00635613191662</v>
      </c>
      <c r="M131" s="91">
        <f>'Formula factor data'!Z134</f>
        <v>1342.7292126206924</v>
      </c>
      <c r="N131" s="91">
        <f>'Formula factor data'!AA134</f>
        <v>1100.1609340281984</v>
      </c>
      <c r="O131" s="91">
        <f>'Formula factor data'!AB134</f>
        <v>765.26498875557172</v>
      </c>
      <c r="P131" s="91">
        <f>'Formula factor data'!AC134</f>
        <v>835.75966010853904</v>
      </c>
      <c r="Q131" s="91">
        <f>'Formula factor data'!AD134</f>
        <v>617.70724491307442</v>
      </c>
      <c r="R131" s="91">
        <f>'Formula factor data'!AE134</f>
        <v>2914.8983906956096</v>
      </c>
      <c r="S131" s="91">
        <f>'Formula factor data'!AF134</f>
        <v>158.71542525375776</v>
      </c>
      <c r="T131" s="92">
        <f>$G131*'National calculations'!$E$43</f>
        <v>7.4174756231943269</v>
      </c>
      <c r="U131" s="92">
        <f>$G131*'National calculations'!$E$44</f>
        <v>1.3512447003675694</v>
      </c>
      <c r="V131" s="92">
        <f>$G131*'National calculations'!$E$52</f>
        <v>1.375021329808277</v>
      </c>
      <c r="W131" s="92">
        <f>$G131*'National calculations'!$E$53</f>
        <v>1.0413764483106813</v>
      </c>
      <c r="X131" s="92">
        <f>$G131*'National calculations'!$E$54</f>
        <v>0.98071374258384625</v>
      </c>
      <c r="Y131" s="92">
        <f>$G131*'National calculations'!$E$55</f>
        <v>0.89983013494806519</v>
      </c>
      <c r="Z131" s="92">
        <f>$G131*'National calculations'!$E$56</f>
        <v>0.57629570440493993</v>
      </c>
      <c r="AA131" s="92">
        <f>$G131*'National calculations'!$E$57</f>
        <v>0.47519119486021416</v>
      </c>
      <c r="AB131" s="92">
        <f>$G131*'National calculations'!$E$46</f>
        <v>0.5696970677047275</v>
      </c>
      <c r="AC131" s="92">
        <f>$G131*'National calculations'!$E$47</f>
        <v>3.9467828167396579</v>
      </c>
      <c r="AD131" s="93">
        <f t="shared" si="58"/>
        <v>29045669.99675614</v>
      </c>
      <c r="AE131" s="93">
        <f t="shared" si="58"/>
        <v>2194299.5545438081</v>
      </c>
      <c r="AF131" s="93">
        <f t="shared" si="58"/>
        <v>464775.94138416316</v>
      </c>
      <c r="AG131" s="93">
        <f t="shared" si="58"/>
        <v>797023.3497347025</v>
      </c>
      <c r="AH131" s="93">
        <f t="shared" si="58"/>
        <v>614997.47982154053</v>
      </c>
      <c r="AI131" s="93">
        <f t="shared" si="58"/>
        <v>392506.8439186847</v>
      </c>
      <c r="AJ131" s="93">
        <f t="shared" si="58"/>
        <v>274537.48016022571</v>
      </c>
      <c r="AK131" s="93">
        <f t="shared" si="58"/>
        <v>167311.55495691125</v>
      </c>
      <c r="AL131" s="93">
        <f t="shared" si="53"/>
        <v>2711152.6499762279</v>
      </c>
      <c r="AM131" s="93">
        <f t="shared" si="59"/>
        <v>946547.16752681509</v>
      </c>
      <c r="AN131" s="93">
        <f t="shared" si="59"/>
        <v>357056.72849154344</v>
      </c>
      <c r="AO131" s="92">
        <f t="shared" si="54"/>
        <v>35254726.097294539</v>
      </c>
      <c r="AP131" s="92">
        <f t="shared" si="60"/>
        <v>7.417475623194326</v>
      </c>
      <c r="AQ131" s="92">
        <f t="shared" si="61"/>
        <v>0.56036453824727095</v>
      </c>
      <c r="AR131" s="92">
        <f t="shared" si="62"/>
        <v>0.69235478796678718</v>
      </c>
      <c r="AS131" s="92">
        <f t="shared" si="63"/>
        <v>0.24172245095802233</v>
      </c>
      <c r="AT131" s="92">
        <f t="shared" si="64"/>
        <v>9.1182595546231926E-2</v>
      </c>
      <c r="AU131" s="92">
        <f t="shared" si="65"/>
        <v>9.0030999959126401</v>
      </c>
      <c r="AV131" s="92">
        <v>0</v>
      </c>
      <c r="AW131" s="92">
        <v>0</v>
      </c>
      <c r="AX131" s="93">
        <f t="shared" si="66"/>
        <v>0</v>
      </c>
      <c r="AY131" s="93">
        <f t="shared" si="67"/>
        <v>0</v>
      </c>
      <c r="AZ131" s="92">
        <f t="shared" si="68"/>
        <v>9</v>
      </c>
      <c r="BA131" s="184"/>
      <c r="BB131" s="91">
        <v>1090.04</v>
      </c>
      <c r="BC131" s="91">
        <v>3817.67</v>
      </c>
      <c r="BD131" s="93">
        <f t="shared" si="69"/>
        <v>18897022</v>
      </c>
      <c r="BE131" s="93">
        <f t="shared" si="55"/>
        <v>5591906</v>
      </c>
      <c r="BF131" s="93">
        <f t="shared" si="56"/>
        <v>19584648</v>
      </c>
      <c r="BG131" s="93">
        <f t="shared" si="57"/>
        <v>44073576</v>
      </c>
      <c r="BH131" s="184"/>
      <c r="BI131" s="185"/>
      <c r="BJ131" s="30"/>
      <c r="BL131" s="30"/>
      <c r="BN131" s="30"/>
    </row>
    <row r="132" spans="1:66" x14ac:dyDescent="0.35">
      <c r="A132" s="90" t="s">
        <v>201</v>
      </c>
      <c r="B132" s="89">
        <v>331</v>
      </c>
      <c r="C132" s="90" t="s">
        <v>203</v>
      </c>
      <c r="D132" s="203">
        <v>8.35</v>
      </c>
      <c r="E132" s="203">
        <f t="shared" si="51"/>
        <v>8.3917499999999983</v>
      </c>
      <c r="F132" s="203">
        <f t="shared" si="52"/>
        <v>8.8559540549999998</v>
      </c>
      <c r="G132" s="91">
        <f>ACA!P138</f>
        <v>1.0898578918370327</v>
      </c>
      <c r="H132" s="91">
        <f>'Formula factor data'!L135</f>
        <v>848.16</v>
      </c>
      <c r="I132" s="91">
        <f>'Formula factor data'!M135</f>
        <v>1108.6500000000001</v>
      </c>
      <c r="J132" s="91">
        <f>'Formula factor data'!N135</f>
        <v>1956.81</v>
      </c>
      <c r="K132" s="91">
        <f>'Formula factor data'!X135</f>
        <v>512.20575235109709</v>
      </c>
      <c r="L132" s="91">
        <f>'Formula factor data'!Y135</f>
        <v>101.29217606330366</v>
      </c>
      <c r="M132" s="91">
        <f>'Formula factor data'!Z135</f>
        <v>293.92242899533699</v>
      </c>
      <c r="N132" s="91">
        <f>'Formula factor data'!AA135</f>
        <v>118.15884414299845</v>
      </c>
      <c r="O132" s="91">
        <f>'Formula factor data'!AB135</f>
        <v>222.03171259008053</v>
      </c>
      <c r="P132" s="91">
        <f>'Formula factor data'!AC135</f>
        <v>239.2670510103151</v>
      </c>
      <c r="Q132" s="91">
        <f>'Formula factor data'!AD135</f>
        <v>181.75447788610992</v>
      </c>
      <c r="R132" s="91">
        <f>'Formula factor data'!AE135</f>
        <v>723.11645078871311</v>
      </c>
      <c r="S132" s="91">
        <f>'Formula factor data'!AF135</f>
        <v>41.99550699220012</v>
      </c>
      <c r="T132" s="92">
        <f>$G132*'National calculations'!$E$43</f>
        <v>7.4340343435661902</v>
      </c>
      <c r="U132" s="92">
        <f>$G132*'National calculations'!$E$44</f>
        <v>1.3542612095256692</v>
      </c>
      <c r="V132" s="92">
        <f>$G132*'National calculations'!$E$52</f>
        <v>1.3780909177465839</v>
      </c>
      <c r="W132" s="92">
        <f>$G132*'National calculations'!$E$53</f>
        <v>1.043701209763958</v>
      </c>
      <c r="X132" s="92">
        <f>$G132*'National calculations'!$E$54</f>
        <v>0.98290308103984458</v>
      </c>
      <c r="Y132" s="92">
        <f>$G132*'National calculations'!$E$55</f>
        <v>0.90183890940769251</v>
      </c>
      <c r="Z132" s="92">
        <f>$G132*'National calculations'!$E$56</f>
        <v>0.57758222287908323</v>
      </c>
      <c r="AA132" s="92">
        <f>$G132*'National calculations'!$E$57</f>
        <v>0.47625200833889375</v>
      </c>
      <c r="AB132" s="92">
        <f>$G132*'National calculations'!$E$46</f>
        <v>0.57096885542874709</v>
      </c>
      <c r="AC132" s="92">
        <f>$G132*'National calculations'!$E$47</f>
        <v>3.9555935869195435</v>
      </c>
      <c r="AD132" s="93">
        <f t="shared" si="58"/>
        <v>8291785.8639852414</v>
      </c>
      <c r="AE132" s="93">
        <f t="shared" si="58"/>
        <v>395386.41757185123</v>
      </c>
      <c r="AF132" s="93">
        <f t="shared" si="58"/>
        <v>79566.201886827199</v>
      </c>
      <c r="AG132" s="93">
        <f t="shared" si="58"/>
        <v>174857.30098994073</v>
      </c>
      <c r="AH132" s="93">
        <f t="shared" si="58"/>
        <v>66199.054417348176</v>
      </c>
      <c r="AI132" s="93">
        <f t="shared" si="58"/>
        <v>114134.99739561147</v>
      </c>
      <c r="AJ132" s="93">
        <f t="shared" si="58"/>
        <v>78771.945255028651</v>
      </c>
      <c r="AK132" s="93">
        <f t="shared" si="58"/>
        <v>49339.733017172737</v>
      </c>
      <c r="AL132" s="93">
        <f t="shared" si="53"/>
        <v>562869.23296192905</v>
      </c>
      <c r="AM132" s="93">
        <f t="shared" si="59"/>
        <v>235339.87418166178</v>
      </c>
      <c r="AN132" s="93">
        <f t="shared" si="59"/>
        <v>94686.780138535541</v>
      </c>
      <c r="AO132" s="92">
        <f t="shared" si="54"/>
        <v>9580068.1688392181</v>
      </c>
      <c r="AP132" s="92">
        <f t="shared" si="60"/>
        <v>7.4340343435661902</v>
      </c>
      <c r="AQ132" s="92">
        <f t="shared" si="61"/>
        <v>0.354485300925998</v>
      </c>
      <c r="AR132" s="92">
        <f t="shared" si="62"/>
        <v>0.5046427003078221</v>
      </c>
      <c r="AS132" s="92">
        <f t="shared" si="63"/>
        <v>0.21099492145304319</v>
      </c>
      <c r="AT132" s="92">
        <f t="shared" si="64"/>
        <v>8.4891817875921358E-2</v>
      </c>
      <c r="AU132" s="92">
        <f t="shared" si="65"/>
        <v>8.5890490841289751</v>
      </c>
      <c r="AV132" s="92">
        <v>0</v>
      </c>
      <c r="AW132" s="92">
        <v>0</v>
      </c>
      <c r="AX132" s="93">
        <f t="shared" si="66"/>
        <v>0</v>
      </c>
      <c r="AY132" s="93">
        <f t="shared" si="67"/>
        <v>0</v>
      </c>
      <c r="AZ132" s="92">
        <f t="shared" si="68"/>
        <v>8.59</v>
      </c>
      <c r="BA132" s="184"/>
      <c r="BB132" s="91">
        <v>379.28</v>
      </c>
      <c r="BC132" s="91">
        <v>1328.3400000000001</v>
      </c>
      <c r="BD132" s="93">
        <f t="shared" si="69"/>
        <v>4152846</v>
      </c>
      <c r="BE132" s="93">
        <f t="shared" si="55"/>
        <v>1857069</v>
      </c>
      <c r="BF132" s="93">
        <f t="shared" si="56"/>
        <v>6503952</v>
      </c>
      <c r="BG132" s="93">
        <f t="shared" si="57"/>
        <v>12513867</v>
      </c>
      <c r="BH132" s="184"/>
      <c r="BI132" s="185"/>
      <c r="BJ132" s="30"/>
      <c r="BL132" s="30"/>
      <c r="BN132" s="30"/>
    </row>
    <row r="133" spans="1:66" x14ac:dyDescent="0.35">
      <c r="A133" s="90" t="s">
        <v>201</v>
      </c>
      <c r="B133" s="89">
        <v>332</v>
      </c>
      <c r="C133" s="90" t="s">
        <v>204</v>
      </c>
      <c r="D133" s="203">
        <v>7.78</v>
      </c>
      <c r="E133" s="203">
        <f t="shared" si="51"/>
        <v>7.8188999999999993</v>
      </c>
      <c r="F133" s="203">
        <f t="shared" si="52"/>
        <v>8.251415874000001</v>
      </c>
      <c r="G133" s="91">
        <f>ACA!P139</f>
        <v>1.0431905764890352</v>
      </c>
      <c r="H133" s="91">
        <f>'Formula factor data'!L136</f>
        <v>786.69</v>
      </c>
      <c r="I133" s="91">
        <f>'Formula factor data'!M136</f>
        <v>1077.21</v>
      </c>
      <c r="J133" s="91">
        <f>'Formula factor data'!N136</f>
        <v>1863.9</v>
      </c>
      <c r="K133" s="91">
        <f>'Formula factor data'!X136</f>
        <v>484.52685985677709</v>
      </c>
      <c r="L133" s="91">
        <f>'Formula factor data'!Y136</f>
        <v>79.001508620689648</v>
      </c>
      <c r="M133" s="91">
        <f>'Formula factor data'!Z136</f>
        <v>156.87000994694961</v>
      </c>
      <c r="N133" s="91">
        <f>'Formula factor data'!AA136</f>
        <v>255.13264257294432</v>
      </c>
      <c r="O133" s="91">
        <f>'Formula factor data'!AB136</f>
        <v>157.79701591511937</v>
      </c>
      <c r="P133" s="91">
        <f>'Formula factor data'!AC136</f>
        <v>338.97518236074274</v>
      </c>
      <c r="Q133" s="91">
        <f>'Formula factor data'!AD136</f>
        <v>144.50993037135279</v>
      </c>
      <c r="R133" s="91">
        <f>'Formula factor data'!AE136</f>
        <v>225.62238563496001</v>
      </c>
      <c r="S133" s="91">
        <f>'Formula factor data'!AF136</f>
        <v>45.836999000777176</v>
      </c>
      <c r="T133" s="92">
        <f>$G133*'National calculations'!$E$43</f>
        <v>7.1157117185547056</v>
      </c>
      <c r="U133" s="92">
        <f>$G133*'National calculations'!$E$44</f>
        <v>1.2962722410538556</v>
      </c>
      <c r="V133" s="92">
        <f>$G133*'National calculations'!$E$52</f>
        <v>1.3190815699055649</v>
      </c>
      <c r="W133" s="92">
        <f>$G133*'National calculations'!$E$53</f>
        <v>0.99901030661965673</v>
      </c>
      <c r="X133" s="92">
        <f>$G133*'National calculations'!$E$54</f>
        <v>0.94081553147676478</v>
      </c>
      <c r="Y133" s="92">
        <f>$G133*'National calculations'!$E$55</f>
        <v>0.86322249795290795</v>
      </c>
      <c r="Z133" s="92">
        <f>$G133*'National calculations'!$E$56</f>
        <v>0.55285036385747965</v>
      </c>
      <c r="AA133" s="92">
        <f>$G133*'National calculations'!$E$57</f>
        <v>0.45585907195265923</v>
      </c>
      <c r="AB133" s="92">
        <f>$G133*'National calculations'!$E$46</f>
        <v>0.54652017837667244</v>
      </c>
      <c r="AC133" s="92">
        <f>$G133*'National calculations'!$E$47</f>
        <v>3.7862165197882134</v>
      </c>
      <c r="AD133" s="93">
        <f t="shared" si="58"/>
        <v>7559895.7911620466</v>
      </c>
      <c r="AE133" s="93">
        <f t="shared" si="58"/>
        <v>358004.8695320792</v>
      </c>
      <c r="AF133" s="93">
        <f t="shared" si="58"/>
        <v>59399.377389283771</v>
      </c>
      <c r="AG133" s="93">
        <f t="shared" si="58"/>
        <v>89327.411339822502</v>
      </c>
      <c r="AH133" s="93">
        <f t="shared" si="58"/>
        <v>136818.66905002156</v>
      </c>
      <c r="AI133" s="93">
        <f t="shared" si="58"/>
        <v>77641.942521225545</v>
      </c>
      <c r="AJ133" s="93">
        <f t="shared" si="58"/>
        <v>106819.45515687153</v>
      </c>
      <c r="AK133" s="93">
        <f t="shared" si="58"/>
        <v>37549.412765806126</v>
      </c>
      <c r="AL133" s="93">
        <f t="shared" si="53"/>
        <v>507556.26822303107</v>
      </c>
      <c r="AM133" s="93">
        <f t="shared" si="59"/>
        <v>70285.096272503579</v>
      </c>
      <c r="AN133" s="93">
        <f t="shared" si="59"/>
        <v>98922.817615527267</v>
      </c>
      <c r="AO133" s="92">
        <f t="shared" si="54"/>
        <v>8594664.8428051881</v>
      </c>
      <c r="AP133" s="92">
        <f t="shared" si="60"/>
        <v>7.1157117185547065</v>
      </c>
      <c r="AQ133" s="92">
        <f t="shared" si="61"/>
        <v>0.33697017998676537</v>
      </c>
      <c r="AR133" s="92">
        <f t="shared" si="62"/>
        <v>0.47773463886138673</v>
      </c>
      <c r="AS133" s="92">
        <f t="shared" si="63"/>
        <v>6.6155473170764922E-2</v>
      </c>
      <c r="AT133" s="92">
        <f t="shared" si="64"/>
        <v>9.311057612224817E-2</v>
      </c>
      <c r="AU133" s="92">
        <f t="shared" si="65"/>
        <v>8.0896825866958721</v>
      </c>
      <c r="AV133" s="92">
        <v>0</v>
      </c>
      <c r="AW133" s="92">
        <v>0</v>
      </c>
      <c r="AX133" s="93">
        <f t="shared" si="66"/>
        <v>0</v>
      </c>
      <c r="AY133" s="93">
        <f t="shared" si="67"/>
        <v>0</v>
      </c>
      <c r="AZ133" s="92">
        <f t="shared" si="68"/>
        <v>8.09</v>
      </c>
      <c r="BA133" s="184"/>
      <c r="BB133" s="91">
        <v>368.52</v>
      </c>
      <c r="BC133" s="91">
        <v>1290.68</v>
      </c>
      <c r="BD133" s="93">
        <f t="shared" si="69"/>
        <v>3627664</v>
      </c>
      <c r="BE133" s="93">
        <f t="shared" si="55"/>
        <v>1699357</v>
      </c>
      <c r="BF133" s="93">
        <f t="shared" si="56"/>
        <v>5951713</v>
      </c>
      <c r="BG133" s="93">
        <f t="shared" si="57"/>
        <v>11278734</v>
      </c>
      <c r="BH133" s="184"/>
      <c r="BI133" s="185"/>
      <c r="BJ133" s="30"/>
      <c r="BL133" s="30"/>
      <c r="BN133" s="30"/>
    </row>
    <row r="134" spans="1:66" x14ac:dyDescent="0.35">
      <c r="A134" s="90" t="s">
        <v>201</v>
      </c>
      <c r="B134" s="89">
        <v>884</v>
      </c>
      <c r="C134" s="90" t="s">
        <v>205</v>
      </c>
      <c r="D134" s="203">
        <v>7.19</v>
      </c>
      <c r="E134" s="203">
        <f t="shared" si="51"/>
        <v>7.2259499999999992</v>
      </c>
      <c r="F134" s="203">
        <f t="shared" si="52"/>
        <v>7.6256658270000006</v>
      </c>
      <c r="G134" s="91">
        <f>ACA!P140</f>
        <v>1.0125563705190519</v>
      </c>
      <c r="H134" s="91">
        <f>'Formula factor data'!L137</f>
        <v>284.93</v>
      </c>
      <c r="I134" s="91">
        <f>'Formula factor data'!M137</f>
        <v>763.65</v>
      </c>
      <c r="J134" s="91">
        <f>'Formula factor data'!N137</f>
        <v>1048.58</v>
      </c>
      <c r="K134" s="91">
        <f>'Formula factor data'!X137</f>
        <v>199.26386485246903</v>
      </c>
      <c r="L134" s="91">
        <f>'Formula factor data'!Y137</f>
        <v>0</v>
      </c>
      <c r="M134" s="91">
        <f>'Formula factor data'!Z137</f>
        <v>0</v>
      </c>
      <c r="N134" s="91">
        <f>'Formula factor data'!AA137</f>
        <v>0</v>
      </c>
      <c r="O134" s="91">
        <f>'Formula factor data'!AB137</f>
        <v>58.10106988989947</v>
      </c>
      <c r="P134" s="91">
        <f>'Formula factor data'!AC137</f>
        <v>134.02147438966011</v>
      </c>
      <c r="Q134" s="91">
        <f>'Formula factor data'!AD137</f>
        <v>77.049798946864527</v>
      </c>
      <c r="R134" s="91">
        <f>'Formula factor data'!AE137</f>
        <v>129.67101683582797</v>
      </c>
      <c r="S134" s="91">
        <f>'Formula factor data'!AF137</f>
        <v>22.800755587949464</v>
      </c>
      <c r="T134" s="92">
        <f>$G134*'National calculations'!$E$43</f>
        <v>6.90675260473403</v>
      </c>
      <c r="U134" s="92">
        <f>$G134*'National calculations'!$E$44</f>
        <v>1.2582060700966133</v>
      </c>
      <c r="V134" s="92">
        <f>$G134*'National calculations'!$E$52</f>
        <v>1.2803455830068942</v>
      </c>
      <c r="W134" s="92">
        <f>$G134*'National calculations'!$E$53</f>
        <v>0.96967349301257522</v>
      </c>
      <c r="X134" s="92">
        <f>$G134*'National calculations'!$E$54</f>
        <v>0.91318765846815397</v>
      </c>
      <c r="Y134" s="92">
        <f>$G134*'National calculations'!$E$55</f>
        <v>0.83787321240892487</v>
      </c>
      <c r="Z134" s="92">
        <f>$G134*'National calculations'!$E$56</f>
        <v>0.53661542817200736</v>
      </c>
      <c r="AA134" s="92">
        <f>$G134*'National calculations'!$E$57</f>
        <v>0.44247237059797151</v>
      </c>
      <c r="AB134" s="92">
        <f>$G134*'National calculations'!$E$46</f>
        <v>0.53047113413828351</v>
      </c>
      <c r="AC134" s="92">
        <f>$G134*'National calculations'!$E$47</f>
        <v>3.6750309518505557</v>
      </c>
      <c r="AD134" s="93">
        <f t="shared" si="58"/>
        <v>4128101.1083750445</v>
      </c>
      <c r="AE134" s="93">
        <f t="shared" si="58"/>
        <v>142907.55245572398</v>
      </c>
      <c r="AF134" s="93">
        <f t="shared" si="58"/>
        <v>0</v>
      </c>
      <c r="AG134" s="93">
        <f t="shared" si="58"/>
        <v>0</v>
      </c>
      <c r="AH134" s="93">
        <f t="shared" si="58"/>
        <v>0</v>
      </c>
      <c r="AI134" s="93">
        <f t="shared" si="58"/>
        <v>27748.358141635952</v>
      </c>
      <c r="AJ134" s="93">
        <f t="shared" si="58"/>
        <v>40993.254792395172</v>
      </c>
      <c r="AK134" s="93">
        <f t="shared" si="58"/>
        <v>19432.672100646254</v>
      </c>
      <c r="AL134" s="93">
        <f t="shared" si="53"/>
        <v>88174.285034677363</v>
      </c>
      <c r="AM134" s="93">
        <f t="shared" si="59"/>
        <v>39208.436878486682</v>
      </c>
      <c r="AN134" s="93">
        <f t="shared" si="59"/>
        <v>47762.285031437459</v>
      </c>
      <c r="AO134" s="92">
        <f t="shared" si="54"/>
        <v>4446153.6677753702</v>
      </c>
      <c r="AP134" s="92">
        <f t="shared" si="60"/>
        <v>6.9067526047340291</v>
      </c>
      <c r="AQ134" s="92">
        <f t="shared" si="61"/>
        <v>0.23909954825410337</v>
      </c>
      <c r="AR134" s="92">
        <f t="shared" si="62"/>
        <v>0.14752496531596343</v>
      </c>
      <c r="AS134" s="92">
        <f t="shared" si="63"/>
        <v>6.5599888769351036E-2</v>
      </c>
      <c r="AT134" s="92">
        <f t="shared" si="64"/>
        <v>7.9911387315506482E-2</v>
      </c>
      <c r="AU134" s="92">
        <f t="shared" si="65"/>
        <v>7.4388883943889539</v>
      </c>
      <c r="AV134" s="92">
        <v>0</v>
      </c>
      <c r="AW134" s="92">
        <v>0</v>
      </c>
      <c r="AX134" s="93">
        <f t="shared" si="66"/>
        <v>0</v>
      </c>
      <c r="AY134" s="93">
        <f t="shared" si="67"/>
        <v>0</v>
      </c>
      <c r="AZ134" s="92">
        <f t="shared" si="68"/>
        <v>7.44</v>
      </c>
      <c r="BA134" s="184"/>
      <c r="BB134" s="91">
        <v>261.25</v>
      </c>
      <c r="BC134" s="91">
        <v>914.97</v>
      </c>
      <c r="BD134" s="93">
        <f t="shared" si="69"/>
        <v>1208332</v>
      </c>
      <c r="BE134" s="93">
        <f t="shared" si="55"/>
        <v>1107909</v>
      </c>
      <c r="BF134" s="93">
        <f t="shared" si="56"/>
        <v>3880205</v>
      </c>
      <c r="BG134" s="93">
        <f t="shared" si="57"/>
        <v>6196446</v>
      </c>
      <c r="BH134" s="184"/>
      <c r="BI134" s="185"/>
      <c r="BJ134" s="30"/>
      <c r="BL134" s="30"/>
      <c r="BN134" s="30"/>
    </row>
    <row r="135" spans="1:66" x14ac:dyDescent="0.35">
      <c r="A135" s="90" t="s">
        <v>201</v>
      </c>
      <c r="B135" s="89">
        <v>333</v>
      </c>
      <c r="C135" s="90" t="s">
        <v>206</v>
      </c>
      <c r="D135" s="203">
        <v>8.5</v>
      </c>
      <c r="E135" s="203">
        <f t="shared" si="51"/>
        <v>8.5424999999999986</v>
      </c>
      <c r="F135" s="203">
        <f t="shared" si="52"/>
        <v>9.0150430500000009</v>
      </c>
      <c r="G135" s="91">
        <f>ACA!P141</f>
        <v>1.0875834356129666</v>
      </c>
      <c r="H135" s="91">
        <f>'Formula factor data'!L138</f>
        <v>1098.52</v>
      </c>
      <c r="I135" s="91">
        <f>'Formula factor data'!M138</f>
        <v>816.49</v>
      </c>
      <c r="J135" s="91">
        <f>'Formula factor data'!N138</f>
        <v>1915.01</v>
      </c>
      <c r="K135" s="91">
        <f>'Formula factor data'!X138</f>
        <v>662.9224626517273</v>
      </c>
      <c r="L135" s="91">
        <f>'Formula factor data'!Y138</f>
        <v>54.877537343742951</v>
      </c>
      <c r="M135" s="91">
        <f>'Formula factor data'!Z138</f>
        <v>236.6215704679814</v>
      </c>
      <c r="N135" s="91">
        <f>'Formula factor data'!AA138</f>
        <v>343.26547768401105</v>
      </c>
      <c r="O135" s="91">
        <f>'Formula factor data'!AB138</f>
        <v>284.41255968229609</v>
      </c>
      <c r="P135" s="91">
        <f>'Formula factor data'!AC138</f>
        <v>475.23083126494879</v>
      </c>
      <c r="Q135" s="91">
        <f>'Formula factor data'!AD138</f>
        <v>230.13997156911412</v>
      </c>
      <c r="R135" s="91">
        <f>'Formula factor data'!AE138</f>
        <v>673.92900301362693</v>
      </c>
      <c r="S135" s="91">
        <f>'Formula factor data'!AF138</f>
        <v>36.463459239250767</v>
      </c>
      <c r="T135" s="92">
        <f>$G135*'National calculations'!$E$43</f>
        <v>7.4185200404544833</v>
      </c>
      <c r="U135" s="92">
        <f>$G135*'National calculations'!$E$44</f>
        <v>1.3514349623056532</v>
      </c>
      <c r="V135" s="92">
        <f>$G135*'National calculations'!$E$52</f>
        <v>1.375214939613403</v>
      </c>
      <c r="W135" s="92">
        <f>$G135*'National calculations'!$E$53</f>
        <v>1.0415230792660344</v>
      </c>
      <c r="X135" s="92">
        <f>$G135*'National calculations'!$E$54</f>
        <v>0.98085183193014946</v>
      </c>
      <c r="Y135" s="92">
        <f>$G135*'National calculations'!$E$55</f>
        <v>0.89995683548230221</v>
      </c>
      <c r="Z135" s="92">
        <f>$G135*'National calculations'!$E$56</f>
        <v>0.57637684969091185</v>
      </c>
      <c r="AA135" s="92">
        <f>$G135*'National calculations'!$E$57</f>
        <v>0.47525810413110336</v>
      </c>
      <c r="AB135" s="92">
        <f>$G135*'National calculations'!$E$46</f>
        <v>0.56977728387001025</v>
      </c>
      <c r="AC135" s="92">
        <f>$G135*'National calculations'!$E$47</f>
        <v>3.9473385432840096</v>
      </c>
      <c r="AD135" s="93">
        <f t="shared" si="58"/>
        <v>8097727.8357223216</v>
      </c>
      <c r="AE135" s="93">
        <f t="shared" si="58"/>
        <v>510661.05819542549</v>
      </c>
      <c r="AF135" s="93">
        <f t="shared" si="58"/>
        <v>43016.993246455408</v>
      </c>
      <c r="AG135" s="93">
        <f t="shared" si="58"/>
        <v>140474.69121590885</v>
      </c>
      <c r="AH135" s="93">
        <f t="shared" si="58"/>
        <v>191914.76639610186</v>
      </c>
      <c r="AI135" s="93">
        <f t="shared" si="58"/>
        <v>145896.64549436735</v>
      </c>
      <c r="AJ135" s="93">
        <f t="shared" si="58"/>
        <v>156129.86815827613</v>
      </c>
      <c r="AK135" s="93">
        <f t="shared" si="58"/>
        <v>62344.255346452221</v>
      </c>
      <c r="AL135" s="93">
        <f t="shared" si="53"/>
        <v>739777.21985756175</v>
      </c>
      <c r="AM135" s="93">
        <f t="shared" si="59"/>
        <v>218873.97900924712</v>
      </c>
      <c r="AN135" s="93">
        <f t="shared" si="59"/>
        <v>82042.162303639183</v>
      </c>
      <c r="AO135" s="92">
        <f t="shared" si="54"/>
        <v>9649082.2550881952</v>
      </c>
      <c r="AP135" s="92">
        <f t="shared" si="60"/>
        <v>7.4185200404544833</v>
      </c>
      <c r="AQ135" s="92">
        <f t="shared" si="61"/>
        <v>0.46782867626033697</v>
      </c>
      <c r="AR135" s="92">
        <f t="shared" si="62"/>
        <v>0.67772741222235544</v>
      </c>
      <c r="AS135" s="92">
        <f t="shared" si="63"/>
        <v>0.20051563013160678</v>
      </c>
      <c r="AT135" s="92">
        <f t="shared" si="64"/>
        <v>7.5160765780105568E-2</v>
      </c>
      <c r="AU135" s="92">
        <f t="shared" si="65"/>
        <v>8.8397525248488886</v>
      </c>
      <c r="AV135" s="92">
        <v>0</v>
      </c>
      <c r="AW135" s="92">
        <v>0</v>
      </c>
      <c r="AX135" s="93">
        <f t="shared" si="66"/>
        <v>0</v>
      </c>
      <c r="AY135" s="93">
        <f t="shared" si="67"/>
        <v>0</v>
      </c>
      <c r="AZ135" s="92">
        <f t="shared" si="68"/>
        <v>8.84</v>
      </c>
      <c r="BA135" s="184"/>
      <c r="BB135" s="91">
        <v>279.33</v>
      </c>
      <c r="BC135" s="91">
        <v>978.29000000000008</v>
      </c>
      <c r="BD135" s="93">
        <f t="shared" si="69"/>
        <v>5535223</v>
      </c>
      <c r="BE135" s="93">
        <f t="shared" si="55"/>
        <v>1407489</v>
      </c>
      <c r="BF135" s="93">
        <f t="shared" si="56"/>
        <v>4929408</v>
      </c>
      <c r="BG135" s="93">
        <f t="shared" si="57"/>
        <v>11872120</v>
      </c>
      <c r="BH135" s="184"/>
      <c r="BI135" s="185"/>
      <c r="BJ135" s="30"/>
      <c r="BL135" s="30"/>
      <c r="BN135" s="30"/>
    </row>
    <row r="136" spans="1:66" x14ac:dyDescent="0.35">
      <c r="A136" s="90" t="s">
        <v>201</v>
      </c>
      <c r="B136" s="89">
        <v>893</v>
      </c>
      <c r="C136" s="90" t="s">
        <v>207</v>
      </c>
      <c r="D136" s="203">
        <v>7.26</v>
      </c>
      <c r="E136" s="203">
        <f t="shared" si="51"/>
        <v>7.2962999999999987</v>
      </c>
      <c r="F136" s="203">
        <f t="shared" si="52"/>
        <v>7.6999073579999999</v>
      </c>
      <c r="G136" s="91">
        <f>ACA!P142</f>
        <v>1.0365600052898338</v>
      </c>
      <c r="H136" s="91">
        <f>'Formula factor data'!L139</f>
        <v>476.36</v>
      </c>
      <c r="I136" s="91">
        <f>'Formula factor data'!M139</f>
        <v>1321.82</v>
      </c>
      <c r="J136" s="91">
        <f>'Formula factor data'!N139</f>
        <v>1798.1799999999998</v>
      </c>
      <c r="K136" s="91">
        <f>'Formula factor data'!X139</f>
        <v>331.49159790438767</v>
      </c>
      <c r="L136" s="91">
        <f>'Formula factor data'!Y139</f>
        <v>0</v>
      </c>
      <c r="M136" s="91">
        <f>'Formula factor data'!Z139</f>
        <v>21.782305796182829</v>
      </c>
      <c r="N136" s="91">
        <f>'Formula factor data'!AA139</f>
        <v>50.783166420170431</v>
      </c>
      <c r="O136" s="91">
        <f>'Formula factor data'!AB139</f>
        <v>46.477361786041264</v>
      </c>
      <c r="P136" s="91">
        <f>'Formula factor data'!AC139</f>
        <v>96.627321642369168</v>
      </c>
      <c r="Q136" s="91">
        <f>'Formula factor data'!AD139</f>
        <v>218.83618846397633</v>
      </c>
      <c r="R136" s="91">
        <f>'Formula factor data'!AE139</f>
        <v>105.5547138193986</v>
      </c>
      <c r="S136" s="91">
        <f>'Formula factor data'!AF139</f>
        <v>33.181462029808372</v>
      </c>
      <c r="T136" s="92">
        <f>$G136*'National calculations'!$E$43</f>
        <v>7.0704839008901121</v>
      </c>
      <c r="U136" s="92">
        <f>$G136*'National calculations'!$E$44</f>
        <v>1.2880330702047635</v>
      </c>
      <c r="V136" s="92">
        <f>$G136*'National calculations'!$E$52</f>
        <v>1.3106974218276082</v>
      </c>
      <c r="W136" s="92">
        <f>$G136*'National calculations'!$E$53</f>
        <v>0.99266054741355714</v>
      </c>
      <c r="X136" s="92">
        <f>$G136*'National calculations'!$E$54</f>
        <v>0.93483566115645733</v>
      </c>
      <c r="Y136" s="92">
        <f>$G136*'National calculations'!$E$55</f>
        <v>0.85773581281365685</v>
      </c>
      <c r="Z136" s="92">
        <f>$G136*'National calculations'!$E$56</f>
        <v>0.54933641944245359</v>
      </c>
      <c r="AA136" s="92">
        <f>$G136*'National calculations'!$E$57</f>
        <v>0.45296160901395355</v>
      </c>
      <c r="AB136" s="92">
        <f>$G136*'National calculations'!$E$46</f>
        <v>0.54304646893546671</v>
      </c>
      <c r="AC136" s="92">
        <f>$G136*'National calculations'!$E$47</f>
        <v>3.762151139237575</v>
      </c>
      <c r="AD136" s="93">
        <f t="shared" si="58"/>
        <v>7246981.5623144712</v>
      </c>
      <c r="AE136" s="93">
        <f t="shared" si="58"/>
        <v>243374.12013964669</v>
      </c>
      <c r="AF136" s="93">
        <f t="shared" si="58"/>
        <v>0</v>
      </c>
      <c r="AG136" s="93">
        <f t="shared" si="58"/>
        <v>12324.788289473958</v>
      </c>
      <c r="AH136" s="93">
        <f t="shared" si="58"/>
        <v>27060.131524930504</v>
      </c>
      <c r="AI136" s="93">
        <f t="shared" si="58"/>
        <v>22723.219682721166</v>
      </c>
      <c r="AJ136" s="93">
        <f t="shared" si="58"/>
        <v>30256.11692806003</v>
      </c>
      <c r="AK136" s="93">
        <f t="shared" ref="AK136:AK159" si="70">Q136*AA136*38*15</f>
        <v>56500.903461160393</v>
      </c>
      <c r="AL136" s="93">
        <f t="shared" si="53"/>
        <v>148865.15988634605</v>
      </c>
      <c r="AM136" s="93">
        <f t="shared" si="59"/>
        <v>32673.035332897329</v>
      </c>
      <c r="AN136" s="93">
        <f t="shared" si="59"/>
        <v>71155.194850896791</v>
      </c>
      <c r="AO136" s="92">
        <f t="shared" si="54"/>
        <v>7743049.0725242579</v>
      </c>
      <c r="AP136" s="92">
        <f t="shared" si="60"/>
        <v>7.070483900890113</v>
      </c>
      <c r="AQ136" s="92">
        <f t="shared" si="61"/>
        <v>0.23744682990349766</v>
      </c>
      <c r="AR136" s="92">
        <f t="shared" si="62"/>
        <v>0.14523960180239365</v>
      </c>
      <c r="AS136" s="92">
        <f t="shared" si="63"/>
        <v>3.1877295164620963E-2</v>
      </c>
      <c r="AT136" s="92">
        <f t="shared" si="64"/>
        <v>6.9422235358535811E-2</v>
      </c>
      <c r="AU136" s="92">
        <f t="shared" si="65"/>
        <v>7.5544698631191602</v>
      </c>
      <c r="AV136" s="92">
        <v>0</v>
      </c>
      <c r="AW136" s="92">
        <v>0</v>
      </c>
      <c r="AX136" s="93">
        <f t="shared" si="66"/>
        <v>0</v>
      </c>
      <c r="AY136" s="93">
        <f t="shared" si="67"/>
        <v>0</v>
      </c>
      <c r="AZ136" s="92">
        <f t="shared" si="68"/>
        <v>7.55</v>
      </c>
      <c r="BA136" s="184"/>
      <c r="BB136" s="91">
        <v>452.2</v>
      </c>
      <c r="BC136" s="91">
        <v>1583.7599999999998</v>
      </c>
      <c r="BD136" s="93">
        <f t="shared" si="69"/>
        <v>2050016</v>
      </c>
      <c r="BE136" s="93">
        <f t="shared" si="55"/>
        <v>1946043</v>
      </c>
      <c r="BF136" s="93">
        <f t="shared" si="56"/>
        <v>6815712</v>
      </c>
      <c r="BG136" s="93">
        <f t="shared" si="57"/>
        <v>10811771</v>
      </c>
      <c r="BH136" s="184"/>
      <c r="BI136" s="185"/>
      <c r="BJ136" s="30"/>
      <c r="BL136" s="30"/>
      <c r="BN136" s="30"/>
    </row>
    <row r="137" spans="1:66" x14ac:dyDescent="0.35">
      <c r="A137" s="90" t="s">
        <v>201</v>
      </c>
      <c r="B137" s="89">
        <v>334</v>
      </c>
      <c r="C137" s="90" t="s">
        <v>208</v>
      </c>
      <c r="D137" s="203">
        <v>8.02</v>
      </c>
      <c r="E137" s="203">
        <f t="shared" si="51"/>
        <v>8.0600999999999985</v>
      </c>
      <c r="F137" s="203">
        <f t="shared" si="52"/>
        <v>8.5059582660000004</v>
      </c>
      <c r="G137" s="91">
        <f>ACA!P143</f>
        <v>1.0914506801568906</v>
      </c>
      <c r="H137" s="91">
        <f>'Formula factor data'!L140</f>
        <v>501.05</v>
      </c>
      <c r="I137" s="91">
        <f>'Formula factor data'!M140</f>
        <v>999.56</v>
      </c>
      <c r="J137" s="91">
        <f>'Formula factor data'!N140</f>
        <v>1500.61</v>
      </c>
      <c r="K137" s="91">
        <f>'Formula factor data'!X140</f>
        <v>354.40561483409238</v>
      </c>
      <c r="L137" s="91">
        <f>'Formula factor data'!Y140</f>
        <v>69.550011304347819</v>
      </c>
      <c r="M137" s="91">
        <f>'Formula factor data'!Z140</f>
        <v>211.52076608695648</v>
      </c>
      <c r="N137" s="91">
        <f>'Formula factor data'!AA140</f>
        <v>52.195130434782605</v>
      </c>
      <c r="O137" s="91">
        <f>'Formula factor data'!AB140</f>
        <v>25.44512608695652</v>
      </c>
      <c r="P137" s="91">
        <f>'Formula factor data'!AC140</f>
        <v>51.151227826086959</v>
      </c>
      <c r="Q137" s="91">
        <f>'Formula factor data'!AD140</f>
        <v>83.381720869565214</v>
      </c>
      <c r="R137" s="91">
        <f>'Formula factor data'!AE140</f>
        <v>240.01568815272299</v>
      </c>
      <c r="S137" s="91">
        <f>'Formula factor data'!AF140</f>
        <v>36.899154016866397</v>
      </c>
      <c r="T137" s="92">
        <f>$G137*'National calculations'!$E$43</f>
        <v>7.4448989188108543</v>
      </c>
      <c r="U137" s="92">
        <f>$G137*'National calculations'!$E$44</f>
        <v>1.3562404138354469</v>
      </c>
      <c r="V137" s="92">
        <f>$G137*'National calculations'!$E$52</f>
        <v>1.3801049483224319</v>
      </c>
      <c r="W137" s="92">
        <f>$G137*'National calculations'!$E$53</f>
        <v>1.0452265417441957</v>
      </c>
      <c r="X137" s="92">
        <f>$G137*'National calculations'!$E$54</f>
        <v>0.98433955872997148</v>
      </c>
      <c r="Y137" s="92">
        <f>$G137*'National calculations'!$E$55</f>
        <v>0.90315691471100479</v>
      </c>
      <c r="Z137" s="92">
        <f>$G137*'National calculations'!$E$56</f>
        <v>0.57842633863513715</v>
      </c>
      <c r="AA137" s="92">
        <f>$G137*'National calculations'!$E$57</f>
        <v>0.47694803361142946</v>
      </c>
      <c r="AB137" s="92">
        <f>$G137*'National calculations'!$E$46</f>
        <v>0.57180330598486195</v>
      </c>
      <c r="AC137" s="92">
        <f>$G137*'National calculations'!$E$47</f>
        <v>3.9613745454376583</v>
      </c>
      <c r="AD137" s="93">
        <f t="shared" ref="AD137:AJ159" si="71">J137*T137*38*15</f>
        <v>6367977.1669373503</v>
      </c>
      <c r="AE137" s="93">
        <f t="shared" si="71"/>
        <v>273975.75410507142</v>
      </c>
      <c r="AF137" s="93">
        <f t="shared" si="71"/>
        <v>54712.199411496549</v>
      </c>
      <c r="AG137" s="93">
        <f t="shared" si="71"/>
        <v>126019.65774116691</v>
      </c>
      <c r="AH137" s="93">
        <f t="shared" si="71"/>
        <v>29285.307046215512</v>
      </c>
      <c r="AI137" s="93">
        <f t="shared" si="71"/>
        <v>13099.136695543048</v>
      </c>
      <c r="AJ137" s="93">
        <f t="shared" si="71"/>
        <v>16864.713934037081</v>
      </c>
      <c r="AK137" s="93">
        <f t="shared" si="70"/>
        <v>22668.186250489445</v>
      </c>
      <c r="AL137" s="93">
        <f t="shared" si="53"/>
        <v>262649.20107894856</v>
      </c>
      <c r="AM137" s="93">
        <f t="shared" ref="AM137:AN159" si="72">R137*AB137*38*15</f>
        <v>78227.805465156431</v>
      </c>
      <c r="AN137" s="93">
        <f t="shared" si="72"/>
        <v>83317.680598241015</v>
      </c>
      <c r="AO137" s="92">
        <f t="shared" si="54"/>
        <v>7066147.6081847679</v>
      </c>
      <c r="AP137" s="92">
        <f t="shared" ref="AP137:AP159" si="73">AD137/($J137*15*38)</f>
        <v>7.4448989188108543</v>
      </c>
      <c r="AQ137" s="92">
        <f t="shared" ref="AQ137:AQ159" si="74">AE137/($J137*15*38)</f>
        <v>0.32030921940290646</v>
      </c>
      <c r="AR137" s="92">
        <f t="shared" ref="AR137:AR159" si="75">AL137/($J137*15*38)</f>
        <v>0.30706717406143558</v>
      </c>
      <c r="AS137" s="92">
        <f t="shared" ref="AS137:AS159" si="76">AM137/($J137*15*38)</f>
        <v>9.1457316673858396E-2</v>
      </c>
      <c r="AT137" s="92">
        <f t="shared" ref="AT137:AT159" si="77">AN137/($J137*15*38)</f>
        <v>9.7407967073788848E-2</v>
      </c>
      <c r="AU137" s="92">
        <f t="shared" ref="AU137:AU159" si="78">AO137/($J137*15*38)</f>
        <v>8.2611405960228428</v>
      </c>
      <c r="AV137" s="92">
        <v>0</v>
      </c>
      <c r="AW137" s="92">
        <v>0</v>
      </c>
      <c r="AX137" s="93">
        <f t="shared" ref="AX137:AX159" si="79">AV137*J137*15*38</f>
        <v>0</v>
      </c>
      <c r="AY137" s="93">
        <f t="shared" ref="AY137:AY159" si="80">AW137*J137*15*38</f>
        <v>0</v>
      </c>
      <c r="AZ137" s="92">
        <f t="shared" ref="AZ137:AZ159" si="81">ROUND(AU137 + AV137 - AW137,2)</f>
        <v>8.26</v>
      </c>
      <c r="BA137" s="184"/>
      <c r="BB137" s="91">
        <v>341.95</v>
      </c>
      <c r="BC137" s="91">
        <v>1197.6399999999999</v>
      </c>
      <c r="BD137" s="93">
        <f t="shared" ref="BD137:BD159" si="82">ROUNDUP(H137*AZ137*15*38,0)</f>
        <v>2359044</v>
      </c>
      <c r="BE137" s="93">
        <f t="shared" si="55"/>
        <v>1609969</v>
      </c>
      <c r="BF137" s="93">
        <f t="shared" si="56"/>
        <v>5638729</v>
      </c>
      <c r="BG137" s="93">
        <f t="shared" si="57"/>
        <v>9607742</v>
      </c>
      <c r="BH137" s="184"/>
      <c r="BI137" s="185"/>
      <c r="BJ137" s="30"/>
      <c r="BL137" s="30"/>
      <c r="BN137" s="30"/>
    </row>
    <row r="138" spans="1:66" x14ac:dyDescent="0.35">
      <c r="A138" s="90" t="s">
        <v>201</v>
      </c>
      <c r="B138" s="89">
        <v>860</v>
      </c>
      <c r="C138" s="90" t="s">
        <v>209</v>
      </c>
      <c r="D138" s="203">
        <v>7.66</v>
      </c>
      <c r="E138" s="203">
        <f t="shared" ref="E138:E159" si="83">D138*100.5%</f>
        <v>7.6982999999999997</v>
      </c>
      <c r="F138" s="203">
        <f t="shared" ref="F138:F159" si="84">D138*106.05933%</f>
        <v>8.1241446780000004</v>
      </c>
      <c r="G138" s="91">
        <f>ACA!P144</f>
        <v>1.0789721404931205</v>
      </c>
      <c r="H138" s="91">
        <f>'Formula factor data'!L141</f>
        <v>1462.62</v>
      </c>
      <c r="I138" s="91">
        <f>'Formula factor data'!M141</f>
        <v>3984.81</v>
      </c>
      <c r="J138" s="91">
        <f>'Formula factor data'!N141</f>
        <v>5447.43</v>
      </c>
      <c r="K138" s="91">
        <f>'Formula factor data'!X141</f>
        <v>1055.4960225036034</v>
      </c>
      <c r="L138" s="91">
        <f>'Formula factor data'!Y141</f>
        <v>8.378737603305785</v>
      </c>
      <c r="M138" s="91">
        <f>'Formula factor data'!Z141</f>
        <v>89.03971900826447</v>
      </c>
      <c r="N138" s="91">
        <f>'Formula factor data'!AA141</f>
        <v>152.94322520661157</v>
      </c>
      <c r="O138" s="91">
        <f>'Formula factor data'!AB141</f>
        <v>280.75023760330583</v>
      </c>
      <c r="P138" s="91">
        <f>'Formula factor data'!AC141</f>
        <v>646.2882975206611</v>
      </c>
      <c r="Q138" s="91">
        <f>'Formula factor data'!AD141</f>
        <v>409.43264049586776</v>
      </c>
      <c r="R138" s="91">
        <f>'Formula factor data'!AE141</f>
        <v>508.61591791888321</v>
      </c>
      <c r="S138" s="91">
        <f>'Formula factor data'!AF141</f>
        <v>104.90236588720771</v>
      </c>
      <c r="T138" s="92">
        <f>$G138*'National calculations'!$E$43</f>
        <v>7.3597814983537191</v>
      </c>
      <c r="U138" s="92">
        <f>$G138*'National calculations'!$E$44</f>
        <v>1.3407345370190791</v>
      </c>
      <c r="V138" s="92">
        <f>$G138*'National calculations'!$E$52</f>
        <v>1.364326228632293</v>
      </c>
      <c r="W138" s="92">
        <f>$G138*'National calculations'!$E$53</f>
        <v>1.03327648197887</v>
      </c>
      <c r="X138" s="92">
        <f>$G138*'National calculations'!$E$54</f>
        <v>0.97308561895097545</v>
      </c>
      <c r="Y138" s="92">
        <f>$G138*'National calculations'!$E$55</f>
        <v>0.89283113491378163</v>
      </c>
      <c r="Z138" s="92">
        <f>$G138*'National calculations'!$E$56</f>
        <v>0.57181319876500547</v>
      </c>
      <c r="AA138" s="92">
        <f>$G138*'National calculations'!$E$57</f>
        <v>0.47149509371851384</v>
      </c>
      <c r="AB138" s="92">
        <f>$G138*'National calculations'!$E$46</f>
        <v>0.56526588715015902</v>
      </c>
      <c r="AC138" s="92">
        <f>$G138*'National calculations'!$E$47</f>
        <v>3.9160842081947629</v>
      </c>
      <c r="AD138" s="93">
        <f t="shared" si="71"/>
        <v>22852379.880718894</v>
      </c>
      <c r="AE138" s="93">
        <f t="shared" si="71"/>
        <v>806629.78350240353</v>
      </c>
      <c r="AF138" s="93">
        <f t="shared" si="71"/>
        <v>6515.858940760123</v>
      </c>
      <c r="AG138" s="93">
        <f t="shared" si="71"/>
        <v>52441.509139550581</v>
      </c>
      <c r="AH138" s="93">
        <f t="shared" si="71"/>
        <v>84831.306189784416</v>
      </c>
      <c r="AI138" s="93">
        <f t="shared" si="71"/>
        <v>142877.65536200383</v>
      </c>
      <c r="AJ138" s="93">
        <f t="shared" si="71"/>
        <v>210647.02187591689</v>
      </c>
      <c r="AK138" s="93">
        <f t="shared" si="70"/>
        <v>110035.92428515012</v>
      </c>
      <c r="AL138" s="93">
        <f t="shared" ref="AL138:AL159" si="85">SUM(AF138:AK138)</f>
        <v>607349.27579316602</v>
      </c>
      <c r="AM138" s="93">
        <f t="shared" si="72"/>
        <v>163876.8399948327</v>
      </c>
      <c r="AN138" s="93">
        <f t="shared" si="72"/>
        <v>234159.70411830297</v>
      </c>
      <c r="AO138" s="92">
        <f t="shared" ref="AO138:AO159" si="86" xml:space="preserve"> SUM(AD138, AE138, AL138, AM138, AN138)</f>
        <v>24664395.4841276</v>
      </c>
      <c r="AP138" s="92">
        <f t="shared" si="73"/>
        <v>7.3597814983537191</v>
      </c>
      <c r="AQ138" s="92">
        <f t="shared" si="74"/>
        <v>0.25978121261895021</v>
      </c>
      <c r="AR138" s="92">
        <f t="shared" si="75"/>
        <v>0.19560142034889264</v>
      </c>
      <c r="AS138" s="92">
        <f t="shared" si="76"/>
        <v>5.2777773750394212E-2</v>
      </c>
      <c r="AT138" s="92">
        <f t="shared" si="77"/>
        <v>7.5412900845566261E-2</v>
      </c>
      <c r="AU138" s="92">
        <f t="shared" si="78"/>
        <v>7.9433548059175223</v>
      </c>
      <c r="AV138" s="92">
        <v>0</v>
      </c>
      <c r="AW138" s="92">
        <v>0</v>
      </c>
      <c r="AX138" s="93">
        <f t="shared" si="79"/>
        <v>0</v>
      </c>
      <c r="AY138" s="93">
        <f t="shared" si="80"/>
        <v>0</v>
      </c>
      <c r="AZ138" s="92">
        <f t="shared" si="81"/>
        <v>7.94</v>
      </c>
      <c r="BA138" s="184"/>
      <c r="BB138" s="91">
        <v>1363.22</v>
      </c>
      <c r="BC138" s="91">
        <v>4774.46</v>
      </c>
      <c r="BD138" s="93">
        <f t="shared" si="82"/>
        <v>6619526</v>
      </c>
      <c r="BE138" s="93">
        <f t="shared" ref="BE138:BE159" si="87">ROUNDUP(BB138*$AZ138*15*38,0)</f>
        <v>6169662</v>
      </c>
      <c r="BF138" s="93">
        <f t="shared" ref="BF138:BF159" si="88">ROUNDUP(BC138*$AZ138*15*38,0)</f>
        <v>21608252</v>
      </c>
      <c r="BG138" s="93">
        <f t="shared" ref="BG138:BG159" si="89">BD138+BE138+BF138</f>
        <v>34397440</v>
      </c>
      <c r="BH138" s="184"/>
      <c r="BI138" s="185"/>
      <c r="BJ138" s="30"/>
      <c r="BL138" s="30"/>
      <c r="BN138" s="30"/>
    </row>
    <row r="139" spans="1:66" x14ac:dyDescent="0.35">
      <c r="A139" s="90" t="s">
        <v>201</v>
      </c>
      <c r="B139" s="89">
        <v>861</v>
      </c>
      <c r="C139" s="90" t="s">
        <v>210</v>
      </c>
      <c r="D139" s="203">
        <v>8</v>
      </c>
      <c r="E139" s="203">
        <f t="shared" si="83"/>
        <v>8.0399999999999991</v>
      </c>
      <c r="F139" s="203">
        <f t="shared" si="84"/>
        <v>8.4847464000000006</v>
      </c>
      <c r="G139" s="91">
        <f>ACA!P145</f>
        <v>1.0274043707032809</v>
      </c>
      <c r="H139" s="91">
        <f>'Formula factor data'!L142</f>
        <v>774.81</v>
      </c>
      <c r="I139" s="91">
        <f>'Formula factor data'!M142</f>
        <v>668.76</v>
      </c>
      <c r="J139" s="91">
        <f>'Formula factor data'!N142</f>
        <v>1443.57</v>
      </c>
      <c r="K139" s="91">
        <f>'Formula factor data'!X142</f>
        <v>566.77890225383635</v>
      </c>
      <c r="L139" s="91">
        <f>'Formula factor data'!Y142</f>
        <v>75.461008003048775</v>
      </c>
      <c r="M139" s="91">
        <f>'Formula factor data'!Z142</f>
        <v>287.99881669207315</v>
      </c>
      <c r="N139" s="91">
        <f>'Formula factor data'!AA142</f>
        <v>227.75837652439023</v>
      </c>
      <c r="O139" s="91">
        <f>'Formula factor data'!AB142</f>
        <v>118.9221474847561</v>
      </c>
      <c r="P139" s="91">
        <f>'Formula factor data'!AC142</f>
        <v>243.34570503048781</v>
      </c>
      <c r="Q139" s="91">
        <f>'Formula factor data'!AD142</f>
        <v>120.48088033536585</v>
      </c>
      <c r="R139" s="91">
        <f>'Formula factor data'!AE142</f>
        <v>381.19000393781403</v>
      </c>
      <c r="S139" s="91">
        <f>'Formula factor data'!AF142</f>
        <v>32.683584482005863</v>
      </c>
      <c r="T139" s="92">
        <f>$G139*'National calculations'!$E$43</f>
        <v>7.0080323625167456</v>
      </c>
      <c r="U139" s="92">
        <f>$G139*'National calculations'!$E$44</f>
        <v>1.2766562468023468</v>
      </c>
      <c r="V139" s="92">
        <f>$G139*'National calculations'!$E$52</f>
        <v>1.299120410765489</v>
      </c>
      <c r="W139" s="92">
        <f>$G139*'National calculations'!$E$53</f>
        <v>0.98389266403562869</v>
      </c>
      <c r="X139" s="92">
        <f>$G139*'National calculations'!$E$54</f>
        <v>0.92657852826656362</v>
      </c>
      <c r="Y139" s="92">
        <f>$G139*'National calculations'!$E$55</f>
        <v>0.850159680574476</v>
      </c>
      <c r="Z139" s="92">
        <f>$G139*'National calculations'!$E$56</f>
        <v>0.5444842898061244</v>
      </c>
      <c r="AA139" s="92">
        <f>$G139*'National calculations'!$E$57</f>
        <v>0.44896073019101534</v>
      </c>
      <c r="AB139" s="92">
        <f>$G139*'National calculations'!$E$46</f>
        <v>0.53824989661189848</v>
      </c>
      <c r="AC139" s="92">
        <f>$G139*'National calculations'!$E$47</f>
        <v>3.7289211468449865</v>
      </c>
      <c r="AD139" s="93">
        <f t="shared" si="71"/>
        <v>5766453.6082082288</v>
      </c>
      <c r="AE139" s="93">
        <f t="shared" si="71"/>
        <v>412441.64088733803</v>
      </c>
      <c r="AF139" s="93">
        <f t="shared" si="71"/>
        <v>55878.773356808189</v>
      </c>
      <c r="AG139" s="93">
        <f t="shared" si="71"/>
        <v>161515.15610673535</v>
      </c>
      <c r="AH139" s="93">
        <f t="shared" si="71"/>
        <v>120290.53215260027</v>
      </c>
      <c r="AI139" s="93">
        <f t="shared" si="71"/>
        <v>57628.604503756447</v>
      </c>
      <c r="AJ139" s="93">
        <f t="shared" si="71"/>
        <v>75523.810627110608</v>
      </c>
      <c r="AK139" s="93">
        <f t="shared" si="70"/>
        <v>30831.974885370648</v>
      </c>
      <c r="AL139" s="93">
        <f t="shared" si="85"/>
        <v>501668.8516323815</v>
      </c>
      <c r="AM139" s="93">
        <f t="shared" si="72"/>
        <v>116950.02371914001</v>
      </c>
      <c r="AN139" s="93">
        <f t="shared" si="72"/>
        <v>69468.470317898391</v>
      </c>
      <c r="AO139" s="92">
        <f t="shared" si="86"/>
        <v>6866982.594764987</v>
      </c>
      <c r="AP139" s="92">
        <f t="shared" si="73"/>
        <v>7.0080323625167438</v>
      </c>
      <c r="AQ139" s="92">
        <f t="shared" si="74"/>
        <v>0.5012447100716535</v>
      </c>
      <c r="AR139" s="92">
        <f t="shared" si="75"/>
        <v>0.60968348769890712</v>
      </c>
      <c r="AS139" s="92">
        <f t="shared" si="76"/>
        <v>0.14213060690442275</v>
      </c>
      <c r="AT139" s="92">
        <f t="shared" si="77"/>
        <v>8.4425770367662314E-2</v>
      </c>
      <c r="AU139" s="92">
        <f t="shared" si="78"/>
        <v>8.3455169375593901</v>
      </c>
      <c r="AV139" s="92">
        <v>0</v>
      </c>
      <c r="AW139" s="92">
        <v>0</v>
      </c>
      <c r="AX139" s="93">
        <f t="shared" si="79"/>
        <v>0</v>
      </c>
      <c r="AY139" s="93">
        <f t="shared" si="80"/>
        <v>0</v>
      </c>
      <c r="AZ139" s="92">
        <f t="shared" si="81"/>
        <v>8.35</v>
      </c>
      <c r="BA139" s="184"/>
      <c r="BB139" s="91">
        <v>228.79</v>
      </c>
      <c r="BC139" s="91">
        <v>801.28</v>
      </c>
      <c r="BD139" s="93">
        <f t="shared" si="82"/>
        <v>3687709</v>
      </c>
      <c r="BE139" s="93">
        <f t="shared" si="87"/>
        <v>1088927</v>
      </c>
      <c r="BF139" s="93">
        <f t="shared" si="88"/>
        <v>3813693</v>
      </c>
      <c r="BG139" s="93">
        <f t="shared" si="89"/>
        <v>8590329</v>
      </c>
      <c r="BH139" s="184"/>
      <c r="BI139" s="185"/>
      <c r="BJ139" s="30"/>
      <c r="BL139" s="30"/>
      <c r="BN139" s="30"/>
    </row>
    <row r="140" spans="1:66" x14ac:dyDescent="0.35">
      <c r="A140" s="90" t="s">
        <v>201</v>
      </c>
      <c r="B140" s="89">
        <v>894</v>
      </c>
      <c r="C140" s="90" t="s">
        <v>211</v>
      </c>
      <c r="D140" s="203">
        <v>7.79</v>
      </c>
      <c r="E140" s="203">
        <f t="shared" si="83"/>
        <v>7.828949999999999</v>
      </c>
      <c r="F140" s="203">
        <f t="shared" si="84"/>
        <v>8.262021807</v>
      </c>
      <c r="G140" s="91">
        <f>ACA!P146</f>
        <v>1.0299818240459504</v>
      </c>
      <c r="H140" s="91">
        <f>'Formula factor data'!L143</f>
        <v>496.57</v>
      </c>
      <c r="I140" s="91">
        <f>'Formula factor data'!M143</f>
        <v>826.2</v>
      </c>
      <c r="J140" s="91">
        <f>'Formula factor data'!N143</f>
        <v>1322.77</v>
      </c>
      <c r="K140" s="91">
        <f>'Formula factor data'!X143</f>
        <v>380.4142883681908</v>
      </c>
      <c r="L140" s="91">
        <f>'Formula factor data'!Y143</f>
        <v>139.99802801015133</v>
      </c>
      <c r="M140" s="91">
        <f>'Formula factor data'!Z143</f>
        <v>51.100523545445995</v>
      </c>
      <c r="N140" s="91">
        <f>'Formula factor data'!AA143</f>
        <v>69.253020960616595</v>
      </c>
      <c r="O140" s="91">
        <f>'Formula factor data'!AB143</f>
        <v>73.480314879217971</v>
      </c>
      <c r="P140" s="91">
        <f>'Formula factor data'!AC143</f>
        <v>194.45552025566312</v>
      </c>
      <c r="Q140" s="91">
        <f>'Formula factor data'!AD143</f>
        <v>255.25395337907699</v>
      </c>
      <c r="R140" s="91">
        <f>'Formula factor data'!AE143</f>
        <v>241.87880721175102</v>
      </c>
      <c r="S140" s="91">
        <f>'Formula factor data'!AF143</f>
        <v>36.192732383808099</v>
      </c>
      <c r="T140" s="92">
        <f>$G140*'National calculations'!$E$43</f>
        <v>7.0256134405745891</v>
      </c>
      <c r="U140" s="92">
        <f>$G140*'National calculations'!$E$44</f>
        <v>1.2798589992964871</v>
      </c>
      <c r="V140" s="92">
        <f>$G140*'National calculations'!$E$52</f>
        <v>1.3023795191951772</v>
      </c>
      <c r="W140" s="92">
        <f>$G140*'National calculations'!$E$53</f>
        <v>0.9863609593904662</v>
      </c>
      <c r="X140" s="92">
        <f>$G140*'National calculations'!$E$54</f>
        <v>0.92890303942597363</v>
      </c>
      <c r="Y140" s="92">
        <f>$G140*'National calculations'!$E$55</f>
        <v>0.8522924794733161</v>
      </c>
      <c r="Z140" s="92">
        <f>$G140*'National calculations'!$E$56</f>
        <v>0.54585023966268487</v>
      </c>
      <c r="AA140" s="92">
        <f>$G140*'National calculations'!$E$57</f>
        <v>0.45008703972186348</v>
      </c>
      <c r="AB140" s="92">
        <f>$G140*'National calculations'!$E$46</f>
        <v>0.53960020622199312</v>
      </c>
      <c r="AC140" s="92">
        <f>$G140*'National calculations'!$E$47</f>
        <v>3.7382759058362369</v>
      </c>
      <c r="AD140" s="93">
        <f t="shared" si="71"/>
        <v>5297164.2937496435</v>
      </c>
      <c r="AE140" s="93">
        <f t="shared" si="71"/>
        <v>277519.69074452884</v>
      </c>
      <c r="AF140" s="93">
        <f t="shared" si="71"/>
        <v>103928.42171263629</v>
      </c>
      <c r="AG140" s="93">
        <f t="shared" si="71"/>
        <v>28730.030014895496</v>
      </c>
      <c r="AH140" s="93">
        <f t="shared" si="71"/>
        <v>36667.724746056025</v>
      </c>
      <c r="AI140" s="93">
        <f t="shared" si="71"/>
        <v>35697.230263706551</v>
      </c>
      <c r="AJ140" s="93">
        <f t="shared" si="71"/>
        <v>60501.847631112898</v>
      </c>
      <c r="AK140" s="93">
        <f t="shared" si="70"/>
        <v>65485.302864604055</v>
      </c>
      <c r="AL140" s="93">
        <f t="shared" si="85"/>
        <v>331010.55723301129</v>
      </c>
      <c r="AM140" s="93">
        <f t="shared" si="72"/>
        <v>74395.17692374863</v>
      </c>
      <c r="AN140" s="93">
        <f t="shared" si="72"/>
        <v>77120.099078958185</v>
      </c>
      <c r="AO140" s="92">
        <f t="shared" si="86"/>
        <v>6057209.8177298903</v>
      </c>
      <c r="AP140" s="92">
        <f t="shared" si="73"/>
        <v>7.0256134405745883</v>
      </c>
      <c r="AQ140" s="92">
        <f t="shared" si="74"/>
        <v>0.36807355052578905</v>
      </c>
      <c r="AR140" s="92">
        <f t="shared" si="75"/>
        <v>0.43901832960181153</v>
      </c>
      <c r="AS140" s="92">
        <f t="shared" si="76"/>
        <v>9.8670104592779223E-2</v>
      </c>
      <c r="AT140" s="92">
        <f t="shared" si="77"/>
        <v>0.10228416084184608</v>
      </c>
      <c r="AU140" s="92">
        <f t="shared" si="78"/>
        <v>8.0336595861368139</v>
      </c>
      <c r="AV140" s="92">
        <v>0</v>
      </c>
      <c r="AW140" s="92">
        <v>0</v>
      </c>
      <c r="AX140" s="93">
        <f t="shared" si="79"/>
        <v>0</v>
      </c>
      <c r="AY140" s="93">
        <f t="shared" si="80"/>
        <v>0</v>
      </c>
      <c r="AZ140" s="92">
        <f t="shared" si="81"/>
        <v>8.0299999999999994</v>
      </c>
      <c r="BA140" s="184"/>
      <c r="BB140" s="91">
        <v>282.64999999999998</v>
      </c>
      <c r="BC140" s="91">
        <v>989.92000000000007</v>
      </c>
      <c r="BD140" s="93">
        <f t="shared" si="82"/>
        <v>2272851</v>
      </c>
      <c r="BE140" s="93">
        <f t="shared" si="87"/>
        <v>1293718</v>
      </c>
      <c r="BF140" s="93">
        <f t="shared" si="88"/>
        <v>4530963</v>
      </c>
      <c r="BG140" s="93">
        <f t="shared" si="89"/>
        <v>8097532</v>
      </c>
      <c r="BH140" s="184"/>
      <c r="BI140" s="185"/>
      <c r="BJ140" s="30"/>
      <c r="BL140" s="30"/>
      <c r="BN140" s="30"/>
    </row>
    <row r="141" spans="1:66" x14ac:dyDescent="0.35">
      <c r="A141" s="90" t="s">
        <v>201</v>
      </c>
      <c r="B141" s="89">
        <v>335</v>
      </c>
      <c r="C141" s="90" t="s">
        <v>212</v>
      </c>
      <c r="D141" s="203">
        <v>8.11</v>
      </c>
      <c r="E141" s="203">
        <f t="shared" si="83"/>
        <v>8.1505499999999991</v>
      </c>
      <c r="F141" s="203">
        <f t="shared" si="84"/>
        <v>8.6014116630000004</v>
      </c>
      <c r="G141" s="91">
        <f>ACA!P147</f>
        <v>1.0324147922055624</v>
      </c>
      <c r="H141" s="91">
        <f>'Formula factor data'!L144</f>
        <v>982.1</v>
      </c>
      <c r="I141" s="91">
        <f>'Formula factor data'!M144</f>
        <v>709.39</v>
      </c>
      <c r="J141" s="91">
        <f>'Formula factor data'!N144</f>
        <v>1691.49</v>
      </c>
      <c r="K141" s="91">
        <f>'Formula factor data'!X144</f>
        <v>591.98768618471263</v>
      </c>
      <c r="L141" s="91">
        <f>'Formula factor data'!Y144</f>
        <v>166.84385921529838</v>
      </c>
      <c r="M141" s="91">
        <f>'Formula factor data'!Z144</f>
        <v>266.48542861852951</v>
      </c>
      <c r="N141" s="91">
        <f>'Formula factor data'!AA144</f>
        <v>376.16551434223544</v>
      </c>
      <c r="O141" s="91">
        <f>'Formula factor data'!AB144</f>
        <v>127.89813386086382</v>
      </c>
      <c r="P141" s="91">
        <f>'Formula factor data'!AC144</f>
        <v>212.8537256841411</v>
      </c>
      <c r="Q141" s="91">
        <f>'Formula factor data'!AD144</f>
        <v>152.62262776129245</v>
      </c>
      <c r="R141" s="91">
        <f>'Formula factor data'!AE144</f>
        <v>441.51971157391495</v>
      </c>
      <c r="S141" s="91">
        <f>'Formula factor data'!AF144</f>
        <v>38.307711081794196</v>
      </c>
      <c r="T141" s="92">
        <f>$G141*'National calculations'!$E$43</f>
        <v>7.0422089701301651</v>
      </c>
      <c r="U141" s="92">
        <f>$G141*'National calculations'!$E$44</f>
        <v>1.2828822139992957</v>
      </c>
      <c r="V141" s="92">
        <f>$G141*'National calculations'!$E$52</f>
        <v>1.3054559306695912</v>
      </c>
      <c r="W141" s="92">
        <f>$G141*'National calculations'!$E$53</f>
        <v>0.98869088866888255</v>
      </c>
      <c r="X141" s="92">
        <f>$G141*'National calculations'!$E$54</f>
        <v>0.9310972446687541</v>
      </c>
      <c r="Y141" s="92">
        <f>$G141*'National calculations'!$E$55</f>
        <v>0.85430571933524868</v>
      </c>
      <c r="Z141" s="92">
        <f>$G141*'National calculations'!$E$56</f>
        <v>0.54713961800122601</v>
      </c>
      <c r="AA141" s="92">
        <f>$G141*'National calculations'!$E$57</f>
        <v>0.4511502113343448</v>
      </c>
      <c r="AB141" s="92">
        <f>$G141*'National calculations'!$E$46</f>
        <v>0.54087482106471052</v>
      </c>
      <c r="AC141" s="92">
        <f>$G141*'National calculations'!$E$47</f>
        <v>3.7471062619050626</v>
      </c>
      <c r="AD141" s="93">
        <f t="shared" si="71"/>
        <v>6789740.8490047194</v>
      </c>
      <c r="AE141" s="93">
        <f t="shared" si="71"/>
        <v>432886.76990238973</v>
      </c>
      <c r="AF141" s="93">
        <f t="shared" si="71"/>
        <v>124150.16413979576</v>
      </c>
      <c r="AG141" s="93">
        <f t="shared" si="71"/>
        <v>150178.87768575235</v>
      </c>
      <c r="AH141" s="93">
        <f t="shared" si="71"/>
        <v>199640.60414777225</v>
      </c>
      <c r="AI141" s="93">
        <f t="shared" si="71"/>
        <v>62280.54113229549</v>
      </c>
      <c r="AJ141" s="93">
        <f t="shared" si="71"/>
        <v>66382.60251174646</v>
      </c>
      <c r="AK141" s="93">
        <f t="shared" si="70"/>
        <v>39247.766538278767</v>
      </c>
      <c r="AL141" s="93">
        <f t="shared" si="85"/>
        <v>641880.5561556411</v>
      </c>
      <c r="AM141" s="93">
        <f t="shared" si="72"/>
        <v>136119.9301466278</v>
      </c>
      <c r="AN141" s="93">
        <f t="shared" si="72"/>
        <v>81819.546522089353</v>
      </c>
      <c r="AO141" s="92">
        <f t="shared" si="86"/>
        <v>8082447.6517314669</v>
      </c>
      <c r="AP141" s="92">
        <f t="shared" si="73"/>
        <v>7.0422089701301651</v>
      </c>
      <c r="AQ141" s="92">
        <f t="shared" si="74"/>
        <v>0.44898312937881069</v>
      </c>
      <c r="AR141" s="92">
        <f t="shared" si="75"/>
        <v>0.66574809125064049</v>
      </c>
      <c r="AS141" s="92">
        <f t="shared" si="76"/>
        <v>0.14118138150038362</v>
      </c>
      <c r="AT141" s="92">
        <f t="shared" si="77"/>
        <v>8.4861905227841122E-2</v>
      </c>
      <c r="AU141" s="92">
        <f t="shared" si="78"/>
        <v>8.3829834774878407</v>
      </c>
      <c r="AV141" s="92">
        <v>0</v>
      </c>
      <c r="AW141" s="92">
        <v>0</v>
      </c>
      <c r="AX141" s="93">
        <f t="shared" si="79"/>
        <v>0</v>
      </c>
      <c r="AY141" s="93">
        <f t="shared" si="80"/>
        <v>0</v>
      </c>
      <c r="AZ141" s="92">
        <f t="shared" si="81"/>
        <v>8.3800000000000008</v>
      </c>
      <c r="BA141" s="184"/>
      <c r="BB141" s="91">
        <v>242.69</v>
      </c>
      <c r="BC141" s="91">
        <v>849.96</v>
      </c>
      <c r="BD141" s="93">
        <f t="shared" si="82"/>
        <v>4691099</v>
      </c>
      <c r="BE141" s="93">
        <f t="shared" si="87"/>
        <v>1159234</v>
      </c>
      <c r="BF141" s="93">
        <f t="shared" si="88"/>
        <v>4059919</v>
      </c>
      <c r="BG141" s="93">
        <f t="shared" si="89"/>
        <v>9910252</v>
      </c>
      <c r="BH141" s="184"/>
      <c r="BI141" s="185"/>
      <c r="BJ141" s="30"/>
      <c r="BL141" s="30"/>
      <c r="BN141" s="30"/>
    </row>
    <row r="142" spans="1:66" x14ac:dyDescent="0.35">
      <c r="A142" s="90" t="s">
        <v>201</v>
      </c>
      <c r="B142" s="89">
        <v>937</v>
      </c>
      <c r="C142" s="90" t="s">
        <v>213</v>
      </c>
      <c r="D142" s="203">
        <v>7.87</v>
      </c>
      <c r="E142" s="203">
        <f t="shared" si="83"/>
        <v>7.909349999999999</v>
      </c>
      <c r="F142" s="203">
        <f t="shared" si="84"/>
        <v>8.346869271000001</v>
      </c>
      <c r="G142" s="91">
        <f>ACA!P148</f>
        <v>1.0947292043124257</v>
      </c>
      <c r="H142" s="91">
        <f>'Formula factor data'!L145</f>
        <v>889.72</v>
      </c>
      <c r="I142" s="91">
        <f>'Formula factor data'!M145</f>
        <v>2806.03</v>
      </c>
      <c r="J142" s="91">
        <f>'Formula factor data'!N145</f>
        <v>3695.75</v>
      </c>
      <c r="K142" s="91">
        <f>'Formula factor data'!X145</f>
        <v>808.30923350446051</v>
      </c>
      <c r="L142" s="91">
        <f>'Formula factor data'!Y145</f>
        <v>17.350938967136152</v>
      </c>
      <c r="M142" s="91">
        <f>'Formula factor data'!Z145</f>
        <v>96.536432239972271</v>
      </c>
      <c r="N142" s="91">
        <f>'Formula factor data'!AA145</f>
        <v>49.840281059961562</v>
      </c>
      <c r="O142" s="91">
        <f>'Formula factor data'!AB145</f>
        <v>48.326440747392631</v>
      </c>
      <c r="P142" s="91">
        <f>'Formula factor data'!AC145</f>
        <v>266.08654724769195</v>
      </c>
      <c r="Q142" s="91">
        <f>'Formula factor data'!AD145</f>
        <v>374.15145571415064</v>
      </c>
      <c r="R142" s="91">
        <f>'Formula factor data'!AE145</f>
        <v>571.84344406644993</v>
      </c>
      <c r="S142" s="91">
        <f>'Formula factor data'!AF145</f>
        <v>76.292376311610667</v>
      </c>
      <c r="T142" s="92">
        <f>$G142*'National calculations'!$E$43</f>
        <v>7.467262073999259</v>
      </c>
      <c r="U142" s="92">
        <f>$G142*'National calculations'!$E$44</f>
        <v>1.3603143193616529</v>
      </c>
      <c r="V142" s="92">
        <f>$G142*'National calculations'!$E$52</f>
        <v>1.3842505386752622</v>
      </c>
      <c r="W142" s="92">
        <f>$G142*'National calculations'!$E$53</f>
        <v>1.0483662167908248</v>
      </c>
      <c r="X142" s="92">
        <f>$G142*'National calculations'!$E$54</f>
        <v>0.98729634008456368</v>
      </c>
      <c r="Y142" s="92">
        <f>$G142*'National calculations'!$E$55</f>
        <v>0.90586983780954822</v>
      </c>
      <c r="Z142" s="92">
        <f>$G142*'National calculations'!$E$56</f>
        <v>0.58016382870948524</v>
      </c>
      <c r="AA142" s="92">
        <f>$G142*'National calculations'!$E$57</f>
        <v>0.47838070086571644</v>
      </c>
      <c r="AB142" s="92">
        <f>$G142*'National calculations'!$E$46</f>
        <v>0.57352090164444469</v>
      </c>
      <c r="AC142" s="92">
        <f>$G142*'National calculations'!$E$47</f>
        <v>3.9732738115909143</v>
      </c>
      <c r="AD142" s="93">
        <f t="shared" si="71"/>
        <v>15730366.271690175</v>
      </c>
      <c r="AE142" s="93">
        <f t="shared" si="71"/>
        <v>626746.13614076492</v>
      </c>
      <c r="AF142" s="93">
        <f t="shared" si="71"/>
        <v>13690.286568714495</v>
      </c>
      <c r="AG142" s="93">
        <f t="shared" si="71"/>
        <v>57687.154522445016</v>
      </c>
      <c r="AH142" s="93">
        <f t="shared" si="71"/>
        <v>28048.062435193046</v>
      </c>
      <c r="AI142" s="93">
        <f t="shared" si="71"/>
        <v>24953.155073799382</v>
      </c>
      <c r="AJ142" s="93">
        <f t="shared" si="71"/>
        <v>87993.060311005742</v>
      </c>
      <c r="AK142" s="93">
        <f t="shared" si="70"/>
        <v>102022.49630024417</v>
      </c>
      <c r="AL142" s="93">
        <f t="shared" si="85"/>
        <v>314394.21521140187</v>
      </c>
      <c r="AM142" s="93">
        <f t="shared" si="72"/>
        <v>186939.57555505933</v>
      </c>
      <c r="AN142" s="93">
        <f t="shared" si="72"/>
        <v>172784.38546908819</v>
      </c>
      <c r="AO142" s="92">
        <f t="shared" si="86"/>
        <v>17031230.584066488</v>
      </c>
      <c r="AP142" s="92">
        <f t="shared" si="73"/>
        <v>7.467262073999259</v>
      </c>
      <c r="AQ142" s="92">
        <f t="shared" si="74"/>
        <v>0.29751867004217264</v>
      </c>
      <c r="AR142" s="92">
        <f t="shared" si="75"/>
        <v>0.14924407728241751</v>
      </c>
      <c r="AS142" s="92">
        <f t="shared" si="76"/>
        <v>8.8740896337808281E-2</v>
      </c>
      <c r="AT142" s="92">
        <f t="shared" si="77"/>
        <v>8.2021376127433335E-2</v>
      </c>
      <c r="AU142" s="92">
        <f t="shared" si="78"/>
        <v>8.0847870937890907</v>
      </c>
      <c r="AV142" s="92">
        <v>0</v>
      </c>
      <c r="AW142" s="92">
        <v>0</v>
      </c>
      <c r="AX142" s="93">
        <f t="shared" si="79"/>
        <v>0</v>
      </c>
      <c r="AY142" s="93">
        <f t="shared" si="80"/>
        <v>0</v>
      </c>
      <c r="AZ142" s="92">
        <f t="shared" si="81"/>
        <v>8.08</v>
      </c>
      <c r="BA142" s="184"/>
      <c r="BB142" s="91">
        <v>959.96</v>
      </c>
      <c r="BC142" s="91">
        <v>3362.08</v>
      </c>
      <c r="BD142" s="93">
        <f t="shared" si="82"/>
        <v>4097695</v>
      </c>
      <c r="BE142" s="93">
        <f t="shared" si="87"/>
        <v>4421192</v>
      </c>
      <c r="BF142" s="93">
        <f t="shared" si="88"/>
        <v>15484396</v>
      </c>
      <c r="BG142" s="93">
        <f t="shared" si="89"/>
        <v>24003283</v>
      </c>
      <c r="BH142" s="184"/>
      <c r="BI142" s="185"/>
      <c r="BJ142" s="30"/>
      <c r="BL142" s="30"/>
      <c r="BN142" s="30"/>
    </row>
    <row r="143" spans="1:66" x14ac:dyDescent="0.35">
      <c r="A143" s="90" t="s">
        <v>201</v>
      </c>
      <c r="B143" s="89">
        <v>336</v>
      </c>
      <c r="C143" s="90" t="s">
        <v>214</v>
      </c>
      <c r="D143" s="203">
        <v>8.24</v>
      </c>
      <c r="E143" s="203">
        <f t="shared" si="83"/>
        <v>8.2812000000000001</v>
      </c>
      <c r="F143" s="203">
        <f t="shared" si="84"/>
        <v>8.739288792</v>
      </c>
      <c r="G143" s="91">
        <f>ACA!P149</f>
        <v>1.0391346122416227</v>
      </c>
      <c r="H143" s="91">
        <f>'Formula factor data'!L146</f>
        <v>789.64</v>
      </c>
      <c r="I143" s="91">
        <f>'Formula factor data'!M146</f>
        <v>569.46</v>
      </c>
      <c r="J143" s="91">
        <f>'Formula factor data'!N146</f>
        <v>1359.1</v>
      </c>
      <c r="K143" s="91">
        <f>'Formula factor data'!X146</f>
        <v>576.56650967870678</v>
      </c>
      <c r="L143" s="91">
        <f>'Formula factor data'!Y146</f>
        <v>98.344738252635338</v>
      </c>
      <c r="M143" s="91">
        <f>'Formula factor data'!Z146</f>
        <v>239.0222321481746</v>
      </c>
      <c r="N143" s="91">
        <f>'Formula factor data'!AA146</f>
        <v>267.3519921386457</v>
      </c>
      <c r="O143" s="91">
        <f>'Formula factor data'!AB146</f>
        <v>179.77256268238938</v>
      </c>
      <c r="P143" s="91">
        <f>'Formula factor data'!AC146</f>
        <v>182.6864808528378</v>
      </c>
      <c r="Q143" s="91">
        <f>'Formula factor data'!AD146</f>
        <v>122.95115835864451</v>
      </c>
      <c r="R143" s="91">
        <f>'Formula factor data'!AE146</f>
        <v>404.76386115382991</v>
      </c>
      <c r="S143" s="91">
        <f>'Formula factor data'!AF146</f>
        <v>28.492334274030981</v>
      </c>
      <c r="T143" s="92">
        <f>$G143*'National calculations'!$E$43</f>
        <v>7.0880455634189037</v>
      </c>
      <c r="U143" s="92">
        <f>$G143*'National calculations'!$E$44</f>
        <v>1.2912322857636891</v>
      </c>
      <c r="V143" s="92">
        <f>$G143*'National calculations'!$E$52</f>
        <v>1.3139529310858353</v>
      </c>
      <c r="W143" s="92">
        <f>$G143*'National calculations'!$E$53</f>
        <v>0.99512611692530273</v>
      </c>
      <c r="X143" s="92">
        <f>$G143*'National calculations'!$E$54</f>
        <v>0.93715760525975178</v>
      </c>
      <c r="Y143" s="92">
        <f>$G143*'National calculations'!$E$55</f>
        <v>0.8598662563723497</v>
      </c>
      <c r="Z143" s="92">
        <f>$G143*'National calculations'!$E$56</f>
        <v>0.55070086082274006</v>
      </c>
      <c r="AA143" s="92">
        <f>$G143*'National calculations'!$E$57</f>
        <v>0.45408667471348796</v>
      </c>
      <c r="AB143" s="92">
        <f>$G143*'National calculations'!$E$46</f>
        <v>0.5443952873414738</v>
      </c>
      <c r="AC143" s="92">
        <f>$G143*'National calculations'!$E$47</f>
        <v>3.7714955673723005</v>
      </c>
      <c r="AD143" s="93">
        <f t="shared" si="71"/>
        <v>5491016.7533883005</v>
      </c>
      <c r="AE143" s="93">
        <f t="shared" si="71"/>
        <v>424354.33654672041</v>
      </c>
      <c r="AF143" s="93">
        <f t="shared" si="71"/>
        <v>73655.603537834104</v>
      </c>
      <c r="AG143" s="93">
        <f t="shared" si="71"/>
        <v>135578.6414697658</v>
      </c>
      <c r="AH143" s="93">
        <f t="shared" si="71"/>
        <v>142814.043047024</v>
      </c>
      <c r="AI143" s="93">
        <f t="shared" si="71"/>
        <v>88110.805469136743</v>
      </c>
      <c r="AJ143" s="93">
        <f t="shared" si="71"/>
        <v>57345.193291810836</v>
      </c>
      <c r="AK143" s="93">
        <f t="shared" si="70"/>
        <v>31823.375111211561</v>
      </c>
      <c r="AL143" s="93">
        <f t="shared" si="85"/>
        <v>529327.66192678304</v>
      </c>
      <c r="AM143" s="93">
        <f t="shared" si="72"/>
        <v>125600.37694402169</v>
      </c>
      <c r="AN143" s="93">
        <f t="shared" si="72"/>
        <v>61251.466078600693</v>
      </c>
      <c r="AO143" s="92">
        <f t="shared" si="86"/>
        <v>6631550.5948844254</v>
      </c>
      <c r="AP143" s="92">
        <f t="shared" si="73"/>
        <v>7.0880455634189037</v>
      </c>
      <c r="AQ143" s="92">
        <f t="shared" si="74"/>
        <v>0.54777521314636801</v>
      </c>
      <c r="AR143" s="92">
        <f t="shared" si="75"/>
        <v>0.68327939145330052</v>
      </c>
      <c r="AS143" s="92">
        <f t="shared" si="76"/>
        <v>0.16213048230320334</v>
      </c>
      <c r="AT143" s="92">
        <f t="shared" si="77"/>
        <v>7.9066082274003163E-2</v>
      </c>
      <c r="AU143" s="92">
        <f t="shared" si="78"/>
        <v>8.5602967325957771</v>
      </c>
      <c r="AV143" s="92">
        <v>0</v>
      </c>
      <c r="AW143" s="92">
        <v>0</v>
      </c>
      <c r="AX143" s="93">
        <f t="shared" si="79"/>
        <v>0</v>
      </c>
      <c r="AY143" s="93">
        <f t="shared" si="80"/>
        <v>0</v>
      </c>
      <c r="AZ143" s="92">
        <f t="shared" si="81"/>
        <v>8.56</v>
      </c>
      <c r="BA143" s="184"/>
      <c r="BB143" s="91">
        <v>194.82</v>
      </c>
      <c r="BC143" s="91">
        <v>682.30000000000007</v>
      </c>
      <c r="BD143" s="93">
        <f t="shared" si="82"/>
        <v>3852812</v>
      </c>
      <c r="BE143" s="93">
        <f t="shared" si="87"/>
        <v>950566</v>
      </c>
      <c r="BF143" s="93">
        <f t="shared" si="88"/>
        <v>3329079</v>
      </c>
      <c r="BG143" s="93">
        <f t="shared" si="89"/>
        <v>8132457</v>
      </c>
      <c r="BH143" s="184"/>
      <c r="BI143" s="185"/>
      <c r="BJ143" s="30"/>
      <c r="BL143" s="30"/>
      <c r="BN143" s="30"/>
    </row>
    <row r="144" spans="1:66" x14ac:dyDescent="0.35">
      <c r="A144" s="90" t="s">
        <v>201</v>
      </c>
      <c r="B144" s="89">
        <v>885</v>
      </c>
      <c r="C144" s="90" t="s">
        <v>215</v>
      </c>
      <c r="D144" s="203">
        <v>7.44</v>
      </c>
      <c r="E144" s="203">
        <f t="shared" si="83"/>
        <v>7.4771999999999998</v>
      </c>
      <c r="F144" s="203">
        <f t="shared" si="84"/>
        <v>7.8908141520000008</v>
      </c>
      <c r="G144" s="91">
        <f>ACA!P150</f>
        <v>1.0404105744500083</v>
      </c>
      <c r="H144" s="91">
        <f>'Formula factor data'!L147</f>
        <v>923.29</v>
      </c>
      <c r="I144" s="91">
        <f>'Formula factor data'!M147</f>
        <v>2286.5700000000002</v>
      </c>
      <c r="J144" s="91">
        <f>'Formula factor data'!N147</f>
        <v>3209.86</v>
      </c>
      <c r="K144" s="91">
        <f>'Formula factor data'!X147</f>
        <v>623.81367853081372</v>
      </c>
      <c r="L144" s="91">
        <f>'Formula factor data'!Y147</f>
        <v>54.491397564128732</v>
      </c>
      <c r="M144" s="91">
        <f>'Formula factor data'!Z147</f>
        <v>159.43374838402397</v>
      </c>
      <c r="N144" s="91">
        <f>'Formula factor data'!AA147</f>
        <v>117.82809212764509</v>
      </c>
      <c r="O144" s="91">
        <f>'Formula factor data'!AB147</f>
        <v>129.40341906511534</v>
      </c>
      <c r="P144" s="91">
        <f>'Formula factor data'!AC147</f>
        <v>224.29925971286656</v>
      </c>
      <c r="Q144" s="91">
        <f>'Formula factor data'!AD147</f>
        <v>292.0040021773151</v>
      </c>
      <c r="R144" s="91">
        <f>'Formula factor data'!AE147</f>
        <v>333.37525392514004</v>
      </c>
      <c r="S144" s="91">
        <f>'Formula factor data'!AF147</f>
        <v>70.728898255714341</v>
      </c>
      <c r="T144" s="92">
        <f>$G144*'National calculations'!$E$43</f>
        <v>7.0967490347148194</v>
      </c>
      <c r="U144" s="92">
        <f>$G144*'National calculations'!$E$44</f>
        <v>1.2928178008446733</v>
      </c>
      <c r="V144" s="92">
        <f>$G144*'National calculations'!$E$52</f>
        <v>1.3155663450400161</v>
      </c>
      <c r="W144" s="92">
        <f>$G144*'National calculations'!$E$53</f>
        <v>0.99634804072883676</v>
      </c>
      <c r="X144" s="92">
        <f>$G144*'National calculations'!$E$54</f>
        <v>0.93830834903589544</v>
      </c>
      <c r="Y144" s="92">
        <f>$G144*'National calculations'!$E$55</f>
        <v>0.86092209344530624</v>
      </c>
      <c r="Z144" s="92">
        <f>$G144*'National calculations'!$E$56</f>
        <v>0.5513770710829482</v>
      </c>
      <c r="AA144" s="92">
        <f>$G144*'National calculations'!$E$57</f>
        <v>0.45464425159471222</v>
      </c>
      <c r="AB144" s="92">
        <f>$G144*'National calculations'!$E$46</f>
        <v>0.54506375493449566</v>
      </c>
      <c r="AC144" s="92">
        <f>$G144*'National calculations'!$E$47</f>
        <v>3.7761266187840898</v>
      </c>
      <c r="AD144" s="93">
        <f t="shared" si="71"/>
        <v>12984355.388244733</v>
      </c>
      <c r="AE144" s="93">
        <f t="shared" si="71"/>
        <v>459692.13396856864</v>
      </c>
      <c r="AF144" s="93">
        <f t="shared" si="71"/>
        <v>40861.617775851068</v>
      </c>
      <c r="AG144" s="93">
        <f t="shared" si="71"/>
        <v>90545.356612231684</v>
      </c>
      <c r="AH144" s="93">
        <f t="shared" si="71"/>
        <v>63018.677078773828</v>
      </c>
      <c r="AI144" s="93">
        <f t="shared" si="71"/>
        <v>63501.569591096035</v>
      </c>
      <c r="AJ144" s="93">
        <f t="shared" si="71"/>
        <v>70493.877253935716</v>
      </c>
      <c r="AK144" s="93">
        <f t="shared" si="70"/>
        <v>75672.026388562706</v>
      </c>
      <c r="AL144" s="93">
        <f t="shared" si="85"/>
        <v>404093.12470045104</v>
      </c>
      <c r="AM144" s="93">
        <f t="shared" si="72"/>
        <v>103575.13759280634</v>
      </c>
      <c r="AN144" s="93">
        <f t="shared" si="72"/>
        <v>152236.32698978446</v>
      </c>
      <c r="AO144" s="92">
        <f t="shared" si="86"/>
        <v>14103952.111496344</v>
      </c>
      <c r="AP144" s="92">
        <f t="shared" si="73"/>
        <v>7.0967490347148185</v>
      </c>
      <c r="AQ144" s="92">
        <f t="shared" si="74"/>
        <v>0.2512500320933102</v>
      </c>
      <c r="AR144" s="92">
        <f t="shared" si="75"/>
        <v>0.22086175300231767</v>
      </c>
      <c r="AS144" s="92">
        <f t="shared" si="76"/>
        <v>5.6610184776494238E-2</v>
      </c>
      <c r="AT144" s="92">
        <f t="shared" si="77"/>
        <v>8.3206518483882316E-2</v>
      </c>
      <c r="AU144" s="92">
        <f t="shared" si="78"/>
        <v>7.7086775230708238</v>
      </c>
      <c r="AV144" s="92">
        <v>0</v>
      </c>
      <c r="AW144" s="92">
        <v>0</v>
      </c>
      <c r="AX144" s="93">
        <f t="shared" si="79"/>
        <v>0</v>
      </c>
      <c r="AY144" s="93">
        <f t="shared" si="80"/>
        <v>0</v>
      </c>
      <c r="AZ144" s="92">
        <f t="shared" si="81"/>
        <v>7.71</v>
      </c>
      <c r="BA144" s="184"/>
      <c r="BB144" s="91">
        <v>782.25</v>
      </c>
      <c r="BC144" s="91">
        <v>2739.6800000000003</v>
      </c>
      <c r="BD144" s="93">
        <f t="shared" si="82"/>
        <v>4057583</v>
      </c>
      <c r="BE144" s="93">
        <f t="shared" si="87"/>
        <v>3437755</v>
      </c>
      <c r="BF144" s="93">
        <f t="shared" si="88"/>
        <v>12040072</v>
      </c>
      <c r="BG144" s="93">
        <f t="shared" si="89"/>
        <v>19535410</v>
      </c>
      <c r="BH144" s="184"/>
      <c r="BI144" s="185"/>
      <c r="BJ144" s="30"/>
      <c r="BL144" s="30"/>
      <c r="BN144" s="30"/>
    </row>
    <row r="145" spans="1:66" x14ac:dyDescent="0.35">
      <c r="A145" s="90" t="s">
        <v>216</v>
      </c>
      <c r="B145" s="89">
        <v>370</v>
      </c>
      <c r="C145" s="90" t="s">
        <v>217</v>
      </c>
      <c r="D145" s="203">
        <v>7.76</v>
      </c>
      <c r="E145" s="203">
        <f t="shared" si="83"/>
        <v>7.7987999999999991</v>
      </c>
      <c r="F145" s="203">
        <f t="shared" si="84"/>
        <v>8.2302040080000012</v>
      </c>
      <c r="G145" s="91">
        <f>ACA!P151</f>
        <v>1.0229662495591936</v>
      </c>
      <c r="H145" s="91">
        <f>'Formula factor data'!L148</f>
        <v>628.92999999999995</v>
      </c>
      <c r="I145" s="91">
        <f>'Formula factor data'!M148</f>
        <v>924.12</v>
      </c>
      <c r="J145" s="91">
        <f>'Formula factor data'!N148</f>
        <v>1553.05</v>
      </c>
      <c r="K145" s="91">
        <f>'Formula factor data'!X148</f>
        <v>456.79322914040836</v>
      </c>
      <c r="L145" s="91">
        <f>'Formula factor data'!Y148</f>
        <v>91.007195779074991</v>
      </c>
      <c r="M145" s="91">
        <f>'Formula factor data'!Z148</f>
        <v>193.86973506960035</v>
      </c>
      <c r="N145" s="91">
        <f>'Formula factor data'!AA148</f>
        <v>161.32565484208951</v>
      </c>
      <c r="O145" s="91">
        <f>'Formula factor data'!AB148</f>
        <v>102.04893728483759</v>
      </c>
      <c r="P145" s="91">
        <f>'Formula factor data'!AC148</f>
        <v>303.58977697949405</v>
      </c>
      <c r="Q145" s="91">
        <f>'Formula factor data'!AD148</f>
        <v>198.2864316719054</v>
      </c>
      <c r="R145" s="91">
        <f>'Formula factor data'!AE148</f>
        <v>136.68972537993449</v>
      </c>
      <c r="S145" s="91">
        <f>'Formula factor data'!AF148</f>
        <v>39.363285981308415</v>
      </c>
      <c r="T145" s="92">
        <f>$G145*'National calculations'!$E$43</f>
        <v>6.9777594753328573</v>
      </c>
      <c r="U145" s="92">
        <f>$G145*'National calculations'!$E$44</f>
        <v>1.2711414220223176</v>
      </c>
      <c r="V145" s="92">
        <f>$G145*'National calculations'!$E$52</f>
        <v>1.2935085466074778</v>
      </c>
      <c r="W145" s="92">
        <f>$G145*'National calculations'!$E$53</f>
        <v>0.97964250221007609</v>
      </c>
      <c r="X145" s="92">
        <f>$G145*'National calculations'!$E$54</f>
        <v>0.92257594868327619</v>
      </c>
      <c r="Y145" s="92">
        <f>$G145*'National calculations'!$E$55</f>
        <v>0.84648721064754218</v>
      </c>
      <c r="Z145" s="92">
        <f>$G145*'National calculations'!$E$56</f>
        <v>0.542132258504605</v>
      </c>
      <c r="AA145" s="92">
        <f>$G145*'National calculations'!$E$57</f>
        <v>0.44702133595993798</v>
      </c>
      <c r="AB145" s="92">
        <f>$G145*'National calculations'!$E$46</f>
        <v>0.53592479627645717</v>
      </c>
      <c r="AC145" s="92">
        <f>$G145*'National calculations'!$E$47</f>
        <v>3.7128131719732047</v>
      </c>
      <c r="AD145" s="93">
        <f t="shared" si="71"/>
        <v>6176981.3313044459</v>
      </c>
      <c r="AE145" s="93">
        <f t="shared" si="71"/>
        <v>330969.81307003187</v>
      </c>
      <c r="AF145" s="93">
        <f t="shared" si="71"/>
        <v>67099.59375951768</v>
      </c>
      <c r="AG145" s="93">
        <f t="shared" si="71"/>
        <v>108256.12844884107</v>
      </c>
      <c r="AH145" s="93">
        <f t="shared" si="71"/>
        <v>84836.04636584816</v>
      </c>
      <c r="AI145" s="93">
        <f t="shared" si="71"/>
        <v>49238.37855491924</v>
      </c>
      <c r="AJ145" s="93">
        <f t="shared" si="71"/>
        <v>93813.912528097397</v>
      </c>
      <c r="AK145" s="93">
        <f t="shared" si="70"/>
        <v>50523.811385561348</v>
      </c>
      <c r="AL145" s="93">
        <f t="shared" si="85"/>
        <v>453767.87104278489</v>
      </c>
      <c r="AM145" s="93">
        <f t="shared" si="72"/>
        <v>41755.585539575972</v>
      </c>
      <c r="AN145" s="93">
        <f t="shared" si="72"/>
        <v>83304.660209623544</v>
      </c>
      <c r="AO145" s="92">
        <f t="shared" si="86"/>
        <v>7086779.2611664617</v>
      </c>
      <c r="AP145" s="92">
        <f t="shared" si="73"/>
        <v>6.9777594753328573</v>
      </c>
      <c r="AQ145" s="92">
        <f t="shared" si="74"/>
        <v>0.37387643337928916</v>
      </c>
      <c r="AR145" s="92">
        <f t="shared" si="75"/>
        <v>0.51259391795858955</v>
      </c>
      <c r="AS145" s="92">
        <f t="shared" si="76"/>
        <v>4.7168741011124088E-2</v>
      </c>
      <c r="AT145" s="92">
        <f t="shared" si="77"/>
        <v>9.4104199274685343E-2</v>
      </c>
      <c r="AU145" s="92">
        <f t="shared" si="78"/>
        <v>8.0055027669565462</v>
      </c>
      <c r="AV145" s="92">
        <v>0</v>
      </c>
      <c r="AW145" s="92">
        <v>0</v>
      </c>
      <c r="AX145" s="93">
        <f t="shared" si="79"/>
        <v>0</v>
      </c>
      <c r="AY145" s="93">
        <f t="shared" si="80"/>
        <v>0</v>
      </c>
      <c r="AZ145" s="92">
        <f t="shared" si="81"/>
        <v>8.01</v>
      </c>
      <c r="BA145" s="184"/>
      <c r="BB145" s="91">
        <v>316.14999999999998</v>
      </c>
      <c r="BC145" s="91">
        <v>1107.24</v>
      </c>
      <c r="BD145" s="93">
        <f t="shared" si="82"/>
        <v>2871506</v>
      </c>
      <c r="BE145" s="93">
        <f t="shared" si="87"/>
        <v>1443447</v>
      </c>
      <c r="BF145" s="93">
        <f t="shared" si="88"/>
        <v>5055326</v>
      </c>
      <c r="BG145" s="93">
        <f t="shared" si="89"/>
        <v>9370279</v>
      </c>
      <c r="BH145" s="184"/>
      <c r="BI145" s="185"/>
      <c r="BJ145" s="30"/>
      <c r="BL145" s="30"/>
      <c r="BN145" s="30"/>
    </row>
    <row r="146" spans="1:66" x14ac:dyDescent="0.35">
      <c r="A146" s="90" t="s">
        <v>216</v>
      </c>
      <c r="B146" s="89">
        <v>380</v>
      </c>
      <c r="C146" s="90" t="s">
        <v>218</v>
      </c>
      <c r="D146" s="203">
        <v>8.0399999999999991</v>
      </c>
      <c r="E146" s="203">
        <f t="shared" si="83"/>
        <v>8.0801999999999978</v>
      </c>
      <c r="F146" s="203">
        <f t="shared" si="84"/>
        <v>8.5271701320000002</v>
      </c>
      <c r="G146" s="91">
        <f>ACA!P152</f>
        <v>1.0491694571005981</v>
      </c>
      <c r="H146" s="91">
        <f>'Formula factor data'!L149</f>
        <v>1931.6</v>
      </c>
      <c r="I146" s="91">
        <f>'Formula factor data'!M149</f>
        <v>1689.62</v>
      </c>
      <c r="J146" s="91">
        <f>'Formula factor data'!N149</f>
        <v>3621.22</v>
      </c>
      <c r="K146" s="91">
        <f>'Formula factor data'!X149</f>
        <v>1038.9490853508953</v>
      </c>
      <c r="L146" s="91">
        <f>'Formula factor data'!Y149</f>
        <v>137.59174848688633</v>
      </c>
      <c r="M146" s="91">
        <f>'Formula factor data'!Z149</f>
        <v>384.76984532616007</v>
      </c>
      <c r="N146" s="91">
        <f>'Formula factor data'!AA149</f>
        <v>383.34928155122168</v>
      </c>
      <c r="O146" s="91">
        <f>'Formula factor data'!AB149</f>
        <v>436.62042311140993</v>
      </c>
      <c r="P146" s="91">
        <f>'Formula factor data'!AC149</f>
        <v>647.98001905402373</v>
      </c>
      <c r="Q146" s="91">
        <f>'Formula factor data'!AD149</f>
        <v>485.42693566464914</v>
      </c>
      <c r="R146" s="91">
        <f>'Formula factor data'!AE149</f>
        <v>1359.84385324813</v>
      </c>
      <c r="S146" s="91">
        <f>'Formula factor data'!AF149</f>
        <v>88.689535551898246</v>
      </c>
      <c r="T146" s="92">
        <f>$G146*'National calculations'!$E$43</f>
        <v>7.1564942867549703</v>
      </c>
      <c r="U146" s="92">
        <f>$G146*'National calculations'!$E$44</f>
        <v>1.3037016189106114</v>
      </c>
      <c r="V146" s="92">
        <f>$G146*'National calculations'!$E$52</f>
        <v>1.3266416757971666</v>
      </c>
      <c r="W146" s="92">
        <f>$G146*'National calculations'!$E$53</f>
        <v>1.0047359750522669</v>
      </c>
      <c r="X146" s="92">
        <f>$G146*'National calculations'!$E$54</f>
        <v>0.94620766582592197</v>
      </c>
      <c r="Y146" s="92">
        <f>$G146*'National calculations'!$E$55</f>
        <v>0.86816992019079442</v>
      </c>
      <c r="Z146" s="92">
        <f>$G146*'National calculations'!$E$56</f>
        <v>0.55601893765028332</v>
      </c>
      <c r="AA146" s="92">
        <f>$G146*'National calculations'!$E$57</f>
        <v>0.45847175560637454</v>
      </c>
      <c r="AB146" s="92">
        <f>$G146*'National calculations'!$E$46</f>
        <v>0.54965247171977516</v>
      </c>
      <c r="AC146" s="92">
        <f>$G146*'National calculations'!$E$47</f>
        <v>3.8079166166367959</v>
      </c>
      <c r="AD146" s="93">
        <f t="shared" si="71"/>
        <v>14771686.937417215</v>
      </c>
      <c r="AE146" s="93">
        <f t="shared" si="71"/>
        <v>772053.37458646705</v>
      </c>
      <c r="AF146" s="93">
        <f t="shared" si="71"/>
        <v>104044.92023944794</v>
      </c>
      <c r="AG146" s="93">
        <f t="shared" si="71"/>
        <v>220357.50025725891</v>
      </c>
      <c r="AH146" s="93">
        <f t="shared" si="71"/>
        <v>206754.97646879661</v>
      </c>
      <c r="AI146" s="93">
        <f t="shared" si="71"/>
        <v>216064.6091951931</v>
      </c>
      <c r="AJ146" s="93">
        <f t="shared" si="71"/>
        <v>205364.8222334263</v>
      </c>
      <c r="AK146" s="93">
        <f t="shared" si="70"/>
        <v>126856.08746529276</v>
      </c>
      <c r="AL146" s="93">
        <f t="shared" si="85"/>
        <v>1079442.9158594154</v>
      </c>
      <c r="AM146" s="93">
        <f t="shared" si="72"/>
        <v>426041.67500174337</v>
      </c>
      <c r="AN146" s="93">
        <f t="shared" si="72"/>
        <v>192501.74300542771</v>
      </c>
      <c r="AO146" s="92">
        <f t="shared" si="86"/>
        <v>17241726.645870268</v>
      </c>
      <c r="AP146" s="92">
        <f t="shared" si="73"/>
        <v>7.1564942867549703</v>
      </c>
      <c r="AQ146" s="92">
        <f t="shared" si="74"/>
        <v>0.37403957907491442</v>
      </c>
      <c r="AR146" s="92">
        <f t="shared" si="75"/>
        <v>0.52296173706865268</v>
      </c>
      <c r="AS146" s="92">
        <f t="shared" si="76"/>
        <v>0.20640599993670031</v>
      </c>
      <c r="AT146" s="92">
        <f t="shared" si="77"/>
        <v>9.3262037697205133E-2</v>
      </c>
      <c r="AU146" s="92">
        <f t="shared" si="78"/>
        <v>8.3531636405324434</v>
      </c>
      <c r="AV146" s="92">
        <v>0</v>
      </c>
      <c r="AW146" s="92">
        <v>0</v>
      </c>
      <c r="AX146" s="93">
        <f t="shared" si="79"/>
        <v>0</v>
      </c>
      <c r="AY146" s="93">
        <f t="shared" si="80"/>
        <v>0</v>
      </c>
      <c r="AZ146" s="92">
        <f t="shared" si="81"/>
        <v>8.35</v>
      </c>
      <c r="BA146" s="184"/>
      <c r="BB146" s="91">
        <v>578.03</v>
      </c>
      <c r="BC146" s="91">
        <v>2024.44</v>
      </c>
      <c r="BD146" s="93">
        <f t="shared" si="82"/>
        <v>9193451</v>
      </c>
      <c r="BE146" s="93">
        <f t="shared" si="87"/>
        <v>2751134</v>
      </c>
      <c r="BF146" s="93">
        <f t="shared" si="88"/>
        <v>9635323</v>
      </c>
      <c r="BG146" s="93">
        <f t="shared" si="89"/>
        <v>21579908</v>
      </c>
      <c r="BH146" s="184"/>
      <c r="BI146" s="185"/>
      <c r="BJ146" s="30"/>
      <c r="BL146" s="30"/>
      <c r="BN146" s="30"/>
    </row>
    <row r="147" spans="1:66" x14ac:dyDescent="0.35">
      <c r="A147" s="90" t="s">
        <v>216</v>
      </c>
      <c r="B147" s="89">
        <v>381</v>
      </c>
      <c r="C147" s="90" t="s">
        <v>219</v>
      </c>
      <c r="D147" s="203">
        <v>7.66</v>
      </c>
      <c r="E147" s="203">
        <f t="shared" si="83"/>
        <v>7.6982999999999997</v>
      </c>
      <c r="F147" s="203">
        <f t="shared" si="84"/>
        <v>8.1241446780000004</v>
      </c>
      <c r="G147" s="91">
        <f>ACA!P153</f>
        <v>1.0232517095179856</v>
      </c>
      <c r="H147" s="91">
        <f>'Formula factor data'!L150</f>
        <v>568.74</v>
      </c>
      <c r="I147" s="91">
        <f>'Formula factor data'!M150</f>
        <v>975.22</v>
      </c>
      <c r="J147" s="91">
        <f>'Formula factor data'!N150</f>
        <v>1543.96</v>
      </c>
      <c r="K147" s="91">
        <f>'Formula factor data'!X150</f>
        <v>404.19086921940692</v>
      </c>
      <c r="L147" s="91">
        <f>'Formula factor data'!Y150</f>
        <v>86.633079347923982</v>
      </c>
      <c r="M147" s="91">
        <f>'Formula factor data'!Z150</f>
        <v>120.42415203098261</v>
      </c>
      <c r="N147" s="91">
        <f>'Formula factor data'!AA150</f>
        <v>77.455257137710532</v>
      </c>
      <c r="O147" s="91">
        <f>'Formula factor data'!AB150</f>
        <v>211.36802665946141</v>
      </c>
      <c r="P147" s="91">
        <f>'Formula factor data'!AC150</f>
        <v>193.4295559758624</v>
      </c>
      <c r="Q147" s="91">
        <f>'Formula factor data'!AD150</f>
        <v>149.76537152121048</v>
      </c>
      <c r="R147" s="91">
        <f>'Formula factor data'!AE150</f>
        <v>234.56720902146401</v>
      </c>
      <c r="S147" s="91">
        <f>'Formula factor data'!AF150</f>
        <v>50.907571638501096</v>
      </c>
      <c r="T147" s="92">
        <f>$G147*'National calculations'!$E$43</f>
        <v>6.9797066274829378</v>
      </c>
      <c r="U147" s="92">
        <f>$G147*'National calculations'!$E$44</f>
        <v>1.2714961355606242</v>
      </c>
      <c r="V147" s="92">
        <f>$G147*'National calculations'!$E$52</f>
        <v>1.2938695017187249</v>
      </c>
      <c r="W147" s="92">
        <f>$G147*'National calculations'!$E$53</f>
        <v>0.97991587262521185</v>
      </c>
      <c r="X147" s="92">
        <f>$G147*'National calculations'!$E$54</f>
        <v>0.92283339460820979</v>
      </c>
      <c r="Y147" s="92">
        <f>$G147*'National calculations'!$E$55</f>
        <v>0.84672342391887301</v>
      </c>
      <c r="Z147" s="92">
        <f>$G147*'National calculations'!$E$56</f>
        <v>0.54228354116152466</v>
      </c>
      <c r="AA147" s="92">
        <f>$G147*'National calculations'!$E$57</f>
        <v>0.44714607779985427</v>
      </c>
      <c r="AB147" s="92">
        <f>$G147*'National calculations'!$E$46</f>
        <v>0.53607434673359744</v>
      </c>
      <c r="AC147" s="92">
        <f>$G147*'National calculations'!$E$47</f>
        <v>3.7138492369416536</v>
      </c>
      <c r="AD147" s="93">
        <f t="shared" si="71"/>
        <v>6142541.0714040771</v>
      </c>
      <c r="AE147" s="93">
        <f t="shared" si="71"/>
        <v>292938.46309757844</v>
      </c>
      <c r="AF147" s="93">
        <f t="shared" si="71"/>
        <v>63892.382548706584</v>
      </c>
      <c r="AG147" s="93">
        <f t="shared" si="71"/>
        <v>67263.156672877172</v>
      </c>
      <c r="AH147" s="93">
        <f t="shared" si="71"/>
        <v>40742.629788547754</v>
      </c>
      <c r="AI147" s="93">
        <f t="shared" si="71"/>
        <v>102013.04776684263</v>
      </c>
      <c r="AJ147" s="93">
        <f t="shared" si="71"/>
        <v>59789.388810538454</v>
      </c>
      <c r="AK147" s="93">
        <f t="shared" si="70"/>
        <v>38171.189125589939</v>
      </c>
      <c r="AL147" s="93">
        <f t="shared" si="85"/>
        <v>371871.79471310251</v>
      </c>
      <c r="AM147" s="93">
        <f t="shared" si="72"/>
        <v>71674.914104543583</v>
      </c>
      <c r="AN147" s="93">
        <f t="shared" si="72"/>
        <v>107765.93626799392</v>
      </c>
      <c r="AO147" s="92">
        <f t="shared" si="86"/>
        <v>6986792.1795872962</v>
      </c>
      <c r="AP147" s="92">
        <f t="shared" si="73"/>
        <v>6.9797066274829369</v>
      </c>
      <c r="AQ147" s="92">
        <f t="shared" si="74"/>
        <v>0.33286298106257006</v>
      </c>
      <c r="AR147" s="92">
        <f t="shared" si="75"/>
        <v>0.4225541188835254</v>
      </c>
      <c r="AS147" s="92">
        <f t="shared" si="76"/>
        <v>8.144347220219729E-2</v>
      </c>
      <c r="AT147" s="92">
        <f t="shared" si="77"/>
        <v>0.12245333174706589</v>
      </c>
      <c r="AU147" s="92">
        <f t="shared" si="78"/>
        <v>7.9390205313782962</v>
      </c>
      <c r="AV147" s="92">
        <v>0</v>
      </c>
      <c r="AW147" s="92">
        <v>0</v>
      </c>
      <c r="AX147" s="93">
        <f t="shared" si="79"/>
        <v>0</v>
      </c>
      <c r="AY147" s="93">
        <f t="shared" si="80"/>
        <v>0</v>
      </c>
      <c r="AZ147" s="92">
        <f t="shared" si="81"/>
        <v>7.94</v>
      </c>
      <c r="BA147" s="184"/>
      <c r="BB147" s="91">
        <v>333.63</v>
      </c>
      <c r="BC147" s="91">
        <v>1168.47</v>
      </c>
      <c r="BD147" s="93">
        <f t="shared" si="82"/>
        <v>2574004</v>
      </c>
      <c r="BE147" s="93">
        <f t="shared" si="87"/>
        <v>1509943</v>
      </c>
      <c r="BF147" s="93">
        <f t="shared" si="88"/>
        <v>5288262</v>
      </c>
      <c r="BG147" s="93">
        <f t="shared" si="89"/>
        <v>9372209</v>
      </c>
      <c r="BH147" s="184"/>
      <c r="BI147" s="185"/>
      <c r="BJ147" s="30"/>
      <c r="BL147" s="30"/>
      <c r="BN147" s="30"/>
    </row>
    <row r="148" spans="1:66" x14ac:dyDescent="0.35">
      <c r="A148" s="90" t="s">
        <v>216</v>
      </c>
      <c r="B148" s="89">
        <v>371</v>
      </c>
      <c r="C148" s="90" t="s">
        <v>220</v>
      </c>
      <c r="D148" s="203">
        <v>7.89</v>
      </c>
      <c r="E148" s="203">
        <f t="shared" si="83"/>
        <v>7.9294499999999992</v>
      </c>
      <c r="F148" s="203">
        <f t="shared" si="84"/>
        <v>8.3680811370000008</v>
      </c>
      <c r="G148" s="91">
        <f>ACA!P154</f>
        <v>1.043751173788209</v>
      </c>
      <c r="H148" s="91">
        <f>'Formula factor data'!L151</f>
        <v>836.48</v>
      </c>
      <c r="I148" s="91">
        <f>'Formula factor data'!M151</f>
        <v>1048.94</v>
      </c>
      <c r="J148" s="91">
        <f>'Formula factor data'!N151</f>
        <v>1885.42</v>
      </c>
      <c r="K148" s="91">
        <f>'Formula factor data'!X151</f>
        <v>554.9492963529807</v>
      </c>
      <c r="L148" s="91">
        <f>'Formula factor data'!Y151</f>
        <v>93.755618238920562</v>
      </c>
      <c r="M148" s="91">
        <f>'Formula factor data'!Z151</f>
        <v>284.55652553216242</v>
      </c>
      <c r="N148" s="91">
        <f>'Formula factor data'!AA151</f>
        <v>205.82373735023847</v>
      </c>
      <c r="O148" s="91">
        <f>'Formula factor data'!AB151</f>
        <v>154.39521693614051</v>
      </c>
      <c r="P148" s="91">
        <f>'Formula factor data'!AC151</f>
        <v>304.95248458764684</v>
      </c>
      <c r="Q148" s="91">
        <f>'Formula factor data'!AD151</f>
        <v>159.98765732232175</v>
      </c>
      <c r="R148" s="91">
        <f>'Formula factor data'!AE151</f>
        <v>300.18812741527802</v>
      </c>
      <c r="S148" s="91">
        <f>'Formula factor data'!AF151</f>
        <v>46.062154708776752</v>
      </c>
      <c r="T148" s="92">
        <f>$G148*'National calculations'!$E$43</f>
        <v>7.1195356111981249</v>
      </c>
      <c r="U148" s="92">
        <f>$G148*'National calculations'!$E$44</f>
        <v>1.2969688412089055</v>
      </c>
      <c r="V148" s="92">
        <f>$G148*'National calculations'!$E$52</f>
        <v>1.3197904275027719</v>
      </c>
      <c r="W148" s="92">
        <f>$G148*'National calculations'!$E$53</f>
        <v>0.99954716200577676</v>
      </c>
      <c r="X148" s="92">
        <f>$G148*'National calculations'!$E$54</f>
        <v>0.94132111373359628</v>
      </c>
      <c r="Y148" s="92">
        <f>$G148*'National calculations'!$E$55</f>
        <v>0.86368638270402143</v>
      </c>
      <c r="Z148" s="92">
        <f>$G148*'National calculations'!$E$56</f>
        <v>0.55314745858572079</v>
      </c>
      <c r="AA148" s="92">
        <f>$G148*'National calculations'!$E$57</f>
        <v>0.45610404479875283</v>
      </c>
      <c r="AB148" s="92">
        <f>$G148*'National calculations'!$E$46</f>
        <v>0.54681387134404291</v>
      </c>
      <c r="AC148" s="92">
        <f>$G148*'National calculations'!$E$47</f>
        <v>3.7882511842137916</v>
      </c>
      <c r="AD148" s="93">
        <f t="shared" si="71"/>
        <v>7651289.4542771466</v>
      </c>
      <c r="AE148" s="93">
        <f t="shared" si="71"/>
        <v>410258.60911775503</v>
      </c>
      <c r="AF148" s="93">
        <f t="shared" si="71"/>
        <v>70530.527461509046</v>
      </c>
      <c r="AG148" s="93">
        <f t="shared" si="71"/>
        <v>162123.77048976146</v>
      </c>
      <c r="AH148" s="93">
        <f t="shared" si="71"/>
        <v>110435.35091494248</v>
      </c>
      <c r="AI148" s="93">
        <f t="shared" si="71"/>
        <v>76008.956460755377</v>
      </c>
      <c r="AJ148" s="93">
        <f t="shared" si="71"/>
        <v>96149.704348263083</v>
      </c>
      <c r="AK148" s="93">
        <f t="shared" si="70"/>
        <v>41593.480044875017</v>
      </c>
      <c r="AL148" s="93">
        <f t="shared" si="85"/>
        <v>556841.78972010652</v>
      </c>
      <c r="AM148" s="93">
        <f t="shared" si="72"/>
        <v>93563.80828757619</v>
      </c>
      <c r="AN148" s="93">
        <f t="shared" si="72"/>
        <v>99462.156910088583</v>
      </c>
      <c r="AO148" s="92">
        <f t="shared" si="86"/>
        <v>8811415.818312671</v>
      </c>
      <c r="AP148" s="92">
        <f t="shared" si="73"/>
        <v>7.1195356111981241</v>
      </c>
      <c r="AQ148" s="92">
        <f t="shared" si="74"/>
        <v>0.38174621348061588</v>
      </c>
      <c r="AR148" s="92">
        <f t="shared" si="75"/>
        <v>0.51814206943895269</v>
      </c>
      <c r="AS148" s="92">
        <f t="shared" si="76"/>
        <v>8.7061255361387369E-2</v>
      </c>
      <c r="AT148" s="92">
        <f t="shared" si="77"/>
        <v>9.2549677060263708E-2</v>
      </c>
      <c r="AU148" s="92">
        <f t="shared" si="78"/>
        <v>8.1990348265393429</v>
      </c>
      <c r="AV148" s="92">
        <v>0</v>
      </c>
      <c r="AW148" s="92">
        <v>0</v>
      </c>
      <c r="AX148" s="93">
        <f t="shared" si="79"/>
        <v>0</v>
      </c>
      <c r="AY148" s="93">
        <f t="shared" si="80"/>
        <v>0</v>
      </c>
      <c r="AZ148" s="92">
        <f t="shared" si="81"/>
        <v>8.1999999999999993</v>
      </c>
      <c r="BA148" s="184"/>
      <c r="BB148" s="91">
        <v>358.85</v>
      </c>
      <c r="BC148" s="91">
        <v>1256.8000000000002</v>
      </c>
      <c r="BD148" s="93">
        <f t="shared" si="82"/>
        <v>3909708</v>
      </c>
      <c r="BE148" s="93">
        <f t="shared" si="87"/>
        <v>1677265</v>
      </c>
      <c r="BF148" s="93">
        <f t="shared" si="88"/>
        <v>5874284</v>
      </c>
      <c r="BG148" s="93">
        <f t="shared" si="89"/>
        <v>11461257</v>
      </c>
      <c r="BH148" s="184"/>
      <c r="BI148" s="185"/>
      <c r="BJ148" s="30"/>
      <c r="BL148" s="30"/>
      <c r="BN148" s="30"/>
    </row>
    <row r="149" spans="1:66" x14ac:dyDescent="0.35">
      <c r="A149" s="90" t="s">
        <v>216</v>
      </c>
      <c r="B149" s="89">
        <v>811</v>
      </c>
      <c r="C149" s="90" t="s">
        <v>221</v>
      </c>
      <c r="D149" s="203">
        <v>7.37</v>
      </c>
      <c r="E149" s="203">
        <f t="shared" si="83"/>
        <v>7.4068499999999995</v>
      </c>
      <c r="F149" s="203">
        <f t="shared" si="84"/>
        <v>7.8165726210000006</v>
      </c>
      <c r="G149" s="91">
        <f>ACA!P155</f>
        <v>1.0411559397200121</v>
      </c>
      <c r="H149" s="91">
        <f>'Formula factor data'!L152</f>
        <v>487.03</v>
      </c>
      <c r="I149" s="91">
        <f>'Formula factor data'!M152</f>
        <v>1589.79</v>
      </c>
      <c r="J149" s="91">
        <f>'Formula factor data'!N152</f>
        <v>2076.8199999999997</v>
      </c>
      <c r="K149" s="91">
        <f>'Formula factor data'!X152</f>
        <v>408.87530757863618</v>
      </c>
      <c r="L149" s="91">
        <f>'Formula factor data'!Y152</f>
        <v>18.620451714461705</v>
      </c>
      <c r="M149" s="91">
        <f>'Formula factor data'!Z152</f>
        <v>60.267721579631775</v>
      </c>
      <c r="N149" s="91">
        <f>'Formula factor data'!AA152</f>
        <v>55.861355143385119</v>
      </c>
      <c r="O149" s="91">
        <f>'Formula factor data'!AB152</f>
        <v>63.110538635274786</v>
      </c>
      <c r="P149" s="91">
        <f>'Formula factor data'!AC152</f>
        <v>139.5823174320717</v>
      </c>
      <c r="Q149" s="91">
        <f>'Formula factor data'!AD152</f>
        <v>128.21104920949969</v>
      </c>
      <c r="R149" s="91">
        <f>'Formula factor data'!AE152</f>
        <v>106.973369372414</v>
      </c>
      <c r="S149" s="91">
        <f>'Formula factor data'!AF152</f>
        <v>40.669168941048028</v>
      </c>
      <c r="T149" s="92">
        <f>$G149*'National calculations'!$E$43</f>
        <v>7.1018332489570728</v>
      </c>
      <c r="U149" s="92">
        <f>$G149*'National calculations'!$E$44</f>
        <v>1.2937439943233409</v>
      </c>
      <c r="V149" s="92">
        <f>$G149*'National calculations'!$E$52</f>
        <v>1.3165088359066599</v>
      </c>
      <c r="W149" s="92">
        <f>$G149*'National calculations'!$E$53</f>
        <v>0.99706183895872136</v>
      </c>
      <c r="X149" s="92">
        <f>$G149*'National calculations'!$E$54</f>
        <v>0.93898056678636932</v>
      </c>
      <c r="Y149" s="92">
        <f>$G149*'National calculations'!$E$55</f>
        <v>0.86153887055656575</v>
      </c>
      <c r="Z149" s="92">
        <f>$G149*'National calculations'!$E$56</f>
        <v>0.55177208563735036</v>
      </c>
      <c r="AA149" s="92">
        <f>$G149*'National calculations'!$E$57</f>
        <v>0.45496996535009648</v>
      </c>
      <c r="AB149" s="92">
        <f>$G149*'National calculations'!$E$46</f>
        <v>0.54545424653737162</v>
      </c>
      <c r="AC149" s="92">
        <f>$G149*'National calculations'!$E$47</f>
        <v>3.778831890823704</v>
      </c>
      <c r="AD149" s="93">
        <f t="shared" si="71"/>
        <v>8407060.7170164436</v>
      </c>
      <c r="AE149" s="93">
        <f t="shared" si="71"/>
        <v>301518.58495597256</v>
      </c>
      <c r="AF149" s="93">
        <f t="shared" si="71"/>
        <v>13972.973850077426</v>
      </c>
      <c r="AG149" s="93">
        <f t="shared" si="71"/>
        <v>34251.667825582728</v>
      </c>
      <c r="AH149" s="93">
        <f t="shared" si="71"/>
        <v>29898.054340974544</v>
      </c>
      <c r="AI149" s="93">
        <f t="shared" si="71"/>
        <v>30992.143840349156</v>
      </c>
      <c r="AJ149" s="93">
        <f t="shared" si="71"/>
        <v>43900.047052325666</v>
      </c>
      <c r="AK149" s="93">
        <f t="shared" si="70"/>
        <v>33249.340671316982</v>
      </c>
      <c r="AL149" s="93">
        <f t="shared" si="85"/>
        <v>186264.22758062652</v>
      </c>
      <c r="AM149" s="93">
        <f t="shared" si="72"/>
        <v>33258.974796638591</v>
      </c>
      <c r="AN149" s="93">
        <f t="shared" si="72"/>
        <v>87598.712963605634</v>
      </c>
      <c r="AO149" s="92">
        <f t="shared" si="86"/>
        <v>9015701.2173132859</v>
      </c>
      <c r="AP149" s="92">
        <f t="shared" si="73"/>
        <v>7.101833248957071</v>
      </c>
      <c r="AQ149" s="92">
        <f t="shared" si="74"/>
        <v>0.25470670236562121</v>
      </c>
      <c r="AR149" s="92">
        <f t="shared" si="75"/>
        <v>0.15734601295859926</v>
      </c>
      <c r="AS149" s="92">
        <f t="shared" si="76"/>
        <v>2.8095395166935037E-2</v>
      </c>
      <c r="AT149" s="92">
        <f t="shared" si="77"/>
        <v>7.3998686726692339E-2</v>
      </c>
      <c r="AU149" s="92">
        <f t="shared" si="78"/>
        <v>7.6159800461749185</v>
      </c>
      <c r="AV149" s="92">
        <v>0</v>
      </c>
      <c r="AW149" s="92">
        <v>0</v>
      </c>
      <c r="AX149" s="93">
        <f t="shared" si="79"/>
        <v>0</v>
      </c>
      <c r="AY149" s="93">
        <f t="shared" si="80"/>
        <v>0</v>
      </c>
      <c r="AZ149" s="92">
        <f t="shared" si="81"/>
        <v>7.62</v>
      </c>
      <c r="BA149" s="184"/>
      <c r="BB149" s="91">
        <v>543.88</v>
      </c>
      <c r="BC149" s="91">
        <v>1904.8199999999997</v>
      </c>
      <c r="BD149" s="93">
        <f t="shared" si="82"/>
        <v>2115367</v>
      </c>
      <c r="BE149" s="93">
        <f t="shared" si="87"/>
        <v>2362289</v>
      </c>
      <c r="BF149" s="93">
        <f t="shared" si="88"/>
        <v>8273396</v>
      </c>
      <c r="BG149" s="93">
        <f t="shared" si="89"/>
        <v>12751052</v>
      </c>
      <c r="BH149" s="184"/>
      <c r="BI149" s="185"/>
      <c r="BJ149" s="30"/>
      <c r="BL149" s="30"/>
      <c r="BN149" s="30"/>
    </row>
    <row r="150" spans="1:66" x14ac:dyDescent="0.35">
      <c r="A150" s="90" t="s">
        <v>216</v>
      </c>
      <c r="B150" s="89">
        <v>810</v>
      </c>
      <c r="C150" s="90" t="s">
        <v>222</v>
      </c>
      <c r="D150" s="203">
        <v>7.9</v>
      </c>
      <c r="E150" s="203">
        <f t="shared" si="83"/>
        <v>7.9394999999999998</v>
      </c>
      <c r="F150" s="203">
        <f t="shared" si="84"/>
        <v>8.3786870700000016</v>
      </c>
      <c r="G150" s="91">
        <f>ACA!P156</f>
        <v>1.0121235806876525</v>
      </c>
      <c r="H150" s="91">
        <f>'Formula factor data'!L153</f>
        <v>947.23</v>
      </c>
      <c r="I150" s="91">
        <f>'Formula factor data'!M153</f>
        <v>760.02</v>
      </c>
      <c r="J150" s="91">
        <f>'Formula factor data'!N153</f>
        <v>1707.25</v>
      </c>
      <c r="K150" s="91">
        <f>'Formula factor data'!X153</f>
        <v>585.54471939529583</v>
      </c>
      <c r="L150" s="91">
        <f>'Formula factor data'!Y153</f>
        <v>429.99786767011602</v>
      </c>
      <c r="M150" s="91">
        <f>'Formula factor data'!Z153</f>
        <v>331.27823769206651</v>
      </c>
      <c r="N150" s="91">
        <f>'Formula factor data'!AA153</f>
        <v>79.018532455315139</v>
      </c>
      <c r="O150" s="91">
        <f>'Formula factor data'!AB153</f>
        <v>158.72067322768171</v>
      </c>
      <c r="P150" s="91">
        <f>'Formula factor data'!AC153</f>
        <v>153.28475167040546</v>
      </c>
      <c r="Q150" s="91">
        <f>'Formula factor data'!AD153</f>
        <v>67.240702414550015</v>
      </c>
      <c r="R150" s="91">
        <f>'Formula factor data'!AE153</f>
        <v>336.09269201052496</v>
      </c>
      <c r="S150" s="91">
        <f>'Formula factor data'!AF153</f>
        <v>41.815376051459673</v>
      </c>
      <c r="T150" s="92">
        <f>$G150*'National calculations'!$E$43</f>
        <v>6.9038005001575824</v>
      </c>
      <c r="U150" s="92">
        <f>$G150*'National calculations'!$E$44</f>
        <v>1.2576682839458397</v>
      </c>
      <c r="V150" s="92">
        <f>$G150*'National calculations'!$E$52</f>
        <v>1.2797983339201906</v>
      </c>
      <c r="W150" s="92">
        <f>$G150*'National calculations'!$E$53</f>
        <v>0.96925903230720412</v>
      </c>
      <c r="X150" s="92">
        <f>$G150*'National calculations'!$E$54</f>
        <v>0.91279734110484334</v>
      </c>
      <c r="Y150" s="92">
        <f>$G150*'National calculations'!$E$55</f>
        <v>0.83751508616836146</v>
      </c>
      <c r="Z150" s="92">
        <f>$G150*'National calculations'!$E$56</f>
        <v>0.53638606642243303</v>
      </c>
      <c r="AA150" s="92">
        <f>$G150*'National calculations'!$E$57</f>
        <v>0.44228324775183131</v>
      </c>
      <c r="AB150" s="92">
        <f>$G150*'National calculations'!$E$46</f>
        <v>0.53024439860099359</v>
      </c>
      <c r="AC150" s="92">
        <f>$G150*'National calculations'!$E$47</f>
        <v>3.6734601592780658</v>
      </c>
      <c r="AD150" s="93">
        <f t="shared" si="71"/>
        <v>6718312.6402195981</v>
      </c>
      <c r="AE150" s="93">
        <f t="shared" si="71"/>
        <v>419759.98277679505</v>
      </c>
      <c r="AF150" s="93">
        <f t="shared" si="71"/>
        <v>313677.01614106604</v>
      </c>
      <c r="AG150" s="93">
        <f t="shared" si="71"/>
        <v>183023.82173121357</v>
      </c>
      <c r="AH150" s="93">
        <f t="shared" si="71"/>
        <v>41112.906604234508</v>
      </c>
      <c r="AI150" s="93">
        <f t="shared" si="71"/>
        <v>75770.646239539856</v>
      </c>
      <c r="AJ150" s="93">
        <f t="shared" si="71"/>
        <v>46865.288844886105</v>
      </c>
      <c r="AK150" s="93">
        <f t="shared" si="70"/>
        <v>16951.478659662305</v>
      </c>
      <c r="AL150" s="93">
        <f t="shared" si="85"/>
        <v>677401.15822060232</v>
      </c>
      <c r="AM150" s="93">
        <f t="shared" si="72"/>
        <v>101580.42238910656</v>
      </c>
      <c r="AN150" s="93">
        <f t="shared" si="72"/>
        <v>87556.057243052346</v>
      </c>
      <c r="AO150" s="92">
        <f t="shared" si="86"/>
        <v>8004610.2608491546</v>
      </c>
      <c r="AP150" s="92">
        <f t="shared" si="73"/>
        <v>6.9038005001575815</v>
      </c>
      <c r="AQ150" s="92">
        <f t="shared" si="74"/>
        <v>0.43134925899278365</v>
      </c>
      <c r="AR150" s="92">
        <f t="shared" si="75"/>
        <v>0.69610372505347662</v>
      </c>
      <c r="AS150" s="92">
        <f t="shared" si="76"/>
        <v>0.1043849860004743</v>
      </c>
      <c r="AT150" s="92">
        <f t="shared" si="77"/>
        <v>8.9973418052580037E-2</v>
      </c>
      <c r="AU150" s="92">
        <f t="shared" si="78"/>
        <v>8.2256118882568963</v>
      </c>
      <c r="AV150" s="92">
        <v>0</v>
      </c>
      <c r="AW150" s="92">
        <v>0</v>
      </c>
      <c r="AX150" s="93">
        <f t="shared" si="79"/>
        <v>0</v>
      </c>
      <c r="AY150" s="93">
        <f t="shared" si="80"/>
        <v>0</v>
      </c>
      <c r="AZ150" s="92">
        <f t="shared" si="81"/>
        <v>8.23</v>
      </c>
      <c r="BA150" s="184"/>
      <c r="BB150" s="91">
        <v>260.01</v>
      </c>
      <c r="BC150" s="91">
        <v>910.62</v>
      </c>
      <c r="BD150" s="93">
        <f t="shared" si="82"/>
        <v>4443551</v>
      </c>
      <c r="BE150" s="93">
        <f t="shared" si="87"/>
        <v>1219733</v>
      </c>
      <c r="BF150" s="93">
        <f t="shared" si="88"/>
        <v>4271810</v>
      </c>
      <c r="BG150" s="93">
        <f t="shared" si="89"/>
        <v>9935094</v>
      </c>
      <c r="BH150" s="184"/>
      <c r="BI150" s="185"/>
      <c r="BJ150" s="30"/>
      <c r="BL150" s="30"/>
      <c r="BN150" s="30"/>
    </row>
    <row r="151" spans="1:66" x14ac:dyDescent="0.35">
      <c r="A151" s="90" t="s">
        <v>216</v>
      </c>
      <c r="B151" s="89">
        <v>382</v>
      </c>
      <c r="C151" s="90" t="s">
        <v>223</v>
      </c>
      <c r="D151" s="203">
        <v>7.65</v>
      </c>
      <c r="E151" s="203">
        <f t="shared" si="83"/>
        <v>7.6882499999999991</v>
      </c>
      <c r="F151" s="203">
        <f t="shared" si="84"/>
        <v>8.1135387450000014</v>
      </c>
      <c r="G151" s="91">
        <f>ACA!P157</f>
        <v>1.0325022402989745</v>
      </c>
      <c r="H151" s="91">
        <f>'Formula factor data'!L154</f>
        <v>1280.29</v>
      </c>
      <c r="I151" s="91">
        <f>'Formula factor data'!M154</f>
        <v>1806.45</v>
      </c>
      <c r="J151" s="91">
        <f>'Formula factor data'!N154</f>
        <v>3086.74</v>
      </c>
      <c r="K151" s="91">
        <f>'Formula factor data'!X154</f>
        <v>808.09070028634176</v>
      </c>
      <c r="L151" s="91">
        <f>'Formula factor data'!Y154</f>
        <v>15.685031008682429</v>
      </c>
      <c r="M151" s="91">
        <f>'Formula factor data'!Z154</f>
        <v>254.66562157404073</v>
      </c>
      <c r="N151" s="91">
        <f>'Formula factor data'!AA154</f>
        <v>112.88282159004521</v>
      </c>
      <c r="O151" s="91">
        <f>'Formula factor data'!AB154</f>
        <v>246.26733725443123</v>
      </c>
      <c r="P151" s="91">
        <f>'Formula factor data'!AC154</f>
        <v>462.91599106062949</v>
      </c>
      <c r="Q151" s="91">
        <f>'Formula factor data'!AD154</f>
        <v>461.78213339735123</v>
      </c>
      <c r="R151" s="91">
        <f>'Formula factor data'!AE154</f>
        <v>749.26180632685998</v>
      </c>
      <c r="S151" s="91">
        <f>'Formula factor data'!AF154</f>
        <v>61.958747279322843</v>
      </c>
      <c r="T151" s="92">
        <f>$G151*'National calculations'!$E$43</f>
        <v>7.0428054626954566</v>
      </c>
      <c r="U151" s="92">
        <f>$G151*'National calculations'!$E$44</f>
        <v>1.2829908773045229</v>
      </c>
      <c r="V151" s="92">
        <f>$G151*'National calculations'!$E$52</f>
        <v>1.305566506024606</v>
      </c>
      <c r="W151" s="92">
        <f>$G151*'National calculations'!$E$53</f>
        <v>0.98877463323922454</v>
      </c>
      <c r="X151" s="92">
        <f>$G151*'National calculations'!$E$54</f>
        <v>0.93117611091461017</v>
      </c>
      <c r="Y151" s="92">
        <f>$G151*'National calculations'!$E$55</f>
        <v>0.85437808114845692</v>
      </c>
      <c r="Z151" s="92">
        <f>$G151*'National calculations'!$E$56</f>
        <v>0.5471859620838424</v>
      </c>
      <c r="AA151" s="92">
        <f>$G151*'National calculations'!$E$57</f>
        <v>0.45118842487615135</v>
      </c>
      <c r="AB151" s="92">
        <f>$G151*'National calculations'!$E$46</f>
        <v>0.54092063450348904</v>
      </c>
      <c r="AC151" s="92">
        <f>$G151*'National calculations'!$E$47</f>
        <v>3.747423651098718</v>
      </c>
      <c r="AD151" s="93">
        <f t="shared" si="71"/>
        <v>12391406.320334727</v>
      </c>
      <c r="AE151" s="93">
        <f t="shared" si="71"/>
        <v>590960.60800613987</v>
      </c>
      <c r="AF151" s="93">
        <f t="shared" si="71"/>
        <v>11672.375144609079</v>
      </c>
      <c r="AG151" s="93">
        <f t="shared" si="71"/>
        <v>143529.93674519143</v>
      </c>
      <c r="AH151" s="93">
        <f t="shared" si="71"/>
        <v>59914.858474453074</v>
      </c>
      <c r="AI151" s="93">
        <f t="shared" si="71"/>
        <v>119931.08658019909</v>
      </c>
      <c r="AJ151" s="93">
        <f t="shared" si="71"/>
        <v>144381.64520152839</v>
      </c>
      <c r="AK151" s="93">
        <f t="shared" si="70"/>
        <v>118759.92943999484</v>
      </c>
      <c r="AL151" s="93">
        <f t="shared" si="85"/>
        <v>598189.83158597583</v>
      </c>
      <c r="AM151" s="93">
        <f t="shared" si="72"/>
        <v>231015.9678619066</v>
      </c>
      <c r="AN151" s="93">
        <f t="shared" si="72"/>
        <v>132345.83471978019</v>
      </c>
      <c r="AO151" s="92">
        <f t="shared" si="86"/>
        <v>13943918.562508529</v>
      </c>
      <c r="AP151" s="92">
        <f t="shared" si="73"/>
        <v>7.0428054626954566</v>
      </c>
      <c r="AQ151" s="92">
        <f t="shared" si="74"/>
        <v>0.33587959999935196</v>
      </c>
      <c r="AR151" s="92">
        <f t="shared" si="75"/>
        <v>0.33998841654550654</v>
      </c>
      <c r="AS151" s="92">
        <f t="shared" si="76"/>
        <v>0.13130071586448985</v>
      </c>
      <c r="AT151" s="92">
        <f t="shared" si="77"/>
        <v>7.5220353818910179E-2</v>
      </c>
      <c r="AU151" s="92">
        <f t="shared" si="78"/>
        <v>7.9251945489237148</v>
      </c>
      <c r="AV151" s="92">
        <v>0</v>
      </c>
      <c r="AW151" s="92">
        <v>0</v>
      </c>
      <c r="AX151" s="93">
        <f t="shared" si="79"/>
        <v>0</v>
      </c>
      <c r="AY151" s="93">
        <f t="shared" si="80"/>
        <v>0</v>
      </c>
      <c r="AZ151" s="92">
        <f t="shared" si="81"/>
        <v>7.93</v>
      </c>
      <c r="BA151" s="184"/>
      <c r="BB151" s="91">
        <v>618</v>
      </c>
      <c r="BC151" s="91">
        <v>2164.42</v>
      </c>
      <c r="BD151" s="93">
        <f t="shared" si="82"/>
        <v>5787039</v>
      </c>
      <c r="BE151" s="93">
        <f t="shared" si="87"/>
        <v>2793422</v>
      </c>
      <c r="BF151" s="93">
        <f t="shared" si="88"/>
        <v>9783395</v>
      </c>
      <c r="BG151" s="93">
        <f t="shared" si="89"/>
        <v>18363856</v>
      </c>
      <c r="BH151" s="184"/>
      <c r="BI151" s="185"/>
      <c r="BJ151" s="30"/>
      <c r="BL151" s="30"/>
      <c r="BN151" s="30"/>
    </row>
    <row r="152" spans="1:66" x14ac:dyDescent="0.35">
      <c r="A152" s="90" t="s">
        <v>216</v>
      </c>
      <c r="B152" s="89">
        <v>383</v>
      </c>
      <c r="C152" s="90" t="s">
        <v>224</v>
      </c>
      <c r="D152" s="203">
        <v>8.2100000000000009</v>
      </c>
      <c r="E152" s="203">
        <f t="shared" si="83"/>
        <v>8.2510499999999993</v>
      </c>
      <c r="F152" s="203">
        <f t="shared" si="84"/>
        <v>8.7074709930000012</v>
      </c>
      <c r="G152" s="91">
        <f>ACA!P158</f>
        <v>1.0870425951674541</v>
      </c>
      <c r="H152" s="91">
        <f>'Formula factor data'!L155</f>
        <v>1779.4</v>
      </c>
      <c r="I152" s="91">
        <f>'Formula factor data'!M155</f>
        <v>3586.92</v>
      </c>
      <c r="J152" s="91">
        <f>'Formula factor data'!N155</f>
        <v>5366.32</v>
      </c>
      <c r="K152" s="91">
        <f>'Formula factor data'!X155</f>
        <v>1378.7214575475055</v>
      </c>
      <c r="L152" s="91">
        <f>'Formula factor data'!Y155</f>
        <v>369.41294594948306</v>
      </c>
      <c r="M152" s="91">
        <f>'Formula factor data'!Z155</f>
        <v>743.03972778432137</v>
      </c>
      <c r="N152" s="91">
        <f>'Formula factor data'!AA155</f>
        <v>440.69700301007725</v>
      </c>
      <c r="O152" s="91">
        <f>'Formula factor data'!AB155</f>
        <v>288.530707150024</v>
      </c>
      <c r="P152" s="91">
        <f>'Formula factor data'!AC155</f>
        <v>609.01633643065918</v>
      </c>
      <c r="Q152" s="91">
        <f>'Formula factor data'!AD155</f>
        <v>339.56494176154951</v>
      </c>
      <c r="R152" s="91">
        <f>'Formula factor data'!AE155</f>
        <v>1283.6678395880717</v>
      </c>
      <c r="S152" s="91">
        <f>'Formula factor data'!AF155</f>
        <v>102.44058927623428</v>
      </c>
      <c r="T152" s="92">
        <f>$G152*'National calculations'!$E$43</f>
        <v>7.414830911370367</v>
      </c>
      <c r="U152" s="92">
        <f>$G152*'National calculations'!$E$44</f>
        <v>1.3507629120857243</v>
      </c>
      <c r="V152" s="92">
        <f>$G152*'National calculations'!$E$52</f>
        <v>1.3745310639342956</v>
      </c>
      <c r="W152" s="92">
        <f>$G152*'National calculations'!$E$53</f>
        <v>1.0410051440090631</v>
      </c>
      <c r="X152" s="92">
        <f>$G152*'National calculations'!$E$54</f>
        <v>0.98036406765902129</v>
      </c>
      <c r="Y152" s="92">
        <f>$G152*'National calculations'!$E$55</f>
        <v>0.89950929919229794</v>
      </c>
      <c r="Z152" s="92">
        <f>$G152*'National calculations'!$E$56</f>
        <v>0.57609022532540355</v>
      </c>
      <c r="AA152" s="92">
        <f>$G152*'National calculations'!$E$57</f>
        <v>0.47502176474199997</v>
      </c>
      <c r="AB152" s="92">
        <f>$G152*'National calculations'!$E$46</f>
        <v>0.56949394137879494</v>
      </c>
      <c r="AC152" s="92">
        <f>$G152*'National calculations'!$E$47</f>
        <v>3.9453755855315911</v>
      </c>
      <c r="AD152" s="93">
        <f t="shared" si="71"/>
        <v>22680502.587293863</v>
      </c>
      <c r="AE152" s="93">
        <f t="shared" si="71"/>
        <v>1061525.7122426075</v>
      </c>
      <c r="AF152" s="93">
        <f t="shared" si="71"/>
        <v>289428.65468741581</v>
      </c>
      <c r="AG152" s="93">
        <f t="shared" si="71"/>
        <v>440899.66193114629</v>
      </c>
      <c r="AH152" s="93">
        <f t="shared" si="71"/>
        <v>246264.79869137661</v>
      </c>
      <c r="AI152" s="93">
        <f t="shared" si="71"/>
        <v>147935.55088486648</v>
      </c>
      <c r="AJ152" s="93">
        <f t="shared" si="71"/>
        <v>199983.56433427843</v>
      </c>
      <c r="AK152" s="93">
        <f t="shared" si="70"/>
        <v>91941.420591648857</v>
      </c>
      <c r="AL152" s="93">
        <f t="shared" si="85"/>
        <v>1416453.6511207325</v>
      </c>
      <c r="AM152" s="93">
        <f t="shared" si="72"/>
        <v>416693.40271128173</v>
      </c>
      <c r="AN152" s="93">
        <f t="shared" si="72"/>
        <v>230374.96194181667</v>
      </c>
      <c r="AO152" s="92">
        <f t="shared" si="86"/>
        <v>25805550.315310303</v>
      </c>
      <c r="AP152" s="92">
        <f t="shared" si="73"/>
        <v>7.4148309113703679</v>
      </c>
      <c r="AQ152" s="92">
        <f t="shared" si="74"/>
        <v>0.34703964932243014</v>
      </c>
      <c r="AR152" s="92">
        <f t="shared" si="75"/>
        <v>0.46307458472006324</v>
      </c>
      <c r="AS152" s="92">
        <f t="shared" si="76"/>
        <v>0.13622763036647342</v>
      </c>
      <c r="AT152" s="92">
        <f t="shared" si="77"/>
        <v>7.5315411659745229E-2</v>
      </c>
      <c r="AU152" s="92">
        <f t="shared" si="78"/>
        <v>8.43648818743908</v>
      </c>
      <c r="AV152" s="92">
        <v>0</v>
      </c>
      <c r="AW152" s="92">
        <v>0</v>
      </c>
      <c r="AX152" s="93">
        <f t="shared" si="79"/>
        <v>0</v>
      </c>
      <c r="AY152" s="93">
        <f t="shared" si="80"/>
        <v>0</v>
      </c>
      <c r="AZ152" s="92">
        <f t="shared" si="81"/>
        <v>8.44</v>
      </c>
      <c r="BA152" s="184"/>
      <c r="BB152" s="91">
        <v>1227.0999999999999</v>
      </c>
      <c r="BC152" s="91">
        <v>4297.72</v>
      </c>
      <c r="BD152" s="93">
        <f t="shared" si="82"/>
        <v>8560338</v>
      </c>
      <c r="BE152" s="93">
        <f t="shared" si="87"/>
        <v>5903333</v>
      </c>
      <c r="BF152" s="93">
        <f t="shared" si="88"/>
        <v>20675472</v>
      </c>
      <c r="BG152" s="93">
        <f t="shared" si="89"/>
        <v>35139143</v>
      </c>
      <c r="BH152" s="184"/>
      <c r="BI152" s="185"/>
      <c r="BJ152" s="30"/>
      <c r="BL152" s="30"/>
      <c r="BN152" s="30"/>
    </row>
    <row r="153" spans="1:66" x14ac:dyDescent="0.35">
      <c r="A153" s="90" t="s">
        <v>216</v>
      </c>
      <c r="B153" s="89">
        <v>812</v>
      </c>
      <c r="C153" s="90" t="s">
        <v>225</v>
      </c>
      <c r="D153" s="203">
        <v>7.8</v>
      </c>
      <c r="E153" s="203">
        <f t="shared" si="83"/>
        <v>7.8389999999999986</v>
      </c>
      <c r="F153" s="203">
        <f t="shared" si="84"/>
        <v>8.2726277400000008</v>
      </c>
      <c r="G153" s="91">
        <f>ACA!P159</f>
        <v>1.0158306251814067</v>
      </c>
      <c r="H153" s="91">
        <f>'Formula factor data'!L156</f>
        <v>518.54999999999995</v>
      </c>
      <c r="I153" s="91">
        <f>'Formula factor data'!M156</f>
        <v>502.05</v>
      </c>
      <c r="J153" s="91">
        <f>'Formula factor data'!N156</f>
        <v>1020.5999999999999</v>
      </c>
      <c r="K153" s="91">
        <f>'Formula factor data'!X156</f>
        <v>339.37844127332602</v>
      </c>
      <c r="L153" s="91">
        <f>'Formula factor data'!Y156</f>
        <v>264.52591866731996</v>
      </c>
      <c r="M153" s="91">
        <f>'Formula factor data'!Z156</f>
        <v>152.01489465948063</v>
      </c>
      <c r="N153" s="91">
        <f>'Formula factor data'!AA156</f>
        <v>45.87949534541891</v>
      </c>
      <c r="O153" s="91">
        <f>'Formula factor data'!AB156</f>
        <v>35.253454189122976</v>
      </c>
      <c r="P153" s="91">
        <f>'Formula factor data'!AC156</f>
        <v>87.133537481626647</v>
      </c>
      <c r="Q153" s="91">
        <f>'Formula factor data'!AD156</f>
        <v>86.758500734933847</v>
      </c>
      <c r="R153" s="91">
        <f>'Formula factor data'!AE156</f>
        <v>85.798169697491986</v>
      </c>
      <c r="S153" s="91">
        <f>'Formula factor data'!AF156</f>
        <v>24.22450602709084</v>
      </c>
      <c r="T153" s="92">
        <f>$G153*'National calculations'!$E$43</f>
        <v>6.9290866372641782</v>
      </c>
      <c r="U153" s="92">
        <f>$G153*'National calculations'!$E$44</f>
        <v>1.2622746703357339</v>
      </c>
      <c r="V153" s="92">
        <f>$G153*'National calculations'!$E$52</f>
        <v>1.2844857747203062</v>
      </c>
      <c r="W153" s="92">
        <f>$G153*'National calculations'!$E$53</f>
        <v>0.97280907938376238</v>
      </c>
      <c r="X153" s="92">
        <f>$G153*'National calculations'!$E$54</f>
        <v>0.91614058932257292</v>
      </c>
      <c r="Y153" s="92">
        <f>$G153*'National calculations'!$E$55</f>
        <v>0.8405826025743196</v>
      </c>
      <c r="Z153" s="92">
        <f>$G153*'National calculations'!$E$56</f>
        <v>0.53835065558130513</v>
      </c>
      <c r="AA153" s="92">
        <f>$G153*'National calculations'!$E$57</f>
        <v>0.44390317214598896</v>
      </c>
      <c r="AB153" s="92">
        <f>$G153*'National calculations'!$E$46</f>
        <v>0.53218649304053056</v>
      </c>
      <c r="AC153" s="92">
        <f>$G153*'National calculations'!$E$47</f>
        <v>3.6869147220570744</v>
      </c>
      <c r="AD153" s="93">
        <f t="shared" si="71"/>
        <v>4030940.7185353376</v>
      </c>
      <c r="AE153" s="93">
        <f t="shared" si="71"/>
        <v>244181.62174408542</v>
      </c>
      <c r="AF153" s="93">
        <f t="shared" si="71"/>
        <v>193674.47435660611</v>
      </c>
      <c r="AG153" s="93">
        <f t="shared" si="71"/>
        <v>84292.437743996124</v>
      </c>
      <c r="AH153" s="93">
        <f t="shared" si="71"/>
        <v>23958.278705037366</v>
      </c>
      <c r="AI153" s="93">
        <f t="shared" si="71"/>
        <v>16891.060955055698</v>
      </c>
      <c r="AJ153" s="93">
        <f t="shared" si="71"/>
        <v>26737.7863050206</v>
      </c>
      <c r="AK153" s="93">
        <f t="shared" si="70"/>
        <v>21952.05300151433</v>
      </c>
      <c r="AL153" s="93">
        <f t="shared" si="85"/>
        <v>367506.09106723027</v>
      </c>
      <c r="AM153" s="93">
        <f t="shared" si="72"/>
        <v>26026.557413144612</v>
      </c>
      <c r="AN153" s="93">
        <f t="shared" si="72"/>
        <v>50908.802106329684</v>
      </c>
      <c r="AO153" s="92">
        <f t="shared" si="86"/>
        <v>4719563.7908661272</v>
      </c>
      <c r="AP153" s="92">
        <f t="shared" si="73"/>
        <v>6.9290866372641799</v>
      </c>
      <c r="AQ153" s="92">
        <f t="shared" si="74"/>
        <v>0.41974212235679298</v>
      </c>
      <c r="AR153" s="92">
        <f t="shared" si="75"/>
        <v>0.63173381166776743</v>
      </c>
      <c r="AS153" s="92">
        <f t="shared" si="76"/>
        <v>4.4739003567121884E-2</v>
      </c>
      <c r="AT153" s="92">
        <f t="shared" si="77"/>
        <v>8.7510962086852412E-2</v>
      </c>
      <c r="AU153" s="92">
        <f t="shared" si="78"/>
        <v>8.1128125369427142</v>
      </c>
      <c r="AV153" s="92">
        <v>0</v>
      </c>
      <c r="AW153" s="92">
        <v>0</v>
      </c>
      <c r="AX153" s="93">
        <f t="shared" si="79"/>
        <v>0</v>
      </c>
      <c r="AY153" s="93">
        <f t="shared" si="80"/>
        <v>0</v>
      </c>
      <c r="AZ153" s="92">
        <f t="shared" si="81"/>
        <v>8.11</v>
      </c>
      <c r="BA153" s="184"/>
      <c r="BB153" s="91">
        <v>171.75</v>
      </c>
      <c r="BC153" s="91">
        <v>601.54</v>
      </c>
      <c r="BD153" s="93">
        <f t="shared" si="82"/>
        <v>2397102</v>
      </c>
      <c r="BE153" s="93">
        <f t="shared" si="87"/>
        <v>793949</v>
      </c>
      <c r="BF153" s="93">
        <f t="shared" si="88"/>
        <v>2780739</v>
      </c>
      <c r="BG153" s="93">
        <f t="shared" si="89"/>
        <v>5971790</v>
      </c>
      <c r="BH153" s="184"/>
      <c r="BI153" s="185"/>
      <c r="BJ153" s="30"/>
      <c r="BL153" s="30"/>
      <c r="BN153" s="30"/>
    </row>
    <row r="154" spans="1:66" x14ac:dyDescent="0.35">
      <c r="A154" s="90" t="s">
        <v>216</v>
      </c>
      <c r="B154" s="89">
        <v>813</v>
      </c>
      <c r="C154" s="90" t="s">
        <v>226</v>
      </c>
      <c r="D154" s="203">
        <v>7.56</v>
      </c>
      <c r="E154" s="203">
        <f t="shared" si="83"/>
        <v>7.5977999999999986</v>
      </c>
      <c r="F154" s="203">
        <f t="shared" si="84"/>
        <v>8.0180853479999996</v>
      </c>
      <c r="G154" s="91">
        <f>ACA!P160</f>
        <v>1.0184975812766555</v>
      </c>
      <c r="H154" s="91">
        <f>'Formula factor data'!L157</f>
        <v>326.38</v>
      </c>
      <c r="I154" s="91">
        <f>'Formula factor data'!M157</f>
        <v>593.39</v>
      </c>
      <c r="J154" s="91">
        <f>'Formula factor data'!N157</f>
        <v>919.77</v>
      </c>
      <c r="K154" s="91">
        <f>'Formula factor data'!X157</f>
        <v>271.71521242576517</v>
      </c>
      <c r="L154" s="91">
        <f>'Formula factor data'!Y157</f>
        <v>29.539899265228726</v>
      </c>
      <c r="M154" s="91">
        <f>'Formula factor data'!Z157</f>
        <v>47.634450106660346</v>
      </c>
      <c r="N154" s="91">
        <f>'Formula factor data'!AA157</f>
        <v>96.140926759895706</v>
      </c>
      <c r="O154" s="91">
        <f>'Formula factor data'!AB157</f>
        <v>81.643485423086034</v>
      </c>
      <c r="P154" s="91">
        <f>'Formula factor data'!AC157</f>
        <v>80.335445603223519</v>
      </c>
      <c r="Q154" s="91">
        <f>'Formula factor data'!AD157</f>
        <v>84.913584972742356</v>
      </c>
      <c r="R154" s="91">
        <f>'Formula factor data'!AE157</f>
        <v>136.12488129374398</v>
      </c>
      <c r="S154" s="91">
        <f>'Formula factor data'!AF157</f>
        <v>21.088588488177695</v>
      </c>
      <c r="T154" s="92">
        <f>$G154*'National calculations'!$E$43</f>
        <v>6.9472782229317778</v>
      </c>
      <c r="U154" s="92">
        <f>$G154*'National calculations'!$E$44</f>
        <v>1.2655886392617337</v>
      </c>
      <c r="V154" s="92">
        <f>$G154*'National calculations'!$E$52</f>
        <v>1.287858056556699</v>
      </c>
      <c r="W154" s="92">
        <f>$G154*'National calculations'!$E$53</f>
        <v>0.97536308695103036</v>
      </c>
      <c r="X154" s="92">
        <f>$G154*'National calculations'!$E$54</f>
        <v>0.91854581975000005</v>
      </c>
      <c r="Y154" s="92">
        <f>$G154*'National calculations'!$E$55</f>
        <v>0.84278946348195893</v>
      </c>
      <c r="Z154" s="92">
        <f>$G154*'National calculations'!$E$56</f>
        <v>0.53976403840979326</v>
      </c>
      <c r="AA154" s="92">
        <f>$G154*'National calculations'!$E$57</f>
        <v>0.44506859307474234</v>
      </c>
      <c r="AB154" s="92">
        <f>$G154*'National calculations'!$E$46</f>
        <v>0.53358369251083604</v>
      </c>
      <c r="AC154" s="92">
        <f>$G154*'National calculations'!$E$47</f>
        <v>3.6965943275414008</v>
      </c>
      <c r="AD154" s="93">
        <f t="shared" si="71"/>
        <v>3642241.9119303976</v>
      </c>
      <c r="AE154" s="93">
        <f t="shared" si="71"/>
        <v>196011.42099756311</v>
      </c>
      <c r="AF154" s="93">
        <f t="shared" si="71"/>
        <v>21684.622437400933</v>
      </c>
      <c r="AG154" s="93">
        <f t="shared" si="71"/>
        <v>26482.704051710833</v>
      </c>
      <c r="AH154" s="93">
        <f t="shared" si="71"/>
        <v>50336.612437850075</v>
      </c>
      <c r="AI154" s="93">
        <f t="shared" si="71"/>
        <v>39220.713487616296</v>
      </c>
      <c r="AJ154" s="93">
        <f t="shared" si="71"/>
        <v>24716.445191360333</v>
      </c>
      <c r="AK154" s="93">
        <f t="shared" si="70"/>
        <v>21541.650784148085</v>
      </c>
      <c r="AL154" s="93">
        <f t="shared" si="85"/>
        <v>183982.74839008655</v>
      </c>
      <c r="AM154" s="93">
        <f t="shared" si="72"/>
        <v>41401.389577889633</v>
      </c>
      <c r="AN154" s="93">
        <f t="shared" si="72"/>
        <v>44434.895251313952</v>
      </c>
      <c r="AO154" s="92">
        <f t="shared" si="86"/>
        <v>4108072.3661472513</v>
      </c>
      <c r="AP154" s="92">
        <f t="shared" si="73"/>
        <v>6.9472782229317778</v>
      </c>
      <c r="AQ154" s="92">
        <f t="shared" si="74"/>
        <v>0.37387573628258919</v>
      </c>
      <c r="AR154" s="92">
        <f t="shared" si="75"/>
        <v>0.35093202818264935</v>
      </c>
      <c r="AS154" s="92">
        <f t="shared" si="76"/>
        <v>7.8969760704649158E-2</v>
      </c>
      <c r="AT154" s="92">
        <f t="shared" si="77"/>
        <v>8.4755924395503821E-2</v>
      </c>
      <c r="AU154" s="92">
        <f t="shared" si="78"/>
        <v>7.8358116724971705</v>
      </c>
      <c r="AV154" s="92">
        <v>0</v>
      </c>
      <c r="AW154" s="92">
        <v>0</v>
      </c>
      <c r="AX154" s="93">
        <f t="shared" si="79"/>
        <v>0</v>
      </c>
      <c r="AY154" s="93">
        <f t="shared" si="80"/>
        <v>0</v>
      </c>
      <c r="AZ154" s="92">
        <f t="shared" si="81"/>
        <v>7.84</v>
      </c>
      <c r="BA154" s="184"/>
      <c r="BB154" s="91">
        <v>203</v>
      </c>
      <c r="BC154" s="91">
        <v>710.98</v>
      </c>
      <c r="BD154" s="93">
        <f t="shared" si="82"/>
        <v>1458527</v>
      </c>
      <c r="BE154" s="93">
        <f t="shared" si="87"/>
        <v>907167</v>
      </c>
      <c r="BF154" s="93">
        <f t="shared" si="88"/>
        <v>3177228</v>
      </c>
      <c r="BG154" s="93">
        <f t="shared" si="89"/>
        <v>5542922</v>
      </c>
      <c r="BH154" s="184"/>
      <c r="BI154" s="185"/>
      <c r="BJ154" s="30"/>
      <c r="BL154" s="30"/>
      <c r="BN154" s="30"/>
    </row>
    <row r="155" spans="1:66" x14ac:dyDescent="0.35">
      <c r="A155" s="90" t="s">
        <v>216</v>
      </c>
      <c r="B155" s="89">
        <v>815</v>
      </c>
      <c r="C155" s="90" t="s">
        <v>227</v>
      </c>
      <c r="D155" s="203">
        <v>7.45</v>
      </c>
      <c r="E155" s="203">
        <f t="shared" si="83"/>
        <v>7.4872499999999995</v>
      </c>
      <c r="F155" s="203">
        <f t="shared" si="84"/>
        <v>7.9014200850000007</v>
      </c>
      <c r="G155" s="91">
        <f>ACA!P161</f>
        <v>1.0677193790284294</v>
      </c>
      <c r="H155" s="91">
        <f>'Formula factor data'!L158</f>
        <v>832.72</v>
      </c>
      <c r="I155" s="91">
        <f>'Formula factor data'!M158</f>
        <v>2919.87</v>
      </c>
      <c r="J155" s="91">
        <f>'Formula factor data'!N158</f>
        <v>3752.59</v>
      </c>
      <c r="K155" s="91">
        <f>'Formula factor data'!X158</f>
        <v>677.05351632996246</v>
      </c>
      <c r="L155" s="91">
        <f>'Formula factor data'!Y158</f>
        <v>72.381951652010287</v>
      </c>
      <c r="M155" s="91">
        <f>'Formula factor data'!Z158</f>
        <v>21.049160424130569</v>
      </c>
      <c r="N155" s="91">
        <f>'Formula factor data'!AA158</f>
        <v>37.752687728440634</v>
      </c>
      <c r="O155" s="91">
        <f>'Formula factor data'!AB158</f>
        <v>67.49311439221222</v>
      </c>
      <c r="P155" s="91">
        <f>'Formula factor data'!AC158</f>
        <v>193.46308300709453</v>
      </c>
      <c r="Q155" s="91">
        <f>'Formula factor data'!AD158</f>
        <v>246.67873664179214</v>
      </c>
      <c r="R155" s="91">
        <f>'Formula factor data'!AE158</f>
        <v>255.31100129371683</v>
      </c>
      <c r="S155" s="91">
        <f>'Formula factor data'!AF158</f>
        <v>64.808037012798152</v>
      </c>
      <c r="T155" s="92">
        <f>$G155*'National calculations'!$E$43</f>
        <v>7.2830252388312342</v>
      </c>
      <c r="U155" s="92">
        <f>$G155*'National calculations'!$E$44</f>
        <v>1.3267518164590713</v>
      </c>
      <c r="V155" s="92">
        <f>$G155*'National calculations'!$E$52</f>
        <v>1.3500974667999399</v>
      </c>
      <c r="W155" s="92">
        <f>$G155*'National calculations'!$E$53</f>
        <v>1.022500287355838</v>
      </c>
      <c r="X155" s="92">
        <f>$G155*'National calculations'!$E$54</f>
        <v>0.96293716382054706</v>
      </c>
      <c r="Y155" s="92">
        <f>$G155*'National calculations'!$E$55</f>
        <v>0.88351966577349172</v>
      </c>
      <c r="Z155" s="92">
        <f>$G155*'National calculations'!$E$56</f>
        <v>0.56584967358526927</v>
      </c>
      <c r="AA155" s="92">
        <f>$G155*'National calculations'!$E$57</f>
        <v>0.46657780102645063</v>
      </c>
      <c r="AB155" s="92">
        <f>$G155*'National calculations'!$E$46</f>
        <v>0.55937064486028798</v>
      </c>
      <c r="AC155" s="92">
        <f>$G155*'National calculations'!$E$47</f>
        <v>3.8752427816030441</v>
      </c>
      <c r="AD155" s="93">
        <f t="shared" si="71"/>
        <v>15578218.378161849</v>
      </c>
      <c r="AE155" s="93">
        <f t="shared" si="71"/>
        <v>512020.73009954405</v>
      </c>
      <c r="AF155" s="93">
        <f t="shared" si="71"/>
        <v>55701.933053426445</v>
      </c>
      <c r="AG155" s="93">
        <f t="shared" si="71"/>
        <v>12267.980371895404</v>
      </c>
      <c r="AH155" s="93">
        <f t="shared" si="71"/>
        <v>20721.475647261617</v>
      </c>
      <c r="AI155" s="93">
        <f t="shared" si="71"/>
        <v>33989.951505797057</v>
      </c>
      <c r="AJ155" s="93">
        <f t="shared" si="71"/>
        <v>62398.482751107651</v>
      </c>
      <c r="AK155" s="93">
        <f t="shared" si="70"/>
        <v>65604.048826316881</v>
      </c>
      <c r="AL155" s="93">
        <f t="shared" si="85"/>
        <v>250683.87215580506</v>
      </c>
      <c r="AM155" s="93">
        <f t="shared" si="72"/>
        <v>81403.68327714756</v>
      </c>
      <c r="AN155" s="93">
        <f t="shared" si="72"/>
        <v>143153.72024551409</v>
      </c>
      <c r="AO155" s="92">
        <f t="shared" si="86"/>
        <v>16565480.383939859</v>
      </c>
      <c r="AP155" s="92">
        <f t="shared" si="73"/>
        <v>7.2830252388312333</v>
      </c>
      <c r="AQ155" s="92">
        <f t="shared" si="74"/>
        <v>0.2393765326429956</v>
      </c>
      <c r="AR155" s="92">
        <f t="shared" si="75"/>
        <v>0.11719805972408626</v>
      </c>
      <c r="AS155" s="92">
        <f t="shared" si="76"/>
        <v>3.8057309600460533E-2</v>
      </c>
      <c r="AT155" s="92">
        <f t="shared" si="77"/>
        <v>6.6926276951041516E-2</v>
      </c>
      <c r="AU155" s="92">
        <f t="shared" si="78"/>
        <v>7.7445834177498165</v>
      </c>
      <c r="AV155" s="92">
        <v>0</v>
      </c>
      <c r="AW155" s="92">
        <v>0</v>
      </c>
      <c r="AX155" s="93">
        <f t="shared" si="79"/>
        <v>0</v>
      </c>
      <c r="AY155" s="93">
        <f t="shared" si="80"/>
        <v>0</v>
      </c>
      <c r="AZ155" s="92">
        <f t="shared" si="81"/>
        <v>7.74</v>
      </c>
      <c r="BA155" s="184"/>
      <c r="BB155" s="91">
        <v>998.9</v>
      </c>
      <c r="BC155" s="91">
        <v>3498.4799999999996</v>
      </c>
      <c r="BD155" s="93">
        <f t="shared" si="82"/>
        <v>3673795</v>
      </c>
      <c r="BE155" s="93">
        <f t="shared" si="87"/>
        <v>4406948</v>
      </c>
      <c r="BF155" s="93">
        <f t="shared" si="88"/>
        <v>15434595</v>
      </c>
      <c r="BG155" s="93">
        <f t="shared" si="89"/>
        <v>23515338</v>
      </c>
      <c r="BH155" s="184"/>
      <c r="BI155" s="185"/>
      <c r="BJ155" s="30"/>
      <c r="BL155" s="30"/>
      <c r="BN155" s="30"/>
    </row>
    <row r="156" spans="1:66" x14ac:dyDescent="0.35">
      <c r="A156" s="90" t="s">
        <v>216</v>
      </c>
      <c r="B156" s="89">
        <v>372</v>
      </c>
      <c r="C156" s="90" t="s">
        <v>228</v>
      </c>
      <c r="D156" s="203">
        <v>7.91</v>
      </c>
      <c r="E156" s="203">
        <f t="shared" si="83"/>
        <v>7.9495499999999995</v>
      </c>
      <c r="F156" s="203">
        <f t="shared" si="84"/>
        <v>8.3892930030000006</v>
      </c>
      <c r="G156" s="91">
        <f>ACA!P162</f>
        <v>1.0434519302251557</v>
      </c>
      <c r="H156" s="91">
        <f>'Formula factor data'!L159</f>
        <v>791.41</v>
      </c>
      <c r="I156" s="91">
        <f>'Formula factor data'!M159</f>
        <v>1043.8900000000001</v>
      </c>
      <c r="J156" s="91">
        <f>'Formula factor data'!N159</f>
        <v>1835.3000000000002</v>
      </c>
      <c r="K156" s="91">
        <f>'Formula factor data'!X159</f>
        <v>504.72498200753574</v>
      </c>
      <c r="L156" s="91">
        <f>'Formula factor data'!Y159</f>
        <v>147.03814530900212</v>
      </c>
      <c r="M156" s="91">
        <f>'Formula factor data'!Z159</f>
        <v>153.7613119869751</v>
      </c>
      <c r="N156" s="91">
        <f>'Formula factor data'!AA159</f>
        <v>174.67783054066891</v>
      </c>
      <c r="O156" s="91">
        <f>'Formula factor data'!AB159</f>
        <v>130.23022861406963</v>
      </c>
      <c r="P156" s="91">
        <f>'Formula factor data'!AC159</f>
        <v>277.1438708364426</v>
      </c>
      <c r="Q156" s="91">
        <f>'Formula factor data'!AD159</f>
        <v>239.79294484770369</v>
      </c>
      <c r="R156" s="91">
        <f>'Formula factor data'!AE159</f>
        <v>241.85719964673004</v>
      </c>
      <c r="S156" s="91">
        <f>'Formula factor data'!AF159</f>
        <v>57.30306184113342</v>
      </c>
      <c r="T156" s="92">
        <f>$G156*'National calculations'!$E$43</f>
        <v>7.1174944396458599</v>
      </c>
      <c r="U156" s="92">
        <f>$G156*'National calculations'!$E$44</f>
        <v>1.2965970001159715</v>
      </c>
      <c r="V156" s="92">
        <f>$G156*'National calculations'!$E$52</f>
        <v>1.3194120434588277</v>
      </c>
      <c r="W156" s="92">
        <f>$G156*'National calculations'!$E$53</f>
        <v>0.99926059173720128</v>
      </c>
      <c r="X156" s="92">
        <f>$G156*'National calculations'!$E$54</f>
        <v>0.94105123687872416</v>
      </c>
      <c r="Y156" s="92">
        <f>$G156*'National calculations'!$E$55</f>
        <v>0.86343876373408723</v>
      </c>
      <c r="Z156" s="92">
        <f>$G156*'National calculations'!$E$56</f>
        <v>0.5529888711555383</v>
      </c>
      <c r="AA156" s="92">
        <f>$G156*'National calculations'!$E$57</f>
        <v>0.45597327972474266</v>
      </c>
      <c r="AB156" s="92">
        <f>$G156*'National calculations'!$E$46</f>
        <v>0.54665709975393861</v>
      </c>
      <c r="AC156" s="92">
        <f>$G156*'National calculations'!$E$47</f>
        <v>3.7871650922307847</v>
      </c>
      <c r="AD156" s="93">
        <f t="shared" si="71"/>
        <v>7445760.4006967666</v>
      </c>
      <c r="AE156" s="93">
        <f t="shared" si="71"/>
        <v>373022.19160609832</v>
      </c>
      <c r="AF156" s="93">
        <f t="shared" si="71"/>
        <v>110582.22286807152</v>
      </c>
      <c r="AG156" s="93">
        <f t="shared" si="71"/>
        <v>87579.143173364107</v>
      </c>
      <c r="AH156" s="93">
        <f t="shared" si="71"/>
        <v>93697.049436785543</v>
      </c>
      <c r="AI156" s="93">
        <f t="shared" si="71"/>
        <v>64094.1217293437</v>
      </c>
      <c r="AJ156" s="93">
        <f t="shared" si="71"/>
        <v>87356.761480466797</v>
      </c>
      <c r="AK156" s="93">
        <f t="shared" si="70"/>
        <v>62323.330044725219</v>
      </c>
      <c r="AL156" s="93">
        <f t="shared" si="85"/>
        <v>505632.62873275689</v>
      </c>
      <c r="AM156" s="93">
        <f t="shared" si="72"/>
        <v>75361.384528689712</v>
      </c>
      <c r="AN156" s="93">
        <f t="shared" si="72"/>
        <v>123699.20862512897</v>
      </c>
      <c r="AO156" s="92">
        <f t="shared" si="86"/>
        <v>8523475.8141894396</v>
      </c>
      <c r="AP156" s="92">
        <f t="shared" si="73"/>
        <v>7.117494439645859</v>
      </c>
      <c r="AQ156" s="92">
        <f t="shared" si="74"/>
        <v>0.35657652566586301</v>
      </c>
      <c r="AR156" s="92">
        <f t="shared" si="75"/>
        <v>0.48334048234645594</v>
      </c>
      <c r="AS156" s="92">
        <f t="shared" si="76"/>
        <v>7.203887937312195E-2</v>
      </c>
      <c r="AT156" s="92">
        <f t="shared" si="77"/>
        <v>0.11824560316170783</v>
      </c>
      <c r="AU156" s="92">
        <f t="shared" si="78"/>
        <v>8.1476959301930076</v>
      </c>
      <c r="AV156" s="92">
        <v>0</v>
      </c>
      <c r="AW156" s="92">
        <v>0</v>
      </c>
      <c r="AX156" s="93">
        <f t="shared" si="79"/>
        <v>0</v>
      </c>
      <c r="AY156" s="93">
        <f t="shared" si="80"/>
        <v>0</v>
      </c>
      <c r="AZ156" s="92">
        <f t="shared" si="81"/>
        <v>8.15</v>
      </c>
      <c r="BA156" s="184"/>
      <c r="BB156" s="91">
        <v>357.12</v>
      </c>
      <c r="BC156" s="91">
        <v>1250.75</v>
      </c>
      <c r="BD156" s="93">
        <f t="shared" si="82"/>
        <v>3676496</v>
      </c>
      <c r="BE156" s="93">
        <f t="shared" si="87"/>
        <v>1659001</v>
      </c>
      <c r="BF156" s="93">
        <f t="shared" si="88"/>
        <v>5810360</v>
      </c>
      <c r="BG156" s="93">
        <f t="shared" si="89"/>
        <v>11145857</v>
      </c>
      <c r="BH156" s="184"/>
      <c r="BI156" s="185"/>
      <c r="BJ156" s="30"/>
      <c r="BL156" s="30"/>
      <c r="BN156" s="30"/>
    </row>
    <row r="157" spans="1:66" x14ac:dyDescent="0.35">
      <c r="A157" s="90" t="s">
        <v>216</v>
      </c>
      <c r="B157" s="89">
        <v>373</v>
      </c>
      <c r="C157" s="90" t="s">
        <v>229</v>
      </c>
      <c r="D157" s="203">
        <v>7.95</v>
      </c>
      <c r="E157" s="203">
        <f t="shared" si="83"/>
        <v>7.989749999999999</v>
      </c>
      <c r="F157" s="203">
        <f t="shared" si="84"/>
        <v>8.4317167350000002</v>
      </c>
      <c r="G157" s="91">
        <f>ACA!P163</f>
        <v>1.0414418394838936</v>
      </c>
      <c r="H157" s="91">
        <f>'Formula factor data'!L160</f>
        <v>1246.79</v>
      </c>
      <c r="I157" s="91">
        <f>'Formula factor data'!M160</f>
        <v>2157.2399999999998</v>
      </c>
      <c r="J157" s="91">
        <f>'Formula factor data'!N160</f>
        <v>3404.0299999999997</v>
      </c>
      <c r="K157" s="91">
        <f>'Formula factor data'!X160</f>
        <v>1134.8302504060639</v>
      </c>
      <c r="L157" s="91">
        <f>'Formula factor data'!Y160</f>
        <v>252.84810268378058</v>
      </c>
      <c r="M157" s="91">
        <f>'Formula factor data'!Z160</f>
        <v>602.38677246207692</v>
      </c>
      <c r="N157" s="91">
        <f>'Formula factor data'!AA160</f>
        <v>348.27100052136348</v>
      </c>
      <c r="O157" s="91">
        <f>'Formula factor data'!AB160</f>
        <v>189.52259043173862</v>
      </c>
      <c r="P157" s="91">
        <f>'Formula factor data'!AC160</f>
        <v>287.93477310757464</v>
      </c>
      <c r="Q157" s="91">
        <f>'Formula factor data'!AD160</f>
        <v>210.74458109684946</v>
      </c>
      <c r="R157" s="91">
        <f>'Formula factor data'!AE160</f>
        <v>857.36005789522187</v>
      </c>
      <c r="S157" s="91">
        <f>'Formula factor data'!AF160</f>
        <v>88.887874218462656</v>
      </c>
      <c r="T157" s="92">
        <f>$G157*'National calculations'!$E$43</f>
        <v>7.103783401063537</v>
      </c>
      <c r="U157" s="92">
        <f>$G157*'National calculations'!$E$44</f>
        <v>1.2940992543649823</v>
      </c>
      <c r="V157" s="92">
        <f>$G157*'National calculations'!$E$52</f>
        <v>1.3168703471375662</v>
      </c>
      <c r="W157" s="92">
        <f>$G157*'National calculations'!$E$53</f>
        <v>0.99733563055271657</v>
      </c>
      <c r="X157" s="92">
        <f>$G157*'National calculations'!$E$54</f>
        <v>0.93923840935547165</v>
      </c>
      <c r="Y157" s="92">
        <f>$G157*'National calculations'!$E$55</f>
        <v>0.86177544775914416</v>
      </c>
      <c r="Z157" s="92">
        <f>$G157*'National calculations'!$E$56</f>
        <v>0.55192360137383312</v>
      </c>
      <c r="AA157" s="92">
        <f>$G157*'National calculations'!$E$57</f>
        <v>0.4550948993784244</v>
      </c>
      <c r="AB157" s="92">
        <f>$G157*'National calculations'!$E$46</f>
        <v>0.54560402740529335</v>
      </c>
      <c r="AC157" s="92">
        <f>$G157*'National calculations'!$E$47</f>
        <v>3.779869552046311</v>
      </c>
      <c r="AD157" s="93">
        <f t="shared" si="71"/>
        <v>13783450.332111716</v>
      </c>
      <c r="AE157" s="93">
        <f t="shared" si="71"/>
        <v>837092.29910234862</v>
      </c>
      <c r="AF157" s="93">
        <f t="shared" si="71"/>
        <v>189791.85618993113</v>
      </c>
      <c r="AG157" s="93">
        <f t="shared" si="71"/>
        <v>342445.62118354632</v>
      </c>
      <c r="AH157" s="93">
        <f t="shared" si="71"/>
        <v>186452.41531596472</v>
      </c>
      <c r="AI157" s="93">
        <f t="shared" si="71"/>
        <v>93095.771680977137</v>
      </c>
      <c r="AJ157" s="93">
        <f t="shared" si="71"/>
        <v>90583.258252545362</v>
      </c>
      <c r="AK157" s="93">
        <f t="shared" si="70"/>
        <v>54668.006839426773</v>
      </c>
      <c r="AL157" s="93">
        <f t="shared" si="85"/>
        <v>957036.92946239142</v>
      </c>
      <c r="AM157" s="93">
        <f t="shared" si="72"/>
        <v>266634.08729871904</v>
      </c>
      <c r="AN157" s="93">
        <f t="shared" si="72"/>
        <v>191511.2045035589</v>
      </c>
      <c r="AO157" s="92">
        <f t="shared" si="86"/>
        <v>16035724.852478735</v>
      </c>
      <c r="AP157" s="92">
        <f t="shared" si="73"/>
        <v>7.103783401063537</v>
      </c>
      <c r="AQ157" s="92">
        <f t="shared" si="74"/>
        <v>0.43142480556320406</v>
      </c>
      <c r="AR157" s="92">
        <f t="shared" si="75"/>
        <v>0.49324246759034557</v>
      </c>
      <c r="AS157" s="92">
        <f t="shared" si="76"/>
        <v>0.13741920621265633</v>
      </c>
      <c r="AT157" s="92">
        <f t="shared" si="77"/>
        <v>9.870200007182349E-2</v>
      </c>
      <c r="AU157" s="92">
        <f t="shared" si="78"/>
        <v>8.2645718805015669</v>
      </c>
      <c r="AV157" s="92">
        <v>0</v>
      </c>
      <c r="AW157" s="92">
        <v>0</v>
      </c>
      <c r="AX157" s="93">
        <f t="shared" si="79"/>
        <v>0</v>
      </c>
      <c r="AY157" s="93">
        <f t="shared" si="80"/>
        <v>0</v>
      </c>
      <c r="AZ157" s="92">
        <f t="shared" si="81"/>
        <v>8.26</v>
      </c>
      <c r="BA157" s="184"/>
      <c r="BB157" s="91">
        <v>738</v>
      </c>
      <c r="BC157" s="91">
        <v>2584.7299999999996</v>
      </c>
      <c r="BD157" s="93">
        <f t="shared" si="82"/>
        <v>5870137</v>
      </c>
      <c r="BE157" s="93">
        <f t="shared" si="87"/>
        <v>3474652</v>
      </c>
      <c r="BF157" s="93">
        <f t="shared" si="88"/>
        <v>12169426</v>
      </c>
      <c r="BG157" s="93">
        <f t="shared" si="89"/>
        <v>21514215</v>
      </c>
      <c r="BH157" s="184"/>
      <c r="BI157" s="185"/>
      <c r="BJ157" s="30"/>
      <c r="BL157" s="30"/>
      <c r="BN157" s="30"/>
    </row>
    <row r="158" spans="1:66" x14ac:dyDescent="0.35">
      <c r="A158" s="90" t="s">
        <v>216</v>
      </c>
      <c r="B158" s="89">
        <v>384</v>
      </c>
      <c r="C158" s="90" t="s">
        <v>230</v>
      </c>
      <c r="D158" s="203">
        <v>7.9</v>
      </c>
      <c r="E158" s="203">
        <f t="shared" si="83"/>
        <v>7.9394999999999998</v>
      </c>
      <c r="F158" s="203">
        <f t="shared" si="84"/>
        <v>8.3786870700000016</v>
      </c>
      <c r="G158" s="91">
        <f>ACA!P164</f>
        <v>1.0643555411881958</v>
      </c>
      <c r="H158" s="91">
        <f>'Formula factor data'!L161</f>
        <v>740.66</v>
      </c>
      <c r="I158" s="91">
        <f>'Formula factor data'!M161</f>
        <v>1354.08</v>
      </c>
      <c r="J158" s="91">
        <f>'Formula factor data'!N161</f>
        <v>2094.7399999999998</v>
      </c>
      <c r="K158" s="91">
        <f>'Formula factor data'!X161</f>
        <v>549.54147956303734</v>
      </c>
      <c r="L158" s="91">
        <f>'Formula factor data'!Y161</f>
        <v>77.188374968835703</v>
      </c>
      <c r="M158" s="91">
        <f>'Formula factor data'!Z161</f>
        <v>124.81746696584391</v>
      </c>
      <c r="N158" s="91">
        <f>'Formula factor data'!AA161</f>
        <v>86.484403889304403</v>
      </c>
      <c r="O158" s="91">
        <f>'Formula factor data'!AB161</f>
        <v>231.04287609075041</v>
      </c>
      <c r="P158" s="91">
        <f>'Formula factor data'!AC161</f>
        <v>369.54326202941905</v>
      </c>
      <c r="Q158" s="91">
        <f>'Formula factor data'!AD161</f>
        <v>328.70340463724756</v>
      </c>
      <c r="R158" s="91">
        <f>'Formula factor data'!AE161</f>
        <v>273.37300114790196</v>
      </c>
      <c r="S158" s="91">
        <f>'Formula factor data'!AF161</f>
        <v>50.34380355276906</v>
      </c>
      <c r="T158" s="92">
        <f>$G158*'National calculations'!$E$43</f>
        <v>7.2600801501019747</v>
      </c>
      <c r="U158" s="92">
        <f>$G158*'National calculations'!$E$44</f>
        <v>1.3225718998513341</v>
      </c>
      <c r="V158" s="92">
        <f>$G158*'National calculations'!$E$52</f>
        <v>1.3458439999845697</v>
      </c>
      <c r="W158" s="92">
        <f>$G158*'National calculations'!$E$53</f>
        <v>1.0192789117530208</v>
      </c>
      <c r="X158" s="92">
        <f>$G158*'National calculations'!$E$54</f>
        <v>0.95990344116546678</v>
      </c>
      <c r="Y158" s="92">
        <f>$G158*'National calculations'!$E$55</f>
        <v>0.88073614704872738</v>
      </c>
      <c r="Z158" s="92">
        <f>$G158*'National calculations'!$E$56</f>
        <v>0.56406697058176847</v>
      </c>
      <c r="AA158" s="92">
        <f>$G158*'National calculations'!$E$57</f>
        <v>0.46510785293584472</v>
      </c>
      <c r="AB158" s="92">
        <f>$G158*'National calculations'!$E$46</f>
        <v>0.55760835396358333</v>
      </c>
      <c r="AC158" s="92">
        <f>$G158*'National calculations'!$E$47</f>
        <v>3.8630338730031926</v>
      </c>
      <c r="AD158" s="93">
        <f t="shared" si="71"/>
        <v>8668548.7673660275</v>
      </c>
      <c r="AE158" s="93">
        <f t="shared" si="71"/>
        <v>414280.62764349562</v>
      </c>
      <c r="AF158" s="93">
        <f t="shared" si="71"/>
        <v>59213.601452609008</v>
      </c>
      <c r="AG158" s="93">
        <f t="shared" si="71"/>
        <v>72517.572781126975</v>
      </c>
      <c r="AH158" s="93">
        <f t="shared" si="71"/>
        <v>47319.505833277806</v>
      </c>
      <c r="AI158" s="93">
        <f t="shared" si="71"/>
        <v>115988.0531199977</v>
      </c>
      <c r="AJ158" s="93">
        <f t="shared" si="71"/>
        <v>118814.87453774827</v>
      </c>
      <c r="AK158" s="93">
        <f t="shared" si="70"/>
        <v>87143.044826613477</v>
      </c>
      <c r="AL158" s="93">
        <f t="shared" si="85"/>
        <v>500996.65255137323</v>
      </c>
      <c r="AM158" s="93">
        <f t="shared" si="72"/>
        <v>86887.989437254844</v>
      </c>
      <c r="AN158" s="93">
        <f t="shared" si="72"/>
        <v>110853.49649949424</v>
      </c>
      <c r="AO158" s="92">
        <f t="shared" si="86"/>
        <v>9781567.5334976446</v>
      </c>
      <c r="AP158" s="92">
        <f t="shared" si="73"/>
        <v>7.2600801501019738</v>
      </c>
      <c r="AQ158" s="92">
        <f t="shared" si="74"/>
        <v>0.34696817680132108</v>
      </c>
      <c r="AR158" s="92">
        <f t="shared" si="75"/>
        <v>0.41959455383683109</v>
      </c>
      <c r="AS158" s="92">
        <f t="shared" si="76"/>
        <v>7.2770400712339658E-2</v>
      </c>
      <c r="AT158" s="92">
        <f t="shared" si="77"/>
        <v>9.2841984408645148E-2</v>
      </c>
      <c r="AU158" s="92">
        <f t="shared" si="78"/>
        <v>8.1922552658611103</v>
      </c>
      <c r="AV158" s="92">
        <v>0</v>
      </c>
      <c r="AW158" s="92">
        <v>0</v>
      </c>
      <c r="AX158" s="93">
        <f t="shared" si="79"/>
        <v>0</v>
      </c>
      <c r="AY158" s="93">
        <f t="shared" si="80"/>
        <v>0</v>
      </c>
      <c r="AZ158" s="92">
        <f t="shared" si="81"/>
        <v>8.19</v>
      </c>
      <c r="BA158" s="184"/>
      <c r="BB158" s="91">
        <v>463.24</v>
      </c>
      <c r="BC158" s="91">
        <v>1622.4099999999999</v>
      </c>
      <c r="BD158" s="93">
        <f t="shared" si="82"/>
        <v>3457624</v>
      </c>
      <c r="BE158" s="93">
        <f t="shared" si="87"/>
        <v>2162544</v>
      </c>
      <c r="BF158" s="93">
        <f t="shared" si="88"/>
        <v>7573897</v>
      </c>
      <c r="BG158" s="93">
        <f t="shared" si="89"/>
        <v>13194065</v>
      </c>
      <c r="BH158" s="184"/>
      <c r="BI158" s="185"/>
      <c r="BJ158" s="30"/>
      <c r="BL158" s="30"/>
      <c r="BN158" s="30"/>
    </row>
    <row r="159" spans="1:66" x14ac:dyDescent="0.35">
      <c r="A159" s="90" t="s">
        <v>216</v>
      </c>
      <c r="B159" s="89">
        <v>816</v>
      </c>
      <c r="C159" s="90" t="s">
        <v>231</v>
      </c>
      <c r="D159" s="203">
        <v>7.59</v>
      </c>
      <c r="E159" s="203">
        <f t="shared" si="83"/>
        <v>7.6279499999999993</v>
      </c>
      <c r="F159" s="203">
        <f t="shared" si="84"/>
        <v>8.0499031470000002</v>
      </c>
      <c r="G159" s="91">
        <f>ACA!P165</f>
        <v>1.0830608741947367</v>
      </c>
      <c r="H159" s="91">
        <f>'Formula factor data'!L162</f>
        <v>252.51</v>
      </c>
      <c r="I159" s="91">
        <f>'Formula factor data'!M162</f>
        <v>929.52</v>
      </c>
      <c r="J159" s="91">
        <f>'Formula factor data'!N162</f>
        <v>1182.03</v>
      </c>
      <c r="K159" s="91">
        <f>'Formula factor data'!X162</f>
        <v>202.79882209151324</v>
      </c>
      <c r="L159" s="91">
        <f>'Formula factor data'!Y162</f>
        <v>0</v>
      </c>
      <c r="M159" s="91">
        <f>'Formula factor data'!Z162</f>
        <v>12.257676172519444</v>
      </c>
      <c r="N159" s="91">
        <f>'Formula factor data'!AA162</f>
        <v>29.669148008484562</v>
      </c>
      <c r="O159" s="91">
        <f>'Formula factor data'!AB162</f>
        <v>37.608779165684652</v>
      </c>
      <c r="P159" s="91">
        <f>'Formula factor data'!AC162</f>
        <v>83.157189488569415</v>
      </c>
      <c r="Q159" s="91">
        <f>'Formula factor data'!AD162</f>
        <v>116.03004831487155</v>
      </c>
      <c r="R159" s="91">
        <f>'Formula factor data'!AE162</f>
        <v>132.971882227413</v>
      </c>
      <c r="S159" s="91">
        <f>'Formula factor data'!AF162</f>
        <v>23.188148325358853</v>
      </c>
      <c r="T159" s="92">
        <f>$G159*'National calculations'!$E$43</f>
        <v>7.3876711773542327</v>
      </c>
      <c r="U159" s="92">
        <f>$G159*'National calculations'!$E$44</f>
        <v>1.3458152117470896</v>
      </c>
      <c r="V159" s="92">
        <f>$G159*'National calculations'!$E$52</f>
        <v>1.369496303392943</v>
      </c>
      <c r="W159" s="92">
        <f>$G159*'National calculations'!$E$53</f>
        <v>1.0371920533049506</v>
      </c>
      <c r="X159" s="92">
        <f>$G159*'National calculations'!$E$54</f>
        <v>0.97677309874349771</v>
      </c>
      <c r="Y159" s="92">
        <f>$G159*'National calculations'!$E$55</f>
        <v>0.89621449266155984</v>
      </c>
      <c r="Z159" s="92">
        <f>$G159*'National calculations'!$E$56</f>
        <v>0.57398006833380721</v>
      </c>
      <c r="AA159" s="92">
        <f>$G159*'National calculations'!$E$57</f>
        <v>0.47328181073138548</v>
      </c>
      <c r="AB159" s="92">
        <f>$G159*'National calculations'!$E$46</f>
        <v>0.56740794587107146</v>
      </c>
      <c r="AC159" s="92">
        <f>$G159*'National calculations'!$E$47</f>
        <v>3.9309240959726766</v>
      </c>
      <c r="AD159" s="93">
        <f t="shared" si="71"/>
        <v>4977495.9082077732</v>
      </c>
      <c r="AE159" s="93">
        <f t="shared" si="71"/>
        <v>155569.95162623565</v>
      </c>
      <c r="AF159" s="93">
        <f t="shared" si="71"/>
        <v>0</v>
      </c>
      <c r="AG159" s="93">
        <f t="shared" si="71"/>
        <v>7246.7316613298872</v>
      </c>
      <c r="AH159" s="93">
        <f t="shared" si="71"/>
        <v>16518.614613276353</v>
      </c>
      <c r="AI159" s="93">
        <f t="shared" si="71"/>
        <v>19212.153775568986</v>
      </c>
      <c r="AJ159" s="93">
        <f t="shared" si="71"/>
        <v>27206.424503904964</v>
      </c>
      <c r="AK159" s="93">
        <f t="shared" si="70"/>
        <v>31301.499478456153</v>
      </c>
      <c r="AL159" s="93">
        <f t="shared" si="85"/>
        <v>101485.42403253634</v>
      </c>
      <c r="AM159" s="93">
        <f t="shared" si="72"/>
        <v>43006.102455361877</v>
      </c>
      <c r="AN159" s="93">
        <f t="shared" si="72"/>
        <v>51955.98506609071</v>
      </c>
      <c r="AO159" s="92">
        <f t="shared" si="86"/>
        <v>5329513.3713879976</v>
      </c>
      <c r="AP159" s="92">
        <f t="shared" si="73"/>
        <v>7.3876711773542327</v>
      </c>
      <c r="AQ159" s="92">
        <f t="shared" si="74"/>
        <v>0.23089916473790875</v>
      </c>
      <c r="AR159" s="92">
        <f t="shared" si="75"/>
        <v>0.15062612925717048</v>
      </c>
      <c r="AS159" s="92">
        <f t="shared" si="76"/>
        <v>6.3830277195389667E-2</v>
      </c>
      <c r="AT159" s="92">
        <f t="shared" si="77"/>
        <v>7.7113821978411379E-2</v>
      </c>
      <c r="AU159" s="92">
        <f t="shared" si="78"/>
        <v>7.9101405705231125</v>
      </c>
      <c r="AV159" s="92">
        <v>0</v>
      </c>
      <c r="AW159" s="92">
        <v>0</v>
      </c>
      <c r="AX159" s="93">
        <f t="shared" si="79"/>
        <v>0</v>
      </c>
      <c r="AY159" s="93">
        <f t="shared" si="80"/>
        <v>0</v>
      </c>
      <c r="AZ159" s="92">
        <f t="shared" si="81"/>
        <v>7.91</v>
      </c>
      <c r="BB159" s="91">
        <v>317.99</v>
      </c>
      <c r="BC159" s="91">
        <v>1113.72</v>
      </c>
      <c r="BD159" s="93">
        <f t="shared" si="82"/>
        <v>1138492</v>
      </c>
      <c r="BE159" s="93">
        <f t="shared" si="87"/>
        <v>1433722</v>
      </c>
      <c r="BF159" s="93">
        <f t="shared" si="88"/>
        <v>5021430</v>
      </c>
      <c r="BG159" s="93">
        <f t="shared" si="89"/>
        <v>7593644</v>
      </c>
      <c r="BH159" s="184"/>
      <c r="BI159" s="185"/>
      <c r="BJ159" s="30"/>
      <c r="BL159" s="30"/>
      <c r="BN159" s="30"/>
    </row>
  </sheetData>
  <sortState xmlns:xlrd2="http://schemas.microsoft.com/office/spreadsheetml/2017/richdata2" ref="A8:T158">
    <sortCondition ref="A8:A158"/>
    <sortCondition ref="C8:C158"/>
  </sortState>
  <mergeCells count="3">
    <mergeCell ref="A5:A7"/>
    <mergeCell ref="B5:B7"/>
    <mergeCell ref="C5:C7"/>
  </mergeCells>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4C32-3A69-4507-9B66-31CC663D862A}">
  <sheetPr>
    <tabColor theme="6" tint="0.39997558519241921"/>
  </sheetPr>
  <dimension ref="A1:BK159"/>
  <sheetViews>
    <sheetView showGridLines="0" zoomScaleNormal="100" workbookViewId="0"/>
  </sheetViews>
  <sheetFormatPr defaultColWidth="28.81640625" defaultRowHeight="15.5" x14ac:dyDescent="0.35"/>
  <cols>
    <col min="1" max="1" width="35.7265625" style="180" customWidth="1"/>
    <col min="2" max="2" width="18.7265625" style="180" customWidth="1"/>
    <col min="3" max="3" width="39.54296875" style="180" bestFit="1" customWidth="1"/>
    <col min="4" max="50" width="28.81640625" style="180"/>
    <col min="51" max="51" width="12.7265625" style="180" customWidth="1"/>
    <col min="52" max="16384" width="28.81640625" style="180"/>
  </cols>
  <sheetData>
    <row r="1" spans="1:63" s="30" customFormat="1" ht="45" customHeight="1" x14ac:dyDescent="0.35">
      <c r="A1" s="102" t="s">
        <v>574</v>
      </c>
      <c r="B1" s="103"/>
      <c r="C1" s="103"/>
      <c r="D1" s="103"/>
      <c r="E1" s="103"/>
      <c r="F1" s="103"/>
      <c r="G1" s="103"/>
      <c r="H1" s="103"/>
      <c r="I1" s="103"/>
      <c r="P1" s="103"/>
      <c r="BD1" s="246"/>
      <c r="BE1" s="247"/>
      <c r="BG1" s="216"/>
    </row>
    <row r="2" spans="1:63" s="99" customFormat="1" ht="15.75" customHeight="1" x14ac:dyDescent="0.35">
      <c r="A2" s="34" t="s">
        <v>737</v>
      </c>
      <c r="B2" s="28"/>
      <c r="C2" s="28"/>
      <c r="D2" s="28"/>
      <c r="E2" s="28"/>
      <c r="F2" s="28"/>
      <c r="G2" s="28"/>
      <c r="H2" s="28"/>
      <c r="I2" s="28"/>
      <c r="J2" s="28"/>
      <c r="K2" s="28"/>
      <c r="L2" s="28"/>
      <c r="M2" s="28"/>
      <c r="N2" s="28"/>
      <c r="O2" s="28"/>
      <c r="P2" s="28"/>
      <c r="Q2" s="28"/>
      <c r="R2" s="35"/>
      <c r="S2" s="31"/>
    </row>
    <row r="3" spans="1:63" s="99" customFormat="1" ht="15.75" customHeight="1" x14ac:dyDescent="0.35">
      <c r="A3" s="36" t="s">
        <v>744</v>
      </c>
      <c r="B3" s="27"/>
      <c r="C3" s="27"/>
      <c r="D3" s="27"/>
      <c r="E3" s="27"/>
      <c r="F3" s="27"/>
      <c r="G3" s="27"/>
      <c r="H3" s="27"/>
      <c r="I3" s="27"/>
      <c r="J3" s="27"/>
      <c r="K3" s="27"/>
      <c r="L3" s="27"/>
      <c r="M3" s="27"/>
      <c r="N3" s="27"/>
      <c r="O3" s="27"/>
      <c r="P3" s="27"/>
      <c r="Q3" s="27"/>
      <c r="R3" s="37"/>
      <c r="S3" s="31"/>
    </row>
    <row r="4" spans="1:63" s="99" customFormat="1" ht="15.75" customHeight="1" x14ac:dyDescent="0.35">
      <c r="A4" s="38" t="s">
        <v>745</v>
      </c>
      <c r="B4" s="39"/>
      <c r="C4" s="39"/>
      <c r="D4" s="39"/>
      <c r="E4" s="39"/>
      <c r="F4" s="39"/>
      <c r="G4" s="39"/>
      <c r="H4" s="39"/>
      <c r="I4" s="39"/>
      <c r="J4" s="39"/>
      <c r="K4" s="39"/>
      <c r="L4" s="39"/>
      <c r="M4" s="39"/>
      <c r="N4" s="39"/>
      <c r="O4" s="39"/>
      <c r="P4" s="39"/>
      <c r="Q4" s="39"/>
      <c r="R4" s="40"/>
      <c r="S4" s="31"/>
      <c r="AY4" s="179"/>
    </row>
    <row r="5" spans="1:63" ht="260.25" customHeight="1" x14ac:dyDescent="0.35">
      <c r="A5" s="282" t="s">
        <v>240</v>
      </c>
      <c r="B5" s="284" t="s">
        <v>592</v>
      </c>
      <c r="C5" s="284" t="s">
        <v>593</v>
      </c>
      <c r="D5" s="214" t="s">
        <v>508</v>
      </c>
      <c r="E5" s="215" t="s">
        <v>717</v>
      </c>
      <c r="F5" s="215" t="s">
        <v>718</v>
      </c>
      <c r="G5" s="215" t="s">
        <v>655</v>
      </c>
      <c r="H5" s="215" t="s">
        <v>733</v>
      </c>
      <c r="I5" s="215" t="s">
        <v>684</v>
      </c>
      <c r="J5" s="215" t="s">
        <v>685</v>
      </c>
      <c r="K5" s="215" t="s">
        <v>690</v>
      </c>
      <c r="L5" s="215" t="s">
        <v>689</v>
      </c>
      <c r="M5" s="215" t="s">
        <v>688</v>
      </c>
      <c r="N5" s="215" t="s">
        <v>687</v>
      </c>
      <c r="O5" s="215" t="s">
        <v>686</v>
      </c>
      <c r="P5" s="215" t="s">
        <v>692</v>
      </c>
      <c r="Q5" s="215" t="s">
        <v>691</v>
      </c>
      <c r="R5" s="215" t="s">
        <v>665</v>
      </c>
      <c r="S5" s="80" t="s">
        <v>706</v>
      </c>
      <c r="T5" s="80" t="s">
        <v>707</v>
      </c>
      <c r="U5" s="80" t="s">
        <v>708</v>
      </c>
      <c r="V5" s="80" t="s">
        <v>709</v>
      </c>
      <c r="W5" s="80" t="s">
        <v>710</v>
      </c>
      <c r="X5" s="80" t="s">
        <v>711</v>
      </c>
      <c r="Y5" s="80" t="s">
        <v>712</v>
      </c>
      <c r="Z5" s="80" t="s">
        <v>713</v>
      </c>
      <c r="AA5" s="80" t="s">
        <v>714</v>
      </c>
      <c r="AB5" s="80" t="s">
        <v>538</v>
      </c>
      <c r="AC5" s="80" t="s">
        <v>539</v>
      </c>
      <c r="AD5" s="80" t="s">
        <v>544</v>
      </c>
      <c r="AE5" s="80" t="s">
        <v>545</v>
      </c>
      <c r="AF5" s="80" t="s">
        <v>546</v>
      </c>
      <c r="AG5" s="80" t="s">
        <v>547</v>
      </c>
      <c r="AH5" s="80" t="s">
        <v>548</v>
      </c>
      <c r="AI5" s="80" t="s">
        <v>549</v>
      </c>
      <c r="AJ5" s="80" t="s">
        <v>540</v>
      </c>
      <c r="AK5" s="80" t="s">
        <v>541</v>
      </c>
      <c r="AL5" s="80" t="s">
        <v>542</v>
      </c>
      <c r="AM5" s="80" t="s">
        <v>543</v>
      </c>
      <c r="AN5" s="80" t="s">
        <v>693</v>
      </c>
      <c r="AO5" s="80" t="s">
        <v>694</v>
      </c>
      <c r="AP5" s="80" t="s">
        <v>695</v>
      </c>
      <c r="AQ5" s="80" t="s">
        <v>696</v>
      </c>
      <c r="AR5" s="80" t="s">
        <v>697</v>
      </c>
      <c r="AS5" s="80" t="s">
        <v>522</v>
      </c>
      <c r="AT5" s="80" t="s">
        <v>494</v>
      </c>
      <c r="AU5" s="80" t="s">
        <v>550</v>
      </c>
      <c r="AV5" s="80" t="s">
        <v>661</v>
      </c>
      <c r="AW5" s="80" t="s">
        <v>662</v>
      </c>
      <c r="AX5" s="81" t="s">
        <v>617</v>
      </c>
      <c r="AY5" s="181"/>
      <c r="AZ5" s="80" t="s">
        <v>715</v>
      </c>
      <c r="BA5" s="80" t="s">
        <v>716</v>
      </c>
      <c r="BB5" s="80" t="s">
        <v>698</v>
      </c>
      <c r="BC5" s="80" t="s">
        <v>699</v>
      </c>
      <c r="BD5" s="81" t="s">
        <v>700</v>
      </c>
      <c r="BE5" s="179"/>
    </row>
    <row r="6" spans="1:63" ht="38.5" customHeight="1" x14ac:dyDescent="0.35">
      <c r="A6" s="282"/>
      <c r="B6" s="284"/>
      <c r="C6" s="284"/>
      <c r="D6" s="127" t="s">
        <v>249</v>
      </c>
      <c r="E6" s="82" t="s">
        <v>250</v>
      </c>
      <c r="F6" s="82" t="s">
        <v>251</v>
      </c>
      <c r="G6" s="82" t="s">
        <v>252</v>
      </c>
      <c r="H6" s="82" t="s">
        <v>253</v>
      </c>
      <c r="I6" s="82" t="s">
        <v>254</v>
      </c>
      <c r="J6" s="82" t="s">
        <v>255</v>
      </c>
      <c r="K6" s="82" t="s">
        <v>256</v>
      </c>
      <c r="L6" s="82" t="s">
        <v>257</v>
      </c>
      <c r="M6" s="82" t="s">
        <v>258</v>
      </c>
      <c r="N6" s="82" t="s">
        <v>259</v>
      </c>
      <c r="O6" s="82" t="s">
        <v>260</v>
      </c>
      <c r="P6" s="82" t="s">
        <v>261</v>
      </c>
      <c r="Q6" s="82" t="s">
        <v>262</v>
      </c>
      <c r="R6" s="82" t="s">
        <v>263</v>
      </c>
      <c r="S6" s="82" t="s">
        <v>264</v>
      </c>
      <c r="T6" s="82" t="s">
        <v>265</v>
      </c>
      <c r="U6" s="82" t="s">
        <v>266</v>
      </c>
      <c r="V6" s="82" t="s">
        <v>267</v>
      </c>
      <c r="W6" s="82" t="s">
        <v>268</v>
      </c>
      <c r="X6" s="82" t="s">
        <v>269</v>
      </c>
      <c r="Y6" s="82" t="s">
        <v>270</v>
      </c>
      <c r="Z6" s="82" t="s">
        <v>271</v>
      </c>
      <c r="AA6" s="82" t="s">
        <v>272</v>
      </c>
      <c r="AB6" s="82" t="s">
        <v>273</v>
      </c>
      <c r="AC6" s="82" t="s">
        <v>274</v>
      </c>
      <c r="AD6" s="82" t="s">
        <v>275</v>
      </c>
      <c r="AE6" s="82" t="s">
        <v>276</v>
      </c>
      <c r="AF6" s="82" t="s">
        <v>277</v>
      </c>
      <c r="AG6" s="82" t="s">
        <v>278</v>
      </c>
      <c r="AH6" s="82" t="s">
        <v>279</v>
      </c>
      <c r="AI6" s="82" t="s">
        <v>280</v>
      </c>
      <c r="AJ6" s="82" t="s">
        <v>281</v>
      </c>
      <c r="AK6" s="82" t="s">
        <v>305</v>
      </c>
      <c r="AL6" s="82" t="s">
        <v>306</v>
      </c>
      <c r="AM6" s="82" t="s">
        <v>307</v>
      </c>
      <c r="AN6" s="82" t="s">
        <v>308</v>
      </c>
      <c r="AO6" s="82" t="s">
        <v>309</v>
      </c>
      <c r="AP6" s="82" t="s">
        <v>310</v>
      </c>
      <c r="AQ6" s="82" t="s">
        <v>311</v>
      </c>
      <c r="AR6" s="82" t="s">
        <v>312</v>
      </c>
      <c r="AS6" s="82" t="s">
        <v>313</v>
      </c>
      <c r="AT6" s="82" t="s">
        <v>314</v>
      </c>
      <c r="AU6" s="82" t="s">
        <v>315</v>
      </c>
      <c r="AV6" s="82" t="s">
        <v>316</v>
      </c>
      <c r="AW6" s="82" t="s">
        <v>317</v>
      </c>
      <c r="AX6" s="83" t="s">
        <v>318</v>
      </c>
      <c r="AY6" s="181"/>
      <c r="AZ6" s="82" t="s">
        <v>319</v>
      </c>
      <c r="BA6" s="82" t="s">
        <v>320</v>
      </c>
      <c r="BB6" s="82" t="s">
        <v>321</v>
      </c>
      <c r="BC6" s="82" t="s">
        <v>322</v>
      </c>
      <c r="BD6" s="83" t="s">
        <v>323</v>
      </c>
      <c r="BE6" s="181"/>
    </row>
    <row r="7" spans="1:63" ht="31" x14ac:dyDescent="0.35">
      <c r="A7" s="283"/>
      <c r="B7" s="285"/>
      <c r="C7" s="285"/>
      <c r="D7" s="128"/>
      <c r="E7" s="84" t="s">
        <v>327</v>
      </c>
      <c r="F7" s="84" t="s">
        <v>362</v>
      </c>
      <c r="G7" s="82"/>
      <c r="H7" s="82"/>
      <c r="I7" s="82"/>
      <c r="J7" s="82"/>
      <c r="K7" s="82"/>
      <c r="L7" s="82"/>
      <c r="M7" s="82"/>
      <c r="N7" s="82"/>
      <c r="O7" s="82"/>
      <c r="P7" s="82"/>
      <c r="Q7" s="82"/>
      <c r="R7" s="84" t="s">
        <v>363</v>
      </c>
      <c r="S7" s="84" t="s">
        <v>364</v>
      </c>
      <c r="T7" s="84" t="s">
        <v>365</v>
      </c>
      <c r="U7" s="84" t="s">
        <v>366</v>
      </c>
      <c r="V7" s="84" t="s">
        <v>367</v>
      </c>
      <c r="W7" s="84" t="s">
        <v>368</v>
      </c>
      <c r="X7" s="84" t="s">
        <v>369</v>
      </c>
      <c r="Y7" s="84" t="s">
        <v>370</v>
      </c>
      <c r="Z7" s="84" t="s">
        <v>371</v>
      </c>
      <c r="AA7" s="84" t="s">
        <v>372</v>
      </c>
      <c r="AB7" s="84" t="s">
        <v>373</v>
      </c>
      <c r="AC7" s="84" t="s">
        <v>374</v>
      </c>
      <c r="AD7" s="84" t="s">
        <v>340</v>
      </c>
      <c r="AE7" s="84" t="s">
        <v>341</v>
      </c>
      <c r="AF7" s="84" t="s">
        <v>342</v>
      </c>
      <c r="AG7" s="84" t="s">
        <v>343</v>
      </c>
      <c r="AH7" s="84" t="s">
        <v>344</v>
      </c>
      <c r="AI7" s="84" t="s">
        <v>345</v>
      </c>
      <c r="AJ7" s="84" t="s">
        <v>375</v>
      </c>
      <c r="AK7" s="84" t="s">
        <v>346</v>
      </c>
      <c r="AL7" s="84" t="s">
        <v>347</v>
      </c>
      <c r="AM7" s="84" t="s">
        <v>478</v>
      </c>
      <c r="AN7" s="84" t="s">
        <v>376</v>
      </c>
      <c r="AO7" s="84" t="s">
        <v>377</v>
      </c>
      <c r="AP7" s="84" t="s">
        <v>378</v>
      </c>
      <c r="AQ7" s="84" t="s">
        <v>379</v>
      </c>
      <c r="AR7" s="84" t="s">
        <v>380</v>
      </c>
      <c r="AS7" s="84" t="s">
        <v>479</v>
      </c>
      <c r="AT7" s="84"/>
      <c r="AU7" s="84"/>
      <c r="AV7" s="84" t="s">
        <v>381</v>
      </c>
      <c r="AW7" s="84" t="s">
        <v>382</v>
      </c>
      <c r="AX7" s="85" t="s">
        <v>482</v>
      </c>
      <c r="AY7" s="182"/>
      <c r="AZ7" s="85"/>
      <c r="BA7" s="85"/>
      <c r="BB7" s="84" t="s">
        <v>383</v>
      </c>
      <c r="BC7" s="84" t="s">
        <v>384</v>
      </c>
      <c r="BD7" s="85" t="s">
        <v>385</v>
      </c>
      <c r="BE7" s="181"/>
    </row>
    <row r="8" spans="1:63" s="182" customFormat="1" x14ac:dyDescent="0.35">
      <c r="A8" s="54" t="s">
        <v>301</v>
      </c>
      <c r="B8" s="55"/>
      <c r="C8" s="54"/>
      <c r="D8" s="52">
        <v>11.163808568106001</v>
      </c>
      <c r="E8" s="54" t="s">
        <v>302</v>
      </c>
      <c r="F8" s="54" t="s">
        <v>302</v>
      </c>
      <c r="G8" s="53" t="s">
        <v>302</v>
      </c>
      <c r="H8" s="86">
        <f>SUM(H9:H159)</f>
        <v>229277.24</v>
      </c>
      <c r="I8" s="86">
        <f>SUM(I9:I159)</f>
        <v>53977.796395010468</v>
      </c>
      <c r="J8" s="86">
        <f t="shared" ref="J8:O8" si="0">SUM(J9:J159)</f>
        <v>6702.7093803166244</v>
      </c>
      <c r="K8" s="86">
        <f t="shared" si="0"/>
        <v>12655.204744714058</v>
      </c>
      <c r="L8" s="86">
        <f t="shared" si="0"/>
        <v>12080.942687107015</v>
      </c>
      <c r="M8" s="86">
        <f t="shared" si="0"/>
        <v>12101.5415653973</v>
      </c>
      <c r="N8" s="86">
        <f t="shared" si="0"/>
        <v>23704.995968423034</v>
      </c>
      <c r="O8" s="86">
        <f t="shared" si="0"/>
        <v>23839.683199864481</v>
      </c>
      <c r="P8" s="86">
        <f>SUM(P9:P159)</f>
        <v>44489.530342114296</v>
      </c>
      <c r="Q8" s="86">
        <f>SUM(Q9:Q159)</f>
        <v>4800.7783239513437</v>
      </c>
      <c r="R8" s="53">
        <f t="shared" ref="R8:Y8" si="1">AB8/(H8*15*38)</f>
        <v>10.329813083103002</v>
      </c>
      <c r="S8" s="53">
        <f t="shared" si="1"/>
        <v>1.9609892522016621</v>
      </c>
      <c r="T8" s="53">
        <f t="shared" si="1"/>
        <v>1.9913026474621436</v>
      </c>
      <c r="U8" s="53">
        <f t="shared" si="1"/>
        <v>1.5372957827292155</v>
      </c>
      <c r="V8" s="53">
        <f t="shared" si="1"/>
        <v>1.4882698411540358</v>
      </c>
      <c r="W8" s="53">
        <f t="shared" si="1"/>
        <v>1.3695117814655773</v>
      </c>
      <c r="X8" s="53">
        <f t="shared" si="1"/>
        <v>0.88463699275387286</v>
      </c>
      <c r="Y8" s="53">
        <f t="shared" si="1"/>
        <v>0.73510792383516055</v>
      </c>
      <c r="Z8" s="53">
        <f>AK8/(P8*15*38)</f>
        <v>0.89220327041708192</v>
      </c>
      <c r="AA8" s="53">
        <f>AL8/(Q8*15*38)</f>
        <v>5.5121207148877422</v>
      </c>
      <c r="AB8" s="87">
        <f>SUM(AB9:AB159)</f>
        <v>1349982889.0435555</v>
      </c>
      <c r="AC8" s="87">
        <f>SUM(AC9:AC159)</f>
        <v>60334430.795242734</v>
      </c>
      <c r="AD8" s="87">
        <f t="shared" ref="AD8:AJ8" si="2">SUM(AD9:AD159)</f>
        <v>7607860.0724904882</v>
      </c>
      <c r="AE8" s="87">
        <f t="shared" si="2"/>
        <v>11089231.943665497</v>
      </c>
      <c r="AF8" s="87">
        <f t="shared" si="2"/>
        <v>10248430.512741107</v>
      </c>
      <c r="AG8" s="87">
        <f t="shared" si="2"/>
        <v>9446726.136192983</v>
      </c>
      <c r="AH8" s="87">
        <f t="shared" si="2"/>
        <v>11953080.317646608</v>
      </c>
      <c r="AI8" s="87">
        <f t="shared" si="2"/>
        <v>9989101.8125059921</v>
      </c>
      <c r="AJ8" s="87">
        <f t="shared" si="2"/>
        <v>60334430.79524263</v>
      </c>
      <c r="AK8" s="87">
        <f>SUM(AK9:AK159)</f>
        <v>22625411.548215993</v>
      </c>
      <c r="AL8" s="87">
        <f>SUM(AL9:AL159)</f>
        <v>15083607.698810667</v>
      </c>
      <c r="AM8" s="87">
        <f t="shared" ref="AM8" si="3">SUM(AM9:AM159)</f>
        <v>1508360769.8810668</v>
      </c>
      <c r="AN8" s="53">
        <f>AB8/($H$8*15*38)</f>
        <v>10.329813083103002</v>
      </c>
      <c r="AO8" s="53">
        <f>AC8/($H$8*15*38)</f>
        <v>0.46166762382583271</v>
      </c>
      <c r="AP8" s="53">
        <f>AJ8/($H$8*15*38)</f>
        <v>0.46166762382583193</v>
      </c>
      <c r="AQ8" s="53">
        <f>AK8/($H$8*15*38)</f>
        <v>0.173125358934687</v>
      </c>
      <c r="AR8" s="53">
        <f>AL8/($H$8*15*38)</f>
        <v>0.11541690595645805</v>
      </c>
      <c r="AS8" s="52"/>
      <c r="AT8" s="52">
        <f>(SUMPRODUCT($H$9:$H$159,AT9:AT159)*15*38)/($H$8*15*38)</f>
        <v>4.231595012147708E-4</v>
      </c>
      <c r="AU8" s="52">
        <f>(SUMPRODUCT($H$9:$H$159,AU9:AU159)*15*38)/($H$8*15*38)</f>
        <v>4.2316281029674792E-4</v>
      </c>
      <c r="AV8" s="87">
        <f t="shared" ref="AV8:AW8" si="4">SUM(AV9:AV159)</f>
        <v>55301.880235430588</v>
      </c>
      <c r="AW8" s="87">
        <f t="shared" si="4"/>
        <v>55302.312692824693</v>
      </c>
      <c r="AX8" s="53"/>
      <c r="AY8" s="184"/>
      <c r="AZ8" s="86">
        <f t="shared" ref="AZ8:BA8" si="5">SUM(AZ9:AZ159)</f>
        <v>78436.999999999971</v>
      </c>
      <c r="BA8" s="86">
        <f t="shared" si="5"/>
        <v>275462.4499999999</v>
      </c>
      <c r="BB8" s="176">
        <f>SUM(BB9:BB159)</f>
        <v>516024668</v>
      </c>
      <c r="BC8" s="176">
        <f>SUM(BC9:BC159)</f>
        <v>1812223728</v>
      </c>
      <c r="BD8" s="87">
        <f>SUM(BD9:BD159)</f>
        <v>2328248396</v>
      </c>
      <c r="BF8" s="183"/>
      <c r="BG8" s="30"/>
      <c r="BI8" s="30"/>
      <c r="BK8" s="30"/>
    </row>
    <row r="9" spans="1:63" x14ac:dyDescent="0.35">
      <c r="A9" s="88" t="s">
        <v>71</v>
      </c>
      <c r="B9" s="89">
        <v>831</v>
      </c>
      <c r="C9" s="90" t="s">
        <v>72</v>
      </c>
      <c r="D9" s="203">
        <v>11.14</v>
      </c>
      <c r="E9" s="203">
        <f>$D9*100.5%</f>
        <v>11.195699999999999</v>
      </c>
      <c r="F9" s="203">
        <f>$D9*107.563206%</f>
        <v>11.982541148400001</v>
      </c>
      <c r="G9" s="91">
        <f>ACA!W15</f>
        <v>1.0571682150345107</v>
      </c>
      <c r="H9" s="91">
        <f>'Formula factor data'!AH12</f>
        <v>990.11</v>
      </c>
      <c r="I9" s="91">
        <f>'Formula factor data'!AI12</f>
        <v>347.7593662149651</v>
      </c>
      <c r="J9" s="91">
        <f>'Formula factor data'!AJ12</f>
        <v>58.781321764091857</v>
      </c>
      <c r="K9" s="91">
        <f>'Formula factor data'!AK12</f>
        <v>84.683860255741124</v>
      </c>
      <c r="L9" s="91">
        <f>'Formula factor data'!AL12</f>
        <v>108.00260438413362</v>
      </c>
      <c r="M9" s="91">
        <f>'Formula factor data'!AM12</f>
        <v>90.561992432150319</v>
      </c>
      <c r="N9" s="91">
        <f>'Formula factor data'!AN12</f>
        <v>138.42678301148226</v>
      </c>
      <c r="O9" s="91">
        <f>'Formula factor data'!AO12</f>
        <v>118.20859211899791</v>
      </c>
      <c r="P9" s="91">
        <f>'Formula factor data'!AP12</f>
        <v>341.52566267495502</v>
      </c>
      <c r="Q9" s="91">
        <f>'Formula factor data'!AQ12</f>
        <v>26.281568043506411</v>
      </c>
      <c r="R9" s="92">
        <f>$G9*'National calculations'!$E$61</f>
        <v>9.7182135030247832</v>
      </c>
      <c r="S9" s="92">
        <f>$G9*'National calculations'!$E$62</f>
        <v>1.8562761471925209</v>
      </c>
      <c r="T9" s="92">
        <f>$G9*'National calculations'!$E$70</f>
        <v>1.9829931707052926</v>
      </c>
      <c r="U9" s="92">
        <f>$G9*'National calculations'!$E$71</f>
        <v>1.5018257101665082</v>
      </c>
      <c r="V9" s="92">
        <f>$G9*'National calculations'!$E$72</f>
        <v>1.4143407173412759</v>
      </c>
      <c r="W9" s="92">
        <f>$G9*'National calculations'!$E$73</f>
        <v>1.297694060240963</v>
      </c>
      <c r="X9" s="92">
        <f>$G9*'National calculations'!$E$74</f>
        <v>0.83110743183971802</v>
      </c>
      <c r="Y9" s="92">
        <f>$G9*'National calculations'!$E$75</f>
        <v>0.68529911046432879</v>
      </c>
      <c r="Z9" s="92">
        <f>$G9*'National calculations'!$E$64</f>
        <v>0.81048415539064367</v>
      </c>
      <c r="AA9" s="92">
        <f>$G9*'National calculations'!$E$65</f>
        <v>5.2457521965820062</v>
      </c>
      <c r="AB9" s="93">
        <f t="shared" ref="AB9:AI40" si="6">H9*R9*38*15</f>
        <v>5484597.2117435252</v>
      </c>
      <c r="AC9" s="93">
        <f t="shared" si="6"/>
        <v>367956.3273865481</v>
      </c>
      <c r="AD9" s="93">
        <f t="shared" si="6"/>
        <v>66440.886985237987</v>
      </c>
      <c r="AE9" s="93">
        <f t="shared" si="6"/>
        <v>72492.827183885267</v>
      </c>
      <c r="AF9" s="93">
        <f t="shared" si="6"/>
        <v>87068.914146847485</v>
      </c>
      <c r="AG9" s="93">
        <f t="shared" si="6"/>
        <v>66987.403007789442</v>
      </c>
      <c r="AH9" s="93">
        <f t="shared" si="6"/>
        <v>65577.091032108961</v>
      </c>
      <c r="AI9" s="93">
        <f t="shared" si="6"/>
        <v>46174.69852618227</v>
      </c>
      <c r="AJ9" s="93">
        <f>SUM(AD9:AI9)</f>
        <v>404741.82088205143</v>
      </c>
      <c r="AK9" s="93">
        <f t="shared" ref="AK9:AL40" si="7">P9*Z9*38*15</f>
        <v>157776.64880668424</v>
      </c>
      <c r="AL9" s="93">
        <f t="shared" si="7"/>
        <v>78583.958177490626</v>
      </c>
      <c r="AM9" s="92">
        <f>SUM(AB9, AC9, AJ9, AK9, AL9)</f>
        <v>6493655.9669962991</v>
      </c>
      <c r="AN9" s="92">
        <f t="shared" ref="AN9:AN40" si="8">AB9/($H9*15*38)</f>
        <v>9.7182135030247849</v>
      </c>
      <c r="AO9" s="92">
        <f t="shared" ref="AO9:AO40" si="9">AC9/($H9*15*38)</f>
        <v>0.65198555359265975</v>
      </c>
      <c r="AP9" s="92">
        <f t="shared" ref="AP9:AP40" si="10">AJ9/($H9*15*38)</f>
        <v>0.71716614312400773</v>
      </c>
      <c r="AQ9" s="92">
        <f t="shared" ref="AQ9:AQ40" si="11">AK9/($H9*15*38)</f>
        <v>0.27956604645679856</v>
      </c>
      <c r="AR9" s="92">
        <f t="shared" ref="AR9:AR40" si="12">AL9/($H9*15*38)</f>
        <v>0.13924371362156043</v>
      </c>
      <c r="AS9" s="92">
        <f t="shared" ref="AS9:AS40" si="13">AM9/($H9*15*38)</f>
        <v>11.506174959819811</v>
      </c>
      <c r="AT9" s="92">
        <v>0</v>
      </c>
      <c r="AU9" s="92">
        <v>0</v>
      </c>
      <c r="AV9" s="92">
        <f>AT9*$H9*15*38</f>
        <v>0</v>
      </c>
      <c r="AW9" s="92">
        <f>AU9*$H9*15*38</f>
        <v>0</v>
      </c>
      <c r="AX9" s="92">
        <f t="shared" ref="AX9:AX40" si="14">ROUND(AS9+AT9-AU9,2)</f>
        <v>11.51</v>
      </c>
      <c r="AY9" s="184"/>
      <c r="AZ9" s="91">
        <v>338.72</v>
      </c>
      <c r="BA9" s="91">
        <v>1189.56</v>
      </c>
      <c r="BB9" s="92">
        <f>ROUNDUP(AZ9*$AX9*15*38,0)</f>
        <v>2222241</v>
      </c>
      <c r="BC9" s="92">
        <f>ROUNDUP(BA9*$AX9*15*38,0)</f>
        <v>7804347</v>
      </c>
      <c r="BD9" s="93">
        <f xml:space="preserve"> BB9+BC9</f>
        <v>10026588</v>
      </c>
      <c r="BE9" s="184"/>
      <c r="BF9" s="185"/>
      <c r="BG9" s="30"/>
      <c r="BI9" s="30"/>
      <c r="BK9" s="30"/>
    </row>
    <row r="10" spans="1:63" x14ac:dyDescent="0.35">
      <c r="A10" s="90" t="s">
        <v>71</v>
      </c>
      <c r="B10" s="89">
        <v>830</v>
      </c>
      <c r="C10" s="90" t="s">
        <v>73</v>
      </c>
      <c r="D10" s="203">
        <v>10.24</v>
      </c>
      <c r="E10" s="203">
        <f t="shared" ref="E10:E73" si="15">$D10*100.5%</f>
        <v>10.2912</v>
      </c>
      <c r="F10" s="203">
        <f t="shared" ref="F10:F73" si="16">$D10*107.563206%</f>
        <v>11.014472294400001</v>
      </c>
      <c r="G10" s="91">
        <f>ACA!W16</f>
        <v>1.0293308478009855</v>
      </c>
      <c r="H10" s="91">
        <f>'Formula factor data'!AH13</f>
        <v>3587.37</v>
      </c>
      <c r="I10" s="91">
        <f>'Formula factor data'!AI13</f>
        <v>1036.6320640021881</v>
      </c>
      <c r="J10" s="91">
        <f>'Formula factor data'!AJ13</f>
        <v>41.320295922898111</v>
      </c>
      <c r="K10" s="91">
        <f>'Formula factor data'!AK13</f>
        <v>182.33400423120119</v>
      </c>
      <c r="L10" s="91">
        <f>'Formula factor data'!AL13</f>
        <v>187.018845038786</v>
      </c>
      <c r="M10" s="91">
        <f>'Formula factor data'!AM13</f>
        <v>153.0069007757202</v>
      </c>
      <c r="N10" s="91">
        <f>'Formula factor data'!AN13</f>
        <v>421.91676313108889</v>
      </c>
      <c r="O10" s="91">
        <f>'Formula factor data'!AO13</f>
        <v>320.81789850340846</v>
      </c>
      <c r="P10" s="91">
        <f>'Formula factor data'!AP13</f>
        <v>162.8790688102047</v>
      </c>
      <c r="Q10" s="91">
        <f>'Formula factor data'!AQ13</f>
        <v>77.536410765094359</v>
      </c>
      <c r="R10" s="92">
        <f>$G10*'National calculations'!$E$61</f>
        <v>9.462313378247881</v>
      </c>
      <c r="S10" s="92">
        <f>$G10*'National calculations'!$E$62</f>
        <v>1.8073966594616635</v>
      </c>
      <c r="T10" s="92">
        <f>$G10*'National calculations'!$E$70</f>
        <v>1.930776968657737</v>
      </c>
      <c r="U10" s="92">
        <f>$G10*'National calculations'!$E$71</f>
        <v>1.462279615968727</v>
      </c>
      <c r="V10" s="92">
        <f>$G10*'National calculations'!$E$72</f>
        <v>1.377098279116181</v>
      </c>
      <c r="W10" s="92">
        <f>$G10*'National calculations'!$E$73</f>
        <v>1.2635231633127832</v>
      </c>
      <c r="X10" s="92">
        <f>$G10*'National calculations'!$E$74</f>
        <v>0.80922270009919839</v>
      </c>
      <c r="Y10" s="92">
        <f>$G10*'National calculations'!$E$75</f>
        <v>0.66725380534495293</v>
      </c>
      <c r="Z10" s="92">
        <f>$G10*'National calculations'!$E$64</f>
        <v>0.789142476034699</v>
      </c>
      <c r="AA10" s="92">
        <f>$G10*'National calculations'!$E$65</f>
        <v>5.1076209812885551</v>
      </c>
      <c r="AB10" s="93">
        <f t="shared" si="6"/>
        <v>19348546.911923308</v>
      </c>
      <c r="AC10" s="93">
        <f t="shared" si="6"/>
        <v>1067955.0378539902</v>
      </c>
      <c r="AD10" s="93">
        <f t="shared" si="6"/>
        <v>45474.7571524507</v>
      </c>
      <c r="AE10" s="93">
        <f t="shared" si="6"/>
        <v>151975.27968058747</v>
      </c>
      <c r="AF10" s="93">
        <f t="shared" si="6"/>
        <v>146799.69790916852</v>
      </c>
      <c r="AG10" s="93">
        <f t="shared" si="6"/>
        <v>110196.82506778919</v>
      </c>
      <c r="AH10" s="93">
        <f t="shared" si="6"/>
        <v>194612.03469849058</v>
      </c>
      <c r="AI10" s="93">
        <f t="shared" si="6"/>
        <v>122018.169251527</v>
      </c>
      <c r="AJ10" s="93">
        <f t="shared" ref="AJ10:AJ73" si="17">SUM(AD10:AI10)</f>
        <v>771076.76376001351</v>
      </c>
      <c r="AK10" s="93">
        <f t="shared" si="7"/>
        <v>73264.831243413311</v>
      </c>
      <c r="AL10" s="93">
        <f t="shared" si="7"/>
        <v>225735.16110943415</v>
      </c>
      <c r="AM10" s="92">
        <f t="shared" ref="AM10:AM73" si="18">SUM(AB10, AC10, AJ10, AK10, AL10)</f>
        <v>21486578.70589016</v>
      </c>
      <c r="AN10" s="92">
        <f t="shared" si="8"/>
        <v>9.462313378247881</v>
      </c>
      <c r="AO10" s="92">
        <f t="shared" si="9"/>
        <v>0.52227825107764292</v>
      </c>
      <c r="AP10" s="92">
        <f t="shared" si="10"/>
        <v>0.37709136559946427</v>
      </c>
      <c r="AQ10" s="92">
        <f t="shared" si="11"/>
        <v>3.5829811715856204E-2</v>
      </c>
      <c r="AR10" s="92">
        <f t="shared" si="12"/>
        <v>0.11039468982502608</v>
      </c>
      <c r="AS10" s="92">
        <f t="shared" si="13"/>
        <v>10.507907496465872</v>
      </c>
      <c r="AT10" s="92">
        <v>0</v>
      </c>
      <c r="AU10" s="92">
        <v>0</v>
      </c>
      <c r="AV10" s="92">
        <f t="shared" ref="AV10:AV73" si="19">AT10*$H10*15*38</f>
        <v>0</v>
      </c>
      <c r="AW10" s="92">
        <f t="shared" ref="AW10:AW73" si="20">AU10*$H10*15*38</f>
        <v>0</v>
      </c>
      <c r="AX10" s="92">
        <f t="shared" si="14"/>
        <v>10.51</v>
      </c>
      <c r="AY10" s="184"/>
      <c r="AZ10" s="91">
        <v>1227.26</v>
      </c>
      <c r="BA10" s="91">
        <v>4310</v>
      </c>
      <c r="BB10" s="92">
        <f t="shared" ref="BB10:BB73" si="21">ROUNDUP(AZ10*$AX10*15*38,0)</f>
        <v>7352147</v>
      </c>
      <c r="BC10" s="92">
        <f t="shared" ref="BC10:BC73" si="22">ROUNDUP(BA10*$AX10*15*38,0)</f>
        <v>25819917</v>
      </c>
      <c r="BD10" s="93">
        <f t="shared" ref="BD10:BD73" si="23" xml:space="preserve"> BB10+BC10</f>
        <v>33172064</v>
      </c>
      <c r="BE10" s="184"/>
      <c r="BF10" s="185"/>
      <c r="BG10" s="30"/>
      <c r="BI10" s="30"/>
      <c r="BK10" s="30"/>
    </row>
    <row r="11" spans="1:63" x14ac:dyDescent="0.35">
      <c r="A11" s="90" t="s">
        <v>71</v>
      </c>
      <c r="B11" s="89">
        <v>856</v>
      </c>
      <c r="C11" s="90" t="s">
        <v>74</v>
      </c>
      <c r="D11" s="203">
        <v>10.88</v>
      </c>
      <c r="E11" s="203">
        <f t="shared" si="15"/>
        <v>10.9344</v>
      </c>
      <c r="F11" s="203">
        <f t="shared" si="16"/>
        <v>11.702876812800001</v>
      </c>
      <c r="G11" s="91">
        <f>ACA!W17</f>
        <v>1.0318694655297511</v>
      </c>
      <c r="H11" s="91">
        <f>'Formula factor data'!AH14</f>
        <v>875.05</v>
      </c>
      <c r="I11" s="91">
        <f>'Formula factor data'!AI14</f>
        <v>226.97741155856315</v>
      </c>
      <c r="J11" s="91">
        <f>'Formula factor data'!AJ14</f>
        <v>82.99071310116085</v>
      </c>
      <c r="K11" s="91">
        <f>'Formula factor data'!AK14</f>
        <v>74.997562189054719</v>
      </c>
      <c r="L11" s="91">
        <f>'Formula factor data'!AL14</f>
        <v>81.029684908789378</v>
      </c>
      <c r="M11" s="91">
        <f>'Formula factor data'!AM14</f>
        <v>80.206053067993352</v>
      </c>
      <c r="N11" s="91">
        <f>'Formula factor data'!AN14</f>
        <v>120.7601160862355</v>
      </c>
      <c r="O11" s="91">
        <f>'Formula factor data'!AO14</f>
        <v>146.12797678275288</v>
      </c>
      <c r="P11" s="91">
        <f>'Formula factor data'!AP14</f>
        <v>509.18479166126002</v>
      </c>
      <c r="Q11" s="91">
        <f>'Formula factor data'!AQ14</f>
        <v>13.246596140226629</v>
      </c>
      <c r="R11" s="92">
        <f>$G11*'National calculations'!$E$61</f>
        <v>9.4856500892271303</v>
      </c>
      <c r="S11" s="92">
        <f>$G11*'National calculations'!$E$62</f>
        <v>1.81185420507241</v>
      </c>
      <c r="T11" s="92">
        <f>$G11*'National calculations'!$E$70</f>
        <v>1.9355388046149495</v>
      </c>
      <c r="U11" s="92">
        <f>$G11*'National calculations'!$E$71</f>
        <v>1.4658860064363219</v>
      </c>
      <c r="V11" s="92">
        <f>$G11*'National calculations'!$E$72</f>
        <v>1.3804945885856637</v>
      </c>
      <c r="W11" s="92">
        <f>$G11*'National calculations'!$E$73</f>
        <v>1.2666393647847827</v>
      </c>
      <c r="X11" s="92">
        <f>$G11*'National calculations'!$E$74</f>
        <v>0.81121846958126542</v>
      </c>
      <c r="Y11" s="92">
        <f>$G11*'National calculations'!$E$75</f>
        <v>0.66889943983016609</v>
      </c>
      <c r="Z11" s="92">
        <f>$G11*'National calculations'!$E$64</f>
        <v>0.79108872206867686</v>
      </c>
      <c r="AA11" s="92">
        <f>$G11*'National calculations'!$E$65</f>
        <v>5.1202178030029879</v>
      </c>
      <c r="AB11" s="93">
        <f t="shared" si="6"/>
        <v>4731238.3230295731</v>
      </c>
      <c r="AC11" s="93">
        <f t="shared" si="6"/>
        <v>234412.48722563521</v>
      </c>
      <c r="AD11" s="93">
        <f t="shared" si="6"/>
        <v>91560.09500907897</v>
      </c>
      <c r="AE11" s="93">
        <f t="shared" si="6"/>
        <v>62664.589849970675</v>
      </c>
      <c r="AF11" s="93">
        <f t="shared" si="6"/>
        <v>63760.793672889537</v>
      </c>
      <c r="AG11" s="93">
        <f t="shared" si="6"/>
        <v>57907.522142664464</v>
      </c>
      <c r="AH11" s="93">
        <f t="shared" si="6"/>
        <v>55838.816838021186</v>
      </c>
      <c r="AI11" s="93">
        <f t="shared" si="6"/>
        <v>55714.605433694385</v>
      </c>
      <c r="AJ11" s="93">
        <f t="shared" si="17"/>
        <v>387446.42294631916</v>
      </c>
      <c r="AK11" s="93">
        <f t="shared" si="7"/>
        <v>229601.89729530364</v>
      </c>
      <c r="AL11" s="93">
        <f t="shared" si="7"/>
        <v>38660.510710236056</v>
      </c>
      <c r="AM11" s="92">
        <f t="shared" si="18"/>
        <v>5621359.6412070664</v>
      </c>
      <c r="AN11" s="92">
        <f t="shared" si="8"/>
        <v>9.4856500892271285</v>
      </c>
      <c r="AO11" s="92">
        <f t="shared" si="9"/>
        <v>0.46997311878045106</v>
      </c>
      <c r="AP11" s="92">
        <f t="shared" si="10"/>
        <v>0.7767905451945486</v>
      </c>
      <c r="AQ11" s="92">
        <f t="shared" si="11"/>
        <v>0.46032837681516675</v>
      </c>
      <c r="AR11" s="92">
        <f t="shared" si="12"/>
        <v>7.7510379277045932E-2</v>
      </c>
      <c r="AS11" s="92">
        <f t="shared" si="13"/>
        <v>11.270252509294339</v>
      </c>
      <c r="AT11" s="92">
        <v>0</v>
      </c>
      <c r="AU11" s="92">
        <v>0</v>
      </c>
      <c r="AV11" s="92">
        <f t="shared" si="19"/>
        <v>0</v>
      </c>
      <c r="AW11" s="92">
        <f t="shared" si="20"/>
        <v>0</v>
      </c>
      <c r="AX11" s="92">
        <f t="shared" si="14"/>
        <v>11.27</v>
      </c>
      <c r="AY11" s="184"/>
      <c r="AZ11" s="91">
        <v>299.36</v>
      </c>
      <c r="BA11" s="91">
        <v>1051.32</v>
      </c>
      <c r="BB11" s="92">
        <f t="shared" si="21"/>
        <v>1923059</v>
      </c>
      <c r="BC11" s="92">
        <f t="shared" si="22"/>
        <v>6753575</v>
      </c>
      <c r="BD11" s="93">
        <f t="shared" si="23"/>
        <v>8676634</v>
      </c>
      <c r="BE11" s="184"/>
      <c r="BF11" s="185"/>
      <c r="BG11" s="30"/>
      <c r="BI11" s="30"/>
      <c r="BK11" s="30"/>
    </row>
    <row r="12" spans="1:63" x14ac:dyDescent="0.35">
      <c r="A12" s="90" t="s">
        <v>71</v>
      </c>
      <c r="B12" s="89">
        <v>855</v>
      </c>
      <c r="C12" s="90" t="s">
        <v>75</v>
      </c>
      <c r="D12" s="203">
        <v>9.86</v>
      </c>
      <c r="E12" s="203">
        <f t="shared" si="15"/>
        <v>9.9092999999999982</v>
      </c>
      <c r="F12" s="203">
        <f t="shared" si="16"/>
        <v>10.6057321116</v>
      </c>
      <c r="G12" s="91">
        <f>ACA!W18</f>
        <v>1.0402471371910218</v>
      </c>
      <c r="H12" s="91">
        <f>'Formula factor data'!AH15</f>
        <v>4001.38</v>
      </c>
      <c r="I12" s="91">
        <f>'Formula factor data'!AI15</f>
        <v>642.38619597962429</v>
      </c>
      <c r="J12" s="91">
        <f>'Formula factor data'!AJ15</f>
        <v>11.619051438053098</v>
      </c>
      <c r="K12" s="91">
        <f>'Formula factor data'!AK15</f>
        <v>36.738334070796462</v>
      </c>
      <c r="L12" s="91">
        <f>'Formula factor data'!AL15</f>
        <v>47.361466814159293</v>
      </c>
      <c r="M12" s="91">
        <f>'Formula factor data'!AM15</f>
        <v>61.083013274336281</v>
      </c>
      <c r="N12" s="91">
        <f>'Formula factor data'!AN15</f>
        <v>193.76151493362832</v>
      </c>
      <c r="O12" s="91">
        <f>'Formula factor data'!AO15</f>
        <v>299.66086946902658</v>
      </c>
      <c r="P12" s="91">
        <f>'Formula factor data'!AP15</f>
        <v>406.87161909739604</v>
      </c>
      <c r="Q12" s="91">
        <f>'Formula factor data'!AQ15</f>
        <v>77.888441659272416</v>
      </c>
      <c r="R12" s="92">
        <f>$G12*'National calculations'!$E$61</f>
        <v>9.5626633787912798</v>
      </c>
      <c r="S12" s="92">
        <f>$G12*'National calculations'!$E$62</f>
        <v>1.82656451498588</v>
      </c>
      <c r="T12" s="92">
        <f>$G12*'National calculations'!$E$70</f>
        <v>1.9512533006189452</v>
      </c>
      <c r="U12" s="92">
        <f>$G12*'National calculations'!$E$71</f>
        <v>1.477787426204054</v>
      </c>
      <c r="V12" s="92">
        <f>$G12*'National calculations'!$E$72</f>
        <v>1.391702721764984</v>
      </c>
      <c r="W12" s="92">
        <f>$G12*'National calculations'!$E$73</f>
        <v>1.2769231158462211</v>
      </c>
      <c r="X12" s="92">
        <f>$G12*'National calculations'!$E$74</f>
        <v>0.81780469217117535</v>
      </c>
      <c r="Y12" s="92">
        <f>$G12*'National calculations'!$E$75</f>
        <v>0.67433018477272344</v>
      </c>
      <c r="Z12" s="92">
        <f>$G12*'National calculations'!$E$64</f>
        <v>0.7975115127314697</v>
      </c>
      <c r="AA12" s="92">
        <f>$G12*'National calculations'!$E$65</f>
        <v>5.1617884716008122</v>
      </c>
      <c r="AB12" s="93">
        <f t="shared" si="6"/>
        <v>21810394.494657874</v>
      </c>
      <c r="AC12" s="93">
        <f t="shared" si="6"/>
        <v>668815.10338109382</v>
      </c>
      <c r="AD12" s="93">
        <f t="shared" si="6"/>
        <v>12922.876107080576</v>
      </c>
      <c r="AE12" s="93">
        <f t="shared" si="6"/>
        <v>30946.125445219001</v>
      </c>
      <c r="AF12" s="93">
        <f t="shared" si="6"/>
        <v>37570.456895067051</v>
      </c>
      <c r="AG12" s="93">
        <f t="shared" si="6"/>
        <v>44459.037632258689</v>
      </c>
      <c r="AH12" s="93">
        <f t="shared" si="6"/>
        <v>90321.673362702408</v>
      </c>
      <c r="AI12" s="93">
        <f t="shared" si="6"/>
        <v>115180.11060257608</v>
      </c>
      <c r="AJ12" s="93">
        <f t="shared" si="17"/>
        <v>331400.28004490386</v>
      </c>
      <c r="AK12" s="93">
        <f t="shared" si="7"/>
        <v>184956.33624730402</v>
      </c>
      <c r="AL12" s="93">
        <f t="shared" si="7"/>
        <v>229164.88632983735</v>
      </c>
      <c r="AM12" s="92">
        <f t="shared" si="18"/>
        <v>23224731.10066101</v>
      </c>
      <c r="AN12" s="92">
        <f t="shared" si="8"/>
        <v>9.5626633787912798</v>
      </c>
      <c r="AO12" s="92">
        <f t="shared" si="9"/>
        <v>0.29323879024065375</v>
      </c>
      <c r="AP12" s="92">
        <f t="shared" si="10"/>
        <v>0.14530087121912408</v>
      </c>
      <c r="AQ12" s="92">
        <f t="shared" si="11"/>
        <v>8.1093222946550109E-2</v>
      </c>
      <c r="AR12" s="92">
        <f t="shared" si="12"/>
        <v>0.1004762507504373</v>
      </c>
      <c r="AS12" s="92">
        <f t="shared" si="13"/>
        <v>10.182772513948043</v>
      </c>
      <c r="AT12" s="92">
        <v>0</v>
      </c>
      <c r="AU12" s="92">
        <v>0</v>
      </c>
      <c r="AV12" s="92">
        <f t="shared" si="19"/>
        <v>0</v>
      </c>
      <c r="AW12" s="92">
        <f t="shared" si="20"/>
        <v>0</v>
      </c>
      <c r="AX12" s="92">
        <f t="shared" si="14"/>
        <v>10.18</v>
      </c>
      <c r="AY12" s="184"/>
      <c r="AZ12" s="91">
        <v>1368.89</v>
      </c>
      <c r="BA12" s="91">
        <v>4807.41</v>
      </c>
      <c r="BB12" s="92">
        <f t="shared" si="21"/>
        <v>7943122</v>
      </c>
      <c r="BC12" s="92">
        <f t="shared" si="22"/>
        <v>27895478</v>
      </c>
      <c r="BD12" s="93">
        <f t="shared" si="23"/>
        <v>35838600</v>
      </c>
      <c r="BE12" s="184"/>
      <c r="BF12" s="185"/>
      <c r="BG12" s="30"/>
      <c r="BI12" s="30"/>
      <c r="BK12" s="30"/>
    </row>
    <row r="13" spans="1:63" x14ac:dyDescent="0.35">
      <c r="A13" s="90" t="s">
        <v>71</v>
      </c>
      <c r="B13" s="89">
        <v>925</v>
      </c>
      <c r="C13" s="90" t="s">
        <v>76</v>
      </c>
      <c r="D13" s="203">
        <v>10.36</v>
      </c>
      <c r="E13" s="203">
        <f t="shared" si="15"/>
        <v>10.411799999999998</v>
      </c>
      <c r="F13" s="203">
        <f t="shared" si="16"/>
        <v>11.1435481416</v>
      </c>
      <c r="G13" s="91">
        <f>ACA!W19</f>
        <v>1.0303149993265517</v>
      </c>
      <c r="H13" s="91">
        <f>'Formula factor data'!AH16</f>
        <v>3123.05</v>
      </c>
      <c r="I13" s="91">
        <f>'Formula factor data'!AI16</f>
        <v>884.17849413723218</v>
      </c>
      <c r="J13" s="91">
        <f>'Formula factor data'!AJ16</f>
        <v>78.211852204605307</v>
      </c>
      <c r="K13" s="91">
        <f>'Formula factor data'!AK16</f>
        <v>164.1224102190599</v>
      </c>
      <c r="L13" s="91">
        <f>'Formula factor data'!AL16</f>
        <v>167.79679253739707</v>
      </c>
      <c r="M13" s="91">
        <f>'Formula factor data'!AM16</f>
        <v>127.11613115580705</v>
      </c>
      <c r="N13" s="91">
        <f>'Formula factor data'!AN16</f>
        <v>283.97726203148642</v>
      </c>
      <c r="O13" s="91">
        <f>'Formula factor data'!AO16</f>
        <v>322.3833057874391</v>
      </c>
      <c r="P13" s="91">
        <f>'Formula factor data'!AP16</f>
        <v>391.71569678527999</v>
      </c>
      <c r="Q13" s="91">
        <f>'Formula factor data'!AQ16</f>
        <v>66.291988411531946</v>
      </c>
      <c r="R13" s="92">
        <f>$G13*'National calculations'!$E$61</f>
        <v>9.4713603723863375</v>
      </c>
      <c r="S13" s="92">
        <f>$G13*'National calculations'!$E$62</f>
        <v>1.8091247259851846</v>
      </c>
      <c r="T13" s="92">
        <f>$G13*'National calculations'!$E$70</f>
        <v>1.9326230000899942</v>
      </c>
      <c r="U13" s="92">
        <f>$G13*'National calculations'!$E$71</f>
        <v>1.4636777133034513</v>
      </c>
      <c r="V13" s="92">
        <f>$G13*'National calculations'!$E$72</f>
        <v>1.3784149338877174</v>
      </c>
      <c r="W13" s="92">
        <f>$G13*'National calculations'!$E$73</f>
        <v>1.2647312280000691</v>
      </c>
      <c r="X13" s="92">
        <f>$G13*'National calculations'!$E$74</f>
        <v>0.80999640444948262</v>
      </c>
      <c r="Y13" s="92">
        <f>$G13*'National calculations'!$E$75</f>
        <v>0.66789177208992412</v>
      </c>
      <c r="Z13" s="92">
        <f>$G13*'National calculations'!$E$64</f>
        <v>0.78989698152079979</v>
      </c>
      <c r="AA13" s="92">
        <f>$G13*'National calculations'!$E$65</f>
        <v>5.112504418903864</v>
      </c>
      <c r="AB13" s="93">
        <f t="shared" si="6"/>
        <v>16860333.246259261</v>
      </c>
      <c r="AC13" s="93">
        <f t="shared" si="6"/>
        <v>911765.83027896751</v>
      </c>
      <c r="AD13" s="93">
        <f t="shared" si="6"/>
        <v>86157.793936647926</v>
      </c>
      <c r="AE13" s="93">
        <f t="shared" si="6"/>
        <v>136926.71903203221</v>
      </c>
      <c r="AF13" s="93">
        <f t="shared" si="6"/>
        <v>131837.35467444413</v>
      </c>
      <c r="AG13" s="93">
        <f t="shared" si="6"/>
        <v>91637.612173521979</v>
      </c>
      <c r="AH13" s="93">
        <f t="shared" si="6"/>
        <v>131111.71987882018</v>
      </c>
      <c r="AI13" s="93">
        <f t="shared" si="6"/>
        <v>122730.77971491094</v>
      </c>
      <c r="AJ13" s="93">
        <f t="shared" si="17"/>
        <v>700401.97941037721</v>
      </c>
      <c r="AK13" s="93">
        <f t="shared" si="7"/>
        <v>176366.57650785541</v>
      </c>
      <c r="AL13" s="93">
        <f t="shared" si="7"/>
        <v>193183.3077043721</v>
      </c>
      <c r="AM13" s="92">
        <f t="shared" si="18"/>
        <v>18842050.94016083</v>
      </c>
      <c r="AN13" s="92">
        <f t="shared" si="8"/>
        <v>9.4713603723863393</v>
      </c>
      <c r="AO13" s="92">
        <f t="shared" si="9"/>
        <v>0.51218814169738336</v>
      </c>
      <c r="AP13" s="92">
        <f t="shared" si="10"/>
        <v>0.39345364386556281</v>
      </c>
      <c r="AQ13" s="92">
        <f t="shared" si="11"/>
        <v>9.9074637455375189E-2</v>
      </c>
      <c r="AR13" s="92">
        <f t="shared" si="12"/>
        <v>0.1085215042000227</v>
      </c>
      <c r="AS13" s="92">
        <f t="shared" si="13"/>
        <v>10.584598299604682</v>
      </c>
      <c r="AT13" s="92">
        <v>0</v>
      </c>
      <c r="AU13" s="92">
        <v>0</v>
      </c>
      <c r="AV13" s="92">
        <f t="shared" si="19"/>
        <v>0</v>
      </c>
      <c r="AW13" s="92">
        <f t="shared" si="20"/>
        <v>0</v>
      </c>
      <c r="AX13" s="92">
        <f t="shared" si="14"/>
        <v>10.58</v>
      </c>
      <c r="AY13" s="184"/>
      <c r="AZ13" s="91">
        <v>1068.4100000000001</v>
      </c>
      <c r="BA13" s="91">
        <v>3752.1600000000003</v>
      </c>
      <c r="BB13" s="92">
        <f t="shared" si="21"/>
        <v>6443154</v>
      </c>
      <c r="BC13" s="92">
        <f t="shared" si="22"/>
        <v>22627777</v>
      </c>
      <c r="BD13" s="93">
        <f t="shared" si="23"/>
        <v>29070931</v>
      </c>
      <c r="BE13" s="184"/>
      <c r="BF13" s="185"/>
      <c r="BG13" s="30"/>
      <c r="BI13" s="30"/>
      <c r="BK13" s="30"/>
    </row>
    <row r="14" spans="1:63" x14ac:dyDescent="0.35">
      <c r="A14" s="90" t="s">
        <v>71</v>
      </c>
      <c r="B14" s="89">
        <v>940</v>
      </c>
      <c r="C14" s="90" t="s">
        <v>77</v>
      </c>
      <c r="D14" s="203">
        <v>10.67</v>
      </c>
      <c r="E14" s="203">
        <f t="shared" si="15"/>
        <v>10.723349999999998</v>
      </c>
      <c r="F14" s="203">
        <f t="shared" si="16"/>
        <v>11.476994080200001</v>
      </c>
      <c r="G14" s="91">
        <f>ACA!W20</f>
        <v>1.0695371819177328</v>
      </c>
      <c r="H14" s="91">
        <f>'Formula factor data'!AH17</f>
        <v>1353.22</v>
      </c>
      <c r="I14" s="91">
        <f>'Formula factor data'!AI17</f>
        <v>270.46544548903182</v>
      </c>
      <c r="J14" s="91">
        <f>'Formula factor data'!AJ17</f>
        <v>23.344065048687657</v>
      </c>
      <c r="K14" s="91">
        <f>'Formula factor data'!AK17</f>
        <v>52.975643319657955</v>
      </c>
      <c r="L14" s="91">
        <f>'Formula factor data'!AL17</f>
        <v>51.905428303099207</v>
      </c>
      <c r="M14" s="91">
        <f>'Formula factor data'!AM17</f>
        <v>84.279432554001289</v>
      </c>
      <c r="N14" s="91">
        <f>'Formula factor data'!AN17</f>
        <v>194.31091394394741</v>
      </c>
      <c r="O14" s="91">
        <f>'Formula factor data'!AO17</f>
        <v>89.028511689980718</v>
      </c>
      <c r="P14" s="91">
        <f>'Formula factor data'!AP17</f>
        <v>267.28681720626605</v>
      </c>
      <c r="Q14" s="91">
        <f>'Formula factor data'!AQ17</f>
        <v>24.52018070504592</v>
      </c>
      <c r="R14" s="92">
        <f>$G14*'National calculations'!$E$61</f>
        <v>9.8319175089469351</v>
      </c>
      <c r="S14" s="92">
        <f>$G14*'National calculations'!$E$62</f>
        <v>1.8779947515396915</v>
      </c>
      <c r="T14" s="92">
        <f>$G14*'National calculations'!$E$70</f>
        <v>2.0061943760662659</v>
      </c>
      <c r="U14" s="92">
        <f>$G14*'National calculations'!$E$71</f>
        <v>1.5193972112854808</v>
      </c>
      <c r="V14" s="92">
        <f>$G14*'National calculations'!$E$72</f>
        <v>1.4308886358707937</v>
      </c>
      <c r="W14" s="92">
        <f>$G14*'National calculations'!$E$73</f>
        <v>1.3128772019845412</v>
      </c>
      <c r="X14" s="92">
        <f>$G14*'National calculations'!$E$74</f>
        <v>0.84083146643953777</v>
      </c>
      <c r="Y14" s="92">
        <f>$G14*'National calculations'!$E$75</f>
        <v>0.693317174081724</v>
      </c>
      <c r="Z14" s="92">
        <f>$G14*'National calculations'!$E$64</f>
        <v>0.81996689572925274</v>
      </c>
      <c r="AA14" s="92">
        <f>$G14*'National calculations'!$E$65</f>
        <v>5.3071279873732511</v>
      </c>
      <c r="AB14" s="93">
        <f t="shared" si="6"/>
        <v>7583706.0245305877</v>
      </c>
      <c r="AC14" s="93">
        <f t="shared" si="6"/>
        <v>289521.6316477104</v>
      </c>
      <c r="AD14" s="93">
        <f t="shared" si="6"/>
        <v>26694.657248665288</v>
      </c>
      <c r="AE14" s="93">
        <f t="shared" si="6"/>
        <v>45879.895493787284</v>
      </c>
      <c r="AF14" s="93">
        <f t="shared" si="6"/>
        <v>42334.405874379212</v>
      </c>
      <c r="AG14" s="93">
        <f t="shared" si="6"/>
        <v>63069.670989914979</v>
      </c>
      <c r="AH14" s="93">
        <f t="shared" si="6"/>
        <v>93128.156508516797</v>
      </c>
      <c r="AI14" s="93">
        <f t="shared" si="6"/>
        <v>35183.247798431526</v>
      </c>
      <c r="AJ14" s="93">
        <f t="shared" si="17"/>
        <v>306290.03391369508</v>
      </c>
      <c r="AK14" s="93">
        <f t="shared" si="7"/>
        <v>124924.81481116527</v>
      </c>
      <c r="AL14" s="93">
        <f t="shared" si="7"/>
        <v>74175.090246863314</v>
      </c>
      <c r="AM14" s="92">
        <f t="shared" si="18"/>
        <v>8378617.5951500228</v>
      </c>
      <c r="AN14" s="92">
        <f t="shared" si="8"/>
        <v>9.8319175089469351</v>
      </c>
      <c r="AO14" s="92">
        <f t="shared" si="9"/>
        <v>0.3753511528807188</v>
      </c>
      <c r="AP14" s="92">
        <f t="shared" si="10"/>
        <v>0.39709059627458443</v>
      </c>
      <c r="AQ14" s="92">
        <f t="shared" si="11"/>
        <v>0.16195913581972934</v>
      </c>
      <c r="AR14" s="92">
        <f t="shared" si="12"/>
        <v>9.6164509300186801E-2</v>
      </c>
      <c r="AS14" s="92">
        <f t="shared" si="13"/>
        <v>10.862482903222155</v>
      </c>
      <c r="AT14" s="92">
        <v>0</v>
      </c>
      <c r="AU14" s="92">
        <v>0</v>
      </c>
      <c r="AV14" s="92">
        <f t="shared" si="19"/>
        <v>0</v>
      </c>
      <c r="AW14" s="92">
        <f t="shared" si="20"/>
        <v>0</v>
      </c>
      <c r="AX14" s="92">
        <f t="shared" si="14"/>
        <v>10.86</v>
      </c>
      <c r="AY14" s="184"/>
      <c r="AZ14" s="91">
        <v>462.95</v>
      </c>
      <c r="BA14" s="91">
        <v>1625.81</v>
      </c>
      <c r="BB14" s="92">
        <f t="shared" si="21"/>
        <v>2865754</v>
      </c>
      <c r="BC14" s="92">
        <f t="shared" si="22"/>
        <v>10064090</v>
      </c>
      <c r="BD14" s="93">
        <f t="shared" si="23"/>
        <v>12929844</v>
      </c>
      <c r="BE14" s="184"/>
      <c r="BF14" s="185"/>
      <c r="BG14" s="30"/>
      <c r="BI14" s="30"/>
      <c r="BK14" s="30"/>
    </row>
    <row r="15" spans="1:63" x14ac:dyDescent="0.35">
      <c r="A15" s="90" t="s">
        <v>71</v>
      </c>
      <c r="B15" s="89">
        <v>892</v>
      </c>
      <c r="C15" s="90" t="s">
        <v>78</v>
      </c>
      <c r="D15" s="203">
        <v>11.43</v>
      </c>
      <c r="E15" s="203">
        <f t="shared" si="15"/>
        <v>11.487149999999998</v>
      </c>
      <c r="F15" s="203">
        <f t="shared" si="16"/>
        <v>12.294474445799999</v>
      </c>
      <c r="G15" s="91">
        <f>ACA!W21</f>
        <v>1.0457404757602471</v>
      </c>
      <c r="H15" s="91">
        <f>'Formula factor data'!AH18</f>
        <v>773.3</v>
      </c>
      <c r="I15" s="91">
        <f>'Formula factor data'!AI18</f>
        <v>289.17276490066223</v>
      </c>
      <c r="J15" s="91">
        <f>'Formula factor data'!AJ18</f>
        <v>74.689139652154708</v>
      </c>
      <c r="K15" s="91">
        <f>'Formula factor data'!AK18</f>
        <v>170.64288921675541</v>
      </c>
      <c r="L15" s="91">
        <f>'Formula factor data'!AL18</f>
        <v>153.14819178169111</v>
      </c>
      <c r="M15" s="91">
        <f>'Formula factor data'!AM18</f>
        <v>100.54481863992416</v>
      </c>
      <c r="N15" s="91">
        <f>'Formula factor data'!AN18</f>
        <v>62.199085092052087</v>
      </c>
      <c r="O15" s="91">
        <f>'Formula factor data'!AO18</f>
        <v>57.762775835525048</v>
      </c>
      <c r="P15" s="91">
        <f>'Formula factor data'!AP18</f>
        <v>282.47437973535</v>
      </c>
      <c r="Q15" s="91">
        <f>'Formula factor data'!AQ18</f>
        <v>16.448562264363286</v>
      </c>
      <c r="R15" s="92">
        <f>$G15*'National calculations'!$E$61</f>
        <v>9.6131619052328734</v>
      </c>
      <c r="S15" s="92">
        <f>$G15*'National calculations'!$E$62</f>
        <v>1.836210239487891</v>
      </c>
      <c r="T15" s="92">
        <f>$G15*'National calculations'!$E$70</f>
        <v>1.9615574818383834</v>
      </c>
      <c r="U15" s="92">
        <f>$G15*'National calculations'!$E$71</f>
        <v>1.485591328157011</v>
      </c>
      <c r="V15" s="92">
        <f>$G15*'National calculations'!$E$72</f>
        <v>1.3990520274876717</v>
      </c>
      <c r="W15" s="92">
        <f>$G15*'National calculations'!$E$73</f>
        <v>1.2836662932618828</v>
      </c>
      <c r="X15" s="92">
        <f>$G15*'National calculations'!$E$74</f>
        <v>0.82212335635873401</v>
      </c>
      <c r="Y15" s="92">
        <f>$G15*'National calculations'!$E$75</f>
        <v>0.67789118857649988</v>
      </c>
      <c r="Z15" s="92">
        <f>$G15*'National calculations'!$E$64</f>
        <v>0.80172301266803192</v>
      </c>
      <c r="AA15" s="92">
        <f>$G15*'National calculations'!$E$65</f>
        <v>5.1890468515409829</v>
      </c>
      <c r="AB15" s="93">
        <f t="shared" si="6"/>
        <v>4237299.117750451</v>
      </c>
      <c r="AC15" s="93">
        <f t="shared" si="6"/>
        <v>302659.73537822376</v>
      </c>
      <c r="AD15" s="93">
        <f t="shared" si="6"/>
        <v>83509.013197150896</v>
      </c>
      <c r="AE15" s="93">
        <f t="shared" si="6"/>
        <v>144498.18996627955</v>
      </c>
      <c r="AF15" s="93">
        <f t="shared" si="6"/>
        <v>122129.50428440006</v>
      </c>
      <c r="AG15" s="93">
        <f t="shared" si="6"/>
        <v>73567.616950613839</v>
      </c>
      <c r="AH15" s="93">
        <f t="shared" si="6"/>
        <v>29147.132741042602</v>
      </c>
      <c r="AI15" s="93">
        <f t="shared" si="6"/>
        <v>22319.419756974537</v>
      </c>
      <c r="AJ15" s="93">
        <f t="shared" si="17"/>
        <v>475170.87689646147</v>
      </c>
      <c r="AK15" s="93">
        <f t="shared" si="7"/>
        <v>129085.74011208632</v>
      </c>
      <c r="AL15" s="93">
        <f t="shared" si="7"/>
        <v>48650.845331253971</v>
      </c>
      <c r="AM15" s="92">
        <f t="shared" si="18"/>
        <v>5192866.3154684771</v>
      </c>
      <c r="AN15" s="92">
        <f t="shared" si="8"/>
        <v>9.6131619052328734</v>
      </c>
      <c r="AO15" s="92">
        <f t="shared" si="9"/>
        <v>0.68664424142198455</v>
      </c>
      <c r="AP15" s="92">
        <f t="shared" si="10"/>
        <v>1.0780203250513554</v>
      </c>
      <c r="AQ15" s="92">
        <f t="shared" si="11"/>
        <v>0.29285686114439219</v>
      </c>
      <c r="AR15" s="92">
        <f t="shared" si="12"/>
        <v>0.11037418884038552</v>
      </c>
      <c r="AS15" s="92">
        <f t="shared" si="13"/>
        <v>11.781057521690991</v>
      </c>
      <c r="AT15" s="92">
        <v>0</v>
      </c>
      <c r="AU15" s="92">
        <v>0</v>
      </c>
      <c r="AV15" s="92">
        <f t="shared" si="19"/>
        <v>0</v>
      </c>
      <c r="AW15" s="92">
        <f t="shared" si="20"/>
        <v>0</v>
      </c>
      <c r="AX15" s="92">
        <f t="shared" si="14"/>
        <v>11.78</v>
      </c>
      <c r="AY15" s="184"/>
      <c r="AZ15" s="91">
        <v>264.55</v>
      </c>
      <c r="BA15" s="91">
        <v>929.06999999999994</v>
      </c>
      <c r="BB15" s="92">
        <f t="shared" si="21"/>
        <v>1776348</v>
      </c>
      <c r="BC15" s="92">
        <f t="shared" si="22"/>
        <v>6238334</v>
      </c>
      <c r="BD15" s="93">
        <f t="shared" si="23"/>
        <v>8014682</v>
      </c>
      <c r="BE15" s="184"/>
      <c r="BF15" s="185"/>
      <c r="BG15" s="30"/>
      <c r="BI15" s="30"/>
      <c r="BK15" s="30"/>
    </row>
    <row r="16" spans="1:63" x14ac:dyDescent="0.35">
      <c r="A16" s="90" t="s">
        <v>71</v>
      </c>
      <c r="B16" s="89">
        <v>891</v>
      </c>
      <c r="C16" s="90" t="s">
        <v>79</v>
      </c>
      <c r="D16" s="203">
        <v>10.38</v>
      </c>
      <c r="E16" s="203">
        <f t="shared" si="15"/>
        <v>10.431899999999999</v>
      </c>
      <c r="F16" s="203">
        <f t="shared" si="16"/>
        <v>11.165060782800001</v>
      </c>
      <c r="G16" s="91">
        <f>ACA!W22</f>
        <v>1.0474165951870011</v>
      </c>
      <c r="H16" s="91">
        <f>'Formula factor data'!AH19</f>
        <v>4095.71</v>
      </c>
      <c r="I16" s="91">
        <f>'Formula factor data'!AI19</f>
        <v>931.43696035113385</v>
      </c>
      <c r="J16" s="91">
        <f>'Formula factor data'!AJ19</f>
        <v>58.300519848998533</v>
      </c>
      <c r="K16" s="91">
        <f>'Formula factor data'!AK19</f>
        <v>253.58756522157299</v>
      </c>
      <c r="L16" s="91">
        <f>'Formula factor data'!AL19</f>
        <v>141.0242304455505</v>
      </c>
      <c r="M16" s="91">
        <f>'Formula factor data'!AM19</f>
        <v>233.30056000384718</v>
      </c>
      <c r="N16" s="91">
        <f>'Formula factor data'!AN19</f>
        <v>519.58368703262886</v>
      </c>
      <c r="O16" s="91">
        <f>'Formula factor data'!AO19</f>
        <v>409.28373707438129</v>
      </c>
      <c r="P16" s="91">
        <f>'Formula factor data'!AP19</f>
        <v>500.44671423446596</v>
      </c>
      <c r="Q16" s="91">
        <f>'Formula factor data'!AQ19</f>
        <v>80.917983463923477</v>
      </c>
      <c r="R16" s="92">
        <f>$G16*'National calculations'!$E$61</f>
        <v>9.6285699417346446</v>
      </c>
      <c r="S16" s="92">
        <f>$G16*'National calculations'!$E$62</f>
        <v>1.8391533288349613</v>
      </c>
      <c r="T16" s="92">
        <f>$G16*'National calculations'!$E$70</f>
        <v>1.9647014785356653</v>
      </c>
      <c r="U16" s="92">
        <f>$G16*'National calculations'!$E$71</f>
        <v>1.4879724433027464</v>
      </c>
      <c r="V16" s="92">
        <f>$G16*'National calculations'!$E$72</f>
        <v>1.4012944368967624</v>
      </c>
      <c r="W16" s="92">
        <f>$G16*'National calculations'!$E$73</f>
        <v>1.2857237616887804</v>
      </c>
      <c r="X16" s="92">
        <f>$G16*'National calculations'!$E$74</f>
        <v>0.82344106085685942</v>
      </c>
      <c r="Y16" s="92">
        <f>$G16*'National calculations'!$E$75</f>
        <v>0.67897771684688402</v>
      </c>
      <c r="Z16" s="92">
        <f>$G16*'National calculations'!$E$64</f>
        <v>0.80300801936668897</v>
      </c>
      <c r="AA16" s="92">
        <f>$G16*'National calculations'!$E$65</f>
        <v>5.1973638885456772</v>
      </c>
      <c r="AB16" s="93">
        <f t="shared" si="6"/>
        <v>22478423.211755339</v>
      </c>
      <c r="AC16" s="93">
        <f t="shared" si="6"/>
        <v>976441.57015093218</v>
      </c>
      <c r="AD16" s="93">
        <f t="shared" si="6"/>
        <v>65289.577001633443</v>
      </c>
      <c r="AE16" s="93">
        <f t="shared" si="6"/>
        <v>215078.84613794493</v>
      </c>
      <c r="AF16" s="93">
        <f t="shared" si="6"/>
        <v>112641.38766686825</v>
      </c>
      <c r="AG16" s="93">
        <f t="shared" si="6"/>
        <v>170977.2419589799</v>
      </c>
      <c r="AH16" s="93">
        <f t="shared" si="6"/>
        <v>243872.52919881782</v>
      </c>
      <c r="AI16" s="93">
        <f t="shared" si="6"/>
        <v>158399.88628455455</v>
      </c>
      <c r="AJ16" s="93">
        <f t="shared" si="17"/>
        <v>966259.46824879874</v>
      </c>
      <c r="AK16" s="93">
        <f t="shared" si="7"/>
        <v>229061.75313371199</v>
      </c>
      <c r="AL16" s="93">
        <f t="shared" si="7"/>
        <v>239719.31695791931</v>
      </c>
      <c r="AM16" s="92">
        <f t="shared" si="18"/>
        <v>24889905.3202467</v>
      </c>
      <c r="AN16" s="92">
        <f t="shared" si="8"/>
        <v>9.6285699417346429</v>
      </c>
      <c r="AO16" s="92">
        <f t="shared" si="9"/>
        <v>0.41825602550710511</v>
      </c>
      <c r="AP16" s="92">
        <f t="shared" si="10"/>
        <v>0.41389455053197027</v>
      </c>
      <c r="AQ16" s="92">
        <f t="shared" si="11"/>
        <v>9.8117963624374263E-2</v>
      </c>
      <c r="AR16" s="92">
        <f t="shared" si="12"/>
        <v>0.10268310138885128</v>
      </c>
      <c r="AS16" s="92">
        <f t="shared" si="13"/>
        <v>10.661521582786943</v>
      </c>
      <c r="AT16" s="92">
        <v>0</v>
      </c>
      <c r="AU16" s="92">
        <v>0</v>
      </c>
      <c r="AV16" s="92">
        <f t="shared" si="19"/>
        <v>0</v>
      </c>
      <c r="AW16" s="92">
        <f t="shared" si="20"/>
        <v>0</v>
      </c>
      <c r="AX16" s="92">
        <f t="shared" si="14"/>
        <v>10.66</v>
      </c>
      <c r="AY16" s="184"/>
      <c r="AZ16" s="91">
        <v>1401.16</v>
      </c>
      <c r="BA16" s="91">
        <v>4920.75</v>
      </c>
      <c r="BB16" s="92">
        <f t="shared" si="21"/>
        <v>8513729</v>
      </c>
      <c r="BC16" s="92">
        <f t="shared" si="22"/>
        <v>29899462</v>
      </c>
      <c r="BD16" s="93">
        <f t="shared" si="23"/>
        <v>38413191</v>
      </c>
      <c r="BE16" s="184"/>
      <c r="BF16" s="185"/>
      <c r="BG16" s="30"/>
      <c r="BI16" s="30"/>
      <c r="BK16" s="30"/>
    </row>
    <row r="17" spans="1:63" x14ac:dyDescent="0.35">
      <c r="A17" s="90" t="s">
        <v>71</v>
      </c>
      <c r="B17" s="89">
        <v>857</v>
      </c>
      <c r="C17" s="90" t="s">
        <v>80</v>
      </c>
      <c r="D17" s="203">
        <v>9.4499999999999993</v>
      </c>
      <c r="E17" s="203">
        <f t="shared" si="15"/>
        <v>9.4972499999999975</v>
      </c>
      <c r="F17" s="203">
        <f t="shared" si="16"/>
        <v>10.164722966999999</v>
      </c>
      <c r="G17" s="91">
        <f>ACA!W23</f>
        <v>1.0293810231417266</v>
      </c>
      <c r="H17" s="91">
        <f>'Formula factor data'!AH20</f>
        <v>139.25</v>
      </c>
      <c r="I17" s="91">
        <f>'Formula factor data'!AI20</f>
        <v>14.903349108117947</v>
      </c>
      <c r="J17" s="91">
        <f>'Formula factor data'!AJ20</f>
        <v>0</v>
      </c>
      <c r="K17" s="91">
        <f>'Formula factor data'!AK20</f>
        <v>0</v>
      </c>
      <c r="L17" s="91">
        <f>'Formula factor data'!AL20</f>
        <v>0</v>
      </c>
      <c r="M17" s="91">
        <f>'Formula factor data'!AM20</f>
        <v>0</v>
      </c>
      <c r="N17" s="91">
        <f>'Formula factor data'!AN20</f>
        <v>0</v>
      </c>
      <c r="O17" s="91">
        <f>'Formula factor data'!AO20</f>
        <v>0</v>
      </c>
      <c r="P17" s="91">
        <f>'Formula factor data'!AP20</f>
        <v>7.7389211767300008</v>
      </c>
      <c r="Q17" s="91">
        <f>'Formula factor data'!AQ20</f>
        <v>1.6824804548685146</v>
      </c>
      <c r="R17" s="92">
        <f>$G17*'National calculations'!$E$61</f>
        <v>9.4627746243078512</v>
      </c>
      <c r="S17" s="92">
        <f>$G17*'National calculations'!$E$62</f>
        <v>1.8074847620804053</v>
      </c>
      <c r="T17" s="92">
        <f>$G17*'National calculations'!$E$70</f>
        <v>1.9308710855225959</v>
      </c>
      <c r="U17" s="92">
        <f>$G17*'National calculations'!$E$71</f>
        <v>1.4623508956531424</v>
      </c>
      <c r="V17" s="92">
        <f>$G17*'National calculations'!$E$72</f>
        <v>1.37716540658597</v>
      </c>
      <c r="W17" s="92">
        <f>$G17*'National calculations'!$E$73</f>
        <v>1.2635847544964041</v>
      </c>
      <c r="X17" s="92">
        <f>$G17*'National calculations'!$E$74</f>
        <v>0.80926214613814651</v>
      </c>
      <c r="Y17" s="92">
        <f>$G17*'National calculations'!$E$75</f>
        <v>0.66728633102619084</v>
      </c>
      <c r="Z17" s="92">
        <f>$G17*'National calculations'!$E$64</f>
        <v>0.78918094325125332</v>
      </c>
      <c r="AA17" s="92">
        <f>$G17*'National calculations'!$E$65</f>
        <v>5.1078699552930367</v>
      </c>
      <c r="AB17" s="93">
        <f t="shared" si="6"/>
        <v>751084.07886787492</v>
      </c>
      <c r="AC17" s="93">
        <f t="shared" si="6"/>
        <v>15354.418557626039</v>
      </c>
      <c r="AD17" s="93">
        <f t="shared" si="6"/>
        <v>0</v>
      </c>
      <c r="AE17" s="93">
        <f t="shared" si="6"/>
        <v>0</v>
      </c>
      <c r="AF17" s="93">
        <f t="shared" si="6"/>
        <v>0</v>
      </c>
      <c r="AG17" s="93">
        <f t="shared" si="6"/>
        <v>0</v>
      </c>
      <c r="AH17" s="93">
        <f t="shared" si="6"/>
        <v>0</v>
      </c>
      <c r="AI17" s="93">
        <f t="shared" si="6"/>
        <v>0</v>
      </c>
      <c r="AJ17" s="93">
        <f t="shared" si="17"/>
        <v>0</v>
      </c>
      <c r="AK17" s="93">
        <f t="shared" si="7"/>
        <v>3481.2231949793622</v>
      </c>
      <c r="AL17" s="93">
        <f t="shared" si="7"/>
        <v>4898.5180785006687</v>
      </c>
      <c r="AM17" s="92">
        <f t="shared" si="18"/>
        <v>774818.238698981</v>
      </c>
      <c r="AN17" s="92">
        <f t="shared" si="8"/>
        <v>9.4627746243078512</v>
      </c>
      <c r="AO17" s="92">
        <f t="shared" si="9"/>
        <v>0.1934475864767525</v>
      </c>
      <c r="AP17" s="92">
        <f t="shared" si="10"/>
        <v>0</v>
      </c>
      <c r="AQ17" s="92">
        <f t="shared" si="11"/>
        <v>4.3859311411123023E-2</v>
      </c>
      <c r="AR17" s="92">
        <f t="shared" si="12"/>
        <v>6.1715557384492976E-2</v>
      </c>
      <c r="AS17" s="92">
        <f t="shared" si="13"/>
        <v>9.7617970795802194</v>
      </c>
      <c r="AT17" s="92">
        <v>0</v>
      </c>
      <c r="AU17" s="92">
        <v>0</v>
      </c>
      <c r="AV17" s="92">
        <f t="shared" si="19"/>
        <v>0</v>
      </c>
      <c r="AW17" s="92">
        <f t="shared" si="20"/>
        <v>0</v>
      </c>
      <c r="AX17" s="92">
        <f t="shared" si="14"/>
        <v>9.76</v>
      </c>
      <c r="AY17" s="184"/>
      <c r="AZ17" s="91">
        <v>47.64</v>
      </c>
      <c r="BA17" s="91">
        <v>167.3</v>
      </c>
      <c r="BB17" s="92">
        <f t="shared" si="21"/>
        <v>265031</v>
      </c>
      <c r="BC17" s="92">
        <f t="shared" si="22"/>
        <v>930724</v>
      </c>
      <c r="BD17" s="93">
        <f t="shared" si="23"/>
        <v>1195755</v>
      </c>
      <c r="BE17" s="184"/>
      <c r="BF17" s="185"/>
      <c r="BG17" s="30"/>
      <c r="BI17" s="30"/>
      <c r="BK17" s="30"/>
    </row>
    <row r="18" spans="1:63" x14ac:dyDescent="0.35">
      <c r="A18" s="90" t="s">
        <v>71</v>
      </c>
      <c r="B18" s="89">
        <v>941</v>
      </c>
      <c r="C18" s="90" t="s">
        <v>81</v>
      </c>
      <c r="D18" s="203">
        <v>10.62</v>
      </c>
      <c r="E18" s="203">
        <f t="shared" si="15"/>
        <v>10.673099999999998</v>
      </c>
      <c r="F18" s="203">
        <f t="shared" si="16"/>
        <v>11.4232124772</v>
      </c>
      <c r="G18" s="91">
        <f>ACA!W24</f>
        <v>1.0889003202237746</v>
      </c>
      <c r="H18" s="91">
        <f>'Formula factor data'!AH21</f>
        <v>1908.19</v>
      </c>
      <c r="I18" s="91">
        <f>'Formula factor data'!AI21</f>
        <v>304.86936325856772</v>
      </c>
      <c r="J18" s="91">
        <f>'Formula factor data'!AJ21</f>
        <v>25.332392496392497</v>
      </c>
      <c r="K18" s="91">
        <f>'Formula factor data'!AK21</f>
        <v>50.271424860853436</v>
      </c>
      <c r="L18" s="91">
        <f>'Formula factor data'!AL21</f>
        <v>29.738025974025973</v>
      </c>
      <c r="M18" s="91">
        <f>'Formula factor data'!AM21</f>
        <v>67.579270665842088</v>
      </c>
      <c r="N18" s="91">
        <f>'Formula factor data'!AN21</f>
        <v>213.35853555967842</v>
      </c>
      <c r="O18" s="91">
        <f>'Formula factor data'!AO21</f>
        <v>163.1657827252113</v>
      </c>
      <c r="P18" s="91">
        <f>'Formula factor data'!AP21</f>
        <v>453.68797059582903</v>
      </c>
      <c r="Q18" s="91">
        <f>'Formula factor data'!AQ21</f>
        <v>33.391757311863294</v>
      </c>
      <c r="R18" s="92">
        <f>$G18*'National calculations'!$E$61</f>
        <v>10.0099167237082</v>
      </c>
      <c r="S18" s="92">
        <f>$G18*'National calculations'!$E$62</f>
        <v>1.9119943849576542</v>
      </c>
      <c r="T18" s="92">
        <f>$G18*'National calculations'!$E$70</f>
        <v>2.042514963914293</v>
      </c>
      <c r="U18" s="92">
        <f>$G18*'National calculations'!$E$71</f>
        <v>1.5469047153174424</v>
      </c>
      <c r="V18" s="92">
        <f>$G18*'National calculations'!$E$72</f>
        <v>1.4567937610271071</v>
      </c>
      <c r="W18" s="92">
        <f>$G18*'National calculations'!$E$73</f>
        <v>1.3366458219733237</v>
      </c>
      <c r="X18" s="92">
        <f>$G18*'National calculations'!$E$74</f>
        <v>0.85605406575819609</v>
      </c>
      <c r="Y18" s="92">
        <f>$G18*'National calculations'!$E$75</f>
        <v>0.70586914194096861</v>
      </c>
      <c r="Z18" s="92">
        <f>$G18*'National calculations'!$E$64</f>
        <v>0.83481175823315634</v>
      </c>
      <c r="AA18" s="92">
        <f>$G18*'National calculations'!$E$65</f>
        <v>5.4032094092861529</v>
      </c>
      <c r="AB18" s="93">
        <f t="shared" si="6"/>
        <v>10887469.106017267</v>
      </c>
      <c r="AC18" s="93">
        <f t="shared" si="6"/>
        <v>332257.85109671816</v>
      </c>
      <c r="AD18" s="93">
        <f t="shared" si="6"/>
        <v>29492.820725010144</v>
      </c>
      <c r="AE18" s="93">
        <f t="shared" si="6"/>
        <v>44326.109372898987</v>
      </c>
      <c r="AF18" s="93">
        <f t="shared" si="6"/>
        <v>24693.637301407165</v>
      </c>
      <c r="AG18" s="93">
        <f t="shared" si="6"/>
        <v>51487.843378876263</v>
      </c>
      <c r="AH18" s="93">
        <f t="shared" si="6"/>
        <v>104108.4718431441</v>
      </c>
      <c r="AI18" s="93">
        <f t="shared" si="6"/>
        <v>65649.003896431706</v>
      </c>
      <c r="AJ18" s="93">
        <f t="shared" si="17"/>
        <v>319757.88651776838</v>
      </c>
      <c r="AK18" s="93">
        <f t="shared" si="7"/>
        <v>215884.10988073185</v>
      </c>
      <c r="AL18" s="93">
        <f t="shared" si="7"/>
        <v>102840.91466103389</v>
      </c>
      <c r="AM18" s="92">
        <f t="shared" si="18"/>
        <v>11858209.868173519</v>
      </c>
      <c r="AN18" s="92">
        <f t="shared" si="8"/>
        <v>10.0099167237082</v>
      </c>
      <c r="AO18" s="92">
        <f t="shared" si="9"/>
        <v>0.30547718555070341</v>
      </c>
      <c r="AP18" s="92">
        <f t="shared" si="10"/>
        <v>0.29398474380265416</v>
      </c>
      <c r="AQ18" s="92">
        <f t="shared" si="11"/>
        <v>0.19848340700996051</v>
      </c>
      <c r="AR18" s="92">
        <f t="shared" si="12"/>
        <v>9.4551725614356777E-2</v>
      </c>
      <c r="AS18" s="92">
        <f t="shared" si="13"/>
        <v>10.902413785685873</v>
      </c>
      <c r="AT18" s="92">
        <v>0</v>
      </c>
      <c r="AU18" s="92">
        <v>0</v>
      </c>
      <c r="AV18" s="92">
        <f t="shared" si="19"/>
        <v>0</v>
      </c>
      <c r="AW18" s="92">
        <f t="shared" si="20"/>
        <v>0</v>
      </c>
      <c r="AX18" s="92">
        <f t="shared" si="14"/>
        <v>10.9</v>
      </c>
      <c r="AY18" s="184"/>
      <c r="AZ18" s="91">
        <v>652.79999999999995</v>
      </c>
      <c r="BA18" s="91">
        <v>2292.58</v>
      </c>
      <c r="BB18" s="92">
        <f t="shared" si="21"/>
        <v>4055847</v>
      </c>
      <c r="BC18" s="92">
        <f t="shared" si="22"/>
        <v>14243800</v>
      </c>
      <c r="BD18" s="93">
        <f t="shared" si="23"/>
        <v>18299647</v>
      </c>
      <c r="BE18" s="184"/>
      <c r="BF18" s="185"/>
      <c r="BG18" s="30"/>
      <c r="BI18" s="30"/>
      <c r="BK18" s="30"/>
    </row>
    <row r="19" spans="1:63" x14ac:dyDescent="0.35">
      <c r="A19" s="90" t="s">
        <v>82</v>
      </c>
      <c r="B19" s="89">
        <v>822</v>
      </c>
      <c r="C19" s="90" t="s">
        <v>83</v>
      </c>
      <c r="D19" s="203">
        <v>11.1</v>
      </c>
      <c r="E19" s="203">
        <f t="shared" si="15"/>
        <v>11.155499999999998</v>
      </c>
      <c r="F19" s="203">
        <f t="shared" si="16"/>
        <v>11.939515865999999</v>
      </c>
      <c r="G19" s="91">
        <f>ACA!W25</f>
        <v>1.1317144809473099</v>
      </c>
      <c r="H19" s="91">
        <f>'Formula factor data'!AH22</f>
        <v>810.92</v>
      </c>
      <c r="I19" s="91">
        <f>'Formula factor data'!AI22</f>
        <v>168.54758059692566</v>
      </c>
      <c r="J19" s="91">
        <f>'Formula factor data'!AJ22</f>
        <v>0</v>
      </c>
      <c r="K19" s="91">
        <f>'Formula factor data'!AK22</f>
        <v>5.4835768306788859</v>
      </c>
      <c r="L19" s="91">
        <f>'Formula factor data'!AL22</f>
        <v>15.584902571403148</v>
      </c>
      <c r="M19" s="91">
        <f>'Formula factor data'!AM22</f>
        <v>79.223254737966002</v>
      </c>
      <c r="N19" s="91">
        <f>'Formula factor data'!AN22</f>
        <v>66.019378948305004</v>
      </c>
      <c r="O19" s="91">
        <f>'Formula factor data'!AO22</f>
        <v>130.81216834237921</v>
      </c>
      <c r="P19" s="91">
        <f>'Formula factor data'!AP22</f>
        <v>225.44759821561999</v>
      </c>
      <c r="Q19" s="91">
        <f>'Formula factor data'!AQ22</f>
        <v>13.499607983531728</v>
      </c>
      <c r="R19" s="92">
        <f>$G19*'National calculations'!$E$61</f>
        <v>10.403493780743112</v>
      </c>
      <c r="S19" s="92">
        <f>$G19*'National calculations'!$E$62</f>
        <v>1.9871715461538701</v>
      </c>
      <c r="T19" s="92">
        <f>$G19*'National calculations'!$E$70</f>
        <v>2.1228240264805351</v>
      </c>
      <c r="U19" s="92">
        <f>$G19*'National calculations'!$E$71</f>
        <v>1.6077270200551113</v>
      </c>
      <c r="V19" s="92">
        <f>$G19*'National calculations'!$E$72</f>
        <v>1.5140730188868534</v>
      </c>
      <c r="W19" s="92">
        <f>$G19*'National calculations'!$E$73</f>
        <v>1.3892010173291733</v>
      </c>
      <c r="X19" s="92">
        <f>$G19*'National calculations'!$E$74</f>
        <v>0.88971301109845946</v>
      </c>
      <c r="Y19" s="92">
        <f>$G19*'National calculations'!$E$75</f>
        <v>0.73362300915136114</v>
      </c>
      <c r="Z19" s="92">
        <f>$G19*'National calculations'!$E$64</f>
        <v>0.86763548335020502</v>
      </c>
      <c r="AA19" s="92">
        <f>$G19*'National calculations'!$E$65</f>
        <v>5.6156566570053519</v>
      </c>
      <c r="AB19" s="93">
        <f t="shared" si="6"/>
        <v>4808748.6707077157</v>
      </c>
      <c r="AC19" s="93">
        <f t="shared" si="6"/>
        <v>190911.78511111348</v>
      </c>
      <c r="AD19" s="93">
        <f t="shared" si="6"/>
        <v>0</v>
      </c>
      <c r="AE19" s="93">
        <f t="shared" si="6"/>
        <v>5025.1739432214508</v>
      </c>
      <c r="AF19" s="93">
        <f t="shared" si="6"/>
        <v>13450.107876644855</v>
      </c>
      <c r="AG19" s="93">
        <f t="shared" si="6"/>
        <v>62732.504864523064</v>
      </c>
      <c r="AH19" s="93">
        <f t="shared" si="6"/>
        <v>33480.831247919617</v>
      </c>
      <c r="AI19" s="93">
        <f t="shared" si="6"/>
        <v>54701.085446581877</v>
      </c>
      <c r="AJ19" s="93">
        <f t="shared" si="17"/>
        <v>169389.70337889087</v>
      </c>
      <c r="AK19" s="93">
        <f t="shared" si="7"/>
        <v>111495.6114333328</v>
      </c>
      <c r="AL19" s="93">
        <f t="shared" si="7"/>
        <v>43211.223160619054</v>
      </c>
      <c r="AM19" s="92">
        <f t="shared" si="18"/>
        <v>5323756.9937916715</v>
      </c>
      <c r="AN19" s="92">
        <f t="shared" si="8"/>
        <v>10.40349378074311</v>
      </c>
      <c r="AO19" s="92">
        <f t="shared" si="9"/>
        <v>0.41302835832793228</v>
      </c>
      <c r="AP19" s="92">
        <f t="shared" si="10"/>
        <v>0.36646638165118695</v>
      </c>
      <c r="AQ19" s="92">
        <f t="shared" si="11"/>
        <v>0.24121533054796071</v>
      </c>
      <c r="AR19" s="92">
        <f t="shared" si="12"/>
        <v>9.3485378877919592E-2</v>
      </c>
      <c r="AS19" s="92">
        <f t="shared" si="13"/>
        <v>11.517689230148109</v>
      </c>
      <c r="AT19" s="92">
        <v>0</v>
      </c>
      <c r="AU19" s="92">
        <v>0</v>
      </c>
      <c r="AV19" s="92">
        <f t="shared" si="19"/>
        <v>0</v>
      </c>
      <c r="AW19" s="92">
        <f t="shared" si="20"/>
        <v>0</v>
      </c>
      <c r="AX19" s="92">
        <f t="shared" si="14"/>
        <v>11.52</v>
      </c>
      <c r="AY19" s="184"/>
      <c r="AZ19" s="91">
        <v>277.42</v>
      </c>
      <c r="BA19" s="91">
        <v>974.27</v>
      </c>
      <c r="BB19" s="92">
        <f t="shared" si="21"/>
        <v>1821651</v>
      </c>
      <c r="BC19" s="92">
        <f t="shared" si="22"/>
        <v>6397447</v>
      </c>
      <c r="BD19" s="93">
        <f t="shared" si="23"/>
        <v>8219098</v>
      </c>
      <c r="BE19" s="184"/>
      <c r="BF19" s="185"/>
      <c r="BG19" s="30"/>
      <c r="BI19" s="30"/>
      <c r="BK19" s="30"/>
    </row>
    <row r="20" spans="1:63" x14ac:dyDescent="0.35">
      <c r="A20" s="90" t="s">
        <v>82</v>
      </c>
      <c r="B20" s="89">
        <v>873</v>
      </c>
      <c r="C20" s="90" t="s">
        <v>84</v>
      </c>
      <c r="D20" s="203">
        <v>11.07</v>
      </c>
      <c r="E20" s="203">
        <f t="shared" si="15"/>
        <v>11.125349999999999</v>
      </c>
      <c r="F20" s="203">
        <f t="shared" si="16"/>
        <v>11.907246904200001</v>
      </c>
      <c r="G20" s="91">
        <f>ACA!W26</f>
        <v>1.1436100692344875</v>
      </c>
      <c r="H20" s="91">
        <f>'Formula factor data'!AH23</f>
        <v>3121.34</v>
      </c>
      <c r="I20" s="91">
        <f>'Formula factor data'!AI23</f>
        <v>660.05627903402433</v>
      </c>
      <c r="J20" s="91">
        <f>'Formula factor data'!AJ23</f>
        <v>4.2967770799277298</v>
      </c>
      <c r="K20" s="91">
        <f>'Formula factor data'!AK23</f>
        <v>17.008075941380596</v>
      </c>
      <c r="L20" s="91">
        <f>'Formula factor data'!AL23</f>
        <v>36.880669936046345</v>
      </c>
      <c r="M20" s="91">
        <f>'Formula factor data'!AM23</f>
        <v>65.525850468897886</v>
      </c>
      <c r="N20" s="91">
        <f>'Formula factor data'!AN23</f>
        <v>259.41791620063668</v>
      </c>
      <c r="O20" s="91">
        <f>'Formula factor data'!AO23</f>
        <v>240.61951647595288</v>
      </c>
      <c r="P20" s="91">
        <f>'Formula factor data'!AP23</f>
        <v>567.55996932367998</v>
      </c>
      <c r="Q20" s="91">
        <f>'Formula factor data'!AQ23</f>
        <v>52.994796775853196</v>
      </c>
      <c r="R20" s="92">
        <f>$G20*'National calculations'!$E$61</f>
        <v>10.51284616674452</v>
      </c>
      <c r="S20" s="92">
        <f>$G20*'National calculations'!$E$62</f>
        <v>2.0080589474967017</v>
      </c>
      <c r="T20" s="92">
        <f>$G20*'National calculations'!$E$70</f>
        <v>2.1451372875108294</v>
      </c>
      <c r="U20" s="92">
        <f>$G20*'National calculations'!$E$71</f>
        <v>1.6246260339236427</v>
      </c>
      <c r="V20" s="92">
        <f>$G20*'National calculations'!$E$72</f>
        <v>1.5299876241805193</v>
      </c>
      <c r="W20" s="92">
        <f>$G20*'National calculations'!$E$73</f>
        <v>1.4038030778563511</v>
      </c>
      <c r="X20" s="92">
        <f>$G20*'National calculations'!$E$74</f>
        <v>0.89906489255968558</v>
      </c>
      <c r="Y20" s="92">
        <f>$G20*'National calculations'!$E$75</f>
        <v>0.74133420965447749</v>
      </c>
      <c r="Z20" s="92">
        <f>$G20*'National calculations'!$E$64</f>
        <v>0.87675530523729539</v>
      </c>
      <c r="AA20" s="92">
        <f>$G20*'National calculations'!$E$65</f>
        <v>5.6746835058073284</v>
      </c>
      <c r="AB20" s="93">
        <f t="shared" si="6"/>
        <v>18704075.334840614</v>
      </c>
      <c r="AC20" s="93">
        <f t="shared" si="6"/>
        <v>755496.19267042167</v>
      </c>
      <c r="AD20" s="93">
        <f t="shared" si="6"/>
        <v>5253.7907362566766</v>
      </c>
      <c r="AE20" s="93">
        <f t="shared" si="6"/>
        <v>15750.104887950853</v>
      </c>
      <c r="AF20" s="93">
        <f t="shared" si="6"/>
        <v>32163.372086973352</v>
      </c>
      <c r="AG20" s="93">
        <f t="shared" si="6"/>
        <v>52431.67262341451</v>
      </c>
      <c r="AH20" s="93">
        <f t="shared" si="6"/>
        <v>132943.11834548027</v>
      </c>
      <c r="AI20" s="93">
        <f t="shared" si="6"/>
        <v>101676.30307226155</v>
      </c>
      <c r="AJ20" s="93">
        <f t="shared" si="17"/>
        <v>340218.36175233719</v>
      </c>
      <c r="AK20" s="93">
        <f t="shared" si="7"/>
        <v>283638.39206256624</v>
      </c>
      <c r="AL20" s="93">
        <f t="shared" si="7"/>
        <v>171415.35851980097</v>
      </c>
      <c r="AM20" s="92">
        <f t="shared" si="18"/>
        <v>20254843.639845744</v>
      </c>
      <c r="AN20" s="92">
        <f t="shared" si="8"/>
        <v>10.512846166744518</v>
      </c>
      <c r="AO20" s="92">
        <f t="shared" si="9"/>
        <v>0.42463554658116448</v>
      </c>
      <c r="AP20" s="92">
        <f t="shared" si="10"/>
        <v>0.19122374328453465</v>
      </c>
      <c r="AQ20" s="92">
        <f t="shared" si="11"/>
        <v>0.15942230392871426</v>
      </c>
      <c r="AR20" s="92">
        <f t="shared" si="12"/>
        <v>9.6346024193950525E-2</v>
      </c>
      <c r="AS20" s="92">
        <f t="shared" si="13"/>
        <v>11.384473784732885</v>
      </c>
      <c r="AT20" s="92">
        <v>0</v>
      </c>
      <c r="AU20" s="92">
        <v>0</v>
      </c>
      <c r="AV20" s="92">
        <f t="shared" si="19"/>
        <v>0</v>
      </c>
      <c r="AW20" s="92">
        <f t="shared" si="20"/>
        <v>0</v>
      </c>
      <c r="AX20" s="92">
        <f t="shared" si="14"/>
        <v>11.38</v>
      </c>
      <c r="AY20" s="184"/>
      <c r="AZ20" s="91">
        <v>1067.83</v>
      </c>
      <c r="BA20" s="91">
        <v>3750.1000000000004</v>
      </c>
      <c r="BB20" s="92">
        <f t="shared" si="21"/>
        <v>6926587</v>
      </c>
      <c r="BC20" s="92">
        <f t="shared" si="22"/>
        <v>24325399</v>
      </c>
      <c r="BD20" s="93">
        <f t="shared" si="23"/>
        <v>31251986</v>
      </c>
      <c r="BE20" s="184"/>
      <c r="BF20" s="185"/>
      <c r="BG20" s="30"/>
      <c r="BI20" s="30"/>
      <c r="BK20" s="30"/>
    </row>
    <row r="21" spans="1:63" x14ac:dyDescent="0.35">
      <c r="A21" s="90" t="s">
        <v>82</v>
      </c>
      <c r="B21" s="89">
        <v>823</v>
      </c>
      <c r="C21" s="90" t="s">
        <v>85</v>
      </c>
      <c r="D21" s="203">
        <v>10.54</v>
      </c>
      <c r="E21" s="203">
        <f t="shared" si="15"/>
        <v>10.592699999999999</v>
      </c>
      <c r="F21" s="203">
        <f t="shared" si="16"/>
        <v>11.337161912399999</v>
      </c>
      <c r="G21" s="91">
        <f>ACA!W27</f>
        <v>1.1237518923926524</v>
      </c>
      <c r="H21" s="91">
        <f>'Formula factor data'!AH24</f>
        <v>1712.06</v>
      </c>
      <c r="I21" s="91">
        <f>'Formula factor data'!AI24</f>
        <v>222.93556009231315</v>
      </c>
      <c r="J21" s="91">
        <f>'Formula factor data'!AJ24</f>
        <v>0</v>
      </c>
      <c r="K21" s="91">
        <f>'Formula factor data'!AK24</f>
        <v>5.7915604539502397</v>
      </c>
      <c r="L21" s="91">
        <f>'Formula factor data'!AL24</f>
        <v>63.893989524225219</v>
      </c>
      <c r="M21" s="91">
        <f>'Formula factor data'!AM24</f>
        <v>26.622495635093845</v>
      </c>
      <c r="N21" s="91">
        <f>'Formula factor data'!AN24</f>
        <v>130.31011021388039</v>
      </c>
      <c r="O21" s="91">
        <f>'Formula factor data'!AO24</f>
        <v>121.71618179834132</v>
      </c>
      <c r="P21" s="91">
        <f>'Formula factor data'!AP24</f>
        <v>190.924038646138</v>
      </c>
      <c r="Q21" s="91">
        <f>'Formula factor data'!AQ24</f>
        <v>27.680987002007821</v>
      </c>
      <c r="R21" s="92">
        <f>$G21*'National calculations'!$E$61</f>
        <v>10.330296219077511</v>
      </c>
      <c r="S21" s="92">
        <f>$G21*'National calculations'!$E$62</f>
        <v>1.9731900784993244</v>
      </c>
      <c r="T21" s="92">
        <f>$G21*'National calculations'!$E$70</f>
        <v>2.1078881264974787</v>
      </c>
      <c r="U21" s="92">
        <f>$G21*'National calculations'!$E$71</f>
        <v>1.5964152722738256</v>
      </c>
      <c r="V21" s="92">
        <f>$G21*'National calculations'!$E$72</f>
        <v>1.5034202078695265</v>
      </c>
      <c r="W21" s="92">
        <f>$G21*'National calculations'!$E$73</f>
        <v>1.3794267886637908</v>
      </c>
      <c r="X21" s="92">
        <f>$G21*'National calculations'!$E$74</f>
        <v>0.88345311184085484</v>
      </c>
      <c r="Y21" s="92">
        <f>$G21*'National calculations'!$E$75</f>
        <v>0.72846133783368716</v>
      </c>
      <c r="Z21" s="92">
        <f>$G21*'National calculations'!$E$64</f>
        <v>0.86153091856319608</v>
      </c>
      <c r="AA21" s="92">
        <f>$G21*'National calculations'!$E$65</f>
        <v>5.576145663573044</v>
      </c>
      <c r="AB21" s="93">
        <f t="shared" si="6"/>
        <v>10081069.55855529</v>
      </c>
      <c r="AC21" s="93">
        <f t="shared" si="6"/>
        <v>250739.71413174004</v>
      </c>
      <c r="AD21" s="93">
        <f t="shared" si="6"/>
        <v>0</v>
      </c>
      <c r="AE21" s="93">
        <f t="shared" si="6"/>
        <v>5270.0692686204775</v>
      </c>
      <c r="AF21" s="93">
        <f t="shared" si="6"/>
        <v>54753.92355691069</v>
      </c>
      <c r="AG21" s="93">
        <f t="shared" si="6"/>
        <v>20932.556686275973</v>
      </c>
      <c r="AH21" s="93">
        <f t="shared" si="6"/>
        <v>65620.037252483118</v>
      </c>
      <c r="AI21" s="93">
        <f t="shared" si="6"/>
        <v>50539.353598431968</v>
      </c>
      <c r="AJ21" s="93">
        <f t="shared" si="17"/>
        <v>197115.94036272223</v>
      </c>
      <c r="AK21" s="93">
        <f t="shared" si="7"/>
        <v>93757.568562643384</v>
      </c>
      <c r="AL21" s="93">
        <f t="shared" si="7"/>
        <v>87981.332911760604</v>
      </c>
      <c r="AM21" s="92">
        <f t="shared" si="18"/>
        <v>10710664.114524158</v>
      </c>
      <c r="AN21" s="92">
        <f t="shared" si="8"/>
        <v>10.330296219077511</v>
      </c>
      <c r="AO21" s="92">
        <f t="shared" si="9"/>
        <v>0.25693856250297431</v>
      </c>
      <c r="AP21" s="92">
        <f t="shared" si="10"/>
        <v>0.20198908871934748</v>
      </c>
      <c r="AQ21" s="92">
        <f t="shared" si="11"/>
        <v>9.6075466041261659E-2</v>
      </c>
      <c r="AR21" s="92">
        <f t="shared" si="12"/>
        <v>9.0156428883723549E-2</v>
      </c>
      <c r="AS21" s="92">
        <f t="shared" si="13"/>
        <v>10.975455765224819</v>
      </c>
      <c r="AT21" s="92">
        <v>0</v>
      </c>
      <c r="AU21" s="92">
        <v>0</v>
      </c>
      <c r="AV21" s="92">
        <f t="shared" si="19"/>
        <v>0</v>
      </c>
      <c r="AW21" s="92">
        <f t="shared" si="20"/>
        <v>0</v>
      </c>
      <c r="AX21" s="92">
        <f t="shared" si="14"/>
        <v>10.98</v>
      </c>
      <c r="AY21" s="184"/>
      <c r="AZ21" s="91">
        <v>585.70000000000005</v>
      </c>
      <c r="BA21" s="91">
        <v>2056.94</v>
      </c>
      <c r="BB21" s="92">
        <f t="shared" si="21"/>
        <v>3665663</v>
      </c>
      <c r="BC21" s="92">
        <f t="shared" si="22"/>
        <v>12873565</v>
      </c>
      <c r="BD21" s="93">
        <f t="shared" si="23"/>
        <v>16539228</v>
      </c>
      <c r="BE21" s="184"/>
      <c r="BF21" s="185"/>
      <c r="BG21" s="30"/>
      <c r="BI21" s="30"/>
      <c r="BK21" s="30"/>
    </row>
    <row r="22" spans="1:63" x14ac:dyDescent="0.35">
      <c r="A22" s="90" t="s">
        <v>82</v>
      </c>
      <c r="B22" s="89">
        <v>881</v>
      </c>
      <c r="C22" s="90" t="s">
        <v>86</v>
      </c>
      <c r="D22" s="203">
        <v>10.75</v>
      </c>
      <c r="E22" s="203">
        <f t="shared" si="15"/>
        <v>10.803749999999999</v>
      </c>
      <c r="F22" s="203">
        <f t="shared" si="16"/>
        <v>11.563044645</v>
      </c>
      <c r="G22" s="91">
        <f>ACA!W28</f>
        <v>1.1047270742909314</v>
      </c>
      <c r="H22" s="91">
        <f>'Formula factor data'!AH25</f>
        <v>6826.65</v>
      </c>
      <c r="I22" s="91">
        <f>'Formula factor data'!AI25</f>
        <v>1380.8348996050033</v>
      </c>
      <c r="J22" s="91">
        <f>'Formula factor data'!AJ25</f>
        <v>105.58855695900859</v>
      </c>
      <c r="K22" s="91">
        <f>'Formula factor data'!AK25</f>
        <v>180.91598665395614</v>
      </c>
      <c r="L22" s="91">
        <f>'Formula factor data'!AL25</f>
        <v>244.44808448522403</v>
      </c>
      <c r="M22" s="91">
        <f>'Formula factor data'!AM25</f>
        <v>336.61436725452813</v>
      </c>
      <c r="N22" s="91">
        <f>'Formula factor data'!AN25</f>
        <v>582.77074118207815</v>
      </c>
      <c r="O22" s="91">
        <f>'Formula factor data'!AO25</f>
        <v>798.09655803145847</v>
      </c>
      <c r="P22" s="91">
        <f>'Formula factor data'!AP25</f>
        <v>791.90734773706504</v>
      </c>
      <c r="Q22" s="91">
        <f>'Formula factor data'!AQ25</f>
        <v>143.03224153377531</v>
      </c>
      <c r="R22" s="92">
        <f>$G22*'National calculations'!$E$61</f>
        <v>10.155407075098944</v>
      </c>
      <c r="S22" s="92">
        <f>$G22*'National calculations'!$E$62</f>
        <v>1.9397844997610834</v>
      </c>
      <c r="T22" s="92">
        <f>$G22*'National calculations'!$E$70</f>
        <v>2.0722021459381867</v>
      </c>
      <c r="U22" s="92">
        <f>$G22*'National calculations'!$E$71</f>
        <v>1.5693883899384795</v>
      </c>
      <c r="V22" s="92">
        <f>$G22*'National calculations'!$E$72</f>
        <v>1.477967707029443</v>
      </c>
      <c r="W22" s="92">
        <f>$G22*'National calculations'!$E$73</f>
        <v>1.3560734631507245</v>
      </c>
      <c r="X22" s="92">
        <f>$G22*'National calculations'!$E$74</f>
        <v>0.86849648763585741</v>
      </c>
      <c r="Y22" s="92">
        <f>$G22*'National calculations'!$E$75</f>
        <v>0.71612868278746122</v>
      </c>
      <c r="Z22" s="92">
        <f>$G22*'National calculations'!$E$64</f>
        <v>0.84694543120995525</v>
      </c>
      <c r="AA22" s="92">
        <f>$G22*'National calculations'!$E$65</f>
        <v>5.4817430132404121</v>
      </c>
      <c r="AB22" s="93">
        <f t="shared" si="6"/>
        <v>39516623.534257792</v>
      </c>
      <c r="AC22" s="93">
        <f t="shared" si="6"/>
        <v>1526757.6169402741</v>
      </c>
      <c r="AD22" s="93">
        <f t="shared" si="6"/>
        <v>124716.47556067523</v>
      </c>
      <c r="AE22" s="93">
        <f t="shared" si="6"/>
        <v>161838.6459351207</v>
      </c>
      <c r="AF22" s="93">
        <f t="shared" si="6"/>
        <v>205933.2337011887</v>
      </c>
      <c r="AG22" s="93">
        <f t="shared" si="6"/>
        <v>260190.07212700852</v>
      </c>
      <c r="AH22" s="93">
        <f t="shared" si="6"/>
        <v>288496.57483374071</v>
      </c>
      <c r="AI22" s="93">
        <f t="shared" si="6"/>
        <v>325777.70699895668</v>
      </c>
      <c r="AJ22" s="93">
        <f t="shared" si="17"/>
        <v>1366952.7091566904</v>
      </c>
      <c r="AK22" s="93">
        <f t="shared" si="7"/>
        <v>382300.31676127529</v>
      </c>
      <c r="AL22" s="93">
        <f t="shared" si="7"/>
        <v>446917.61469665612</v>
      </c>
      <c r="AM22" s="92">
        <f t="shared" si="18"/>
        <v>43239551.791812696</v>
      </c>
      <c r="AN22" s="92">
        <f t="shared" si="8"/>
        <v>10.155407075098942</v>
      </c>
      <c r="AO22" s="92">
        <f t="shared" si="9"/>
        <v>0.39236259878314211</v>
      </c>
      <c r="AP22" s="92">
        <f t="shared" si="10"/>
        <v>0.35129421424026669</v>
      </c>
      <c r="AQ22" s="92">
        <f t="shared" si="11"/>
        <v>9.8247648569576657E-2</v>
      </c>
      <c r="AR22" s="92">
        <f t="shared" si="12"/>
        <v>0.11485369701037668</v>
      </c>
      <c r="AS22" s="92">
        <f t="shared" si="13"/>
        <v>11.112165233702306</v>
      </c>
      <c r="AT22" s="92">
        <v>0</v>
      </c>
      <c r="AU22" s="92">
        <v>0</v>
      </c>
      <c r="AV22" s="92">
        <f t="shared" si="19"/>
        <v>0</v>
      </c>
      <c r="AW22" s="92">
        <f t="shared" si="20"/>
        <v>0</v>
      </c>
      <c r="AX22" s="92">
        <f t="shared" si="14"/>
        <v>11.11</v>
      </c>
      <c r="AY22" s="184"/>
      <c r="AZ22" s="91">
        <v>2335.4299999999998</v>
      </c>
      <c r="BA22" s="91">
        <v>8201.81</v>
      </c>
      <c r="BB22" s="92">
        <f t="shared" si="21"/>
        <v>14789578</v>
      </c>
      <c r="BC22" s="92">
        <f t="shared" si="22"/>
        <v>51939603</v>
      </c>
      <c r="BD22" s="93">
        <f t="shared" si="23"/>
        <v>66729181</v>
      </c>
      <c r="BE22" s="184"/>
      <c r="BF22" s="185"/>
      <c r="BG22" s="30"/>
      <c r="BI22" s="30"/>
      <c r="BK22" s="30"/>
    </row>
    <row r="23" spans="1:63" x14ac:dyDescent="0.35">
      <c r="A23" s="90" t="s">
        <v>82</v>
      </c>
      <c r="B23" s="89">
        <v>919</v>
      </c>
      <c r="C23" s="90" t="s">
        <v>87</v>
      </c>
      <c r="D23" s="203">
        <v>11.85</v>
      </c>
      <c r="E23" s="203">
        <f t="shared" si="15"/>
        <v>11.909249999999998</v>
      </c>
      <c r="F23" s="203">
        <f t="shared" si="16"/>
        <v>12.746239911</v>
      </c>
      <c r="G23" s="91">
        <f>ACA!W29</f>
        <v>1.2301856651208207</v>
      </c>
      <c r="H23" s="91">
        <f>'Formula factor data'!AH26</f>
        <v>5628.41</v>
      </c>
      <c r="I23" s="91">
        <f>'Formula factor data'!AI26</f>
        <v>906.22166733390713</v>
      </c>
      <c r="J23" s="91">
        <f>'Formula factor data'!AJ26</f>
        <v>0</v>
      </c>
      <c r="K23" s="91">
        <f>'Formula factor data'!AK26</f>
        <v>32.533226260999598</v>
      </c>
      <c r="L23" s="91">
        <f>'Formula factor data'!AL26</f>
        <v>90.963548053143157</v>
      </c>
      <c r="M23" s="91">
        <f>'Formula factor data'!AM26</f>
        <v>109.33430019554839</v>
      </c>
      <c r="N23" s="91">
        <f>'Formula factor data'!AN26</f>
        <v>414.83909903951223</v>
      </c>
      <c r="O23" s="91">
        <f>'Formula factor data'!AO26</f>
        <v>690.23852432852129</v>
      </c>
      <c r="P23" s="91">
        <f>'Formula factor data'!AP26</f>
        <v>1169.6395590292659</v>
      </c>
      <c r="Q23" s="91">
        <f>'Formula factor data'!AQ26</f>
        <v>94.50383656469495</v>
      </c>
      <c r="R23" s="92">
        <f>$G23*'National calculations'!$E$61</f>
        <v>11.308708275545733</v>
      </c>
      <c r="S23" s="92">
        <f>$G23*'National calculations'!$E$62</f>
        <v>2.1600765841294232</v>
      </c>
      <c r="T23" s="92">
        <f>$G23*'National calculations'!$E$70</f>
        <v>2.3075322715358983</v>
      </c>
      <c r="U23" s="92">
        <f>$G23*'National calculations'!$E$71</f>
        <v>1.7476163527073347</v>
      </c>
      <c r="V23" s="92">
        <f>$G23*'National calculations'!$E$72</f>
        <v>1.6458134583748698</v>
      </c>
      <c r="W23" s="92">
        <f>$G23*'National calculations'!$E$73</f>
        <v>1.5100762659315801</v>
      </c>
      <c r="X23" s="92">
        <f>$G23*'National calculations'!$E$74</f>
        <v>0.96712749615842775</v>
      </c>
      <c r="Y23" s="92">
        <f>$G23*'National calculations'!$E$75</f>
        <v>0.7974560056043174</v>
      </c>
      <c r="Z23" s="92">
        <f>$G23*'National calculations'!$E$64</f>
        <v>0.94312898892498154</v>
      </c>
      <c r="AA23" s="92">
        <f>$G23*'National calculations'!$E$65</f>
        <v>6.1042784518456017</v>
      </c>
      <c r="AB23" s="93">
        <f t="shared" si="6"/>
        <v>36280526.644743681</v>
      </c>
      <c r="AC23" s="93">
        <f t="shared" si="6"/>
        <v>1115779.6760740569</v>
      </c>
      <c r="AD23" s="93">
        <f t="shared" si="6"/>
        <v>0</v>
      </c>
      <c r="AE23" s="93">
        <f t="shared" si="6"/>
        <v>32407.690985428839</v>
      </c>
      <c r="AF23" s="93">
        <f t="shared" si="6"/>
        <v>85334.148016213556</v>
      </c>
      <c r="AG23" s="93">
        <f t="shared" si="6"/>
        <v>94108.785113195598</v>
      </c>
      <c r="AH23" s="93">
        <f t="shared" si="6"/>
        <v>228685.31052273983</v>
      </c>
      <c r="AI23" s="93">
        <f t="shared" si="6"/>
        <v>313747.86821938737</v>
      </c>
      <c r="AJ23" s="93">
        <f t="shared" si="17"/>
        <v>754283.80285696522</v>
      </c>
      <c r="AK23" s="93">
        <f t="shared" si="7"/>
        <v>628778.95558694168</v>
      </c>
      <c r="AL23" s="93">
        <f t="shared" si="7"/>
        <v>328820.30790040537</v>
      </c>
      <c r="AM23" s="92">
        <f t="shared" si="18"/>
        <v>39108189.387162052</v>
      </c>
      <c r="AN23" s="92">
        <f t="shared" si="8"/>
        <v>11.308708275545733</v>
      </c>
      <c r="AO23" s="92">
        <f t="shared" si="9"/>
        <v>0.3477906200221193</v>
      </c>
      <c r="AP23" s="92">
        <f t="shared" si="10"/>
        <v>0.23511167759507953</v>
      </c>
      <c r="AQ23" s="92">
        <f t="shared" si="11"/>
        <v>0.19599158105289644</v>
      </c>
      <c r="AR23" s="92">
        <f t="shared" si="12"/>
        <v>0.10249390736613111</v>
      </c>
      <c r="AS23" s="92">
        <f t="shared" si="13"/>
        <v>12.19009606158196</v>
      </c>
      <c r="AT23" s="92">
        <v>0</v>
      </c>
      <c r="AU23" s="92">
        <v>0</v>
      </c>
      <c r="AV23" s="92">
        <f t="shared" si="19"/>
        <v>0</v>
      </c>
      <c r="AW23" s="92">
        <f t="shared" si="20"/>
        <v>0</v>
      </c>
      <c r="AX23" s="92">
        <f t="shared" si="14"/>
        <v>12.19</v>
      </c>
      <c r="AY23" s="184"/>
      <c r="AZ23" s="91">
        <v>1925.51</v>
      </c>
      <c r="BA23" s="91">
        <v>6762.19</v>
      </c>
      <c r="BB23" s="92">
        <f t="shared" si="21"/>
        <v>13379022</v>
      </c>
      <c r="BC23" s="92">
        <f t="shared" si="22"/>
        <v>46985725</v>
      </c>
      <c r="BD23" s="93">
        <f t="shared" si="23"/>
        <v>60364747</v>
      </c>
      <c r="BE23" s="184"/>
      <c r="BF23" s="185"/>
      <c r="BG23" s="30"/>
      <c r="BI23" s="30"/>
      <c r="BK23" s="30"/>
    </row>
    <row r="24" spans="1:63" x14ac:dyDescent="0.35">
      <c r="A24" s="90" t="s">
        <v>82</v>
      </c>
      <c r="B24" s="89">
        <v>821</v>
      </c>
      <c r="C24" s="90" t="s">
        <v>88</v>
      </c>
      <c r="D24" s="203">
        <v>11.41</v>
      </c>
      <c r="E24" s="203">
        <f t="shared" si="15"/>
        <v>11.467049999999999</v>
      </c>
      <c r="F24" s="203">
        <f t="shared" si="16"/>
        <v>12.2729618046</v>
      </c>
      <c r="G24" s="91">
        <f>ACA!W30</f>
        <v>1.105613031354074</v>
      </c>
      <c r="H24" s="91">
        <f>'Formula factor data'!AH27</f>
        <v>602.73</v>
      </c>
      <c r="I24" s="91">
        <f>'Formula factor data'!AI27</f>
        <v>147.6815193851119</v>
      </c>
      <c r="J24" s="91">
        <f>'Formula factor data'!AJ27</f>
        <v>22.857062692071299</v>
      </c>
      <c r="K24" s="91">
        <f>'Formula factor data'!AK27</f>
        <v>19.634105716041795</v>
      </c>
      <c r="L24" s="91">
        <f>'Formula factor data'!AL27</f>
        <v>31.414569145666871</v>
      </c>
      <c r="M24" s="91">
        <f>'Formula factor data'!AM27</f>
        <v>26.820929317762754</v>
      </c>
      <c r="N24" s="91">
        <f>'Formula factor data'!AN27</f>
        <v>101.87507682851876</v>
      </c>
      <c r="O24" s="91">
        <f>'Formula factor data'!AO27</f>
        <v>131.51146281499695</v>
      </c>
      <c r="P24" s="91">
        <f>'Formula factor data'!AP27</f>
        <v>313.33680671682606</v>
      </c>
      <c r="Q24" s="91">
        <f>'Formula factor data'!AQ27</f>
        <v>11.668716605860892</v>
      </c>
      <c r="R24" s="92">
        <f>$G24*'National calculations'!$E$61</f>
        <v>10.163551398558244</v>
      </c>
      <c r="S24" s="92">
        <f>$G24*'National calculations'!$E$62</f>
        <v>1.9413401471409042</v>
      </c>
      <c r="T24" s="92">
        <f>$G24*'National calculations'!$E$70</f>
        <v>2.0738639881887999</v>
      </c>
      <c r="U24" s="92">
        <f>$G24*'National calculations'!$E$71</f>
        <v>1.5706469910547527</v>
      </c>
      <c r="V24" s="92">
        <f>$G24*'National calculations'!$E$72</f>
        <v>1.4791529915758364</v>
      </c>
      <c r="W24" s="92">
        <f>$G24*'National calculations'!$E$73</f>
        <v>1.3571609922706112</v>
      </c>
      <c r="X24" s="92">
        <f>$G24*'National calculations'!$E$74</f>
        <v>0.86919299504971737</v>
      </c>
      <c r="Y24" s="92">
        <f>$G24*'National calculations'!$E$75</f>
        <v>0.71670299591818787</v>
      </c>
      <c r="Z24" s="92">
        <f>$G24*'National calculations'!$E$64</f>
        <v>0.84762465534081888</v>
      </c>
      <c r="AA24" s="92">
        <f>$G24*'National calculations'!$E$65</f>
        <v>5.4861392021760631</v>
      </c>
      <c r="AB24" s="93">
        <f t="shared" si="6"/>
        <v>3491750.0806382163</v>
      </c>
      <c r="AC24" s="93">
        <f t="shared" si="6"/>
        <v>163419.03566665869</v>
      </c>
      <c r="AD24" s="93">
        <f t="shared" si="6"/>
        <v>27019.390339930436</v>
      </c>
      <c r="AE24" s="93">
        <f t="shared" si="6"/>
        <v>17577.80196702262</v>
      </c>
      <c r="AF24" s="93">
        <f t="shared" si="6"/>
        <v>26486.163740601096</v>
      </c>
      <c r="AG24" s="93">
        <f t="shared" si="6"/>
        <v>20748.181856513449</v>
      </c>
      <c r="AH24" s="93">
        <f t="shared" si="6"/>
        <v>50472.988795215162</v>
      </c>
      <c r="AI24" s="93">
        <f t="shared" si="6"/>
        <v>53725.155856342259</v>
      </c>
      <c r="AJ24" s="93">
        <f t="shared" si="17"/>
        <v>196029.68255562501</v>
      </c>
      <c r="AK24" s="93">
        <f t="shared" si="7"/>
        <v>151387.44159539722</v>
      </c>
      <c r="AL24" s="93">
        <f t="shared" si="7"/>
        <v>36489.23605798286</v>
      </c>
      <c r="AM24" s="92">
        <f t="shared" si="18"/>
        <v>4039075.4765138803</v>
      </c>
      <c r="AN24" s="92">
        <f t="shared" si="8"/>
        <v>10.163551398558244</v>
      </c>
      <c r="AO24" s="92">
        <f t="shared" si="9"/>
        <v>0.47566914302106317</v>
      </c>
      <c r="AP24" s="92">
        <f t="shared" si="10"/>
        <v>0.57059002170424278</v>
      </c>
      <c r="AQ24" s="92">
        <f t="shared" si="11"/>
        <v>0.44064838783359461</v>
      </c>
      <c r="AR24" s="92">
        <f t="shared" si="12"/>
        <v>0.10621041529457011</v>
      </c>
      <c r="AS24" s="92">
        <f t="shared" si="13"/>
        <v>11.756669366411716</v>
      </c>
      <c r="AT24" s="92">
        <v>0</v>
      </c>
      <c r="AU24" s="92">
        <v>0</v>
      </c>
      <c r="AV24" s="92">
        <f t="shared" si="19"/>
        <v>0</v>
      </c>
      <c r="AW24" s="92">
        <f t="shared" si="20"/>
        <v>0</v>
      </c>
      <c r="AX24" s="92">
        <f t="shared" si="14"/>
        <v>11.76</v>
      </c>
      <c r="AY24" s="184"/>
      <c r="AZ24" s="91">
        <v>206.2</v>
      </c>
      <c r="BA24" s="91">
        <v>724.1400000000001</v>
      </c>
      <c r="BB24" s="92">
        <f t="shared" si="21"/>
        <v>1382200</v>
      </c>
      <c r="BC24" s="92">
        <f t="shared" si="22"/>
        <v>4854056</v>
      </c>
      <c r="BD24" s="93">
        <f t="shared" si="23"/>
        <v>6236256</v>
      </c>
      <c r="BE24" s="184"/>
      <c r="BF24" s="185"/>
      <c r="BG24" s="30"/>
      <c r="BI24" s="30"/>
      <c r="BK24" s="30"/>
    </row>
    <row r="25" spans="1:63" x14ac:dyDescent="0.35">
      <c r="A25" s="90" t="s">
        <v>82</v>
      </c>
      <c r="B25" s="89">
        <v>926</v>
      </c>
      <c r="C25" s="90" t="s">
        <v>89</v>
      </c>
      <c r="D25" s="203">
        <v>10.48</v>
      </c>
      <c r="E25" s="203">
        <f t="shared" si="15"/>
        <v>10.532399999999999</v>
      </c>
      <c r="F25" s="203">
        <f t="shared" si="16"/>
        <v>11.272623988800001</v>
      </c>
      <c r="G25" s="91">
        <f>ACA!W31</f>
        <v>1.0598264983600323</v>
      </c>
      <c r="H25" s="91">
        <f>'Formula factor data'!AH28</f>
        <v>3150.87</v>
      </c>
      <c r="I25" s="91">
        <f>'Formula factor data'!AI28</f>
        <v>748.32101104893547</v>
      </c>
      <c r="J25" s="91">
        <f>'Formula factor data'!AJ28</f>
        <v>50.233563350860756</v>
      </c>
      <c r="K25" s="91">
        <f>'Formula factor data'!AK28</f>
        <v>155.01290859324354</v>
      </c>
      <c r="L25" s="91">
        <f>'Formula factor data'!AL28</f>
        <v>131.33353309803357</v>
      </c>
      <c r="M25" s="91">
        <f>'Formula factor data'!AM28</f>
        <v>183.08015558596844</v>
      </c>
      <c r="N25" s="91">
        <f>'Formula factor data'!AN28</f>
        <v>227.56409421594753</v>
      </c>
      <c r="O25" s="91">
        <f>'Formula factor data'!AO28</f>
        <v>276.02069276629106</v>
      </c>
      <c r="P25" s="91">
        <f>'Formula factor data'!AP28</f>
        <v>465.62780863736401</v>
      </c>
      <c r="Q25" s="91">
        <f>'Formula factor data'!AQ28</f>
        <v>66.221674576271184</v>
      </c>
      <c r="R25" s="92">
        <f>$G25*'National calculations'!$E$61</f>
        <v>9.7426502620396249</v>
      </c>
      <c r="S25" s="92">
        <f>$G25*'National calculations'!$E$62</f>
        <v>1.8609438129995979</v>
      </c>
      <c r="T25" s="92">
        <f>$G25*'National calculations'!$E$70</f>
        <v>1.9879794705252669</v>
      </c>
      <c r="U25" s="92">
        <f>$G25*'National calculations'!$E$71</f>
        <v>1.5056020990007535</v>
      </c>
      <c r="V25" s="92">
        <f>$G25*'National calculations'!$E$72</f>
        <v>1.4178971223599339</v>
      </c>
      <c r="W25" s="92">
        <f>$G25*'National calculations'!$E$73</f>
        <v>1.3009571535055049</v>
      </c>
      <c r="X25" s="92">
        <f>$G25*'National calculations'!$E$74</f>
        <v>0.83319727808779542</v>
      </c>
      <c r="Y25" s="92">
        <f>$G25*'National calculations'!$E$75</f>
        <v>0.68702231701976102</v>
      </c>
      <c r="Z25" s="92">
        <f>$G25*'National calculations'!$E$64</f>
        <v>0.81252214374976595</v>
      </c>
      <c r="AA25" s="92">
        <f>$G25*'National calculations'!$E$65</f>
        <v>5.2589428084408167</v>
      </c>
      <c r="AB25" s="93">
        <f t="shared" si="6"/>
        <v>17497759.925757091</v>
      </c>
      <c r="AC25" s="93">
        <f t="shared" si="6"/>
        <v>793772.51271999849</v>
      </c>
      <c r="AD25" s="93">
        <f t="shared" si="6"/>
        <v>56922.076823519725</v>
      </c>
      <c r="AE25" s="93">
        <f t="shared" si="6"/>
        <v>133031.02351361365</v>
      </c>
      <c r="AF25" s="93">
        <f t="shared" si="6"/>
        <v>106143.94002996702</v>
      </c>
      <c r="AG25" s="93">
        <f t="shared" si="6"/>
        <v>135762.2797024459</v>
      </c>
      <c r="AH25" s="93">
        <f t="shared" si="6"/>
        <v>108075.29681800801</v>
      </c>
      <c r="AI25" s="93">
        <f t="shared" si="6"/>
        <v>108090.45425712722</v>
      </c>
      <c r="AJ25" s="93">
        <f t="shared" si="17"/>
        <v>648025.07114468154</v>
      </c>
      <c r="AK25" s="93">
        <f t="shared" si="7"/>
        <v>215649.756000216</v>
      </c>
      <c r="AL25" s="93">
        <f t="shared" si="7"/>
        <v>198505.91958719995</v>
      </c>
      <c r="AM25" s="92">
        <f t="shared" si="18"/>
        <v>19353713.185209189</v>
      </c>
      <c r="AN25" s="92">
        <f t="shared" si="8"/>
        <v>9.7426502620396249</v>
      </c>
      <c r="AO25" s="92">
        <f t="shared" si="9"/>
        <v>0.44196788685319299</v>
      </c>
      <c r="AP25" s="92">
        <f t="shared" si="10"/>
        <v>0.36081656486224806</v>
      </c>
      <c r="AQ25" s="92">
        <f t="shared" si="11"/>
        <v>0.12007252132380482</v>
      </c>
      <c r="AR25" s="92">
        <f t="shared" si="12"/>
        <v>0.11052693360112903</v>
      </c>
      <c r="AS25" s="92">
        <f t="shared" si="13"/>
        <v>10.776034168680001</v>
      </c>
      <c r="AT25" s="92">
        <v>0</v>
      </c>
      <c r="AU25" s="92">
        <v>0</v>
      </c>
      <c r="AV25" s="92">
        <f t="shared" si="19"/>
        <v>0</v>
      </c>
      <c r="AW25" s="92">
        <f t="shared" si="20"/>
        <v>0</v>
      </c>
      <c r="AX25" s="92">
        <f t="shared" si="14"/>
        <v>10.78</v>
      </c>
      <c r="AY25" s="184"/>
      <c r="AZ25" s="91">
        <v>1077.93</v>
      </c>
      <c r="BA25" s="91">
        <v>3785.58</v>
      </c>
      <c r="BB25" s="92">
        <f t="shared" si="21"/>
        <v>6623449</v>
      </c>
      <c r="BC25" s="92">
        <f t="shared" si="22"/>
        <v>23260875</v>
      </c>
      <c r="BD25" s="93">
        <f t="shared" si="23"/>
        <v>29884324</v>
      </c>
      <c r="BE25" s="184"/>
      <c r="BF25" s="185"/>
      <c r="BG25" s="30"/>
      <c r="BI25" s="30"/>
      <c r="BK25" s="30"/>
    </row>
    <row r="26" spans="1:63" x14ac:dyDescent="0.35">
      <c r="A26" s="90" t="s">
        <v>82</v>
      </c>
      <c r="B26" s="89">
        <v>874</v>
      </c>
      <c r="C26" s="90" t="s">
        <v>90</v>
      </c>
      <c r="D26" s="203">
        <v>11.63</v>
      </c>
      <c r="E26" s="203">
        <f t="shared" si="15"/>
        <v>11.68815</v>
      </c>
      <c r="F26" s="203">
        <f t="shared" si="16"/>
        <v>12.509600857800001</v>
      </c>
      <c r="G26" s="91">
        <f>ACA!W32</f>
        <v>1.1135323497315757</v>
      </c>
      <c r="H26" s="91">
        <f>'Formula factor data'!AH29</f>
        <v>849.38</v>
      </c>
      <c r="I26" s="91">
        <f>'Formula factor data'!AI29</f>
        <v>255.80141684460261</v>
      </c>
      <c r="J26" s="91">
        <f>'Formula factor data'!AJ29</f>
        <v>8.3908484551250613</v>
      </c>
      <c r="K26" s="91">
        <f>'Formula factor data'!AK29</f>
        <v>67.781392839627273</v>
      </c>
      <c r="L26" s="91">
        <f>'Formula factor data'!AL29</f>
        <v>64.091799901912708</v>
      </c>
      <c r="M26" s="91">
        <f>'Formula factor data'!AM29</f>
        <v>73.910877881314377</v>
      </c>
      <c r="N26" s="91">
        <f>'Formula factor data'!AN29</f>
        <v>160.97336929867581</v>
      </c>
      <c r="O26" s="91">
        <f>'Formula factor data'!AO29</f>
        <v>161.86601275134868</v>
      </c>
      <c r="P26" s="91">
        <f>'Formula factor data'!AP29</f>
        <v>346.09412272433605</v>
      </c>
      <c r="Q26" s="91">
        <f>'Formula factor data'!AQ29</f>
        <v>23.109139611527944</v>
      </c>
      <c r="R26" s="92">
        <f>$G26*'National calculations'!$E$61</f>
        <v>10.236351191151778</v>
      </c>
      <c r="S26" s="92">
        <f>$G26*'National calculations'!$E$62</f>
        <v>1.9552456369173821</v>
      </c>
      <c r="T26" s="92">
        <f>$G26*'National calculations'!$E$70</f>
        <v>2.0887187237322009</v>
      </c>
      <c r="U26" s="92">
        <f>$G26*'National calculations'!$E$71</f>
        <v>1.5818972687089461</v>
      </c>
      <c r="V26" s="92">
        <f>$G26*'National calculations'!$E$72</f>
        <v>1.4897479132501736</v>
      </c>
      <c r="W26" s="92">
        <f>$G26*'National calculations'!$E$73</f>
        <v>1.3668821059718073</v>
      </c>
      <c r="X26" s="92">
        <f>$G26*'National calculations'!$E$74</f>
        <v>0.87541887685834863</v>
      </c>
      <c r="Y26" s="92">
        <f>$G26*'National calculations'!$E$75</f>
        <v>0.72183661776039254</v>
      </c>
      <c r="Z26" s="92">
        <f>$G26*'National calculations'!$E$64</f>
        <v>0.85369604679506306</v>
      </c>
      <c r="AA26" s="92">
        <f>$G26*'National calculations'!$E$65</f>
        <v>5.5254354855710917</v>
      </c>
      <c r="AB26" s="93">
        <f t="shared" si="6"/>
        <v>4955894.6256020842</v>
      </c>
      <c r="AC26" s="93">
        <f t="shared" si="6"/>
        <v>285088.12439553544</v>
      </c>
      <c r="AD26" s="93">
        <f t="shared" si="6"/>
        <v>9989.8896974449035</v>
      </c>
      <c r="AE26" s="93">
        <f t="shared" si="6"/>
        <v>61117.224115307858</v>
      </c>
      <c r="AF26" s="93">
        <f t="shared" si="6"/>
        <v>54423.956341383615</v>
      </c>
      <c r="AG26" s="93">
        <f t="shared" si="6"/>
        <v>57585.650155202558</v>
      </c>
      <c r="AH26" s="93">
        <f t="shared" si="6"/>
        <v>80323.901908664033</v>
      </c>
      <c r="AI26" s="93">
        <f t="shared" si="6"/>
        <v>66599.264649632649</v>
      </c>
      <c r="AJ26" s="93">
        <f t="shared" si="17"/>
        <v>330039.88686763565</v>
      </c>
      <c r="AK26" s="93">
        <f t="shared" si="7"/>
        <v>168411.73510159951</v>
      </c>
      <c r="AL26" s="93">
        <f t="shared" si="7"/>
        <v>72782.194228815235</v>
      </c>
      <c r="AM26" s="92">
        <f t="shared" si="18"/>
        <v>5812216.5661956696</v>
      </c>
      <c r="AN26" s="92">
        <f t="shared" si="8"/>
        <v>10.23635119115178</v>
      </c>
      <c r="AO26" s="92">
        <f t="shared" si="9"/>
        <v>0.58884669312050408</v>
      </c>
      <c r="AP26" s="92">
        <f t="shared" si="10"/>
        <v>0.68169411262546431</v>
      </c>
      <c r="AQ26" s="92">
        <f t="shared" si="11"/>
        <v>0.34785276835900425</v>
      </c>
      <c r="AR26" s="92">
        <f t="shared" si="12"/>
        <v>0.15033090024553561</v>
      </c>
      <c r="AS26" s="92">
        <f t="shared" si="13"/>
        <v>12.005075665502286</v>
      </c>
      <c r="AT26" s="92">
        <v>0</v>
      </c>
      <c r="AU26" s="92">
        <v>0</v>
      </c>
      <c r="AV26" s="92">
        <f t="shared" si="19"/>
        <v>0</v>
      </c>
      <c r="AW26" s="92">
        <f t="shared" si="20"/>
        <v>0</v>
      </c>
      <c r="AX26" s="92">
        <f t="shared" si="14"/>
        <v>12.01</v>
      </c>
      <c r="AY26" s="184"/>
      <c r="AZ26" s="91">
        <v>290.58</v>
      </c>
      <c r="BA26" s="91">
        <v>1020.48</v>
      </c>
      <c r="BB26" s="92">
        <f t="shared" si="21"/>
        <v>1989224</v>
      </c>
      <c r="BC26" s="92">
        <f t="shared" si="22"/>
        <v>6985900</v>
      </c>
      <c r="BD26" s="93">
        <f t="shared" si="23"/>
        <v>8975124</v>
      </c>
      <c r="BE26" s="184"/>
      <c r="BF26" s="185"/>
      <c r="BG26" s="30"/>
      <c r="BI26" s="30"/>
      <c r="BK26" s="30"/>
    </row>
    <row r="27" spans="1:63" x14ac:dyDescent="0.35">
      <c r="A27" s="90" t="s">
        <v>82</v>
      </c>
      <c r="B27" s="89">
        <v>882</v>
      </c>
      <c r="C27" s="90" t="s">
        <v>91</v>
      </c>
      <c r="D27" s="203">
        <v>10.89</v>
      </c>
      <c r="E27" s="203">
        <f t="shared" si="15"/>
        <v>10.94445</v>
      </c>
      <c r="F27" s="203">
        <f t="shared" si="16"/>
        <v>11.7136331334</v>
      </c>
      <c r="G27" s="91">
        <f>ACA!W33</f>
        <v>1.0874202252830298</v>
      </c>
      <c r="H27" s="91">
        <f>'Formula factor data'!AH30</f>
        <v>608.34</v>
      </c>
      <c r="I27" s="91">
        <f>'Formula factor data'!AI30</f>
        <v>157.20348226444457</v>
      </c>
      <c r="J27" s="91">
        <f>'Formula factor data'!AJ30</f>
        <v>51.768445864962047</v>
      </c>
      <c r="K27" s="91">
        <f>'Formula factor data'!AK30</f>
        <v>24.729762285257696</v>
      </c>
      <c r="L27" s="91">
        <f>'Formula factor data'!AL30</f>
        <v>57.054660407510987</v>
      </c>
      <c r="M27" s="91">
        <f>'Formula factor data'!AM30</f>
        <v>55.292588893328009</v>
      </c>
      <c r="N27" s="91">
        <f>'Formula factor data'!AN30</f>
        <v>76.133641630043954</v>
      </c>
      <c r="O27" s="91">
        <f>'Formula factor data'!AO30</f>
        <v>57.905315621254495</v>
      </c>
      <c r="P27" s="91">
        <f>'Formula factor data'!AP30</f>
        <v>101.35795717079402</v>
      </c>
      <c r="Q27" s="91">
        <f>'Formula factor data'!AQ30</f>
        <v>15.007073096754626</v>
      </c>
      <c r="R27" s="92">
        <f>$G27*'National calculations'!$E$61</f>
        <v>9.9963106783936091</v>
      </c>
      <c r="S27" s="92">
        <f>$G27*'National calculations'!$E$62</f>
        <v>1.9093954939817321</v>
      </c>
      <c r="T27" s="92">
        <f>$G27*'National calculations'!$E$70</f>
        <v>2.0397386619807389</v>
      </c>
      <c r="U27" s="92">
        <f>$G27*'National calculations'!$E$71</f>
        <v>1.5448020748824713</v>
      </c>
      <c r="V27" s="92">
        <f>$G27*'National calculations'!$E$72</f>
        <v>1.4548136045009692</v>
      </c>
      <c r="W27" s="92">
        <f>$G27*'National calculations'!$E$73</f>
        <v>1.3348289773256301</v>
      </c>
      <c r="X27" s="92">
        <f>$G27*'National calculations'!$E$74</f>
        <v>0.85489046862427998</v>
      </c>
      <c r="Y27" s="92">
        <f>$G27*'National calculations'!$E$75</f>
        <v>0.70490968465510795</v>
      </c>
      <c r="Z27" s="92">
        <f>$G27*'National calculations'!$E$64</f>
        <v>0.83367703484582079</v>
      </c>
      <c r="AA27" s="92">
        <f>$G27*'National calculations'!$E$65</f>
        <v>5.3958650612664689</v>
      </c>
      <c r="AB27" s="93">
        <f t="shared" si="6"/>
        <v>3466258.7137135621</v>
      </c>
      <c r="AC27" s="93">
        <f t="shared" si="6"/>
        <v>171093.26378416154</v>
      </c>
      <c r="AD27" s="93">
        <f t="shared" si="6"/>
        <v>60188.637285809396</v>
      </c>
      <c r="AE27" s="93">
        <f t="shared" si="6"/>
        <v>21775.475211081335</v>
      </c>
      <c r="AF27" s="93">
        <f t="shared" si="6"/>
        <v>47312.220811786981</v>
      </c>
      <c r="AG27" s="93">
        <f t="shared" si="6"/>
        <v>42069.505435115483</v>
      </c>
      <c r="AH27" s="93">
        <f t="shared" si="6"/>
        <v>37098.977005573324</v>
      </c>
      <c r="AI27" s="93">
        <f t="shared" si="6"/>
        <v>23266.270131426812</v>
      </c>
      <c r="AJ27" s="93">
        <f t="shared" si="17"/>
        <v>231711.08588079334</v>
      </c>
      <c r="AK27" s="93">
        <f t="shared" si="7"/>
        <v>48164.886679541036</v>
      </c>
      <c r="AL27" s="93">
        <f t="shared" si="7"/>
        <v>46156.400594950654</v>
      </c>
      <c r="AM27" s="92">
        <f t="shared" si="18"/>
        <v>3963384.3506530086</v>
      </c>
      <c r="AN27" s="92">
        <f t="shared" si="8"/>
        <v>9.9963106783936109</v>
      </c>
      <c r="AO27" s="92">
        <f t="shared" si="9"/>
        <v>0.49341424314358356</v>
      </c>
      <c r="AP27" s="92">
        <f t="shared" si="10"/>
        <v>0.66822940622653115</v>
      </c>
      <c r="AQ27" s="92">
        <f t="shared" si="11"/>
        <v>0.1389022605651071</v>
      </c>
      <c r="AR27" s="92">
        <f t="shared" si="12"/>
        <v>0.13311000656647642</v>
      </c>
      <c r="AS27" s="92">
        <f t="shared" si="13"/>
        <v>11.429966594895308</v>
      </c>
      <c r="AT27" s="92">
        <v>0</v>
      </c>
      <c r="AU27" s="92">
        <v>0</v>
      </c>
      <c r="AV27" s="92">
        <f t="shared" si="19"/>
        <v>0</v>
      </c>
      <c r="AW27" s="92">
        <f t="shared" si="20"/>
        <v>0</v>
      </c>
      <c r="AX27" s="92">
        <f t="shared" si="14"/>
        <v>11.43</v>
      </c>
      <c r="AY27" s="184"/>
      <c r="AZ27" s="91">
        <v>208.12</v>
      </c>
      <c r="BA27" s="91">
        <v>730.88000000000011</v>
      </c>
      <c r="BB27" s="92">
        <f t="shared" si="21"/>
        <v>1355923</v>
      </c>
      <c r="BC27" s="92">
        <f t="shared" si="22"/>
        <v>4761757</v>
      </c>
      <c r="BD27" s="93">
        <f t="shared" si="23"/>
        <v>6117680</v>
      </c>
      <c r="BE27" s="184"/>
      <c r="BF27" s="185"/>
      <c r="BG27" s="30"/>
      <c r="BI27" s="30"/>
      <c r="BK27" s="30"/>
    </row>
    <row r="28" spans="1:63" x14ac:dyDescent="0.35">
      <c r="A28" s="90" t="s">
        <v>82</v>
      </c>
      <c r="B28" s="89">
        <v>935</v>
      </c>
      <c r="C28" s="90" t="s">
        <v>92</v>
      </c>
      <c r="D28" s="203">
        <v>10.52</v>
      </c>
      <c r="E28" s="203">
        <f t="shared" si="15"/>
        <v>10.572599999999998</v>
      </c>
      <c r="F28" s="203">
        <f t="shared" si="16"/>
        <v>11.3156492712</v>
      </c>
      <c r="G28" s="91">
        <f>ACA!W34</f>
        <v>1.0697746816948022</v>
      </c>
      <c r="H28" s="91">
        <f>'Formula factor data'!AH31</f>
        <v>2730.69</v>
      </c>
      <c r="I28" s="91">
        <f>'Formula factor data'!AI31</f>
        <v>612.4644285998661</v>
      </c>
      <c r="J28" s="91">
        <f>'Formula factor data'!AJ31</f>
        <v>41.09991387867894</v>
      </c>
      <c r="K28" s="91">
        <f>'Formula factor data'!AK31</f>
        <v>41.612747028680275</v>
      </c>
      <c r="L28" s="91">
        <f>'Formula factor data'!AL31</f>
        <v>129.60026319319613</v>
      </c>
      <c r="M28" s="91">
        <f>'Formula factor data'!AM31</f>
        <v>100.3049504114806</v>
      </c>
      <c r="N28" s="91">
        <f>'Formula factor data'!AN31</f>
        <v>219.78563571486063</v>
      </c>
      <c r="O28" s="91">
        <f>'Formula factor data'!AO31</f>
        <v>290.11703914361601</v>
      </c>
      <c r="P28" s="91">
        <f>'Formula factor data'!AP31</f>
        <v>331.78589683740904</v>
      </c>
      <c r="Q28" s="91">
        <f>'Formula factor data'!AQ31</f>
        <v>58.473643766854458</v>
      </c>
      <c r="R28" s="92">
        <f>$G28*'National calculations'!$E$61</f>
        <v>9.8341007693852038</v>
      </c>
      <c r="S28" s="92">
        <f>$G28*'National calculations'!$E$62</f>
        <v>1.878411776157787</v>
      </c>
      <c r="T28" s="92">
        <f>$G28*'National calculations'!$E$70</f>
        <v>2.0066398684952613</v>
      </c>
      <c r="U28" s="92">
        <f>$G28*'National calculations'!$E$71</f>
        <v>1.5197346062868524</v>
      </c>
      <c r="V28" s="92">
        <f>$G28*'National calculations'!$E$72</f>
        <v>1.4312063767944154</v>
      </c>
      <c r="W28" s="92">
        <f>$G28*'National calculations'!$E$73</f>
        <v>1.3131687374711634</v>
      </c>
      <c r="X28" s="92">
        <f>$G28*'National calculations'!$E$74</f>
        <v>0.84101818017816077</v>
      </c>
      <c r="Y28" s="92">
        <f>$G28*'National calculations'!$E$75</f>
        <v>0.69347113102409741</v>
      </c>
      <c r="Z28" s="92">
        <f>$G28*'National calculations'!$E$64</f>
        <v>0.82014897631348338</v>
      </c>
      <c r="AA28" s="92">
        <f>$G28*'National calculations'!$E$65</f>
        <v>5.3083064800289437</v>
      </c>
      <c r="AB28" s="93">
        <f t="shared" si="6"/>
        <v>15306711.959072916</v>
      </c>
      <c r="AC28" s="93">
        <f t="shared" si="6"/>
        <v>655762.42524105089</v>
      </c>
      <c r="AD28" s="93">
        <f t="shared" si="6"/>
        <v>47009.453694986958</v>
      </c>
      <c r="AE28" s="93">
        <f t="shared" si="6"/>
        <v>36046.989081623105</v>
      </c>
      <c r="AF28" s="93">
        <f t="shared" si="6"/>
        <v>105726.29217631201</v>
      </c>
      <c r="AG28" s="93">
        <f t="shared" si="6"/>
        <v>75078.875303552442</v>
      </c>
      <c r="AH28" s="93">
        <f t="shared" si="6"/>
        <v>105360.91776558099</v>
      </c>
      <c r="AI28" s="93">
        <f t="shared" si="6"/>
        <v>114677.04102064288</v>
      </c>
      <c r="AJ28" s="93">
        <f t="shared" si="17"/>
        <v>483899.56904269836</v>
      </c>
      <c r="AK28" s="93">
        <f t="shared" si="7"/>
        <v>155104.90227847768</v>
      </c>
      <c r="AL28" s="93">
        <f t="shared" si="7"/>
        <v>176925.73260754361</v>
      </c>
      <c r="AM28" s="92">
        <f t="shared" si="18"/>
        <v>16778404.588242687</v>
      </c>
      <c r="AN28" s="92">
        <f t="shared" si="8"/>
        <v>9.8341007693852038</v>
      </c>
      <c r="AO28" s="92">
        <f t="shared" si="9"/>
        <v>0.42130757982771327</v>
      </c>
      <c r="AP28" s="92">
        <f t="shared" si="10"/>
        <v>0.31089087825993106</v>
      </c>
      <c r="AQ28" s="92">
        <f t="shared" si="11"/>
        <v>9.9650221609355896E-2</v>
      </c>
      <c r="AR28" s="92">
        <f t="shared" si="12"/>
        <v>0.11366944695974188</v>
      </c>
      <c r="AS28" s="92">
        <f t="shared" si="13"/>
        <v>10.779618896041947</v>
      </c>
      <c r="AT28" s="92">
        <v>0</v>
      </c>
      <c r="AU28" s="92">
        <v>0</v>
      </c>
      <c r="AV28" s="92">
        <f t="shared" si="19"/>
        <v>0</v>
      </c>
      <c r="AW28" s="92">
        <f t="shared" si="20"/>
        <v>0</v>
      </c>
      <c r="AX28" s="92">
        <f t="shared" si="14"/>
        <v>10.78</v>
      </c>
      <c r="AY28" s="184"/>
      <c r="AZ28" s="91">
        <v>934.18</v>
      </c>
      <c r="BA28" s="91">
        <v>3280.76</v>
      </c>
      <c r="BB28" s="92">
        <f t="shared" si="21"/>
        <v>5740163</v>
      </c>
      <c r="BC28" s="92">
        <f t="shared" si="22"/>
        <v>20158958</v>
      </c>
      <c r="BD28" s="93">
        <f t="shared" si="23"/>
        <v>25899121</v>
      </c>
      <c r="BE28" s="184"/>
      <c r="BF28" s="185"/>
      <c r="BG28" s="30"/>
      <c r="BI28" s="30"/>
      <c r="BK28" s="30"/>
    </row>
    <row r="29" spans="1:63" x14ac:dyDescent="0.35">
      <c r="A29" s="90" t="s">
        <v>82</v>
      </c>
      <c r="B29" s="89">
        <v>883</v>
      </c>
      <c r="C29" s="90" t="s">
        <v>93</v>
      </c>
      <c r="D29" s="203">
        <v>11.52</v>
      </c>
      <c r="E29" s="203">
        <f t="shared" si="15"/>
        <v>11.577599999999999</v>
      </c>
      <c r="F29" s="203">
        <f t="shared" si="16"/>
        <v>12.3912813312</v>
      </c>
      <c r="G29" s="91">
        <f>ACA!W35</f>
        <v>1.1400151545950681</v>
      </c>
      <c r="H29" s="91">
        <f>'Formula factor data'!AH32</f>
        <v>752.71</v>
      </c>
      <c r="I29" s="91">
        <f>'Formula factor data'!AI32</f>
        <v>173.46336012163337</v>
      </c>
      <c r="J29" s="91">
        <f>'Formula factor data'!AJ32</f>
        <v>11.495040424663129</v>
      </c>
      <c r="K29" s="91">
        <f>'Formula factor data'!AK32</f>
        <v>34.054825643119642</v>
      </c>
      <c r="L29" s="91">
        <f>'Formula factor data'!AL32</f>
        <v>43.951625153123729</v>
      </c>
      <c r="M29" s="91">
        <f>'Formula factor data'!AM32</f>
        <v>71.367603919967337</v>
      </c>
      <c r="N29" s="91">
        <f>'Formula factor data'!AN32</f>
        <v>115.31922907309107</v>
      </c>
      <c r="O29" s="91">
        <f>'Formula factor data'!AO32</f>
        <v>155.70554757043692</v>
      </c>
      <c r="P29" s="91">
        <f>'Formula factor data'!AP32</f>
        <v>194.74264226532503</v>
      </c>
      <c r="Q29" s="91">
        <f>'Formula factor data'!AQ32</f>
        <v>13.587937966685814</v>
      </c>
      <c r="R29" s="92">
        <f>$G29*'National calculations'!$E$61</f>
        <v>10.479799251888224</v>
      </c>
      <c r="S29" s="92">
        <f>$G29*'National calculations'!$E$62</f>
        <v>2.0017466556575738</v>
      </c>
      <c r="T29" s="92">
        <f>$G29*'National calculations'!$E$70</f>
        <v>2.1383940927402558</v>
      </c>
      <c r="U29" s="92">
        <f>$G29*'National calculations'!$E$71</f>
        <v>1.6195190555312231</v>
      </c>
      <c r="V29" s="92">
        <f>$G29*'National calculations'!$E$72</f>
        <v>1.5251781396750366</v>
      </c>
      <c r="W29" s="92">
        <f>$G29*'National calculations'!$E$73</f>
        <v>1.3993902518667847</v>
      </c>
      <c r="X29" s="92">
        <f>$G29*'National calculations'!$E$74</f>
        <v>0.89623870063378352</v>
      </c>
      <c r="Y29" s="92">
        <f>$G29*'National calculations'!$E$75</f>
        <v>0.73900384087347049</v>
      </c>
      <c r="Z29" s="92">
        <f>$G29*'National calculations'!$E$64</f>
        <v>0.87399924303849363</v>
      </c>
      <c r="AA29" s="92">
        <f>$G29*'National calculations'!$E$65</f>
        <v>5.6568452553774815</v>
      </c>
      <c r="AB29" s="93">
        <f t="shared" si="6"/>
        <v>4496302.3260866087</v>
      </c>
      <c r="AC29" s="93">
        <f t="shared" si="6"/>
        <v>197920.92957148483</v>
      </c>
      <c r="AD29" s="93">
        <f t="shared" si="6"/>
        <v>14011.128127748745</v>
      </c>
      <c r="AE29" s="93">
        <f t="shared" si="6"/>
        <v>31436.890265240592</v>
      </c>
      <c r="AF29" s="93">
        <f t="shared" si="6"/>
        <v>38209.412995439401</v>
      </c>
      <c r="AG29" s="93">
        <f t="shared" si="6"/>
        <v>56926.54365807445</v>
      </c>
      <c r="AH29" s="93">
        <f t="shared" si="6"/>
        <v>58911.526932857363</v>
      </c>
      <c r="AI29" s="93">
        <f t="shared" si="6"/>
        <v>65588.188688920069</v>
      </c>
      <c r="AJ29" s="93">
        <f t="shared" si="17"/>
        <v>265083.69066828059</v>
      </c>
      <c r="AK29" s="93">
        <f t="shared" si="7"/>
        <v>97016.805498509813</v>
      </c>
      <c r="AL29" s="93">
        <f t="shared" si="7"/>
        <v>43812.971577809811</v>
      </c>
      <c r="AM29" s="92">
        <f t="shared" si="18"/>
        <v>5100136.7234026939</v>
      </c>
      <c r="AN29" s="92">
        <f t="shared" si="8"/>
        <v>10.479799251888226</v>
      </c>
      <c r="AO29" s="92">
        <f t="shared" si="9"/>
        <v>0.46130608202708201</v>
      </c>
      <c r="AP29" s="92">
        <f t="shared" si="10"/>
        <v>0.61784632386387839</v>
      </c>
      <c r="AQ29" s="92">
        <f t="shared" si="11"/>
        <v>0.22612283871239944</v>
      </c>
      <c r="AR29" s="92">
        <f t="shared" si="12"/>
        <v>0.10211749866111806</v>
      </c>
      <c r="AS29" s="92">
        <f t="shared" si="13"/>
        <v>11.887191995152703</v>
      </c>
      <c r="AT29" s="92">
        <v>0</v>
      </c>
      <c r="AU29" s="92">
        <v>0</v>
      </c>
      <c r="AV29" s="92">
        <f t="shared" si="19"/>
        <v>0</v>
      </c>
      <c r="AW29" s="92">
        <f t="shared" si="20"/>
        <v>0</v>
      </c>
      <c r="AX29" s="92">
        <f t="shared" si="14"/>
        <v>11.89</v>
      </c>
      <c r="AY29" s="184"/>
      <c r="AZ29" s="91">
        <v>257.51</v>
      </c>
      <c r="BA29" s="91">
        <v>904.33</v>
      </c>
      <c r="BB29" s="92">
        <f t="shared" si="21"/>
        <v>1745223</v>
      </c>
      <c r="BC29" s="92">
        <f t="shared" si="22"/>
        <v>6128916</v>
      </c>
      <c r="BD29" s="93">
        <f t="shared" si="23"/>
        <v>7874139</v>
      </c>
      <c r="BE29" s="184"/>
      <c r="BF29" s="185"/>
      <c r="BG29" s="30"/>
      <c r="BI29" s="30"/>
      <c r="BK29" s="30"/>
    </row>
    <row r="30" spans="1:63" x14ac:dyDescent="0.35">
      <c r="A30" s="90" t="s">
        <v>94</v>
      </c>
      <c r="B30" s="89">
        <v>202</v>
      </c>
      <c r="C30" s="90" t="s">
        <v>95</v>
      </c>
      <c r="D30" s="203">
        <v>16.149999999999999</v>
      </c>
      <c r="E30" s="203">
        <f t="shared" si="15"/>
        <v>16.230749999999997</v>
      </c>
      <c r="F30" s="203">
        <f t="shared" si="16"/>
        <v>17.371457768999999</v>
      </c>
      <c r="G30" s="91">
        <f>ACA!W36</f>
        <v>1.5248150976161612</v>
      </c>
      <c r="H30" s="91">
        <f>'Formula factor data'!AH33</f>
        <v>312.12</v>
      </c>
      <c r="I30" s="91">
        <f>'Formula factor data'!AI33</f>
        <v>134.74892910115693</v>
      </c>
      <c r="J30" s="91">
        <f>'Formula factor data'!AJ33</f>
        <v>0</v>
      </c>
      <c r="K30" s="91">
        <f>'Formula factor data'!AK33</f>
        <v>21.836199258294076</v>
      </c>
      <c r="L30" s="91">
        <f>'Formula factor data'!AL33</f>
        <v>34.344339807644538</v>
      </c>
      <c r="M30" s="91">
        <f>'Formula factor data'!AM33</f>
        <v>28.562249173098127</v>
      </c>
      <c r="N30" s="91">
        <f>'Formula factor data'!AN33</f>
        <v>53.848008839686123</v>
      </c>
      <c r="O30" s="91">
        <f>'Formula factor data'!AO33</f>
        <v>49.809494010136355</v>
      </c>
      <c r="P30" s="91">
        <f>'Formula factor data'!AP33</f>
        <v>168.92888191902</v>
      </c>
      <c r="Q30" s="91">
        <f>'Formula factor data'!AQ33</f>
        <v>4.8071632776323732</v>
      </c>
      <c r="R30" s="92">
        <f>$G30*'National calculations'!$E$61</f>
        <v>14.017143592219794</v>
      </c>
      <c r="S30" s="92">
        <f>$G30*'National calculations'!$E$62</f>
        <v>2.6774148657993049</v>
      </c>
      <c r="T30" s="92">
        <f>$G30*'National calculations'!$E$70</f>
        <v>2.8601861862281441</v>
      </c>
      <c r="U30" s="92">
        <f>$G30*'National calculations'!$E$71</f>
        <v>2.1661704204521972</v>
      </c>
      <c r="V30" s="92">
        <f>$G30*'National calculations'!$E$72</f>
        <v>2.0399857357656632</v>
      </c>
      <c r="W30" s="92">
        <f>$G30*'National calculations'!$E$73</f>
        <v>1.8717394895169466</v>
      </c>
      <c r="X30" s="92">
        <f>$G30*'National calculations'!$E$74</f>
        <v>1.1987545045220895</v>
      </c>
      <c r="Y30" s="92">
        <f>$G30*'National calculations'!$E$75</f>
        <v>0.98844669671119645</v>
      </c>
      <c r="Z30" s="92">
        <f>$G30*'National calculations'!$E$64</f>
        <v>1.1690083554753801</v>
      </c>
      <c r="AA30" s="92">
        <f>$G30*'National calculations'!$E$65</f>
        <v>7.5662529708578745</v>
      </c>
      <c r="AB30" s="93">
        <f t="shared" si="6"/>
        <v>2493767.5890620761</v>
      </c>
      <c r="AC30" s="93">
        <f t="shared" si="6"/>
        <v>205643.90797780527</v>
      </c>
      <c r="AD30" s="93">
        <f t="shared" si="6"/>
        <v>0</v>
      </c>
      <c r="AE30" s="93">
        <f t="shared" si="6"/>
        <v>26961.529489197597</v>
      </c>
      <c r="AF30" s="93">
        <f t="shared" si="6"/>
        <v>39935.319087773714</v>
      </c>
      <c r="AG30" s="93">
        <f t="shared" si="6"/>
        <v>30472.821121424993</v>
      </c>
      <c r="AH30" s="93">
        <f t="shared" si="6"/>
        <v>36793.809598987849</v>
      </c>
      <c r="AI30" s="93">
        <f t="shared" si="6"/>
        <v>28063.39699692998</v>
      </c>
      <c r="AJ30" s="93">
        <f t="shared" si="17"/>
        <v>162226.87629431413</v>
      </c>
      <c r="AK30" s="93">
        <f t="shared" si="7"/>
        <v>112563.18643333549</v>
      </c>
      <c r="AL30" s="93">
        <f t="shared" si="7"/>
        <v>20732.161655547345</v>
      </c>
      <c r="AM30" s="92">
        <f t="shared" si="18"/>
        <v>2994933.7214230783</v>
      </c>
      <c r="AN30" s="92">
        <f t="shared" si="8"/>
        <v>14.017143592219794</v>
      </c>
      <c r="AO30" s="92">
        <f t="shared" si="9"/>
        <v>1.1558976865499622</v>
      </c>
      <c r="AP30" s="92">
        <f t="shared" si="10"/>
        <v>0.91185619281784414</v>
      </c>
      <c r="AQ30" s="92">
        <f t="shared" si="11"/>
        <v>0.63270304512510644</v>
      </c>
      <c r="AR30" s="92">
        <f t="shared" si="12"/>
        <v>0.11653278684731776</v>
      </c>
      <c r="AS30" s="92">
        <f t="shared" si="13"/>
        <v>16.834133303560026</v>
      </c>
      <c r="AT30" s="92">
        <v>0</v>
      </c>
      <c r="AU30" s="92">
        <v>0</v>
      </c>
      <c r="AV30" s="92">
        <f t="shared" si="19"/>
        <v>0</v>
      </c>
      <c r="AW30" s="92">
        <f t="shared" si="20"/>
        <v>0</v>
      </c>
      <c r="AX30" s="92">
        <f t="shared" si="14"/>
        <v>16.829999999999998</v>
      </c>
      <c r="AY30" s="184"/>
      <c r="AZ30" s="91">
        <v>106.78</v>
      </c>
      <c r="BA30" s="91">
        <v>374.99</v>
      </c>
      <c r="BB30" s="92">
        <f t="shared" si="21"/>
        <v>1024352</v>
      </c>
      <c r="BC30" s="92">
        <f t="shared" si="22"/>
        <v>3597317</v>
      </c>
      <c r="BD30" s="93">
        <f t="shared" si="23"/>
        <v>4621669</v>
      </c>
      <c r="BE30" s="184"/>
      <c r="BF30" s="185"/>
      <c r="BG30" s="30"/>
      <c r="BI30" s="30"/>
      <c r="BK30" s="30"/>
    </row>
    <row r="31" spans="1:63" x14ac:dyDescent="0.35">
      <c r="A31" s="90" t="s">
        <v>94</v>
      </c>
      <c r="B31" s="89">
        <v>204</v>
      </c>
      <c r="C31" s="90" t="s">
        <v>96</v>
      </c>
      <c r="D31" s="203">
        <v>15.05</v>
      </c>
      <c r="E31" s="203">
        <f t="shared" si="15"/>
        <v>15.125249999999999</v>
      </c>
      <c r="F31" s="203">
        <f t="shared" si="16"/>
        <v>16.188262503000001</v>
      </c>
      <c r="G31" s="91">
        <f>ACA!W37</f>
        <v>1.4180927991401557</v>
      </c>
      <c r="H31" s="91">
        <f>'Formula factor data'!AH34</f>
        <v>673.61</v>
      </c>
      <c r="I31" s="91">
        <f>'Formula factor data'!AI34</f>
        <v>267.18324875159681</v>
      </c>
      <c r="J31" s="91">
        <f>'Formula factor data'!AJ34</f>
        <v>20.320311553440071</v>
      </c>
      <c r="K31" s="91">
        <f>'Formula factor data'!AK34</f>
        <v>100.18579835569018</v>
      </c>
      <c r="L31" s="91">
        <f>'Formula factor data'!AL34</f>
        <v>81.739286023366503</v>
      </c>
      <c r="M31" s="91">
        <f>'Formula factor data'!AM34</f>
        <v>73.119809606231073</v>
      </c>
      <c r="N31" s="91">
        <f>'Formula factor data'!AN34</f>
        <v>112.36251900846882</v>
      </c>
      <c r="O31" s="91">
        <f>'Formula factor data'!AO34</f>
        <v>112.36846757742474</v>
      </c>
      <c r="P31" s="91">
        <f>'Formula factor data'!AP34</f>
        <v>287.05293917580701</v>
      </c>
      <c r="Q31" s="91">
        <f>'Formula factor data'!AQ34</f>
        <v>15.920861697544163</v>
      </c>
      <c r="R31" s="92">
        <f>$G31*'National calculations'!$E$61</f>
        <v>13.036079209680162</v>
      </c>
      <c r="S31" s="92">
        <f>$G31*'National calculations'!$E$62</f>
        <v>2.4900217393155479</v>
      </c>
      <c r="T31" s="92">
        <f>$G31*'National calculations'!$E$70</f>
        <v>2.6600008363186389</v>
      </c>
      <c r="U31" s="92">
        <f>$G31*'National calculations'!$E$71</f>
        <v>2.0145594569177923</v>
      </c>
      <c r="V31" s="92">
        <f>$G31*'National calculations'!$E$72</f>
        <v>1.8972064788449128</v>
      </c>
      <c r="W31" s="92">
        <f>$G31*'National calculations'!$E$73</f>
        <v>1.7407358414144027</v>
      </c>
      <c r="X31" s="92">
        <f>$G31*'National calculations'!$E$74</f>
        <v>1.1148532916923704</v>
      </c>
      <c r="Y31" s="92">
        <f>$G31*'National calculations'!$E$75</f>
        <v>0.91926499490423508</v>
      </c>
      <c r="Z31" s="92">
        <f>$G31*'National calculations'!$E$64</f>
        <v>1.0871890851723565</v>
      </c>
      <c r="AA31" s="92">
        <f>$G31*'National calculations'!$E$65</f>
        <v>7.0366884950317541</v>
      </c>
      <c r="AB31" s="93">
        <f t="shared" si="6"/>
        <v>5005302.9903666126</v>
      </c>
      <c r="AC31" s="93">
        <f t="shared" si="6"/>
        <v>379216.49573028495</v>
      </c>
      <c r="AD31" s="93">
        <f t="shared" si="6"/>
        <v>30809.666064051351</v>
      </c>
      <c r="AE31" s="93">
        <f t="shared" si="6"/>
        <v>115043.24108999934</v>
      </c>
      <c r="AF31" s="93">
        <f t="shared" si="6"/>
        <v>88393.49272122237</v>
      </c>
      <c r="AG31" s="93">
        <f t="shared" si="6"/>
        <v>72550.895780409235</v>
      </c>
      <c r="AH31" s="93">
        <f t="shared" si="6"/>
        <v>71402.60278227966</v>
      </c>
      <c r="AI31" s="93">
        <f t="shared" si="6"/>
        <v>58878.94730172609</v>
      </c>
      <c r="AJ31" s="93">
        <f t="shared" si="17"/>
        <v>437078.84573968803</v>
      </c>
      <c r="AK31" s="93">
        <f t="shared" si="7"/>
        <v>177886.06873299158</v>
      </c>
      <c r="AL31" s="93">
        <f t="shared" si="7"/>
        <v>63857.182272717415</v>
      </c>
      <c r="AM31" s="92">
        <f t="shared" si="18"/>
        <v>6063341.5828422941</v>
      </c>
      <c r="AN31" s="92">
        <f t="shared" si="8"/>
        <v>13.03607920968016</v>
      </c>
      <c r="AO31" s="92">
        <f t="shared" si="9"/>
        <v>0.9876517536444378</v>
      </c>
      <c r="AP31" s="92">
        <f t="shared" si="10"/>
        <v>1.1383515573191734</v>
      </c>
      <c r="AQ31" s="92">
        <f t="shared" si="11"/>
        <v>0.46329600560945017</v>
      </c>
      <c r="AR31" s="92">
        <f t="shared" si="12"/>
        <v>0.16631306592553663</v>
      </c>
      <c r="AS31" s="92">
        <f t="shared" si="13"/>
        <v>15.791691592178758</v>
      </c>
      <c r="AT31" s="92">
        <v>0</v>
      </c>
      <c r="AU31" s="92">
        <v>0</v>
      </c>
      <c r="AV31" s="92">
        <f t="shared" si="19"/>
        <v>0</v>
      </c>
      <c r="AW31" s="92">
        <f t="shared" si="20"/>
        <v>0</v>
      </c>
      <c r="AX31" s="92">
        <f t="shared" si="14"/>
        <v>15.79</v>
      </c>
      <c r="AY31" s="184"/>
      <c r="AZ31" s="91">
        <v>230.44</v>
      </c>
      <c r="BA31" s="91">
        <v>809.3</v>
      </c>
      <c r="BB31" s="92">
        <f t="shared" si="21"/>
        <v>2074030</v>
      </c>
      <c r="BC31" s="92">
        <f t="shared" si="22"/>
        <v>7283943</v>
      </c>
      <c r="BD31" s="93">
        <f t="shared" si="23"/>
        <v>9357973</v>
      </c>
      <c r="BE31" s="184"/>
      <c r="BF31" s="185"/>
      <c r="BG31" s="30"/>
      <c r="BI31" s="30"/>
      <c r="BK31" s="30"/>
    </row>
    <row r="32" spans="1:63" x14ac:dyDescent="0.35">
      <c r="A32" s="90" t="s">
        <v>94</v>
      </c>
      <c r="B32" s="89">
        <v>205</v>
      </c>
      <c r="C32" s="90" t="s">
        <v>97</v>
      </c>
      <c r="D32" s="203">
        <v>15.41</v>
      </c>
      <c r="E32" s="203">
        <f t="shared" si="15"/>
        <v>15.487049999999998</v>
      </c>
      <c r="F32" s="203">
        <f t="shared" si="16"/>
        <v>16.575490044599999</v>
      </c>
      <c r="G32" s="91">
        <f>ACA!W38</f>
        <v>1.5834488737067398</v>
      </c>
      <c r="H32" s="91">
        <f>'Formula factor data'!AH35</f>
        <v>246.85</v>
      </c>
      <c r="I32" s="91">
        <f>'Formula factor data'!AI35</f>
        <v>76.495442847951963</v>
      </c>
      <c r="J32" s="91">
        <f>'Formula factor data'!AJ35</f>
        <v>2.1620319684694547</v>
      </c>
      <c r="K32" s="91">
        <f>'Formula factor data'!AK35</f>
        <v>10.675032844317933</v>
      </c>
      <c r="L32" s="91">
        <f>'Formula factor data'!AL35</f>
        <v>23.295894460258374</v>
      </c>
      <c r="M32" s="91">
        <f>'Formula factor data'!AM35</f>
        <v>19.377211517407488</v>
      </c>
      <c r="N32" s="91">
        <f>'Formula factor data'!AN35</f>
        <v>43.700071162688857</v>
      </c>
      <c r="O32" s="91">
        <f>'Formula factor data'!AO35</f>
        <v>26.971348806656447</v>
      </c>
      <c r="P32" s="91">
        <f>'Formula factor data'!AP35</f>
        <v>116.813898476125</v>
      </c>
      <c r="Q32" s="91">
        <f>'Formula factor data'!AQ35</f>
        <v>3.7146421998484356</v>
      </c>
      <c r="R32" s="92">
        <f>$G32*'National calculations'!$E$61</f>
        <v>14.556145376830004</v>
      </c>
      <c r="S32" s="92">
        <f>$G32*'National calculations'!$E$62</f>
        <v>2.7803696069927062</v>
      </c>
      <c r="T32" s="92">
        <f>$G32*'National calculations'!$E$70</f>
        <v>2.9701690403347492</v>
      </c>
      <c r="U32" s="92">
        <f>$G32*'National calculations'!$E$71</f>
        <v>2.249466258488817</v>
      </c>
      <c r="V32" s="92">
        <f>$G32*'National calculations'!$E$72</f>
        <v>2.1184293890622858</v>
      </c>
      <c r="W32" s="92">
        <f>$G32*'National calculations'!$E$73</f>
        <v>1.9437135631602396</v>
      </c>
      <c r="X32" s="92">
        <f>$G32*'National calculations'!$E$74</f>
        <v>1.2448502595520636</v>
      </c>
      <c r="Y32" s="92">
        <f>$G32*'National calculations'!$E$75</f>
        <v>1.0264554771745085</v>
      </c>
      <c r="Z32" s="92">
        <f>$G32*'National calculations'!$E$64</f>
        <v>1.2139602806433019</v>
      </c>
      <c r="AA32" s="92">
        <f>$G32*'National calculations'!$E$65</f>
        <v>7.8571983997374311</v>
      </c>
      <c r="AB32" s="93">
        <f t="shared" si="6"/>
        <v>2048115.1571741772</v>
      </c>
      <c r="AC32" s="93">
        <f t="shared" si="6"/>
        <v>121230.79448969914</v>
      </c>
      <c r="AD32" s="93">
        <f t="shared" si="6"/>
        <v>3660.3122376683223</v>
      </c>
      <c r="AE32" s="93">
        <f t="shared" si="6"/>
        <v>13687.481929185264</v>
      </c>
      <c r="AF32" s="93">
        <f t="shared" si="6"/>
        <v>28129.90325738964</v>
      </c>
      <c r="AG32" s="93">
        <f t="shared" si="6"/>
        <v>21468.336840287553</v>
      </c>
      <c r="AH32" s="93">
        <f t="shared" si="6"/>
        <v>31008.025609710621</v>
      </c>
      <c r="AI32" s="93">
        <f t="shared" si="6"/>
        <v>15780.386564344695</v>
      </c>
      <c r="AJ32" s="93">
        <f t="shared" si="17"/>
        <v>113734.44643858609</v>
      </c>
      <c r="AK32" s="93">
        <f t="shared" si="7"/>
        <v>80830.236796955476</v>
      </c>
      <c r="AL32" s="93">
        <f t="shared" si="7"/>
        <v>16636.408026500365</v>
      </c>
      <c r="AM32" s="92">
        <f t="shared" si="18"/>
        <v>2380547.042925918</v>
      </c>
      <c r="AN32" s="92">
        <f t="shared" si="8"/>
        <v>14.556145376830004</v>
      </c>
      <c r="AO32" s="92">
        <f t="shared" si="9"/>
        <v>0.86159855931899221</v>
      </c>
      <c r="AP32" s="92">
        <f t="shared" si="10"/>
        <v>0.8083213148021996</v>
      </c>
      <c r="AQ32" s="92">
        <f t="shared" si="11"/>
        <v>0.57446802907480199</v>
      </c>
      <c r="AR32" s="92">
        <f t="shared" si="12"/>
        <v>0.11823650292990177</v>
      </c>
      <c r="AS32" s="92">
        <f t="shared" si="13"/>
        <v>16.918769782955899</v>
      </c>
      <c r="AT32" s="92">
        <v>0</v>
      </c>
      <c r="AU32" s="92">
        <v>0.34327969708650802</v>
      </c>
      <c r="AV32" s="92">
        <f t="shared" si="19"/>
        <v>0</v>
      </c>
      <c r="AW32" s="92">
        <f t="shared" si="20"/>
        <v>48300.998138708565</v>
      </c>
      <c r="AX32" s="92">
        <f t="shared" si="14"/>
        <v>16.579999999999998</v>
      </c>
      <c r="AY32" s="184"/>
      <c r="AZ32" s="91">
        <v>84.45</v>
      </c>
      <c r="BA32" s="91">
        <v>296.56999999999994</v>
      </c>
      <c r="BB32" s="92">
        <f t="shared" si="21"/>
        <v>798104</v>
      </c>
      <c r="BC32" s="92">
        <f t="shared" si="22"/>
        <v>2802765</v>
      </c>
      <c r="BD32" s="93">
        <f t="shared" si="23"/>
        <v>3600869</v>
      </c>
      <c r="BE32" s="184"/>
      <c r="BF32" s="185"/>
      <c r="BG32" s="30"/>
      <c r="BI32" s="30"/>
      <c r="BK32" s="30"/>
    </row>
    <row r="33" spans="1:63" x14ac:dyDescent="0.35">
      <c r="A33" s="90" t="s">
        <v>94</v>
      </c>
      <c r="B33" s="89">
        <v>309</v>
      </c>
      <c r="C33" s="90" t="s">
        <v>98</v>
      </c>
      <c r="D33" s="203">
        <v>13.45</v>
      </c>
      <c r="E33" s="203">
        <f t="shared" si="15"/>
        <v>13.517249999999997</v>
      </c>
      <c r="F33" s="203">
        <f t="shared" si="16"/>
        <v>14.467251206999999</v>
      </c>
      <c r="G33" s="91">
        <f>ACA!W39</f>
        <v>1.312335368919108</v>
      </c>
      <c r="H33" s="91">
        <f>'Formula factor data'!AH36</f>
        <v>748.38</v>
      </c>
      <c r="I33" s="91">
        <f>'Formula factor data'!AI36</f>
        <v>186.63424435844601</v>
      </c>
      <c r="J33" s="91">
        <f>'Formula factor data'!AJ36</f>
        <v>10.012272364217253</v>
      </c>
      <c r="K33" s="91">
        <f>'Formula factor data'!AK36</f>
        <v>46.425063897763579</v>
      </c>
      <c r="L33" s="91">
        <f>'Formula factor data'!AL36</f>
        <v>62.315187699680514</v>
      </c>
      <c r="M33" s="91">
        <f>'Formula factor data'!AM36</f>
        <v>122.63788338658146</v>
      </c>
      <c r="N33" s="91">
        <f>'Formula factor data'!AN36</f>
        <v>143.45942492012779</v>
      </c>
      <c r="O33" s="91">
        <f>'Formula factor data'!AO36</f>
        <v>89.01458067092652</v>
      </c>
      <c r="P33" s="91">
        <f>'Formula factor data'!AP36</f>
        <v>375.42603032020196</v>
      </c>
      <c r="Q33" s="91">
        <f>'Formula factor data'!AQ36</f>
        <v>11.454285523325758</v>
      </c>
      <c r="R33" s="92">
        <f>$G33*'National calculations'!$E$61</f>
        <v>12.063884556262742</v>
      </c>
      <c r="S33" s="92">
        <f>$G33*'National calculations'!$E$62</f>
        <v>2.3043228199611669</v>
      </c>
      <c r="T33" s="92">
        <f>$G33*'National calculations'!$E$70</f>
        <v>2.4616253470661236</v>
      </c>
      <c r="U33" s="92">
        <f>$G33*'National calculations'!$E$71</f>
        <v>1.8643191966750787</v>
      </c>
      <c r="V33" s="92">
        <f>$G33*'National calculations'!$E$72</f>
        <v>1.7557180784221629</v>
      </c>
      <c r="W33" s="92">
        <f>$G33*'National calculations'!$E$73</f>
        <v>1.6109165874182714</v>
      </c>
      <c r="X33" s="92">
        <f>$G33*'National calculations'!$E$74</f>
        <v>1.0317106234027134</v>
      </c>
      <c r="Y33" s="92">
        <f>$G33*'National calculations'!$E$75</f>
        <v>0.85070875964785109</v>
      </c>
      <c r="Z33" s="92">
        <f>$G33*'National calculations'!$E$64</f>
        <v>1.0061095367239645</v>
      </c>
      <c r="AA33" s="92">
        <f>$G33*'National calculations'!$E$65</f>
        <v>6.5119117717088546</v>
      </c>
      <c r="AB33" s="93">
        <f t="shared" si="6"/>
        <v>5146170.8568030689</v>
      </c>
      <c r="AC33" s="93">
        <f t="shared" si="6"/>
        <v>245137.36250898425</v>
      </c>
      <c r="AD33" s="93">
        <f t="shared" si="6"/>
        <v>14048.484157087507</v>
      </c>
      <c r="AE33" s="93">
        <f t="shared" si="6"/>
        <v>49334.148563936644</v>
      </c>
      <c r="AF33" s="93">
        <f t="shared" si="6"/>
        <v>62362.503914621695</v>
      </c>
      <c r="AG33" s="93">
        <f t="shared" si="6"/>
        <v>112608.85833818768</v>
      </c>
      <c r="AH33" s="93">
        <f t="shared" si="6"/>
        <v>84364.909248883676</v>
      </c>
      <c r="AI33" s="93">
        <f t="shared" si="6"/>
        <v>43163.525602488357</v>
      </c>
      <c r="AJ33" s="93">
        <f t="shared" si="17"/>
        <v>365882.42982520559</v>
      </c>
      <c r="AK33" s="93">
        <f t="shared" si="7"/>
        <v>215300.23438055802</v>
      </c>
      <c r="AL33" s="93">
        <f t="shared" si="7"/>
        <v>42515.899139439811</v>
      </c>
      <c r="AM33" s="92">
        <f t="shared" si="18"/>
        <v>6015006.7826572563</v>
      </c>
      <c r="AN33" s="92">
        <f t="shared" si="8"/>
        <v>12.063884556262741</v>
      </c>
      <c r="AO33" s="92">
        <f t="shared" si="9"/>
        <v>0.57466200093719211</v>
      </c>
      <c r="AP33" s="92">
        <f t="shared" si="10"/>
        <v>0.85771800381269281</v>
      </c>
      <c r="AQ33" s="92">
        <f t="shared" si="11"/>
        <v>0.50471646682110083</v>
      </c>
      <c r="AR33" s="92">
        <f t="shared" si="12"/>
        <v>9.9667677831929383E-2</v>
      </c>
      <c r="AS33" s="92">
        <f t="shared" si="13"/>
        <v>14.100648705665655</v>
      </c>
      <c r="AT33" s="92">
        <v>0</v>
      </c>
      <c r="AU33" s="92">
        <v>0</v>
      </c>
      <c r="AV33" s="92">
        <f t="shared" si="19"/>
        <v>0</v>
      </c>
      <c r="AW33" s="92">
        <f t="shared" si="20"/>
        <v>0</v>
      </c>
      <c r="AX33" s="92">
        <f t="shared" si="14"/>
        <v>14.1</v>
      </c>
      <c r="AY33" s="184"/>
      <c r="AZ33" s="91">
        <v>256.02999999999997</v>
      </c>
      <c r="BA33" s="91">
        <v>899.13</v>
      </c>
      <c r="BB33" s="92">
        <f t="shared" si="21"/>
        <v>2057714</v>
      </c>
      <c r="BC33" s="92">
        <f t="shared" si="22"/>
        <v>7226308</v>
      </c>
      <c r="BD33" s="93">
        <f t="shared" si="23"/>
        <v>9284022</v>
      </c>
      <c r="BE33" s="184"/>
      <c r="BF33" s="185"/>
      <c r="BG33" s="30"/>
      <c r="BI33" s="30"/>
      <c r="BK33" s="30"/>
    </row>
    <row r="34" spans="1:63" x14ac:dyDescent="0.35">
      <c r="A34" s="90" t="s">
        <v>94</v>
      </c>
      <c r="B34" s="89">
        <v>206</v>
      </c>
      <c r="C34" s="90" t="s">
        <v>99</v>
      </c>
      <c r="D34" s="203">
        <v>15.42</v>
      </c>
      <c r="E34" s="203">
        <f t="shared" si="15"/>
        <v>15.497099999999998</v>
      </c>
      <c r="F34" s="203">
        <f t="shared" si="16"/>
        <v>16.586246365200001</v>
      </c>
      <c r="G34" s="91">
        <f>ACA!W40</f>
        <v>1.4452781416646576</v>
      </c>
      <c r="H34" s="91">
        <f>'Formula factor data'!AH37</f>
        <v>420.55</v>
      </c>
      <c r="I34" s="91">
        <f>'Formula factor data'!AI37</f>
        <v>179.60042837295464</v>
      </c>
      <c r="J34" s="91">
        <f>'Formula factor data'!AJ37</f>
        <v>11.820248531405333</v>
      </c>
      <c r="K34" s="91">
        <f>'Formula factor data'!AK37</f>
        <v>75.406344328965204</v>
      </c>
      <c r="L34" s="91">
        <f>'Formula factor data'!AL37</f>
        <v>83.65391323994578</v>
      </c>
      <c r="M34" s="91">
        <f>'Formula factor data'!AM37</f>
        <v>56.174685946678714</v>
      </c>
      <c r="N34" s="91">
        <f>'Formula factor data'!AN37</f>
        <v>75.78641662901039</v>
      </c>
      <c r="O34" s="91">
        <f>'Formula factor data'!AO37</f>
        <v>44.658495255309539</v>
      </c>
      <c r="P34" s="91">
        <f>'Formula factor data'!AP37</f>
        <v>169.15729988728998</v>
      </c>
      <c r="Q34" s="91">
        <f>'Formula factor data'!AQ37</f>
        <v>11.099902759770329</v>
      </c>
      <c r="R34" s="92">
        <f>$G34*'National calculations'!$E$61</f>
        <v>13.285985477243592</v>
      </c>
      <c r="S34" s="92">
        <f>$G34*'National calculations'!$E$62</f>
        <v>2.537756340265354</v>
      </c>
      <c r="T34" s="92">
        <f>$G34*'National calculations'!$E$70</f>
        <v>2.7109939969175993</v>
      </c>
      <c r="U34" s="92">
        <f>$G34*'National calculations'!$E$71</f>
        <v>2.0531792770772994</v>
      </c>
      <c r="V34" s="92">
        <f>$G34*'National calculations'!$E$72</f>
        <v>1.9335766007427011</v>
      </c>
      <c r="W34" s="92">
        <f>$G34*'National calculations'!$E$73</f>
        <v>1.774106365629899</v>
      </c>
      <c r="X34" s="92">
        <f>$G34*'National calculations'!$E$74</f>
        <v>1.1362254251786994</v>
      </c>
      <c r="Y34" s="92">
        <f>$G34*'National calculations'!$E$75</f>
        <v>0.93688763128769936</v>
      </c>
      <c r="Z34" s="92">
        <f>$G34*'National calculations'!$E$64</f>
        <v>1.1080308859961328</v>
      </c>
      <c r="AA34" s="92">
        <f>$G34*'National calculations'!$E$65</f>
        <v>7.1715843122107499</v>
      </c>
      <c r="AB34" s="93">
        <f t="shared" si="6"/>
        <v>3184830.0796992322</v>
      </c>
      <c r="AC34" s="93">
        <f t="shared" si="6"/>
        <v>259795.81171616833</v>
      </c>
      <c r="AD34" s="93">
        <f t="shared" si="6"/>
        <v>18265.43500210694</v>
      </c>
      <c r="AE34" s="93">
        <f t="shared" si="6"/>
        <v>88248.963815740412</v>
      </c>
      <c r="AF34" s="93">
        <f t="shared" si="6"/>
        <v>92198.212044751941</v>
      </c>
      <c r="AG34" s="93">
        <f t="shared" si="6"/>
        <v>56806.124717399987</v>
      </c>
      <c r="AH34" s="93">
        <f t="shared" si="6"/>
        <v>49082.958470528407</v>
      </c>
      <c r="AI34" s="93">
        <f t="shared" si="6"/>
        <v>23848.79534687335</v>
      </c>
      <c r="AJ34" s="93">
        <f t="shared" si="17"/>
        <v>328450.48939740105</v>
      </c>
      <c r="AK34" s="93">
        <f t="shared" si="7"/>
        <v>106835.96233409163</v>
      </c>
      <c r="AL34" s="93">
        <f t="shared" si="7"/>
        <v>45374.216444449208</v>
      </c>
      <c r="AM34" s="92">
        <f t="shared" si="18"/>
        <v>3925286.5595913422</v>
      </c>
      <c r="AN34" s="92">
        <f t="shared" si="8"/>
        <v>13.285985477243594</v>
      </c>
      <c r="AO34" s="92">
        <f t="shared" si="9"/>
        <v>1.083776306783591</v>
      </c>
      <c r="AP34" s="92">
        <f t="shared" si="10"/>
        <v>1.3701793574304371</v>
      </c>
      <c r="AQ34" s="92">
        <f t="shared" si="11"/>
        <v>0.44568187579794893</v>
      </c>
      <c r="AR34" s="92">
        <f t="shared" si="12"/>
        <v>0.18928519438600333</v>
      </c>
      <c r="AS34" s="92">
        <f t="shared" si="13"/>
        <v>16.374908211641571</v>
      </c>
      <c r="AT34" s="92">
        <v>0</v>
      </c>
      <c r="AU34" s="92">
        <v>0</v>
      </c>
      <c r="AV34" s="92">
        <f t="shared" si="19"/>
        <v>0</v>
      </c>
      <c r="AW34" s="92">
        <f t="shared" si="20"/>
        <v>0</v>
      </c>
      <c r="AX34" s="92">
        <f t="shared" si="14"/>
        <v>16.37</v>
      </c>
      <c r="AY34" s="184"/>
      <c r="AZ34" s="91">
        <v>143.87</v>
      </c>
      <c r="BA34" s="91">
        <v>505.26</v>
      </c>
      <c r="BB34" s="92">
        <f t="shared" si="21"/>
        <v>1342437</v>
      </c>
      <c r="BC34" s="92">
        <f t="shared" si="22"/>
        <v>4714531</v>
      </c>
      <c r="BD34" s="93">
        <f t="shared" si="23"/>
        <v>6056968</v>
      </c>
      <c r="BE34" s="184"/>
      <c r="BF34" s="185"/>
      <c r="BG34" s="30"/>
      <c r="BI34" s="30"/>
      <c r="BK34" s="30"/>
    </row>
    <row r="35" spans="1:63" x14ac:dyDescent="0.35">
      <c r="A35" s="90" t="s">
        <v>94</v>
      </c>
      <c r="B35" s="89">
        <v>207</v>
      </c>
      <c r="C35" s="90" t="s">
        <v>100</v>
      </c>
      <c r="D35" s="203">
        <v>15.67</v>
      </c>
      <c r="E35" s="203">
        <f t="shared" si="15"/>
        <v>15.748349999999999</v>
      </c>
      <c r="F35" s="203">
        <f t="shared" si="16"/>
        <v>16.855154380199998</v>
      </c>
      <c r="G35" s="91">
        <f>ACA!W41</f>
        <v>1.539065870691775</v>
      </c>
      <c r="H35" s="91">
        <f>'Formula factor data'!AH38</f>
        <v>129.76</v>
      </c>
      <c r="I35" s="91">
        <f>'Formula factor data'!AI38</f>
        <v>43.491519571364783</v>
      </c>
      <c r="J35" s="91">
        <f>'Formula factor data'!AJ38</f>
        <v>3.8519897304236199</v>
      </c>
      <c r="K35" s="91">
        <f>'Formula factor data'!AK38</f>
        <v>8.0371245186136075</v>
      </c>
      <c r="L35" s="91">
        <f>'Formula factor data'!AL38</f>
        <v>7.1626187419768925</v>
      </c>
      <c r="M35" s="91">
        <f>'Formula factor data'!AM38</f>
        <v>5.6218228498074447</v>
      </c>
      <c r="N35" s="91">
        <f>'Formula factor data'!AN38</f>
        <v>6.1840051347881895</v>
      </c>
      <c r="O35" s="91">
        <f>'Formula factor data'!AO38</f>
        <v>7.7872657252888313</v>
      </c>
      <c r="P35" s="91">
        <f>'Formula factor data'!AP38</f>
        <v>68.520974132175994</v>
      </c>
      <c r="Q35" s="91">
        <f>'Formula factor data'!AQ38</f>
        <v>1.2707941851568476</v>
      </c>
      <c r="R35" s="92">
        <f>$G35*'National calculations'!$E$61</f>
        <v>14.148146448115771</v>
      </c>
      <c r="S35" s="92">
        <f>$G35*'National calculations'!$E$62</f>
        <v>2.7024377238110278</v>
      </c>
      <c r="T35" s="92">
        <f>$G35*'National calculations'!$E$70</f>
        <v>2.8869172071615448</v>
      </c>
      <c r="U35" s="92">
        <f>$G35*'National calculations'!$E$71</f>
        <v>2.1864152377767576</v>
      </c>
      <c r="V35" s="92">
        <f>$G35*'National calculations'!$E$72</f>
        <v>2.0590512433431618</v>
      </c>
      <c r="W35" s="92">
        <f>$G35*'National calculations'!$E$73</f>
        <v>1.889232584098363</v>
      </c>
      <c r="X35" s="92">
        <f>$G35*'National calculations'!$E$74</f>
        <v>1.2099579471191764</v>
      </c>
      <c r="Y35" s="92">
        <f>$G35*'National calculations'!$E$75</f>
        <v>0.9976846230631804</v>
      </c>
      <c r="Z35" s="92">
        <f>$G35*'National calculations'!$E$64</f>
        <v>1.1799337934667933</v>
      </c>
      <c r="AA35" s="92">
        <f>$G35*'National calculations'!$E$65</f>
        <v>7.6369664326336366</v>
      </c>
      <c r="AB35" s="93">
        <f t="shared" si="6"/>
        <v>1046442.1853712765</v>
      </c>
      <c r="AC35" s="93">
        <f t="shared" si="6"/>
        <v>66993.880198647428</v>
      </c>
      <c r="AD35" s="93">
        <f t="shared" si="6"/>
        <v>6338.6139977046196</v>
      </c>
      <c r="AE35" s="93">
        <f t="shared" si="6"/>
        <v>10016.320163781407</v>
      </c>
      <c r="AF35" s="93">
        <f t="shared" si="6"/>
        <v>8406.4734449685166</v>
      </c>
      <c r="AG35" s="93">
        <f t="shared" si="6"/>
        <v>6053.9306186344165</v>
      </c>
      <c r="AH35" s="93">
        <f t="shared" si="6"/>
        <v>4264.9601099817755</v>
      </c>
      <c r="AI35" s="93">
        <f t="shared" si="6"/>
        <v>4428.4641038017389</v>
      </c>
      <c r="AJ35" s="93">
        <f t="shared" si="17"/>
        <v>39508.762438872473</v>
      </c>
      <c r="AK35" s="93">
        <f t="shared" si="7"/>
        <v>46084.621375696508</v>
      </c>
      <c r="AL35" s="93">
        <f t="shared" si="7"/>
        <v>5531.8571448524508</v>
      </c>
      <c r="AM35" s="92">
        <f t="shared" si="18"/>
        <v>1204561.3065293452</v>
      </c>
      <c r="AN35" s="92">
        <f t="shared" si="8"/>
        <v>14.148146448115773</v>
      </c>
      <c r="AO35" s="92">
        <f t="shared" si="9"/>
        <v>0.90577314392356512</v>
      </c>
      <c r="AP35" s="92">
        <f t="shared" si="10"/>
        <v>0.53416783534071643</v>
      </c>
      <c r="AQ35" s="92">
        <f t="shared" si="11"/>
        <v>0.62307500724274378</v>
      </c>
      <c r="AR35" s="92">
        <f t="shared" si="12"/>
        <v>7.4792020151270511E-2</v>
      </c>
      <c r="AS35" s="92">
        <f t="shared" si="13"/>
        <v>16.285954454774068</v>
      </c>
      <c r="AT35" s="92">
        <v>0</v>
      </c>
      <c r="AU35" s="92">
        <v>0</v>
      </c>
      <c r="AV35" s="92">
        <f t="shared" si="19"/>
        <v>0</v>
      </c>
      <c r="AW35" s="92">
        <f t="shared" si="20"/>
        <v>0</v>
      </c>
      <c r="AX35" s="92">
        <f t="shared" si="14"/>
        <v>16.29</v>
      </c>
      <c r="AY35" s="184"/>
      <c r="AZ35" s="91">
        <v>44.39</v>
      </c>
      <c r="BA35" s="91">
        <v>155.89999999999998</v>
      </c>
      <c r="BB35" s="92">
        <f t="shared" si="21"/>
        <v>412175</v>
      </c>
      <c r="BC35" s="92">
        <f t="shared" si="22"/>
        <v>1447579</v>
      </c>
      <c r="BD35" s="93">
        <f t="shared" si="23"/>
        <v>1859754</v>
      </c>
      <c r="BE35" s="184"/>
      <c r="BF35" s="185"/>
      <c r="BG35" s="30"/>
      <c r="BI35" s="30"/>
      <c r="BK35" s="30"/>
    </row>
    <row r="36" spans="1:63" x14ac:dyDescent="0.35">
      <c r="A36" s="90" t="s">
        <v>94</v>
      </c>
      <c r="B36" s="89">
        <v>208</v>
      </c>
      <c r="C36" s="90" t="s">
        <v>101</v>
      </c>
      <c r="D36" s="203">
        <v>15.27</v>
      </c>
      <c r="E36" s="203">
        <f t="shared" si="15"/>
        <v>15.346349999999997</v>
      </c>
      <c r="F36" s="203">
        <f t="shared" si="16"/>
        <v>16.424901556199998</v>
      </c>
      <c r="G36" s="91">
        <f>ACA!W42</f>
        <v>1.4536269826159482</v>
      </c>
      <c r="H36" s="91">
        <f>'Formula factor data'!AH39</f>
        <v>823.32</v>
      </c>
      <c r="I36" s="91">
        <f>'Formula factor data'!AI39</f>
        <v>304.26563194332635</v>
      </c>
      <c r="J36" s="91">
        <f>'Formula factor data'!AJ39</f>
        <v>5.8320582877959932</v>
      </c>
      <c r="K36" s="91">
        <f>'Formula factor data'!AK39</f>
        <v>34.436915604128721</v>
      </c>
      <c r="L36" s="91">
        <f>'Formula factor data'!AL39</f>
        <v>124.47278688524591</v>
      </c>
      <c r="M36" s="91">
        <f>'Formula factor data'!AM39</f>
        <v>117.6409471766849</v>
      </c>
      <c r="N36" s="91">
        <f>'Formula factor data'!AN39</f>
        <v>157.79883424408015</v>
      </c>
      <c r="O36" s="91">
        <f>'Formula factor data'!AO39</f>
        <v>132.52658166363085</v>
      </c>
      <c r="P36" s="91">
        <f>'Formula factor data'!AP39</f>
        <v>373.65192783864001</v>
      </c>
      <c r="Q36" s="91">
        <f>'Formula factor data'!AQ39</f>
        <v>12.438728465955702</v>
      </c>
      <c r="R36" s="92">
        <f>$G36*'National calculations'!$E$61</f>
        <v>13.362733735196835</v>
      </c>
      <c r="S36" s="92">
        <f>$G36*'National calculations'!$E$62</f>
        <v>2.5524160264857527</v>
      </c>
      <c r="T36" s="92">
        <f>$G36*'National calculations'!$E$70</f>
        <v>2.7266544134475965</v>
      </c>
      <c r="U36" s="92">
        <f>$G36*'National calculations'!$E$71</f>
        <v>2.0650397395963416</v>
      </c>
      <c r="V36" s="92">
        <f>$G36*'National calculations'!$E$72</f>
        <v>1.9447461625324785</v>
      </c>
      <c r="W36" s="92">
        <f>$G36*'National calculations'!$E$73</f>
        <v>1.7843547264473236</v>
      </c>
      <c r="X36" s="92">
        <f>$G36*'National calculations'!$E$74</f>
        <v>1.142788982106713</v>
      </c>
      <c r="Y36" s="92">
        <f>$G36*'National calculations'!$E$75</f>
        <v>0.94229968700027189</v>
      </c>
      <c r="Z36" s="92">
        <f>$G36*'National calculations'!$E$64</f>
        <v>1.1144315734275807</v>
      </c>
      <c r="AA36" s="92">
        <f>$G36*'National calculations'!$E$65</f>
        <v>7.2130119205481007</v>
      </c>
      <c r="AB36" s="93">
        <f t="shared" si="6"/>
        <v>6271029.3851514868</v>
      </c>
      <c r="AC36" s="93">
        <f t="shared" si="6"/>
        <v>442669.11091014813</v>
      </c>
      <c r="AD36" s="93">
        <f t="shared" si="6"/>
        <v>9064.1442578444694</v>
      </c>
      <c r="AE36" s="93">
        <f t="shared" si="6"/>
        <v>40534.751562041158</v>
      </c>
      <c r="AF36" s="93">
        <f t="shared" si="6"/>
        <v>137978.74554183884</v>
      </c>
      <c r="AG36" s="93">
        <f t="shared" si="6"/>
        <v>119650.51266752084</v>
      </c>
      <c r="AH36" s="93">
        <f t="shared" si="6"/>
        <v>102788.53842314843</v>
      </c>
      <c r="AI36" s="93">
        <f t="shared" si="6"/>
        <v>71181.461159887534</v>
      </c>
      <c r="AJ36" s="93">
        <f t="shared" si="17"/>
        <v>481198.15361228131</v>
      </c>
      <c r="AK36" s="93">
        <f t="shared" si="7"/>
        <v>237353.41833761471</v>
      </c>
      <c r="AL36" s="93">
        <f t="shared" si="7"/>
        <v>51140.797119797695</v>
      </c>
      <c r="AM36" s="92">
        <f t="shared" si="18"/>
        <v>7483390.8651313288</v>
      </c>
      <c r="AN36" s="92">
        <f t="shared" si="8"/>
        <v>13.362733735196834</v>
      </c>
      <c r="AO36" s="92">
        <f t="shared" si="9"/>
        <v>0.94326929417597238</v>
      </c>
      <c r="AP36" s="92">
        <f t="shared" si="10"/>
        <v>1.0253695853848928</v>
      </c>
      <c r="AQ36" s="92">
        <f t="shared" si="11"/>
        <v>0.50576872401431328</v>
      </c>
      <c r="AR36" s="92">
        <f t="shared" si="12"/>
        <v>0.10897427088058041</v>
      </c>
      <c r="AS36" s="92">
        <f t="shared" si="13"/>
        <v>15.946115609652592</v>
      </c>
      <c r="AT36" s="92">
        <v>0</v>
      </c>
      <c r="AU36" s="92">
        <v>0</v>
      </c>
      <c r="AV36" s="92">
        <f t="shared" si="19"/>
        <v>0</v>
      </c>
      <c r="AW36" s="92">
        <f t="shared" si="20"/>
        <v>0</v>
      </c>
      <c r="AX36" s="92">
        <f t="shared" si="14"/>
        <v>15.95</v>
      </c>
      <c r="AY36" s="184"/>
      <c r="AZ36" s="91">
        <v>281.66000000000003</v>
      </c>
      <c r="BA36" s="91">
        <v>989.17000000000007</v>
      </c>
      <c r="BB36" s="92">
        <f t="shared" si="21"/>
        <v>2560712</v>
      </c>
      <c r="BC36" s="92">
        <f t="shared" si="22"/>
        <v>8993040</v>
      </c>
      <c r="BD36" s="93">
        <f t="shared" si="23"/>
        <v>11553752</v>
      </c>
      <c r="BE36" s="184"/>
      <c r="BF36" s="185"/>
      <c r="BG36" s="30"/>
      <c r="BI36" s="30"/>
      <c r="BK36" s="30"/>
    </row>
    <row r="37" spans="1:63" x14ac:dyDescent="0.35">
      <c r="A37" s="90" t="s">
        <v>94</v>
      </c>
      <c r="B37" s="89">
        <v>209</v>
      </c>
      <c r="C37" s="90" t="s">
        <v>102</v>
      </c>
      <c r="D37" s="203">
        <v>14.52</v>
      </c>
      <c r="E37" s="203">
        <f t="shared" si="15"/>
        <v>14.592599999999997</v>
      </c>
      <c r="F37" s="203">
        <f t="shared" si="16"/>
        <v>15.618177511199999</v>
      </c>
      <c r="G37" s="91">
        <f>ACA!W43</f>
        <v>1.4026507287538954</v>
      </c>
      <c r="H37" s="91">
        <f>'Formula factor data'!AH40</f>
        <v>1054.6500000000001</v>
      </c>
      <c r="I37" s="91">
        <f>'Formula factor data'!AI40</f>
        <v>274.91609269096904</v>
      </c>
      <c r="J37" s="91">
        <f>'Formula factor data'!AJ40</f>
        <v>0</v>
      </c>
      <c r="K37" s="91">
        <f>'Formula factor data'!AK40</f>
        <v>75.222323308676636</v>
      </c>
      <c r="L37" s="91">
        <f>'Formula factor data'!AL40</f>
        <v>93.842837859726799</v>
      </c>
      <c r="M37" s="91">
        <f>'Formula factor data'!AM40</f>
        <v>126.01589816964528</v>
      </c>
      <c r="N37" s="91">
        <f>'Formula factor data'!AN40</f>
        <v>244.51525835538041</v>
      </c>
      <c r="O37" s="91">
        <f>'Formula factor data'!AO40</f>
        <v>267.69125047243676</v>
      </c>
      <c r="P37" s="91">
        <f>'Formula factor data'!AP40</f>
        <v>394.89392899179001</v>
      </c>
      <c r="Q37" s="91">
        <f>'Formula factor data'!AQ40</f>
        <v>17.969981624812071</v>
      </c>
      <c r="R37" s="92">
        <f>$G37*'National calculations'!$E$61</f>
        <v>12.894125133868759</v>
      </c>
      <c r="S37" s="92">
        <f>$G37*'National calculations'!$E$62</f>
        <v>2.462907088578203</v>
      </c>
      <c r="T37" s="92">
        <f>$G37*'National calculations'!$E$70</f>
        <v>2.6310352283084653</v>
      </c>
      <c r="U37" s="92">
        <f>$G37*'National calculations'!$E$71</f>
        <v>1.9926222684983226</v>
      </c>
      <c r="V37" s="92">
        <f>$G37*'National calculations'!$E$72</f>
        <v>1.8765471848964801</v>
      </c>
      <c r="W37" s="92">
        <f>$G37*'National calculations'!$E$73</f>
        <v>1.7217804067606861</v>
      </c>
      <c r="X37" s="92">
        <f>$G37*'National calculations'!$E$74</f>
        <v>1.1027132942175182</v>
      </c>
      <c r="Y37" s="92">
        <f>$G37*'National calculations'!$E$75</f>
        <v>0.90925482154777792</v>
      </c>
      <c r="Z37" s="92">
        <f>$G37*'National calculations'!$E$64</f>
        <v>1.0753503321749611</v>
      </c>
      <c r="AA37" s="92">
        <f>$G37*'National calculations'!$E$65</f>
        <v>6.960063721891129</v>
      </c>
      <c r="AB37" s="93">
        <f t="shared" si="6"/>
        <v>7751309.7712877719</v>
      </c>
      <c r="AC37" s="93">
        <f t="shared" si="6"/>
        <v>385942.89226810168</v>
      </c>
      <c r="AD37" s="93">
        <f t="shared" si="6"/>
        <v>0</v>
      </c>
      <c r="AE37" s="93">
        <f t="shared" si="6"/>
        <v>85437.115612438211</v>
      </c>
      <c r="AF37" s="93">
        <f t="shared" si="6"/>
        <v>100377.29252876926</v>
      </c>
      <c r="AG37" s="93">
        <f t="shared" si="6"/>
        <v>123673.8715130417</v>
      </c>
      <c r="AH37" s="93">
        <f t="shared" si="6"/>
        <v>153689.22883568017</v>
      </c>
      <c r="AI37" s="93">
        <f t="shared" si="6"/>
        <v>138737.74930158368</v>
      </c>
      <c r="AJ37" s="93">
        <f t="shared" si="17"/>
        <v>601915.25779151311</v>
      </c>
      <c r="AK37" s="93">
        <f t="shared" si="7"/>
        <v>242050.11109766224</v>
      </c>
      <c r="AL37" s="93">
        <f t="shared" si="7"/>
        <v>71291.163798245674</v>
      </c>
      <c r="AM37" s="92">
        <f t="shared" si="18"/>
        <v>9052509.1962432954</v>
      </c>
      <c r="AN37" s="92">
        <f t="shared" si="8"/>
        <v>12.894125133868757</v>
      </c>
      <c r="AO37" s="92">
        <f t="shared" si="9"/>
        <v>0.64200710515603265</v>
      </c>
      <c r="AP37" s="92">
        <f t="shared" si="10"/>
        <v>1.001272156958221</v>
      </c>
      <c r="AQ37" s="92">
        <f t="shared" si="11"/>
        <v>0.40264478046289937</v>
      </c>
      <c r="AR37" s="92">
        <f t="shared" si="12"/>
        <v>0.1185912076896645</v>
      </c>
      <c r="AS37" s="92">
        <f t="shared" si="13"/>
        <v>15.058640384135575</v>
      </c>
      <c r="AT37" s="92">
        <v>0</v>
      </c>
      <c r="AU37" s="92">
        <v>0</v>
      </c>
      <c r="AV37" s="92">
        <f t="shared" si="19"/>
        <v>0</v>
      </c>
      <c r="AW37" s="92">
        <f t="shared" si="20"/>
        <v>0</v>
      </c>
      <c r="AX37" s="92">
        <f t="shared" si="14"/>
        <v>15.06</v>
      </c>
      <c r="AY37" s="184"/>
      <c r="AZ37" s="91">
        <v>360.8</v>
      </c>
      <c r="BA37" s="91">
        <v>1267.1000000000001</v>
      </c>
      <c r="BB37" s="92">
        <f t="shared" si="21"/>
        <v>3097180</v>
      </c>
      <c r="BC37" s="92">
        <f t="shared" si="22"/>
        <v>10877040</v>
      </c>
      <c r="BD37" s="93">
        <f t="shared" si="23"/>
        <v>13974220</v>
      </c>
      <c r="BE37" s="184"/>
      <c r="BF37" s="185"/>
      <c r="BG37" s="30"/>
      <c r="BI37" s="30"/>
      <c r="BK37" s="30"/>
    </row>
    <row r="38" spans="1:63" x14ac:dyDescent="0.35">
      <c r="A38" s="90" t="s">
        <v>94</v>
      </c>
      <c r="B38" s="89">
        <v>316</v>
      </c>
      <c r="C38" s="90" t="s">
        <v>103</v>
      </c>
      <c r="D38" s="203">
        <v>12.58</v>
      </c>
      <c r="E38" s="203">
        <f t="shared" si="15"/>
        <v>12.642899999999999</v>
      </c>
      <c r="F38" s="203">
        <f t="shared" si="16"/>
        <v>13.5314513148</v>
      </c>
      <c r="G38" s="91">
        <f>ACA!W44</f>
        <v>1.2101743728853922</v>
      </c>
      <c r="H38" s="91">
        <f>'Formula factor data'!AH41</f>
        <v>750.19</v>
      </c>
      <c r="I38" s="91">
        <f>'Formula factor data'!AI41</f>
        <v>232.55700486295316</v>
      </c>
      <c r="J38" s="91">
        <f>'Formula factor data'!AJ41</f>
        <v>0</v>
      </c>
      <c r="K38" s="91">
        <f>'Formula factor data'!AK41</f>
        <v>0</v>
      </c>
      <c r="L38" s="91">
        <f>'Formula factor data'!AL41</f>
        <v>30.926778352632013</v>
      </c>
      <c r="M38" s="91">
        <f>'Formula factor data'!AM41</f>
        <v>74.144178779666589</v>
      </c>
      <c r="N38" s="91">
        <f>'Formula factor data'!AN41</f>
        <v>196.55754249815229</v>
      </c>
      <c r="O38" s="91">
        <f>'Formula factor data'!AO41</f>
        <v>185.71468793627332</v>
      </c>
      <c r="P38" s="91">
        <f>'Formula factor data'!AP41</f>
        <v>547.51368676300103</v>
      </c>
      <c r="Q38" s="91">
        <f>'Formula factor data'!AQ41</f>
        <v>12.794359036241504</v>
      </c>
      <c r="R38" s="92">
        <f>$G38*'National calculations'!$E$61</f>
        <v>11.124750786425643</v>
      </c>
      <c r="S38" s="92">
        <f>$G38*'National calculations'!$E$62</f>
        <v>2.1249388606121569</v>
      </c>
      <c r="T38" s="92">
        <f>$G38*'National calculations'!$E$70</f>
        <v>2.2699959028903964</v>
      </c>
      <c r="U38" s="92">
        <f>$G38*'National calculations'!$E$71</f>
        <v>1.7191880735125795</v>
      </c>
      <c r="V38" s="92">
        <f>$G38*'National calculations'!$E$72</f>
        <v>1.6190411954438868</v>
      </c>
      <c r="W38" s="92">
        <f>$G38*'National calculations'!$E$73</f>
        <v>1.4855120246856266</v>
      </c>
      <c r="X38" s="92">
        <f>$G38*'National calculations'!$E$74</f>
        <v>0.95139534165259232</v>
      </c>
      <c r="Y38" s="92">
        <f>$G38*'National calculations'!$E$75</f>
        <v>0.78448387820476906</v>
      </c>
      <c r="Z38" s="92">
        <f>$G38*'National calculations'!$E$64</f>
        <v>0.92778721544461151</v>
      </c>
      <c r="AA38" s="92">
        <f>$G38*'National calculations'!$E$65</f>
        <v>6.0049808389325836</v>
      </c>
      <c r="AB38" s="93">
        <f t="shared" si="6"/>
        <v>4757035.7717071325</v>
      </c>
      <c r="AC38" s="93">
        <f t="shared" si="6"/>
        <v>281676.5676562899</v>
      </c>
      <c r="AD38" s="93">
        <f t="shared" si="6"/>
        <v>0</v>
      </c>
      <c r="AE38" s="93">
        <f t="shared" si="6"/>
        <v>0</v>
      </c>
      <c r="AF38" s="93">
        <f t="shared" si="6"/>
        <v>28540.885071305871</v>
      </c>
      <c r="AG38" s="93">
        <f t="shared" si="6"/>
        <v>62780.979408452287</v>
      </c>
      <c r="AH38" s="93">
        <f t="shared" si="6"/>
        <v>106592.24027067142</v>
      </c>
      <c r="AI38" s="93">
        <f t="shared" si="6"/>
        <v>83043.401820146595</v>
      </c>
      <c r="AJ38" s="93">
        <f t="shared" si="17"/>
        <v>280957.50657057617</v>
      </c>
      <c r="AK38" s="93">
        <f t="shared" si="7"/>
        <v>289546.43335000501</v>
      </c>
      <c r="AL38" s="93">
        <f t="shared" si="7"/>
        <v>43793.03208966089</v>
      </c>
      <c r="AM38" s="92">
        <f t="shared" si="18"/>
        <v>5653009.3113736641</v>
      </c>
      <c r="AN38" s="92">
        <f t="shared" si="8"/>
        <v>11.124750786425643</v>
      </c>
      <c r="AO38" s="92">
        <f t="shared" si="9"/>
        <v>0.65872567874919619</v>
      </c>
      <c r="AP38" s="92">
        <f t="shared" si="10"/>
        <v>0.65704409051596091</v>
      </c>
      <c r="AQ38" s="92">
        <f t="shared" si="11"/>
        <v>0.67713005886463151</v>
      </c>
      <c r="AR38" s="92">
        <f t="shared" si="12"/>
        <v>0.10241389629167837</v>
      </c>
      <c r="AS38" s="92">
        <f t="shared" si="13"/>
        <v>13.220064510847109</v>
      </c>
      <c r="AT38" s="92">
        <v>0</v>
      </c>
      <c r="AU38" s="92">
        <v>0</v>
      </c>
      <c r="AV38" s="92">
        <f t="shared" si="19"/>
        <v>0</v>
      </c>
      <c r="AW38" s="92">
        <f t="shared" si="20"/>
        <v>0</v>
      </c>
      <c r="AX38" s="92">
        <f t="shared" si="14"/>
        <v>13.22</v>
      </c>
      <c r="AY38" s="184"/>
      <c r="AZ38" s="91">
        <v>256.64</v>
      </c>
      <c r="BA38" s="91">
        <v>901.31000000000006</v>
      </c>
      <c r="BB38" s="92">
        <f t="shared" si="21"/>
        <v>1933886</v>
      </c>
      <c r="BC38" s="92">
        <f t="shared" si="22"/>
        <v>6791732</v>
      </c>
      <c r="BD38" s="93">
        <f t="shared" si="23"/>
        <v>8725618</v>
      </c>
      <c r="BE38" s="184"/>
      <c r="BF38" s="185"/>
      <c r="BG38" s="30"/>
      <c r="BI38" s="30"/>
      <c r="BK38" s="30"/>
    </row>
    <row r="39" spans="1:63" x14ac:dyDescent="0.35">
      <c r="A39" s="90" t="s">
        <v>94</v>
      </c>
      <c r="B39" s="89">
        <v>210</v>
      </c>
      <c r="C39" s="90" t="s">
        <v>104</v>
      </c>
      <c r="D39" s="203">
        <v>14.98</v>
      </c>
      <c r="E39" s="203">
        <f t="shared" si="15"/>
        <v>15.054899999999998</v>
      </c>
      <c r="F39" s="203">
        <f t="shared" si="16"/>
        <v>16.112968258799999</v>
      </c>
      <c r="G39" s="91">
        <f>ACA!W45</f>
        <v>1.4406094394402618</v>
      </c>
      <c r="H39" s="91">
        <f>'Formula factor data'!AH42</f>
        <v>642.57000000000005</v>
      </c>
      <c r="I39" s="91">
        <f>'Formula factor data'!AI42</f>
        <v>235.38930741947854</v>
      </c>
      <c r="J39" s="91">
        <f>'Formula factor data'!AJ42</f>
        <v>11.565773020083364</v>
      </c>
      <c r="K39" s="91">
        <f>'Formula factor data'!AK42</f>
        <v>35.502940156905673</v>
      </c>
      <c r="L39" s="91">
        <f>'Formula factor data'!AL42</f>
        <v>89.671189248171999</v>
      </c>
      <c r="M39" s="91">
        <f>'Formula factor data'!AM42</f>
        <v>113.42573891625617</v>
      </c>
      <c r="N39" s="91">
        <f>'Formula factor data'!AN42</f>
        <v>166.22247821144373</v>
      </c>
      <c r="O39" s="91">
        <f>'Formula factor data'!AO42</f>
        <v>43.077431792345585</v>
      </c>
      <c r="P39" s="91">
        <f>'Formula factor data'!AP42</f>
        <v>237.66163314748803</v>
      </c>
      <c r="Q39" s="91">
        <f>'Formula factor data'!AQ42</f>
        <v>11.408745704467355</v>
      </c>
      <c r="R39" s="92">
        <f>$G39*'National calculations'!$E$61</f>
        <v>13.243067572265485</v>
      </c>
      <c r="S39" s="92">
        <f>$G39*'National calculations'!$E$62</f>
        <v>2.529558590414156</v>
      </c>
      <c r="T39" s="92">
        <f>$G39*'National calculations'!$E$70</f>
        <v>2.7022366350376537</v>
      </c>
      <c r="U39" s="92">
        <f>$G39*'National calculations'!$E$71</f>
        <v>2.0465468633005757</v>
      </c>
      <c r="V39" s="92">
        <f>$G39*'National calculations'!$E$72</f>
        <v>1.9273305411665631</v>
      </c>
      <c r="W39" s="92">
        <f>$G39*'National calculations'!$E$73</f>
        <v>1.7683754449878757</v>
      </c>
      <c r="X39" s="92">
        <f>$G39*'National calculations'!$E$74</f>
        <v>1.132555060273134</v>
      </c>
      <c r="Y39" s="92">
        <f>$G39*'National calculations'!$E$75</f>
        <v>0.93386119004977697</v>
      </c>
      <c r="Z39" s="92">
        <f>$G39*'National calculations'!$E$64</f>
        <v>1.1044515983053971</v>
      </c>
      <c r="AA39" s="92">
        <f>$G39*'National calculations'!$E$65</f>
        <v>7.148417842957782</v>
      </c>
      <c r="AB39" s="93">
        <f t="shared" si="6"/>
        <v>4850470.8200490605</v>
      </c>
      <c r="AC39" s="93">
        <f t="shared" si="6"/>
        <v>339395.69546451088</v>
      </c>
      <c r="AD39" s="93">
        <f t="shared" si="6"/>
        <v>17814.469673417632</v>
      </c>
      <c r="AE39" s="93">
        <f t="shared" si="6"/>
        <v>41415.305565156108</v>
      </c>
      <c r="AF39" s="93">
        <f t="shared" si="6"/>
        <v>98510.832369415322</v>
      </c>
      <c r="AG39" s="93">
        <f t="shared" si="6"/>
        <v>114330.19617159446</v>
      </c>
      <c r="AH39" s="93">
        <f t="shared" si="6"/>
        <v>107305.98203282147</v>
      </c>
      <c r="AI39" s="93">
        <f t="shared" si="6"/>
        <v>22930.154779196127</v>
      </c>
      <c r="AJ39" s="93">
        <f t="shared" si="17"/>
        <v>402306.94059160113</v>
      </c>
      <c r="AK39" s="93">
        <f t="shared" si="7"/>
        <v>149616.88923380003</v>
      </c>
      <c r="AL39" s="93">
        <f t="shared" si="7"/>
        <v>46486.054374961968</v>
      </c>
      <c r="AM39" s="92">
        <f t="shared" si="18"/>
        <v>5788276.3997139335</v>
      </c>
      <c r="AN39" s="92">
        <f t="shared" si="8"/>
        <v>13.243067572265483</v>
      </c>
      <c r="AO39" s="92">
        <f t="shared" si="9"/>
        <v>0.92663996867980214</v>
      </c>
      <c r="AP39" s="92">
        <f t="shared" si="10"/>
        <v>1.0984042986144757</v>
      </c>
      <c r="AQ39" s="92">
        <f t="shared" si="11"/>
        <v>0.40849365918983777</v>
      </c>
      <c r="AR39" s="92">
        <f t="shared" si="12"/>
        <v>0.12691921714300761</v>
      </c>
      <c r="AS39" s="92">
        <f t="shared" si="13"/>
        <v>15.803524715892605</v>
      </c>
      <c r="AT39" s="92">
        <v>0</v>
      </c>
      <c r="AU39" s="92">
        <v>0</v>
      </c>
      <c r="AV39" s="92">
        <f t="shared" si="19"/>
        <v>0</v>
      </c>
      <c r="AW39" s="92">
        <f t="shared" si="20"/>
        <v>0</v>
      </c>
      <c r="AX39" s="92">
        <f t="shared" si="14"/>
        <v>15.8</v>
      </c>
      <c r="AY39" s="184"/>
      <c r="AZ39" s="91">
        <v>219.83</v>
      </c>
      <c r="BA39" s="91">
        <v>772</v>
      </c>
      <c r="BB39" s="92">
        <f t="shared" si="21"/>
        <v>1979789</v>
      </c>
      <c r="BC39" s="92">
        <f t="shared" si="22"/>
        <v>6952632</v>
      </c>
      <c r="BD39" s="93">
        <f t="shared" si="23"/>
        <v>8932421</v>
      </c>
      <c r="BE39" s="184"/>
      <c r="BF39" s="185"/>
      <c r="BG39" s="30"/>
      <c r="BI39" s="30"/>
      <c r="BK39" s="30"/>
    </row>
    <row r="40" spans="1:63" x14ac:dyDescent="0.35">
      <c r="A40" s="90" t="s">
        <v>94</v>
      </c>
      <c r="B40" s="89">
        <v>211</v>
      </c>
      <c r="C40" s="90" t="s">
        <v>105</v>
      </c>
      <c r="D40" s="203">
        <v>15.4</v>
      </c>
      <c r="E40" s="203">
        <f t="shared" si="15"/>
        <v>15.476999999999999</v>
      </c>
      <c r="F40" s="203">
        <f t="shared" si="16"/>
        <v>16.564733724</v>
      </c>
      <c r="G40" s="91">
        <f>ACA!W46</f>
        <v>1.4274061635964619</v>
      </c>
      <c r="H40" s="91">
        <f>'Formula factor data'!AH43</f>
        <v>495.04</v>
      </c>
      <c r="I40" s="91">
        <f>'Formula factor data'!AI43</f>
        <v>188.55795371498172</v>
      </c>
      <c r="J40" s="91">
        <f>'Formula factor data'!AJ43</f>
        <v>0</v>
      </c>
      <c r="K40" s="91">
        <f>'Formula factor data'!AK43</f>
        <v>23.996694214876033</v>
      </c>
      <c r="L40" s="91">
        <f>'Formula factor data'!AL43</f>
        <v>107.93957092029697</v>
      </c>
      <c r="M40" s="91">
        <f>'Formula factor data'!AM43</f>
        <v>82.296859504132229</v>
      </c>
      <c r="N40" s="91">
        <f>'Formula factor data'!AN43</f>
        <v>190.87251062240279</v>
      </c>
      <c r="O40" s="91">
        <f>'Formula factor data'!AO43</f>
        <v>38.263581267217631</v>
      </c>
      <c r="P40" s="91">
        <f>'Formula factor data'!AP43</f>
        <v>330.04009602927999</v>
      </c>
      <c r="Q40" s="91">
        <f>'Formula factor data'!AQ43</f>
        <v>11.628187267131054</v>
      </c>
      <c r="R40" s="92">
        <f>$G40*'National calculations'!$E$61</f>
        <v>13.121694027578286</v>
      </c>
      <c r="S40" s="92">
        <f>$G40*'National calculations'!$E$62</f>
        <v>2.5063750273206997</v>
      </c>
      <c r="T40" s="92">
        <f>$G40*'National calculations'!$E$70</f>
        <v>2.6774704668376965</v>
      </c>
      <c r="U40" s="92">
        <f>$G40*'National calculations'!$E$71</f>
        <v>2.0277901329726671</v>
      </c>
      <c r="V40" s="92">
        <f>$G40*'National calculations'!$E$72</f>
        <v>1.9096664359062996</v>
      </c>
      <c r="W40" s="92">
        <f>$G40*'National calculations'!$E$73</f>
        <v>1.7521681731511389</v>
      </c>
      <c r="X40" s="92">
        <f>$G40*'National calculations'!$E$74</f>
        <v>1.1221751221305047</v>
      </c>
      <c r="Y40" s="92">
        <f>$G40*'National calculations'!$E$75</f>
        <v>0.92530229368655637</v>
      </c>
      <c r="Z40" s="92">
        <f>$G40*'National calculations'!$E$64</f>
        <v>1.0943292301538892</v>
      </c>
      <c r="AA40" s="92">
        <f>$G40*'National calculations'!$E$65</f>
        <v>7.0829021451958791</v>
      </c>
      <c r="AB40" s="93">
        <f t="shared" si="6"/>
        <v>3702585.1445050421</v>
      </c>
      <c r="AC40" s="93">
        <f t="shared" si="6"/>
        <v>269380.25944453588</v>
      </c>
      <c r="AD40" s="93">
        <f t="shared" si="6"/>
        <v>0</v>
      </c>
      <c r="AE40" s="93">
        <f t="shared" si="6"/>
        <v>27736.348059146105</v>
      </c>
      <c r="AF40" s="93">
        <f t="shared" si="6"/>
        <v>117493.28814479269</v>
      </c>
      <c r="AG40" s="93">
        <f t="shared" si="6"/>
        <v>82192.824644855849</v>
      </c>
      <c r="AH40" s="93">
        <f t="shared" si="6"/>
        <v>122089.65826385902</v>
      </c>
      <c r="AI40" s="93">
        <f t="shared" ref="AI40:AI103" si="24">O40*Y40*38*15</f>
        <v>20181.066321394504</v>
      </c>
      <c r="AJ40" s="93">
        <f t="shared" si="17"/>
        <v>369693.18543404818</v>
      </c>
      <c r="AK40" s="93">
        <f t="shared" si="7"/>
        <v>205868.33879835345</v>
      </c>
      <c r="AL40" s="93">
        <f t="shared" si="7"/>
        <v>46945.948147288109</v>
      </c>
      <c r="AM40" s="92">
        <f t="shared" si="18"/>
        <v>4594472.8763292683</v>
      </c>
      <c r="AN40" s="92">
        <f t="shared" si="8"/>
        <v>13.121694027578286</v>
      </c>
      <c r="AO40" s="92">
        <f t="shared" si="9"/>
        <v>0.95466416126761999</v>
      </c>
      <c r="AP40" s="92">
        <f t="shared" si="10"/>
        <v>1.3101659176010167</v>
      </c>
      <c r="AQ40" s="92">
        <f t="shared" si="11"/>
        <v>0.72958250688356019</v>
      </c>
      <c r="AR40" s="92">
        <f t="shared" si="12"/>
        <v>0.16637304569146322</v>
      </c>
      <c r="AS40" s="92">
        <f t="shared" si="13"/>
        <v>16.282479659021948</v>
      </c>
      <c r="AT40" s="92">
        <v>0</v>
      </c>
      <c r="AU40" s="92">
        <v>0</v>
      </c>
      <c r="AV40" s="92">
        <f t="shared" si="19"/>
        <v>0</v>
      </c>
      <c r="AW40" s="92">
        <f t="shared" si="20"/>
        <v>0</v>
      </c>
      <c r="AX40" s="92">
        <f t="shared" si="14"/>
        <v>16.28</v>
      </c>
      <c r="AY40" s="184"/>
      <c r="AZ40" s="91">
        <v>169.36</v>
      </c>
      <c r="BA40" s="91">
        <v>594.76</v>
      </c>
      <c r="BB40" s="92">
        <f t="shared" si="21"/>
        <v>1571594</v>
      </c>
      <c r="BC40" s="92">
        <f t="shared" si="22"/>
        <v>5519135</v>
      </c>
      <c r="BD40" s="93">
        <f t="shared" si="23"/>
        <v>7090729</v>
      </c>
      <c r="BE40" s="184"/>
      <c r="BF40" s="185"/>
      <c r="BG40" s="30"/>
      <c r="BI40" s="30"/>
      <c r="BK40" s="30"/>
    </row>
    <row r="41" spans="1:63" x14ac:dyDescent="0.35">
      <c r="A41" s="90" t="s">
        <v>94</v>
      </c>
      <c r="B41" s="89">
        <v>212</v>
      </c>
      <c r="C41" s="90" t="s">
        <v>106</v>
      </c>
      <c r="D41" s="203">
        <v>15.21</v>
      </c>
      <c r="E41" s="203">
        <f t="shared" si="15"/>
        <v>15.286049999999999</v>
      </c>
      <c r="F41" s="203">
        <f t="shared" si="16"/>
        <v>16.360363632600002</v>
      </c>
      <c r="G41" s="91">
        <f>ACA!W47</f>
        <v>1.5148180152493449</v>
      </c>
      <c r="H41" s="91">
        <f>'Formula factor data'!AH44</f>
        <v>714.41</v>
      </c>
      <c r="I41" s="91">
        <f>'Formula factor data'!AI44</f>
        <v>196.3383582341047</v>
      </c>
      <c r="J41" s="91">
        <f>'Formula factor data'!AJ44</f>
        <v>0</v>
      </c>
      <c r="K41" s="91">
        <f>'Formula factor data'!AK44</f>
        <v>26.080514382960036</v>
      </c>
      <c r="L41" s="91">
        <f>'Formula factor data'!AL44</f>
        <v>66.005271739130421</v>
      </c>
      <c r="M41" s="91">
        <f>'Formula factor data'!AM44</f>
        <v>31.335836078173031</v>
      </c>
      <c r="N41" s="91">
        <f>'Formula factor data'!AN44</f>
        <v>65.848396464646456</v>
      </c>
      <c r="O41" s="91">
        <f>'Formula factor data'!AO44</f>
        <v>97.733296003513402</v>
      </c>
      <c r="P41" s="91">
        <f>'Formula factor data'!AP44</f>
        <v>290.20838754604102</v>
      </c>
      <c r="Q41" s="91">
        <f>'Formula factor data'!AQ44</f>
        <v>9.719863945578231</v>
      </c>
      <c r="R41" s="92">
        <f>$G41*'National calculations'!$E$61</f>
        <v>13.925243571516964</v>
      </c>
      <c r="S41" s="92">
        <f>$G41*'National calculations'!$E$62</f>
        <v>2.659861041086145</v>
      </c>
      <c r="T41" s="92">
        <f>$G41*'National calculations'!$E$70</f>
        <v>2.8414340654412666</v>
      </c>
      <c r="U41" s="92">
        <f>$G41*'National calculations'!$E$71</f>
        <v>2.151968446620959</v>
      </c>
      <c r="V41" s="92">
        <f>$G41*'National calculations'!$E$72</f>
        <v>2.0266110613809047</v>
      </c>
      <c r="W41" s="92">
        <f>$G41*'National calculations'!$E$73</f>
        <v>1.8594678810608281</v>
      </c>
      <c r="X41" s="92">
        <f>$G41*'National calculations'!$E$74</f>
        <v>1.1908951597805304</v>
      </c>
      <c r="Y41" s="92">
        <f>$G41*'National calculations'!$E$75</f>
        <v>0.98196618438043726</v>
      </c>
      <c r="Z41" s="92">
        <f>$G41*'National calculations'!$E$64</f>
        <v>1.161344034184586</v>
      </c>
      <c r="AA41" s="92">
        <f>$G41*'National calculations'!$E$65</f>
        <v>7.5166466584098357</v>
      </c>
      <c r="AB41" s="93">
        <f t="shared" ref="AB41:AH72" si="25">H41*R41*38*15</f>
        <v>5670549.9581586365</v>
      </c>
      <c r="AC41" s="93">
        <f t="shared" si="25"/>
        <v>297672.66746449482</v>
      </c>
      <c r="AD41" s="93">
        <f t="shared" si="25"/>
        <v>0</v>
      </c>
      <c r="AE41" s="93">
        <f t="shared" si="25"/>
        <v>31990.93309355123</v>
      </c>
      <c r="AF41" s="93">
        <f t="shared" si="25"/>
        <v>76247.197875105252</v>
      </c>
      <c r="AG41" s="93">
        <f t="shared" si="25"/>
        <v>33212.749006723418</v>
      </c>
      <c r="AH41" s="93">
        <f t="shared" si="25"/>
        <v>44698.565878562411</v>
      </c>
      <c r="AI41" s="93">
        <f t="shared" si="24"/>
        <v>54703.351305191514</v>
      </c>
      <c r="AJ41" s="93">
        <f t="shared" si="17"/>
        <v>240852.79715913383</v>
      </c>
      <c r="AK41" s="93">
        <f t="shared" ref="AK41:AL72" si="26">P41*Z41*38*15</f>
        <v>192108.11434174611</v>
      </c>
      <c r="AL41" s="93">
        <f t="shared" si="26"/>
        <v>41644.646222635442</v>
      </c>
      <c r="AM41" s="92">
        <f t="shared" si="18"/>
        <v>6442828.1833466459</v>
      </c>
      <c r="AN41" s="92">
        <f t="shared" ref="AN41:AN72" si="27">AB41/($H41*15*38)</f>
        <v>13.925243571516962</v>
      </c>
      <c r="AO41" s="92">
        <f t="shared" ref="AO41:AO72" si="28">AC41/($H41*15*38)</f>
        <v>0.73099865614662474</v>
      </c>
      <c r="AP41" s="92">
        <f t="shared" ref="AP41:AP72" si="29">AJ41/($H41*15*38)</f>
        <v>0.59146535875176554</v>
      </c>
      <c r="AQ41" s="92">
        <f t="shared" ref="AQ41:AQ72" si="30">AK41/($H41*15*38)</f>
        <v>0.47176240470727315</v>
      </c>
      <c r="AR41" s="92">
        <f t="shared" ref="AR41:AR72" si="31">AL41/($H41*15*38)</f>
        <v>0.10226730147496374</v>
      </c>
      <c r="AS41" s="92">
        <f t="shared" ref="AS41:AS72" si="32">AM41/($H41*15*38)</f>
        <v>15.821737292597586</v>
      </c>
      <c r="AT41" s="92">
        <v>0</v>
      </c>
      <c r="AU41" s="92">
        <v>0</v>
      </c>
      <c r="AV41" s="92">
        <f t="shared" si="19"/>
        <v>0</v>
      </c>
      <c r="AW41" s="92">
        <f t="shared" si="20"/>
        <v>0</v>
      </c>
      <c r="AX41" s="92">
        <f t="shared" ref="AX41:AX72" si="33">ROUND(AS41+AT41-AU41,2)</f>
        <v>15.82</v>
      </c>
      <c r="AY41" s="184"/>
      <c r="AZ41" s="91">
        <v>244.4</v>
      </c>
      <c r="BA41" s="91">
        <v>858.31999999999994</v>
      </c>
      <c r="BB41" s="92">
        <f t="shared" si="21"/>
        <v>2203853</v>
      </c>
      <c r="BC41" s="92">
        <f t="shared" si="22"/>
        <v>7739815</v>
      </c>
      <c r="BD41" s="93">
        <f t="shared" si="23"/>
        <v>9943668</v>
      </c>
      <c r="BE41" s="184"/>
      <c r="BF41" s="185"/>
      <c r="BG41" s="30"/>
      <c r="BI41" s="30"/>
      <c r="BK41" s="30"/>
    </row>
    <row r="42" spans="1:63" x14ac:dyDescent="0.35">
      <c r="A42" s="90" t="s">
        <v>94</v>
      </c>
      <c r="B42" s="89">
        <v>213</v>
      </c>
      <c r="C42" s="90" t="s">
        <v>107</v>
      </c>
      <c r="D42" s="203">
        <v>16.21</v>
      </c>
      <c r="E42" s="203">
        <f t="shared" si="15"/>
        <v>16.291049999999998</v>
      </c>
      <c r="F42" s="203">
        <f t="shared" si="16"/>
        <v>17.435995692600002</v>
      </c>
      <c r="G42" s="91">
        <f>ACA!W48</f>
        <v>1.6032191951492822</v>
      </c>
      <c r="H42" s="91">
        <f>'Formula factor data'!AH45</f>
        <v>197.13</v>
      </c>
      <c r="I42" s="91">
        <f>'Formula factor data'!AI45</f>
        <v>77.718552431610945</v>
      </c>
      <c r="J42" s="91">
        <f>'Formula factor data'!AJ45</f>
        <v>0</v>
      </c>
      <c r="K42" s="91">
        <f>'Formula factor data'!AK45</f>
        <v>12.102511348161597</v>
      </c>
      <c r="L42" s="91">
        <f>'Formula factor data'!AL45</f>
        <v>21.677141398093511</v>
      </c>
      <c r="M42" s="91">
        <f>'Formula factor data'!AM45</f>
        <v>14.630392646391284</v>
      </c>
      <c r="N42" s="91">
        <f>'Formula factor data'!AN45</f>
        <v>28.008029959146619</v>
      </c>
      <c r="O42" s="91">
        <f>'Formula factor data'!AO45</f>
        <v>22.681558499977875</v>
      </c>
      <c r="P42" s="91">
        <f>'Formula factor data'!AP45</f>
        <v>112.862778617646</v>
      </c>
      <c r="Q42" s="91">
        <f>'Formula factor data'!AQ45</f>
        <v>3.1338175087108016</v>
      </c>
      <c r="R42" s="92">
        <f>$G42*'National calculations'!$E$61</f>
        <v>14.737887697559714</v>
      </c>
      <c r="S42" s="92">
        <f>$G42*'National calculations'!$E$62</f>
        <v>2.8150842111533341</v>
      </c>
      <c r="T42" s="92">
        <f>$G42*'National calculations'!$E$70</f>
        <v>3.0072534057608609</v>
      </c>
      <c r="U42" s="92">
        <f>$G42*'National calculations'!$E$71</f>
        <v>2.2775522117159457</v>
      </c>
      <c r="V42" s="92">
        <f>$G42*'National calculations'!$E$72</f>
        <v>2.144879267344145</v>
      </c>
      <c r="W42" s="92">
        <f>$G42*'National calculations'!$E$73</f>
        <v>1.967982008181739</v>
      </c>
      <c r="X42" s="92">
        <f>$G42*'National calculations'!$E$74</f>
        <v>1.2603929715321252</v>
      </c>
      <c r="Y42" s="92">
        <f>$G42*'National calculations'!$E$75</f>
        <v>1.0392713975791206</v>
      </c>
      <c r="Z42" s="92">
        <f>$G42*'National calculations'!$E$64</f>
        <v>1.2291173124649948</v>
      </c>
      <c r="AA42" s="92">
        <f>$G42*'National calculations'!$E$65</f>
        <v>7.9553002965400736</v>
      </c>
      <c r="AB42" s="93">
        <f t="shared" si="25"/>
        <v>1656009.4870373695</v>
      </c>
      <c r="AC42" s="93">
        <f t="shared" si="25"/>
        <v>124707.03382243472</v>
      </c>
      <c r="AD42" s="93">
        <f t="shared" si="25"/>
        <v>0</v>
      </c>
      <c r="AE42" s="93">
        <f t="shared" si="25"/>
        <v>15711.537848343982</v>
      </c>
      <c r="AF42" s="93">
        <f t="shared" si="25"/>
        <v>26502.0651612332</v>
      </c>
      <c r="AG42" s="93">
        <f t="shared" si="25"/>
        <v>16411.639215417505</v>
      </c>
      <c r="AH42" s="93">
        <f t="shared" si="25"/>
        <v>20121.640740972671</v>
      </c>
      <c r="AI42" s="93">
        <f t="shared" si="24"/>
        <v>13436.208150880415</v>
      </c>
      <c r="AJ42" s="93">
        <f t="shared" si="17"/>
        <v>92183.091116847776</v>
      </c>
      <c r="AK42" s="93">
        <f t="shared" si="26"/>
        <v>79071.309225156059</v>
      </c>
      <c r="AL42" s="93">
        <f t="shared" si="26"/>
        <v>14210.361833119225</v>
      </c>
      <c r="AM42" s="92">
        <f t="shared" si="18"/>
        <v>1966181.2830349272</v>
      </c>
      <c r="AN42" s="92">
        <f t="shared" si="27"/>
        <v>14.737887697559716</v>
      </c>
      <c r="AO42" s="92">
        <f t="shared" si="28"/>
        <v>1.1098476632877825</v>
      </c>
      <c r="AP42" s="92">
        <f t="shared" si="29"/>
        <v>0.82039629309403794</v>
      </c>
      <c r="AQ42" s="92">
        <f t="shared" si="30"/>
        <v>0.70370615904150935</v>
      </c>
      <c r="AR42" s="92">
        <f t="shared" si="31"/>
        <v>0.12646709966189579</v>
      </c>
      <c r="AS42" s="92">
        <f t="shared" si="32"/>
        <v>17.49830491264494</v>
      </c>
      <c r="AT42" s="92">
        <v>0</v>
      </c>
      <c r="AU42" s="92">
        <v>6.23091766330717E-2</v>
      </c>
      <c r="AV42" s="92">
        <f t="shared" si="19"/>
        <v>0</v>
      </c>
      <c r="AW42" s="92">
        <f t="shared" si="20"/>
        <v>7001.3145541161311</v>
      </c>
      <c r="AX42" s="92">
        <f t="shared" si="33"/>
        <v>17.440000000000001</v>
      </c>
      <c r="AY42" s="184"/>
      <c r="AZ42" s="91">
        <v>67.44</v>
      </c>
      <c r="BA42" s="91">
        <v>236.84</v>
      </c>
      <c r="BB42" s="92">
        <f t="shared" si="21"/>
        <v>670408</v>
      </c>
      <c r="BC42" s="92">
        <f t="shared" si="22"/>
        <v>2354380</v>
      </c>
      <c r="BD42" s="93">
        <f t="shared" si="23"/>
        <v>3024788</v>
      </c>
      <c r="BE42" s="184"/>
      <c r="BF42" s="185"/>
      <c r="BG42" s="30"/>
      <c r="BI42" s="30"/>
      <c r="BK42" s="30"/>
    </row>
    <row r="43" spans="1:63" x14ac:dyDescent="0.35">
      <c r="A43" s="90" t="s">
        <v>108</v>
      </c>
      <c r="B43" s="89">
        <v>841</v>
      </c>
      <c r="C43" s="90" t="s">
        <v>109</v>
      </c>
      <c r="D43" s="203">
        <v>10.71</v>
      </c>
      <c r="E43" s="203">
        <f t="shared" si="15"/>
        <v>10.76355</v>
      </c>
      <c r="F43" s="203">
        <f t="shared" si="16"/>
        <v>11.520019362600001</v>
      </c>
      <c r="G43" s="91">
        <f>ACA!W49</f>
        <v>1.0479198709703095</v>
      </c>
      <c r="H43" s="91">
        <f>'Formula factor data'!AH46</f>
        <v>448.56</v>
      </c>
      <c r="I43" s="91">
        <f>'Formula factor data'!AI46</f>
        <v>124.56569855471439</v>
      </c>
      <c r="J43" s="91">
        <f>'Formula factor data'!AJ46</f>
        <v>36.902984065668761</v>
      </c>
      <c r="K43" s="91">
        <f>'Formula factor data'!AK46</f>
        <v>37.098947368421051</v>
      </c>
      <c r="L43" s="91">
        <f>'Formula factor data'!AL46</f>
        <v>60.82303097192522</v>
      </c>
      <c r="M43" s="91">
        <f>'Formula factor data'!AM46</f>
        <v>26.017443609022557</v>
      </c>
      <c r="N43" s="91">
        <f>'Formula factor data'!AN46</f>
        <v>29.952180451127823</v>
      </c>
      <c r="O43" s="91">
        <f>'Formula factor data'!AO46</f>
        <v>41.676090225563911</v>
      </c>
      <c r="P43" s="91">
        <f>'Formula factor data'!AP46</f>
        <v>47.088651599136</v>
      </c>
      <c r="Q43" s="91">
        <f>'Formula factor data'!AQ46</f>
        <v>10.503025936599425</v>
      </c>
      <c r="R43" s="92">
        <f>$G43*'National calculations'!$E$61</f>
        <v>9.6331963970551282</v>
      </c>
      <c r="S43" s="92">
        <f>$G43*'National calculations'!$E$62</f>
        <v>1.8400370281542644</v>
      </c>
      <c r="T43" s="92">
        <f>$G43*'National calculations'!$E$70</f>
        <v>1.9656455027950868</v>
      </c>
      <c r="U43" s="92">
        <f>$G43*'National calculations'!$E$71</f>
        <v>1.4886874028521611</v>
      </c>
      <c r="V43" s="92">
        <f>$G43*'National calculations'!$E$72</f>
        <v>1.4019677483170849</v>
      </c>
      <c r="W43" s="92">
        <f>$G43*'National calculations'!$E$73</f>
        <v>1.2863415422703135</v>
      </c>
      <c r="X43" s="92">
        <f>$G43*'National calculations'!$E$74</f>
        <v>0.82383671808323466</v>
      </c>
      <c r="Y43" s="92">
        <f>$G43*'National calculations'!$E$75</f>
        <v>0.67930396052477227</v>
      </c>
      <c r="Z43" s="92">
        <f>$G43*'National calculations'!$E$64</f>
        <v>0.80339385867055968</v>
      </c>
      <c r="AA43" s="92">
        <f>$G43*'National calculations'!$E$65</f>
        <v>5.1998611827399506</v>
      </c>
      <c r="AB43" s="93">
        <f t="shared" si="25"/>
        <v>2463007.9482419379</v>
      </c>
      <c r="AC43" s="93">
        <f t="shared" si="25"/>
        <v>130647.13373378867</v>
      </c>
      <c r="AD43" s="93">
        <f t="shared" si="25"/>
        <v>41346.765260988308</v>
      </c>
      <c r="AE43" s="93">
        <f t="shared" si="25"/>
        <v>31480.379295672941</v>
      </c>
      <c r="AF43" s="93">
        <f t="shared" si="25"/>
        <v>48604.99883319228</v>
      </c>
      <c r="AG43" s="93">
        <f t="shared" si="25"/>
        <v>19076.371566637761</v>
      </c>
      <c r="AH43" s="93">
        <f t="shared" si="25"/>
        <v>14065.152444107558</v>
      </c>
      <c r="AI43" s="93">
        <f t="shared" si="24"/>
        <v>16137.117895165589</v>
      </c>
      <c r="AJ43" s="93">
        <f t="shared" si="17"/>
        <v>170710.78529576445</v>
      </c>
      <c r="AK43" s="93">
        <f t="shared" si="26"/>
        <v>21563.51809945939</v>
      </c>
      <c r="AL43" s="93">
        <f t="shared" si="26"/>
        <v>31130.137815349532</v>
      </c>
      <c r="AM43" s="92">
        <f t="shared" si="18"/>
        <v>2817059.5231862999</v>
      </c>
      <c r="AN43" s="92">
        <f t="shared" si="27"/>
        <v>9.63319639705513</v>
      </c>
      <c r="AO43" s="92">
        <f t="shared" si="28"/>
        <v>0.51098068882329373</v>
      </c>
      <c r="AP43" s="92">
        <f t="shared" si="29"/>
        <v>0.66767568615579387</v>
      </c>
      <c r="AQ43" s="92">
        <f t="shared" si="30"/>
        <v>8.4338178856392665E-2</v>
      </c>
      <c r="AR43" s="92">
        <f t="shared" si="31"/>
        <v>0.12175467466790234</v>
      </c>
      <c r="AS43" s="92">
        <f t="shared" si="32"/>
        <v>11.017945625558513</v>
      </c>
      <c r="AT43" s="92">
        <v>0</v>
      </c>
      <c r="AU43" s="92">
        <v>0</v>
      </c>
      <c r="AV43" s="92">
        <f t="shared" si="19"/>
        <v>0</v>
      </c>
      <c r="AW43" s="92">
        <f t="shared" si="20"/>
        <v>0</v>
      </c>
      <c r="AX43" s="92">
        <f t="shared" si="33"/>
        <v>11.02</v>
      </c>
      <c r="AY43" s="184"/>
      <c r="AZ43" s="91">
        <v>153.44999999999999</v>
      </c>
      <c r="BA43" s="91">
        <v>538.92000000000007</v>
      </c>
      <c r="BB43" s="92">
        <f t="shared" si="21"/>
        <v>963881</v>
      </c>
      <c r="BC43" s="92">
        <f t="shared" si="22"/>
        <v>3385173</v>
      </c>
      <c r="BD43" s="93">
        <f t="shared" si="23"/>
        <v>4349054</v>
      </c>
      <c r="BE43" s="184"/>
      <c r="BF43" s="185"/>
      <c r="BG43" s="30"/>
      <c r="BI43" s="30"/>
      <c r="BK43" s="30"/>
    </row>
    <row r="44" spans="1:63" x14ac:dyDescent="0.35">
      <c r="A44" s="90" t="s">
        <v>108</v>
      </c>
      <c r="B44" s="89">
        <v>840</v>
      </c>
      <c r="C44" s="90" t="s">
        <v>110</v>
      </c>
      <c r="D44" s="203">
        <v>10.53</v>
      </c>
      <c r="E44" s="203">
        <f t="shared" si="15"/>
        <v>10.582649999999997</v>
      </c>
      <c r="F44" s="203">
        <f t="shared" si="16"/>
        <v>11.326405591799999</v>
      </c>
      <c r="G44" s="91">
        <f>ACA!W50</f>
        <v>1.0150214873488159</v>
      </c>
      <c r="H44" s="91">
        <f>'Formula factor data'!AH47</f>
        <v>1971.23</v>
      </c>
      <c r="I44" s="91">
        <f>'Formula factor data'!AI47</f>
        <v>654.74282938254441</v>
      </c>
      <c r="J44" s="91">
        <f>'Formula factor data'!AJ47</f>
        <v>132.32119973740359</v>
      </c>
      <c r="K44" s="91">
        <f>'Formula factor data'!AK47</f>
        <v>181.98209010339735</v>
      </c>
      <c r="L44" s="91">
        <f>'Formula factor data'!AL47</f>
        <v>166.28663321798504</v>
      </c>
      <c r="M44" s="91">
        <f>'Formula factor data'!AM47</f>
        <v>198.40091867717055</v>
      </c>
      <c r="N44" s="91">
        <f>'Formula factor data'!AN47</f>
        <v>323.64099308632854</v>
      </c>
      <c r="O44" s="91">
        <f>'Formula factor data'!AO47</f>
        <v>284.70542652270098</v>
      </c>
      <c r="P44" s="91">
        <f>'Formula factor data'!AP47</f>
        <v>86.217396867421812</v>
      </c>
      <c r="Q44" s="91">
        <f>'Formula factor data'!AQ47</f>
        <v>63.574816450685439</v>
      </c>
      <c r="R44" s="92">
        <f>$G44*'National calculations'!$E$61</f>
        <v>9.3307719471035639</v>
      </c>
      <c r="S44" s="92">
        <f>$G44*'National calculations'!$E$62</f>
        <v>1.7822709281814479</v>
      </c>
      <c r="T44" s="92">
        <f>$G44*'National calculations'!$E$70</f>
        <v>1.9039360519045916</v>
      </c>
      <c r="U44" s="92">
        <f>$G44*'National calculations'!$E$71</f>
        <v>1.4419515687218596</v>
      </c>
      <c r="V44" s="92">
        <f>$G44*'National calculations'!$E$72</f>
        <v>1.357954389961364</v>
      </c>
      <c r="W44" s="92">
        <f>$G44*'National calculations'!$E$73</f>
        <v>1.2459581516140337</v>
      </c>
      <c r="X44" s="92">
        <f>$G44*'National calculations'!$E$74</f>
        <v>0.79797319822471824</v>
      </c>
      <c r="Y44" s="92">
        <f>$G44*'National calculations'!$E$75</f>
        <v>0.65797790029055703</v>
      </c>
      <c r="Z44" s="92">
        <f>$G44*'National calculations'!$E$64</f>
        <v>0.7781721216905908</v>
      </c>
      <c r="AA44" s="92">
        <f>$G44*'National calculations'!$E$65</f>
        <v>5.0366168043220716</v>
      </c>
      <c r="AB44" s="93">
        <f t="shared" si="25"/>
        <v>10484065.623614706</v>
      </c>
      <c r="AC44" s="93">
        <f t="shared" si="25"/>
        <v>665149.59283895162</v>
      </c>
      <c r="AD44" s="93">
        <f t="shared" si="25"/>
        <v>143600.72848844729</v>
      </c>
      <c r="AE44" s="93">
        <f t="shared" si="25"/>
        <v>149573.33537320967</v>
      </c>
      <c r="AF44" s="93">
        <f t="shared" si="25"/>
        <v>128711.50823504705</v>
      </c>
      <c r="AG44" s="93">
        <f t="shared" si="25"/>
        <v>140903.56789071418</v>
      </c>
      <c r="AH44" s="93">
        <f t="shared" si="25"/>
        <v>147206.39784794126</v>
      </c>
      <c r="AI44" s="93">
        <f t="shared" si="24"/>
        <v>106778.03088449853</v>
      </c>
      <c r="AJ44" s="93">
        <f t="shared" si="17"/>
        <v>816773.56871985795</v>
      </c>
      <c r="AK44" s="93">
        <f t="shared" si="26"/>
        <v>38242.425548767962</v>
      </c>
      <c r="AL44" s="93">
        <f t="shared" si="26"/>
        <v>182515.13365431174</v>
      </c>
      <c r="AM44" s="92">
        <f t="shared" si="18"/>
        <v>12186746.344376596</v>
      </c>
      <c r="AN44" s="92">
        <f t="shared" si="27"/>
        <v>9.3307719471035622</v>
      </c>
      <c r="AO44" s="92">
        <f t="shared" si="28"/>
        <v>0.59198019015730008</v>
      </c>
      <c r="AP44" s="92">
        <f t="shared" si="29"/>
        <v>0.72692485680181151</v>
      </c>
      <c r="AQ44" s="92">
        <f t="shared" si="30"/>
        <v>3.4035589275204482E-2</v>
      </c>
      <c r="AR44" s="92">
        <f t="shared" si="31"/>
        <v>0.16243766017522743</v>
      </c>
      <c r="AS44" s="92">
        <f t="shared" si="32"/>
        <v>10.846150243513106</v>
      </c>
      <c r="AT44" s="92">
        <v>0</v>
      </c>
      <c r="AU44" s="92">
        <v>0</v>
      </c>
      <c r="AV44" s="92">
        <f t="shared" si="19"/>
        <v>0</v>
      </c>
      <c r="AW44" s="92">
        <f t="shared" si="20"/>
        <v>0</v>
      </c>
      <c r="AX44" s="92">
        <f t="shared" si="33"/>
        <v>10.85</v>
      </c>
      <c r="AY44" s="184"/>
      <c r="AZ44" s="91">
        <v>674.37</v>
      </c>
      <c r="BA44" s="91">
        <v>2368.3100000000004</v>
      </c>
      <c r="BB44" s="92">
        <f t="shared" si="21"/>
        <v>4170642</v>
      </c>
      <c r="BC44" s="92">
        <f t="shared" si="22"/>
        <v>14646814</v>
      </c>
      <c r="BD44" s="93">
        <f t="shared" si="23"/>
        <v>18817456</v>
      </c>
      <c r="BE44" s="184"/>
      <c r="BF44" s="185"/>
      <c r="BG44" s="30"/>
      <c r="BI44" s="30"/>
      <c r="BK44" s="30"/>
    </row>
    <row r="45" spans="1:63" x14ac:dyDescent="0.35">
      <c r="A45" s="90" t="s">
        <v>108</v>
      </c>
      <c r="B45" s="89">
        <v>390</v>
      </c>
      <c r="C45" s="90" t="s">
        <v>111</v>
      </c>
      <c r="D45" s="203">
        <v>10.46</v>
      </c>
      <c r="E45" s="203">
        <f t="shared" si="15"/>
        <v>10.5123</v>
      </c>
      <c r="F45" s="203">
        <f t="shared" si="16"/>
        <v>11.2511113476</v>
      </c>
      <c r="G45" s="91">
        <f>ACA!W51</f>
        <v>1.0211618216782674</v>
      </c>
      <c r="H45" s="91">
        <f>'Formula factor data'!AH48</f>
        <v>812.76</v>
      </c>
      <c r="I45" s="91">
        <f>'Formula factor data'!AI48</f>
        <v>238.93563723531764</v>
      </c>
      <c r="J45" s="91">
        <f>'Formula factor data'!AJ48</f>
        <v>45.103218645948949</v>
      </c>
      <c r="K45" s="91">
        <f>'Formula factor data'!AK48</f>
        <v>53.385809706386837</v>
      </c>
      <c r="L45" s="91">
        <f>'Formula factor data'!AL48</f>
        <v>45.103218645948949</v>
      </c>
      <c r="M45" s="91">
        <f>'Formula factor data'!AM48</f>
        <v>69.29494501059429</v>
      </c>
      <c r="N45" s="91">
        <f>'Formula factor data'!AN48</f>
        <v>157.93233699929371</v>
      </c>
      <c r="O45" s="91">
        <f>'Formula factor data'!AO48</f>
        <v>96.848911310664917</v>
      </c>
      <c r="P45" s="91">
        <f>'Formula factor data'!AP48</f>
        <v>107.775806456604</v>
      </c>
      <c r="Q45" s="91">
        <f>'Formula factor data'!AQ48</f>
        <v>24.467368421052633</v>
      </c>
      <c r="R45" s="92">
        <f>$G45*'National calculations'!$E$61</f>
        <v>9.3872181012206877</v>
      </c>
      <c r="S45" s="92">
        <f>$G45*'National calculations'!$E$62</f>
        <v>1.7930527091595831</v>
      </c>
      <c r="T45" s="92">
        <f>$G45*'National calculations'!$E$70</f>
        <v>1.9154538414748654</v>
      </c>
      <c r="U45" s="92">
        <f>$G45*'National calculations'!$E$71</f>
        <v>1.4506746005287583</v>
      </c>
      <c r="V45" s="92">
        <f>$G45*'National calculations'!$E$72</f>
        <v>1.3661692839931034</v>
      </c>
      <c r="W45" s="92">
        <f>$G45*'National calculations'!$E$73</f>
        <v>1.2534955286122276</v>
      </c>
      <c r="X45" s="92">
        <f>$G45*'National calculations'!$E$74</f>
        <v>0.80280050708873008</v>
      </c>
      <c r="Y45" s="92">
        <f>$G45*'National calculations'!$E$75</f>
        <v>0.66195831286263696</v>
      </c>
      <c r="Z45" s="92">
        <f>$G45*'National calculations'!$E$64</f>
        <v>0.78287964468650229</v>
      </c>
      <c r="AA45" s="92">
        <f>$G45*'National calculations'!$E$65</f>
        <v>5.0670856283354917</v>
      </c>
      <c r="AB45" s="93">
        <f t="shared" si="25"/>
        <v>4348846.5688504325</v>
      </c>
      <c r="AC45" s="93">
        <f t="shared" si="25"/>
        <v>244201.78924594788</v>
      </c>
      <c r="AD45" s="93">
        <f t="shared" si="25"/>
        <v>49244.086048410303</v>
      </c>
      <c r="AE45" s="93">
        <f t="shared" si="25"/>
        <v>44143.899756738712</v>
      </c>
      <c r="AF45" s="93">
        <f t="shared" si="25"/>
        <v>35122.620196292672</v>
      </c>
      <c r="AG45" s="93">
        <f t="shared" si="25"/>
        <v>49510.715123939772</v>
      </c>
      <c r="AH45" s="93">
        <f t="shared" si="25"/>
        <v>72269.251330382482</v>
      </c>
      <c r="AI45" s="93">
        <f t="shared" si="24"/>
        <v>36542.666902260811</v>
      </c>
      <c r="AJ45" s="93">
        <f t="shared" si="17"/>
        <v>286833.23935802473</v>
      </c>
      <c r="AK45" s="93">
        <f t="shared" si="26"/>
        <v>48094.026486792005</v>
      </c>
      <c r="AL45" s="93">
        <f t="shared" si="26"/>
        <v>70667.6030070181</v>
      </c>
      <c r="AM45" s="92">
        <f t="shared" si="18"/>
        <v>4998643.2269482147</v>
      </c>
      <c r="AN45" s="92">
        <f t="shared" si="27"/>
        <v>9.3872181012206894</v>
      </c>
      <c r="AO45" s="92">
        <f t="shared" si="28"/>
        <v>0.52712263356902123</v>
      </c>
      <c r="AP45" s="92">
        <f t="shared" si="29"/>
        <v>0.61914490058571214</v>
      </c>
      <c r="AQ45" s="92">
        <f t="shared" si="30"/>
        <v>0.10381353051890764</v>
      </c>
      <c r="AR45" s="92">
        <f t="shared" si="31"/>
        <v>0.15253980374219381</v>
      </c>
      <c r="AS45" s="92">
        <f t="shared" si="32"/>
        <v>10.789838969636522</v>
      </c>
      <c r="AT45" s="92">
        <v>0</v>
      </c>
      <c r="AU45" s="92">
        <v>0</v>
      </c>
      <c r="AV45" s="92">
        <f t="shared" si="19"/>
        <v>0</v>
      </c>
      <c r="AW45" s="92">
        <f t="shared" si="20"/>
        <v>0</v>
      </c>
      <c r="AX45" s="92">
        <f t="shared" si="33"/>
        <v>10.79</v>
      </c>
      <c r="AY45" s="184"/>
      <c r="AZ45" s="91">
        <v>278.05</v>
      </c>
      <c r="BA45" s="91">
        <v>976.48</v>
      </c>
      <c r="BB45" s="92">
        <f t="shared" si="21"/>
        <v>1710091</v>
      </c>
      <c r="BC45" s="92">
        <f t="shared" si="22"/>
        <v>6005645</v>
      </c>
      <c r="BD45" s="93">
        <f t="shared" si="23"/>
        <v>7715736</v>
      </c>
      <c r="BE45" s="184"/>
      <c r="BF45" s="185"/>
      <c r="BG45" s="30"/>
      <c r="BI45" s="30"/>
      <c r="BK45" s="30"/>
    </row>
    <row r="46" spans="1:63" x14ac:dyDescent="0.35">
      <c r="A46" s="90" t="s">
        <v>108</v>
      </c>
      <c r="B46" s="89">
        <v>805</v>
      </c>
      <c r="C46" s="90" t="s">
        <v>112</v>
      </c>
      <c r="D46" s="203">
        <v>10.95</v>
      </c>
      <c r="E46" s="203">
        <f t="shared" si="15"/>
        <v>11.004749999999998</v>
      </c>
      <c r="F46" s="203">
        <f t="shared" si="16"/>
        <v>11.778171057</v>
      </c>
      <c r="G46" s="91">
        <f>ACA!W52</f>
        <v>1.0145738342980453</v>
      </c>
      <c r="H46" s="91">
        <f>'Formula factor data'!AH49</f>
        <v>297.42</v>
      </c>
      <c r="I46" s="91">
        <f>'Formula factor data'!AI49</f>
        <v>118.1531506849315</v>
      </c>
      <c r="J46" s="91">
        <f>'Formula factor data'!AJ49</f>
        <v>68.844426395939095</v>
      </c>
      <c r="K46" s="91">
        <f>'Formula factor data'!AK49</f>
        <v>65.522984771573604</v>
      </c>
      <c r="L46" s="91">
        <f>'Formula factor data'!AL49</f>
        <v>27.900109644670049</v>
      </c>
      <c r="M46" s="91">
        <f>'Formula factor data'!AM49</f>
        <v>18.177344162436551</v>
      </c>
      <c r="N46" s="91">
        <f>'Formula factor data'!AN49</f>
        <v>15.157851776649746</v>
      </c>
      <c r="O46" s="91">
        <f>'Formula factor data'!AO49</f>
        <v>4.1065096446700506</v>
      </c>
      <c r="P46" s="91">
        <f>'Formula factor data'!AP49</f>
        <v>19.334953167826203</v>
      </c>
      <c r="Q46" s="91">
        <f>'Formula factor data'!AQ49</f>
        <v>10.046767939236458</v>
      </c>
      <c r="R46" s="92">
        <f>$G46*'National calculations'!$E$61</f>
        <v>9.3266568139953225</v>
      </c>
      <c r="S46" s="92">
        <f>$G46*'National calculations'!$E$62</f>
        <v>1.7814848965276904</v>
      </c>
      <c r="T46" s="92">
        <f>$G46*'National calculations'!$E$70</f>
        <v>1.9030963625061597</v>
      </c>
      <c r="U46" s="92">
        <f>$G46*'National calculations'!$E$71</f>
        <v>1.4413156274862826</v>
      </c>
      <c r="V46" s="92">
        <f>$G46*'National calculations'!$E$72</f>
        <v>1.3573554938463059</v>
      </c>
      <c r="W46" s="92">
        <f>$G46*'National calculations'!$E$73</f>
        <v>1.245408648993001</v>
      </c>
      <c r="X46" s="92">
        <f>$G46*'National calculations'!$E$74</f>
        <v>0.7976212695797873</v>
      </c>
      <c r="Y46" s="92">
        <f>$G46*'National calculations'!$E$75</f>
        <v>0.6576877135131578</v>
      </c>
      <c r="Z46" s="92">
        <f>$G46*'National calculations'!$E$64</f>
        <v>0.77782892587785057</v>
      </c>
      <c r="AA46" s="92">
        <f>$G46*'National calculations'!$E$65</f>
        <v>5.0343955145207033</v>
      </c>
      <c r="AB46" s="93">
        <f t="shared" si="25"/>
        <v>1581142.5336825387</v>
      </c>
      <c r="AC46" s="93">
        <f t="shared" si="25"/>
        <v>119978.19045074853</v>
      </c>
      <c r="AD46" s="93">
        <f t="shared" si="25"/>
        <v>74680.019148172811</v>
      </c>
      <c r="AE46" s="93">
        <f t="shared" si="25"/>
        <v>53830.402089164403</v>
      </c>
      <c r="AF46" s="93">
        <f t="shared" si="25"/>
        <v>21586.109249911104</v>
      </c>
      <c r="AG46" s="93">
        <f t="shared" si="25"/>
        <v>12903.786332303924</v>
      </c>
      <c r="AH46" s="93">
        <f t="shared" si="25"/>
        <v>6891.4282375703551</v>
      </c>
      <c r="AI46" s="93">
        <f t="shared" si="24"/>
        <v>1539.4565350719822</v>
      </c>
      <c r="AJ46" s="93">
        <f t="shared" si="17"/>
        <v>171431.20159219459</v>
      </c>
      <c r="AK46" s="93">
        <f t="shared" si="26"/>
        <v>8572.392937024415</v>
      </c>
      <c r="AL46" s="93">
        <f t="shared" si="26"/>
        <v>28830.259965771791</v>
      </c>
      <c r="AM46" s="92">
        <f t="shared" si="18"/>
        <v>1909954.5786282779</v>
      </c>
      <c r="AN46" s="92">
        <f t="shared" si="27"/>
        <v>9.3266568139953225</v>
      </c>
      <c r="AO46" s="92">
        <f t="shared" si="28"/>
        <v>0.70771317807264422</v>
      </c>
      <c r="AP46" s="92">
        <f t="shared" si="29"/>
        <v>1.0112181225922736</v>
      </c>
      <c r="AQ46" s="92">
        <f t="shared" si="30"/>
        <v>5.0565818890554767E-2</v>
      </c>
      <c r="AR46" s="92">
        <f t="shared" si="31"/>
        <v>0.17006053207155686</v>
      </c>
      <c r="AS46" s="92">
        <f t="shared" si="32"/>
        <v>11.266214465622351</v>
      </c>
      <c r="AT46" s="92">
        <v>0</v>
      </c>
      <c r="AU46" s="92">
        <v>0</v>
      </c>
      <c r="AV46" s="92">
        <f t="shared" si="19"/>
        <v>0</v>
      </c>
      <c r="AW46" s="92">
        <f t="shared" si="20"/>
        <v>0</v>
      </c>
      <c r="AX46" s="92">
        <f t="shared" si="33"/>
        <v>11.27</v>
      </c>
      <c r="AY46" s="184"/>
      <c r="AZ46" s="91">
        <v>101.75</v>
      </c>
      <c r="BA46" s="91">
        <v>357.33000000000004</v>
      </c>
      <c r="BB46" s="92">
        <f t="shared" si="21"/>
        <v>653632</v>
      </c>
      <c r="BC46" s="92">
        <f t="shared" si="22"/>
        <v>2295453</v>
      </c>
      <c r="BD46" s="93">
        <f t="shared" si="23"/>
        <v>2949085</v>
      </c>
      <c r="BE46" s="184"/>
      <c r="BF46" s="185"/>
      <c r="BG46" s="30"/>
      <c r="BI46" s="30"/>
      <c r="BK46" s="30"/>
    </row>
    <row r="47" spans="1:63" x14ac:dyDescent="0.35">
      <c r="A47" s="90" t="s">
        <v>108</v>
      </c>
      <c r="B47" s="89">
        <v>806</v>
      </c>
      <c r="C47" s="90" t="s">
        <v>113</v>
      </c>
      <c r="D47" s="203">
        <v>11.2</v>
      </c>
      <c r="E47" s="203">
        <f t="shared" si="15"/>
        <v>11.255999999999998</v>
      </c>
      <c r="F47" s="203">
        <f t="shared" si="16"/>
        <v>12.047079071999999</v>
      </c>
      <c r="G47" s="91">
        <f>ACA!W53</f>
        <v>1.0243577527140495</v>
      </c>
      <c r="H47" s="91">
        <f>'Formula factor data'!AH50</f>
        <v>478.59</v>
      </c>
      <c r="I47" s="91">
        <f>'Formula factor data'!AI50</f>
        <v>202.11721094689199</v>
      </c>
      <c r="J47" s="91">
        <f>'Formula factor data'!AJ50</f>
        <v>180.09156539190545</v>
      </c>
      <c r="K47" s="91">
        <f>'Formula factor data'!AK50</f>
        <v>57.09569628721151</v>
      </c>
      <c r="L47" s="91">
        <f>'Formula factor data'!AL50</f>
        <v>15.901418218307505</v>
      </c>
      <c r="M47" s="91">
        <f>'Formula factor data'!AM50</f>
        <v>20.597139034452002</v>
      </c>
      <c r="N47" s="91">
        <f>'Formula factor data'!AN50</f>
        <v>35.964952614561263</v>
      </c>
      <c r="O47" s="91">
        <f>'Formula factor data'!AO50</f>
        <v>24.225650574200021</v>
      </c>
      <c r="P47" s="91">
        <f>'Formula factor data'!AP50</f>
        <v>104.061061525176</v>
      </c>
      <c r="Q47" s="91">
        <f>'Formula factor data'!AQ50</f>
        <v>13.55838585703305</v>
      </c>
      <c r="R47" s="92">
        <f>$G47*'National calculations'!$E$61</f>
        <v>9.4165972858243983</v>
      </c>
      <c r="S47" s="92">
        <f>$G47*'National calculations'!$E$62</f>
        <v>1.7986644277729742</v>
      </c>
      <c r="T47" s="92">
        <f>$G47*'National calculations'!$E$70</f>
        <v>1.9214486390178411</v>
      </c>
      <c r="U47" s="92">
        <f>$G47*'National calculations'!$E$71</f>
        <v>1.4552147780796885</v>
      </c>
      <c r="V47" s="92">
        <f>$G47*'National calculations'!$E$72</f>
        <v>1.3704449851818437</v>
      </c>
      <c r="W47" s="92">
        <f>$G47*'National calculations'!$E$73</f>
        <v>1.2574185946513809</v>
      </c>
      <c r="X47" s="92">
        <f>$G47*'National calculations'!$E$74</f>
        <v>0.80531303252953612</v>
      </c>
      <c r="Y47" s="92">
        <f>$G47*'National calculations'!$E$75</f>
        <v>0.66403004436645952</v>
      </c>
      <c r="Z47" s="92">
        <f>$G47*'National calculations'!$E$64</f>
        <v>0.78532982378703275</v>
      </c>
      <c r="AA47" s="92">
        <f>$G47*'National calculations'!$E$65</f>
        <v>5.0829440906054071</v>
      </c>
      <c r="AB47" s="93">
        <f t="shared" si="25"/>
        <v>2568812.8981629382</v>
      </c>
      <c r="AC47" s="93">
        <f t="shared" si="25"/>
        <v>207218.39141539074</v>
      </c>
      <c r="AD47" s="93">
        <f t="shared" si="25"/>
        <v>197240.91513589548</v>
      </c>
      <c r="AE47" s="93">
        <f t="shared" si="25"/>
        <v>47359.305571082878</v>
      </c>
      <c r="AF47" s="93">
        <f t="shared" si="25"/>
        <v>12421.450747098474</v>
      </c>
      <c r="AG47" s="93">
        <f t="shared" si="25"/>
        <v>14762.558602567649</v>
      </c>
      <c r="AH47" s="93">
        <f t="shared" si="25"/>
        <v>16508.935681243638</v>
      </c>
      <c r="AI47" s="93">
        <f t="shared" si="24"/>
        <v>9169.3391005876583</v>
      </c>
      <c r="AJ47" s="93">
        <f t="shared" si="17"/>
        <v>297462.50483847578</v>
      </c>
      <c r="AK47" s="93">
        <f t="shared" si="26"/>
        <v>46581.685413075087</v>
      </c>
      <c r="AL47" s="93">
        <f t="shared" si="26"/>
        <v>39282.414843987819</v>
      </c>
      <c r="AM47" s="92">
        <f t="shared" si="18"/>
        <v>3159357.8946738676</v>
      </c>
      <c r="AN47" s="92">
        <f t="shared" si="27"/>
        <v>9.4165972858243983</v>
      </c>
      <c r="AO47" s="92">
        <f t="shared" si="28"/>
        <v>0.75960851160881127</v>
      </c>
      <c r="AP47" s="92">
        <f t="shared" si="29"/>
        <v>1.0904198658063757</v>
      </c>
      <c r="AQ47" s="92">
        <f t="shared" si="30"/>
        <v>0.1707562947630708</v>
      </c>
      <c r="AR47" s="92">
        <f t="shared" si="31"/>
        <v>0.14399907492875755</v>
      </c>
      <c r="AS47" s="92">
        <f t="shared" si="32"/>
        <v>11.581381032931413</v>
      </c>
      <c r="AT47" s="92">
        <v>0</v>
      </c>
      <c r="AU47" s="92">
        <v>0</v>
      </c>
      <c r="AV47" s="92">
        <f t="shared" si="19"/>
        <v>0</v>
      </c>
      <c r="AW47" s="92">
        <f t="shared" si="20"/>
        <v>0</v>
      </c>
      <c r="AX47" s="92">
        <f t="shared" si="33"/>
        <v>11.58</v>
      </c>
      <c r="AY47" s="184"/>
      <c r="AZ47" s="91">
        <v>163.72999999999999</v>
      </c>
      <c r="BA47" s="91">
        <v>574.99</v>
      </c>
      <c r="BB47" s="92">
        <f t="shared" si="21"/>
        <v>1080717</v>
      </c>
      <c r="BC47" s="92">
        <f t="shared" si="22"/>
        <v>3795279</v>
      </c>
      <c r="BD47" s="93">
        <f t="shared" si="23"/>
        <v>4875996</v>
      </c>
      <c r="BE47" s="184"/>
      <c r="BF47" s="185"/>
      <c r="BG47" s="30"/>
      <c r="BI47" s="30"/>
      <c r="BK47" s="30"/>
    </row>
    <row r="48" spans="1:63" x14ac:dyDescent="0.35">
      <c r="A48" s="90" t="s">
        <v>108</v>
      </c>
      <c r="B48" s="89">
        <v>391</v>
      </c>
      <c r="C48" s="90" t="s">
        <v>114</v>
      </c>
      <c r="D48" s="203">
        <v>10.89</v>
      </c>
      <c r="E48" s="203">
        <f t="shared" si="15"/>
        <v>10.94445</v>
      </c>
      <c r="F48" s="203">
        <f t="shared" si="16"/>
        <v>11.7136331334</v>
      </c>
      <c r="G48" s="91">
        <f>ACA!W54</f>
        <v>1.0178129734239874</v>
      </c>
      <c r="H48" s="91">
        <f>'Formula factor data'!AH51</f>
        <v>1123.71</v>
      </c>
      <c r="I48" s="91">
        <f>'Formula factor data'!AI51</f>
        <v>450.27739610331577</v>
      </c>
      <c r="J48" s="91">
        <f>'Formula factor data'!AJ51</f>
        <v>143.23511233605777</v>
      </c>
      <c r="K48" s="91">
        <f>'Formula factor data'!AK51</f>
        <v>223.06173921307735</v>
      </c>
      <c r="L48" s="91">
        <f>'Formula factor data'!AL51</f>
        <v>109.85772856871317</v>
      </c>
      <c r="M48" s="91">
        <f>'Formula factor data'!AM51</f>
        <v>57.598770195780276</v>
      </c>
      <c r="N48" s="91">
        <f>'Formula factor data'!AN51</f>
        <v>109.00335867705759</v>
      </c>
      <c r="O48" s="91">
        <f>'Formula factor data'!AO51</f>
        <v>47.559923968827221</v>
      </c>
      <c r="P48" s="91">
        <f>'Formula factor data'!AP51</f>
        <v>322.75169482199703</v>
      </c>
      <c r="Q48" s="91">
        <f>'Formula factor data'!AQ51</f>
        <v>28.400539093625497</v>
      </c>
      <c r="R48" s="92">
        <f>$G48*'National calculations'!$E$61</f>
        <v>9.3564331969249572</v>
      </c>
      <c r="S48" s="92">
        <f>$G48*'National calculations'!$E$62</f>
        <v>1.7871724840009175</v>
      </c>
      <c r="T48" s="92">
        <f>$G48*'National calculations'!$E$70</f>
        <v>1.9091722080285278</v>
      </c>
      <c r="U48" s="92">
        <f>$G48*'National calculations'!$E$71</f>
        <v>1.445917186962782</v>
      </c>
      <c r="V48" s="92">
        <f>$G48*'National calculations'!$E$72</f>
        <v>1.3616890013144658</v>
      </c>
      <c r="W48" s="92">
        <f>$G48*'National calculations'!$E$73</f>
        <v>1.2493847537833744</v>
      </c>
      <c r="X48" s="92">
        <f>$G48*'National calculations'!$E$74</f>
        <v>0.8001677636590151</v>
      </c>
      <c r="Y48" s="92">
        <f>$G48*'National calculations'!$E$75</f>
        <v>0.65978745424515273</v>
      </c>
      <c r="Z48" s="92">
        <f>$G48*'National calculations'!$E$64</f>
        <v>0.78031223071178968</v>
      </c>
      <c r="AA48" s="92">
        <f>$G48*'National calculations'!$E$65</f>
        <v>5.050468378747321</v>
      </c>
      <c r="AB48" s="93">
        <f t="shared" si="25"/>
        <v>5992933.0021984307</v>
      </c>
      <c r="AC48" s="93">
        <f t="shared" si="25"/>
        <v>458692.3223155539</v>
      </c>
      <c r="AD48" s="93">
        <f t="shared" si="25"/>
        <v>155872.48254093202</v>
      </c>
      <c r="AE48" s="93">
        <f t="shared" si="25"/>
        <v>183841.41741473912</v>
      </c>
      <c r="AF48" s="93">
        <f t="shared" si="25"/>
        <v>85267.474599801819</v>
      </c>
      <c r="AG48" s="93">
        <f t="shared" si="25"/>
        <v>41018.924431989661</v>
      </c>
      <c r="AH48" s="93">
        <f t="shared" si="25"/>
        <v>49715.955034047322</v>
      </c>
      <c r="AI48" s="93">
        <f t="shared" si="24"/>
        <v>17886.281460906754</v>
      </c>
      <c r="AJ48" s="93">
        <f t="shared" si="17"/>
        <v>533602.53548241674</v>
      </c>
      <c r="AK48" s="93">
        <f t="shared" si="26"/>
        <v>143552.84412296108</v>
      </c>
      <c r="AL48" s="93">
        <f t="shared" si="26"/>
        <v>81758.534040087616</v>
      </c>
      <c r="AM48" s="92">
        <f t="shared" si="18"/>
        <v>7210539.2381594507</v>
      </c>
      <c r="AN48" s="92">
        <f t="shared" si="27"/>
        <v>9.3564331969249572</v>
      </c>
      <c r="AO48" s="92">
        <f t="shared" si="28"/>
        <v>0.71613082777890014</v>
      </c>
      <c r="AP48" s="92">
        <f t="shared" si="29"/>
        <v>0.83308397993428829</v>
      </c>
      <c r="AQ48" s="92">
        <f t="shared" si="30"/>
        <v>0.22412107657007882</v>
      </c>
      <c r="AR48" s="92">
        <f t="shared" si="31"/>
        <v>0.12764505489114863</v>
      </c>
      <c r="AS48" s="92">
        <f t="shared" si="32"/>
        <v>11.257414136099374</v>
      </c>
      <c r="AT48" s="92">
        <v>0</v>
      </c>
      <c r="AU48" s="92">
        <v>0</v>
      </c>
      <c r="AV48" s="92">
        <f t="shared" si="19"/>
        <v>0</v>
      </c>
      <c r="AW48" s="92">
        <f t="shared" si="20"/>
        <v>0</v>
      </c>
      <c r="AX48" s="92">
        <f t="shared" si="33"/>
        <v>11.26</v>
      </c>
      <c r="AY48" s="184"/>
      <c r="AZ48" s="91">
        <v>384.43</v>
      </c>
      <c r="BA48" s="91">
        <v>1350.07</v>
      </c>
      <c r="BB48" s="92">
        <f t="shared" si="21"/>
        <v>2467349</v>
      </c>
      <c r="BC48" s="92">
        <f t="shared" si="22"/>
        <v>8665020</v>
      </c>
      <c r="BD48" s="93">
        <f t="shared" si="23"/>
        <v>11132369</v>
      </c>
      <c r="BE48" s="184"/>
      <c r="BF48" s="185"/>
      <c r="BG48" s="30"/>
      <c r="BI48" s="30"/>
      <c r="BK48" s="30"/>
    </row>
    <row r="49" spans="1:63" x14ac:dyDescent="0.35">
      <c r="A49" s="90" t="s">
        <v>108</v>
      </c>
      <c r="B49" s="89">
        <v>392</v>
      </c>
      <c r="C49" s="90" t="s">
        <v>115</v>
      </c>
      <c r="D49" s="203">
        <v>10.26</v>
      </c>
      <c r="E49" s="203">
        <f t="shared" si="15"/>
        <v>10.311299999999999</v>
      </c>
      <c r="F49" s="203">
        <f t="shared" si="16"/>
        <v>11.0359849356</v>
      </c>
      <c r="G49" s="91">
        <f>ACA!W55</f>
        <v>1.0117797928342958</v>
      </c>
      <c r="H49" s="91">
        <f>'Formula factor data'!AH52</f>
        <v>1116.8800000000001</v>
      </c>
      <c r="I49" s="91">
        <f>'Formula factor data'!AI52</f>
        <v>332.93933621154889</v>
      </c>
      <c r="J49" s="91">
        <f>'Formula factor data'!AJ52</f>
        <v>29.449290322580648</v>
      </c>
      <c r="K49" s="91">
        <f>'Formula factor data'!AK52</f>
        <v>83.335225806451632</v>
      </c>
      <c r="L49" s="91">
        <f>'Formula factor data'!AL52</f>
        <v>85.006107526881735</v>
      </c>
      <c r="M49" s="91">
        <f>'Formula factor data'!AM52</f>
        <v>90.64533333333334</v>
      </c>
      <c r="N49" s="91">
        <f>'Formula factor data'!AN52</f>
        <v>154.34769892473122</v>
      </c>
      <c r="O49" s="91">
        <f>'Formula factor data'!AO52</f>
        <v>68.715010752688187</v>
      </c>
      <c r="P49" s="91">
        <f>'Formula factor data'!AP52</f>
        <v>74.996324135920005</v>
      </c>
      <c r="Q49" s="91">
        <f>'Formula factor data'!AQ52</f>
        <v>31.122821178053236</v>
      </c>
      <c r="R49" s="92">
        <f>$G49*'National calculations'!$E$61</f>
        <v>9.3009720732938295</v>
      </c>
      <c r="S49" s="92">
        <f>$G49*'National calculations'!$E$62</f>
        <v>1.7765788537147631</v>
      </c>
      <c r="T49" s="92">
        <f>$G49*'National calculations'!$E$70</f>
        <v>1.8978554130881886</v>
      </c>
      <c r="U49" s="92">
        <f>$G49*'National calculations'!$E$71</f>
        <v>1.4373463790300249</v>
      </c>
      <c r="V49" s="92">
        <f>$G49*'National calculations'!$E$72</f>
        <v>1.3536174637467238</v>
      </c>
      <c r="W49" s="92">
        <f>$G49*'National calculations'!$E$73</f>
        <v>1.2419789100356522</v>
      </c>
      <c r="X49" s="92">
        <f>$G49*'National calculations'!$E$74</f>
        <v>0.79542469519137293</v>
      </c>
      <c r="Y49" s="92">
        <f>$G49*'National calculations'!$E$75</f>
        <v>0.65587650305253542</v>
      </c>
      <c r="Z49" s="92">
        <f>$G49*'National calculations'!$E$64</f>
        <v>0.77568685775314872</v>
      </c>
      <c r="AA49" s="92">
        <f>$G49*'National calculations'!$E$65</f>
        <v>5.0205312600554599</v>
      </c>
      <c r="AB49" s="93">
        <f t="shared" si="25"/>
        <v>5921199.7228556368</v>
      </c>
      <c r="AC49" s="93">
        <f t="shared" si="25"/>
        <v>337151.00104146253</v>
      </c>
      <c r="AD49" s="93">
        <f t="shared" si="25"/>
        <v>31857.582178679713</v>
      </c>
      <c r="AE49" s="93">
        <f t="shared" si="25"/>
        <v>68275.503483375054</v>
      </c>
      <c r="AF49" s="93">
        <f t="shared" si="25"/>
        <v>65587.478453905787</v>
      </c>
      <c r="AG49" s="93">
        <f t="shared" si="25"/>
        <v>64170.367607096487</v>
      </c>
      <c r="AH49" s="93">
        <f t="shared" si="25"/>
        <v>69980.023681295657</v>
      </c>
      <c r="AI49" s="93">
        <f t="shared" si="24"/>
        <v>25689.079747023585</v>
      </c>
      <c r="AJ49" s="93">
        <f t="shared" si="17"/>
        <v>325560.03515137633</v>
      </c>
      <c r="AK49" s="93">
        <f t="shared" si="26"/>
        <v>33158.987916856197</v>
      </c>
      <c r="AL49" s="93">
        <f t="shared" si="26"/>
        <v>89064.265076553449</v>
      </c>
      <c r="AM49" s="92">
        <f t="shared" si="18"/>
        <v>6706134.0120418854</v>
      </c>
      <c r="AN49" s="92">
        <f t="shared" si="27"/>
        <v>9.300972073293833</v>
      </c>
      <c r="AO49" s="92">
        <f t="shared" si="28"/>
        <v>0.52959403363232183</v>
      </c>
      <c r="AP49" s="92">
        <f t="shared" si="29"/>
        <v>0.51138703925750606</v>
      </c>
      <c r="AQ49" s="92">
        <f t="shared" si="30"/>
        <v>5.2085866889933045E-2</v>
      </c>
      <c r="AR49" s="92">
        <f t="shared" si="31"/>
        <v>0.13990141879658727</v>
      </c>
      <c r="AS49" s="92">
        <f t="shared" si="32"/>
        <v>10.533940431870182</v>
      </c>
      <c r="AT49" s="92">
        <v>0</v>
      </c>
      <c r="AU49" s="92">
        <v>0</v>
      </c>
      <c r="AV49" s="92">
        <f t="shared" si="19"/>
        <v>0</v>
      </c>
      <c r="AW49" s="92">
        <f t="shared" si="20"/>
        <v>0</v>
      </c>
      <c r="AX49" s="92">
        <f t="shared" si="33"/>
        <v>10.53</v>
      </c>
      <c r="AY49" s="184"/>
      <c r="AZ49" s="91">
        <v>382.09</v>
      </c>
      <c r="BA49" s="91">
        <v>1341.8600000000001</v>
      </c>
      <c r="BB49" s="92">
        <f t="shared" si="21"/>
        <v>2293343</v>
      </c>
      <c r="BC49" s="92">
        <f t="shared" si="22"/>
        <v>8053978</v>
      </c>
      <c r="BD49" s="93">
        <f t="shared" si="23"/>
        <v>10347321</v>
      </c>
      <c r="BE49" s="184"/>
      <c r="BF49" s="185"/>
      <c r="BG49" s="30"/>
      <c r="BI49" s="30"/>
      <c r="BK49" s="30"/>
    </row>
    <row r="50" spans="1:63" x14ac:dyDescent="0.35">
      <c r="A50" s="90" t="s">
        <v>108</v>
      </c>
      <c r="B50" s="89">
        <v>929</v>
      </c>
      <c r="C50" s="90" t="s">
        <v>116</v>
      </c>
      <c r="D50" s="203">
        <v>10.199999999999999</v>
      </c>
      <c r="E50" s="203">
        <f t="shared" si="15"/>
        <v>10.250999999999998</v>
      </c>
      <c r="F50" s="203">
        <f t="shared" si="16"/>
        <v>10.971447011999999</v>
      </c>
      <c r="G50" s="91">
        <f>ACA!W56</f>
        <v>1.0188695291850414</v>
      </c>
      <c r="H50" s="91">
        <f>'Formula factor data'!AH53</f>
        <v>1300.19</v>
      </c>
      <c r="I50" s="91">
        <f>'Formula factor data'!AI53</f>
        <v>304.90730196078431</v>
      </c>
      <c r="J50" s="91">
        <f>'Formula factor data'!AJ53</f>
        <v>56.735901299814309</v>
      </c>
      <c r="K50" s="91">
        <f>'Formula factor data'!AK53</f>
        <v>113.19323025282104</v>
      </c>
      <c r="L50" s="91">
        <f>'Formula factor data'!AL53</f>
        <v>120.90039851449794</v>
      </c>
      <c r="M50" s="91">
        <f>'Formula factor data'!AM53</f>
        <v>39.742988144550779</v>
      </c>
      <c r="N50" s="91">
        <f>'Formula factor data'!AN53</f>
        <v>107.83926523654516</v>
      </c>
      <c r="O50" s="91">
        <f>'Formula factor data'!AO53</f>
        <v>149.31477788887301</v>
      </c>
      <c r="P50" s="91">
        <f>'Formula factor data'!AP53</f>
        <v>38.118865208625202</v>
      </c>
      <c r="Q50" s="91">
        <f>'Formula factor data'!AQ53</f>
        <v>36.908253956730071</v>
      </c>
      <c r="R50" s="92">
        <f>$G50*'National calculations'!$E$61</f>
        <v>9.3661457803319781</v>
      </c>
      <c r="S50" s="92">
        <f>$G50*'National calculations'!$E$62</f>
        <v>1.7890276847433646</v>
      </c>
      <c r="T50" s="92">
        <f>$G50*'National calculations'!$E$70</f>
        <v>1.9111540523829489</v>
      </c>
      <c r="U50" s="92">
        <f>$G50*'National calculations'!$E$71</f>
        <v>1.4474181426135568</v>
      </c>
      <c r="V50" s="92">
        <f>$G50*'National calculations'!$E$72</f>
        <v>1.3631025226554865</v>
      </c>
      <c r="W50" s="92">
        <f>$G50*'National calculations'!$E$73</f>
        <v>1.2506816960447233</v>
      </c>
      <c r="X50" s="92">
        <f>$G50*'National calculations'!$E$74</f>
        <v>0.80099838960167691</v>
      </c>
      <c r="Y50" s="92">
        <f>$G50*'National calculations'!$E$75</f>
        <v>0.66047235633822465</v>
      </c>
      <c r="Z50" s="92">
        <f>$G50*'National calculations'!$E$64</f>
        <v>0.78112224532577712</v>
      </c>
      <c r="AA50" s="92">
        <f>$G50*'National calculations'!$E$65</f>
        <v>5.0557110918988695</v>
      </c>
      <c r="AB50" s="93">
        <f t="shared" si="25"/>
        <v>6941328.3768140059</v>
      </c>
      <c r="AC50" s="93">
        <f t="shared" si="25"/>
        <v>310927.93455830135</v>
      </c>
      <c r="AD50" s="93">
        <f t="shared" si="25"/>
        <v>61805.697180301308</v>
      </c>
      <c r="AE50" s="93">
        <f t="shared" si="25"/>
        <v>93387.623000711144</v>
      </c>
      <c r="AF50" s="93">
        <f t="shared" si="25"/>
        <v>93935.793776944483</v>
      </c>
      <c r="AG50" s="93">
        <f t="shared" si="25"/>
        <v>28332.321856551898</v>
      </c>
      <c r="AH50" s="93">
        <f t="shared" si="25"/>
        <v>49236.074340471438</v>
      </c>
      <c r="AI50" s="93">
        <f t="shared" si="24"/>
        <v>56212.421417378086</v>
      </c>
      <c r="AJ50" s="93">
        <f t="shared" si="17"/>
        <v>382909.9315723583</v>
      </c>
      <c r="AK50" s="93">
        <f t="shared" si="26"/>
        <v>16972.03134118822</v>
      </c>
      <c r="AL50" s="93">
        <f t="shared" si="26"/>
        <v>106360.55727964653</v>
      </c>
      <c r="AM50" s="92">
        <f t="shared" si="18"/>
        <v>7758498.8315655002</v>
      </c>
      <c r="AN50" s="92">
        <f t="shared" si="27"/>
        <v>9.3661457803319781</v>
      </c>
      <c r="AO50" s="92">
        <f t="shared" si="28"/>
        <v>0.41954453155942434</v>
      </c>
      <c r="AP50" s="92">
        <f t="shared" si="29"/>
        <v>0.5166720323768581</v>
      </c>
      <c r="AQ50" s="92">
        <f t="shared" si="30"/>
        <v>2.2900878780049042E-2</v>
      </c>
      <c r="AR50" s="92">
        <f t="shared" si="31"/>
        <v>0.14351553919939436</v>
      </c>
      <c r="AS50" s="92">
        <f t="shared" si="32"/>
        <v>10.468778762247704</v>
      </c>
      <c r="AT50" s="92">
        <v>0</v>
      </c>
      <c r="AU50" s="92">
        <v>0</v>
      </c>
      <c r="AV50" s="92">
        <f t="shared" si="19"/>
        <v>0</v>
      </c>
      <c r="AW50" s="92">
        <f t="shared" si="20"/>
        <v>0</v>
      </c>
      <c r="AX50" s="92">
        <f t="shared" si="33"/>
        <v>10.47</v>
      </c>
      <c r="AY50" s="184"/>
      <c r="AZ50" s="91">
        <v>444.8</v>
      </c>
      <c r="BA50" s="91">
        <v>1562.1000000000001</v>
      </c>
      <c r="BB50" s="92">
        <f t="shared" si="21"/>
        <v>2654522</v>
      </c>
      <c r="BC50" s="92">
        <f t="shared" si="22"/>
        <v>9322457</v>
      </c>
      <c r="BD50" s="93">
        <f t="shared" si="23"/>
        <v>11976979</v>
      </c>
      <c r="BE50" s="184"/>
      <c r="BF50" s="185"/>
      <c r="BG50" s="30"/>
      <c r="BI50" s="30"/>
      <c r="BK50" s="30"/>
    </row>
    <row r="51" spans="1:63" x14ac:dyDescent="0.35">
      <c r="A51" s="90" t="s">
        <v>108</v>
      </c>
      <c r="B51" s="89">
        <v>807</v>
      </c>
      <c r="C51" s="90" t="s">
        <v>117</v>
      </c>
      <c r="D51" s="203">
        <v>10.61</v>
      </c>
      <c r="E51" s="203">
        <f t="shared" si="15"/>
        <v>10.663049999999998</v>
      </c>
      <c r="F51" s="203">
        <f t="shared" si="16"/>
        <v>11.412456156599999</v>
      </c>
      <c r="G51" s="91">
        <f>ACA!W57</f>
        <v>1.0087480134518689</v>
      </c>
      <c r="H51" s="91">
        <f>'Formula factor data'!AH54</f>
        <v>459.53</v>
      </c>
      <c r="I51" s="91">
        <f>'Formula factor data'!AI54</f>
        <v>154.52586934581154</v>
      </c>
      <c r="J51" s="91">
        <f>'Formula factor data'!AJ54</f>
        <v>89.578213478064214</v>
      </c>
      <c r="K51" s="91">
        <f>'Formula factor data'!AK54</f>
        <v>62.420704055480165</v>
      </c>
      <c r="L51" s="91">
        <f>'Formula factor data'!AL54</f>
        <v>52.721593547414443</v>
      </c>
      <c r="M51" s="91">
        <f>'Formula factor data'!AM54</f>
        <v>6.9972154379617066</v>
      </c>
      <c r="N51" s="91">
        <f>'Formula factor data'!AN54</f>
        <v>39.489235639981906</v>
      </c>
      <c r="O51" s="91">
        <f>'Formula factor data'!AO54</f>
        <v>50.712492085029396</v>
      </c>
      <c r="P51" s="91">
        <f>'Formula factor data'!AP54</f>
        <v>15.581786155506698</v>
      </c>
      <c r="Q51" s="91">
        <f>'Formula factor data'!AQ54</f>
        <v>15.879337558472912</v>
      </c>
      <c r="R51" s="92">
        <f>$G51*'National calculations'!$E$61</f>
        <v>9.2731018829934797</v>
      </c>
      <c r="S51" s="92">
        <f>$G51*'National calculations'!$E$62</f>
        <v>1.771255368132135</v>
      </c>
      <c r="T51" s="92">
        <f>$G51*'National calculations'!$E$70</f>
        <v>1.8921685245448725</v>
      </c>
      <c r="U51" s="92">
        <f>$G51*'National calculations'!$E$71</f>
        <v>1.4330393972656019</v>
      </c>
      <c r="V51" s="92">
        <f>$G51*'National calculations'!$E$72</f>
        <v>1.3495613741239174</v>
      </c>
      <c r="W51" s="92">
        <f>$G51*'National calculations'!$E$73</f>
        <v>1.2382573432683353</v>
      </c>
      <c r="X51" s="92">
        <f>$G51*'National calculations'!$E$74</f>
        <v>0.7930412198460125</v>
      </c>
      <c r="Y51" s="92">
        <f>$G51*'National calculations'!$E$75</f>
        <v>0.65391118127653658</v>
      </c>
      <c r="Z51" s="92">
        <f>$G51*'National calculations'!$E$64</f>
        <v>0.77336252647156856</v>
      </c>
      <c r="AA51" s="92">
        <f>$G51*'National calculations'!$E$65</f>
        <v>5.0054873312570543</v>
      </c>
      <c r="AB51" s="93">
        <f t="shared" si="25"/>
        <v>2428923.0497264359</v>
      </c>
      <c r="AC51" s="93">
        <f t="shared" si="25"/>
        <v>156011.72208861055</v>
      </c>
      <c r="AD51" s="93">
        <f t="shared" si="25"/>
        <v>96613.333336047988</v>
      </c>
      <c r="AE51" s="93">
        <f t="shared" si="25"/>
        <v>50987.257026439089</v>
      </c>
      <c r="AF51" s="93">
        <f t="shared" si="25"/>
        <v>40556.084953295242</v>
      </c>
      <c r="AG51" s="93">
        <f t="shared" si="25"/>
        <v>4938.6814371373857</v>
      </c>
      <c r="AH51" s="93">
        <f t="shared" si="25"/>
        <v>17850.457213549194</v>
      </c>
      <c r="AI51" s="93">
        <f t="shared" si="24"/>
        <v>18902.035394735194</v>
      </c>
      <c r="AJ51" s="93">
        <f t="shared" si="17"/>
        <v>229847.84936120411</v>
      </c>
      <c r="AK51" s="93">
        <f t="shared" si="26"/>
        <v>6868.7106196525501</v>
      </c>
      <c r="AL51" s="93">
        <f t="shared" si="26"/>
        <v>45305.779097283579</v>
      </c>
      <c r="AM51" s="92">
        <f t="shared" si="18"/>
        <v>2866957.1108931871</v>
      </c>
      <c r="AN51" s="92">
        <f t="shared" si="27"/>
        <v>9.2731018829934779</v>
      </c>
      <c r="AO51" s="92">
        <f t="shared" si="28"/>
        <v>0.59561894891313649</v>
      </c>
      <c r="AP51" s="92">
        <f t="shared" si="29"/>
        <v>0.87750928336467393</v>
      </c>
      <c r="AQ51" s="92">
        <f t="shared" si="30"/>
        <v>2.6223248771924289E-2</v>
      </c>
      <c r="AR51" s="92">
        <f t="shared" si="31"/>
        <v>0.17296764733029507</v>
      </c>
      <c r="AS51" s="92">
        <f t="shared" si="32"/>
        <v>10.945421011373508</v>
      </c>
      <c r="AT51" s="92">
        <v>0</v>
      </c>
      <c r="AU51" s="92">
        <v>0</v>
      </c>
      <c r="AV51" s="92">
        <f t="shared" si="19"/>
        <v>0</v>
      </c>
      <c r="AW51" s="92">
        <f t="shared" si="20"/>
        <v>0</v>
      </c>
      <c r="AX51" s="92">
        <f t="shared" si="33"/>
        <v>10.95</v>
      </c>
      <c r="AY51" s="184"/>
      <c r="AZ51" s="91">
        <v>157.21</v>
      </c>
      <c r="BA51" s="91">
        <v>552.09999999999991</v>
      </c>
      <c r="BB51" s="92">
        <f t="shared" si="21"/>
        <v>981227</v>
      </c>
      <c r="BC51" s="92">
        <f t="shared" si="22"/>
        <v>3445933</v>
      </c>
      <c r="BD51" s="93">
        <f t="shared" si="23"/>
        <v>4427160</v>
      </c>
      <c r="BE51" s="184"/>
      <c r="BF51" s="185"/>
      <c r="BG51" s="30"/>
      <c r="BI51" s="30"/>
      <c r="BK51" s="30"/>
    </row>
    <row r="52" spans="1:63" x14ac:dyDescent="0.35">
      <c r="A52" s="90" t="s">
        <v>108</v>
      </c>
      <c r="B52" s="89">
        <v>393</v>
      </c>
      <c r="C52" s="90" t="s">
        <v>118</v>
      </c>
      <c r="D52" s="203">
        <v>10.63</v>
      </c>
      <c r="E52" s="203">
        <f t="shared" si="15"/>
        <v>10.683149999999999</v>
      </c>
      <c r="F52" s="203">
        <f t="shared" si="16"/>
        <v>11.4339687978</v>
      </c>
      <c r="G52" s="91">
        <f>ACA!W58</f>
        <v>1.0022099540090643</v>
      </c>
      <c r="H52" s="91">
        <f>'Formula factor data'!AH55</f>
        <v>668.13</v>
      </c>
      <c r="I52" s="91">
        <f>'Formula factor data'!AI55</f>
        <v>230.45420072511536</v>
      </c>
      <c r="J52" s="91">
        <f>'Formula factor data'!AJ55</f>
        <v>75.213592182410423</v>
      </c>
      <c r="K52" s="91">
        <f>'Formula factor data'!AK55</f>
        <v>119.95871530944626</v>
      </c>
      <c r="L52" s="91">
        <f>'Formula factor data'!AL55</f>
        <v>101.32942280130293</v>
      </c>
      <c r="M52" s="91">
        <f>'Formula factor data'!AM55</f>
        <v>46.921442345276873</v>
      </c>
      <c r="N52" s="91">
        <f>'Formula factor data'!AN55</f>
        <v>89.316140716612367</v>
      </c>
      <c r="O52" s="91">
        <f>'Formula factor data'!AO55</f>
        <v>74.691275570032573</v>
      </c>
      <c r="P52" s="91">
        <f>'Formula factor data'!AP55</f>
        <v>46.092446057591701</v>
      </c>
      <c r="Q52" s="91">
        <f>'Formula factor data'!AQ55</f>
        <v>22.950354111405833</v>
      </c>
      <c r="R52" s="92">
        <f>$G52*'National calculations'!$E$61</f>
        <v>9.2129995675274703</v>
      </c>
      <c r="S52" s="92">
        <f>$G52*'National calculations'!$E$62</f>
        <v>1.7597752237047801</v>
      </c>
      <c r="T52" s="92">
        <f>$G52*'National calculations'!$E$70</f>
        <v>1.8799046983719265</v>
      </c>
      <c r="U52" s="92">
        <f>$G52*'National calculations'!$E$71</f>
        <v>1.4237513524434444</v>
      </c>
      <c r="V52" s="92">
        <f>$G52*'National calculations'!$E$72</f>
        <v>1.3408143804564487</v>
      </c>
      <c r="W52" s="92">
        <f>$G52*'National calculations'!$E$73</f>
        <v>1.2302317511404515</v>
      </c>
      <c r="X52" s="92">
        <f>$G52*'National calculations'!$E$74</f>
        <v>0.78790123387646904</v>
      </c>
      <c r="Y52" s="92">
        <f>$G52*'National calculations'!$E$75</f>
        <v>0.6496729472314744</v>
      </c>
      <c r="Z52" s="92">
        <f>$G52*'National calculations'!$E$64</f>
        <v>0.76835008520627535</v>
      </c>
      <c r="AA52" s="92">
        <f>$G52*'National calculations'!$E$65</f>
        <v>4.9730449638119101</v>
      </c>
      <c r="AB52" s="93">
        <f t="shared" si="25"/>
        <v>3508624.3985997131</v>
      </c>
      <c r="AC52" s="93">
        <f t="shared" si="25"/>
        <v>231162.12780180533</v>
      </c>
      <c r="AD52" s="93">
        <f t="shared" si="25"/>
        <v>80594.799635331714</v>
      </c>
      <c r="AE52" s="93">
        <f t="shared" si="25"/>
        <v>97351.088400745284</v>
      </c>
      <c r="AF52" s="93">
        <f t="shared" si="25"/>
        <v>77442.449935542958</v>
      </c>
      <c r="AG52" s="93">
        <f t="shared" si="25"/>
        <v>32902.82146400545</v>
      </c>
      <c r="AH52" s="93">
        <f t="shared" si="25"/>
        <v>40112.209561150834</v>
      </c>
      <c r="AI52" s="93">
        <f t="shared" si="24"/>
        <v>27659.193645274932</v>
      </c>
      <c r="AJ52" s="93">
        <f t="shared" si="17"/>
        <v>356062.56264205114</v>
      </c>
      <c r="AK52" s="93">
        <f t="shared" si="26"/>
        <v>20186.626867758252</v>
      </c>
      <c r="AL52" s="93">
        <f t="shared" si="26"/>
        <v>65055.891470913251</v>
      </c>
      <c r="AM52" s="92">
        <f t="shared" si="18"/>
        <v>4181091.6073822412</v>
      </c>
      <c r="AN52" s="92">
        <f t="shared" si="27"/>
        <v>9.2129995675274685</v>
      </c>
      <c r="AO52" s="92">
        <f t="shared" si="28"/>
        <v>0.60698904799177722</v>
      </c>
      <c r="AP52" s="92">
        <f t="shared" si="29"/>
        <v>0.93495451862648615</v>
      </c>
      <c r="AQ52" s="92">
        <f t="shared" si="30"/>
        <v>5.3006353337997442E-2</v>
      </c>
      <c r="AR52" s="92">
        <f t="shared" si="31"/>
        <v>0.17082475406197409</v>
      </c>
      <c r="AS52" s="92">
        <f t="shared" si="32"/>
        <v>10.978774241545704</v>
      </c>
      <c r="AT52" s="92">
        <v>0</v>
      </c>
      <c r="AU52" s="92">
        <v>0</v>
      </c>
      <c r="AV52" s="92">
        <f t="shared" si="19"/>
        <v>0</v>
      </c>
      <c r="AW52" s="92">
        <f t="shared" si="20"/>
        <v>0</v>
      </c>
      <c r="AX52" s="92">
        <f t="shared" si="33"/>
        <v>10.98</v>
      </c>
      <c r="AY52" s="184"/>
      <c r="AZ52" s="91">
        <v>228.57</v>
      </c>
      <c r="BA52" s="91">
        <v>802.72</v>
      </c>
      <c r="BB52" s="92">
        <f t="shared" si="21"/>
        <v>1430529</v>
      </c>
      <c r="BC52" s="92">
        <f t="shared" si="22"/>
        <v>5023904</v>
      </c>
      <c r="BD52" s="93">
        <f t="shared" si="23"/>
        <v>6454433</v>
      </c>
      <c r="BE52" s="184"/>
      <c r="BF52" s="185"/>
      <c r="BG52" s="30"/>
      <c r="BI52" s="30"/>
      <c r="BK52" s="30"/>
    </row>
    <row r="53" spans="1:63" x14ac:dyDescent="0.35">
      <c r="A53" s="90" t="s">
        <v>108</v>
      </c>
      <c r="B53" s="89">
        <v>808</v>
      </c>
      <c r="C53" s="90" t="s">
        <v>119</v>
      </c>
      <c r="D53" s="203">
        <v>10.57</v>
      </c>
      <c r="E53" s="203">
        <f t="shared" si="15"/>
        <v>10.62285</v>
      </c>
      <c r="F53" s="203">
        <f t="shared" si="16"/>
        <v>11.369430874200001</v>
      </c>
      <c r="G53" s="91">
        <f>ACA!W59</f>
        <v>1.0232055381948568</v>
      </c>
      <c r="H53" s="91">
        <f>'Formula factor data'!AH56</f>
        <v>895.74</v>
      </c>
      <c r="I53" s="91">
        <f>'Formula factor data'!AI56</f>
        <v>256.88678490958461</v>
      </c>
      <c r="J53" s="91">
        <f>'Formula factor data'!AJ56</f>
        <v>97.455558722919051</v>
      </c>
      <c r="K53" s="91">
        <f>'Formula factor data'!AK56</f>
        <v>87.667445838084376</v>
      </c>
      <c r="L53" s="91">
        <f>'Formula factor data'!AL56</f>
        <v>88.688814139110605</v>
      </c>
      <c r="M53" s="91">
        <f>'Formula factor data'!AM56</f>
        <v>62.048124287343214</v>
      </c>
      <c r="N53" s="91">
        <f>'Formula factor data'!AN56</f>
        <v>87.156761687571262</v>
      </c>
      <c r="O53" s="91">
        <f>'Formula factor data'!AO56</f>
        <v>55.579458380843782</v>
      </c>
      <c r="P53" s="91">
        <f>'Formula factor data'!AP56</f>
        <v>72.516122542783805</v>
      </c>
      <c r="Q53" s="91">
        <f>'Formula factor data'!AQ56</f>
        <v>28.74077692087975</v>
      </c>
      <c r="R53" s="92">
        <f>$G53*'National calculations'!$E$61</f>
        <v>9.4060053416668321</v>
      </c>
      <c r="S53" s="92">
        <f>$G53*'National calculations'!$E$62</f>
        <v>1.7966412603167368</v>
      </c>
      <c r="T53" s="92">
        <f>$G53*'National calculations'!$E$70</f>
        <v>1.9192873618528141</v>
      </c>
      <c r="U53" s="92">
        <f>$G53*'National calculations'!$E$71</f>
        <v>1.4535779284620576</v>
      </c>
      <c r="V53" s="92">
        <f>$G53*'National calculations'!$E$72</f>
        <v>1.3689034860273757</v>
      </c>
      <c r="W53" s="92">
        <f>$G53*'National calculations'!$E$73</f>
        <v>1.2560042294477969</v>
      </c>
      <c r="X53" s="92">
        <f>$G53*'National calculations'!$E$74</f>
        <v>0.80440720312948799</v>
      </c>
      <c r="Y53" s="92">
        <f>$G53*'National calculations'!$E$75</f>
        <v>0.66328313240501635</v>
      </c>
      <c r="Z53" s="92">
        <f>$G53*'National calculations'!$E$64</f>
        <v>0.78444647183023353</v>
      </c>
      <c r="AA53" s="92">
        <f>$G53*'National calculations'!$E$65</f>
        <v>5.0772267111391773</v>
      </c>
      <c r="AB53" s="93">
        <f t="shared" si="25"/>
        <v>4802441.0781044504</v>
      </c>
      <c r="AC53" s="93">
        <f t="shared" si="25"/>
        <v>263074.03628924227</v>
      </c>
      <c r="AD53" s="93">
        <f t="shared" si="25"/>
        <v>106615.77665354589</v>
      </c>
      <c r="AE53" s="93">
        <f t="shared" si="25"/>
        <v>72635.934659482926</v>
      </c>
      <c r="AF53" s="93">
        <f t="shared" si="25"/>
        <v>69201.663302597633</v>
      </c>
      <c r="AG53" s="93">
        <f t="shared" si="25"/>
        <v>44421.642724497222</v>
      </c>
      <c r="AH53" s="93">
        <f t="shared" si="25"/>
        <v>39962.430334665827</v>
      </c>
      <c r="AI53" s="93">
        <f t="shared" si="24"/>
        <v>21013.002833765571</v>
      </c>
      <c r="AJ53" s="93">
        <f t="shared" si="17"/>
        <v>353850.45050855511</v>
      </c>
      <c r="AK53" s="93">
        <f t="shared" si="26"/>
        <v>32424.459393312503</v>
      </c>
      <c r="AL53" s="93">
        <f t="shared" si="26"/>
        <v>83176.360960502338</v>
      </c>
      <c r="AM53" s="92">
        <f t="shared" si="18"/>
        <v>5534966.3852560623</v>
      </c>
      <c r="AN53" s="92">
        <f t="shared" si="27"/>
        <v>9.4060053416668339</v>
      </c>
      <c r="AO53" s="92">
        <f t="shared" si="28"/>
        <v>0.51525375331979217</v>
      </c>
      <c r="AP53" s="92">
        <f t="shared" si="29"/>
        <v>0.69304738434154634</v>
      </c>
      <c r="AQ53" s="92">
        <f t="shared" si="30"/>
        <v>6.3506169736190887E-2</v>
      </c>
      <c r="AR53" s="92">
        <f t="shared" si="31"/>
        <v>0.16290825494181688</v>
      </c>
      <c r="AS53" s="92">
        <f t="shared" si="32"/>
        <v>10.840720904006179</v>
      </c>
      <c r="AT53" s="92">
        <v>0</v>
      </c>
      <c r="AU53" s="92">
        <v>0</v>
      </c>
      <c r="AV53" s="92">
        <f t="shared" si="19"/>
        <v>0</v>
      </c>
      <c r="AW53" s="92">
        <f t="shared" si="20"/>
        <v>0</v>
      </c>
      <c r="AX53" s="92">
        <f t="shared" si="33"/>
        <v>10.84</v>
      </c>
      <c r="AY53" s="184"/>
      <c r="AZ53" s="91">
        <v>306.44</v>
      </c>
      <c r="BA53" s="91">
        <v>1076.17</v>
      </c>
      <c r="BB53" s="92">
        <f t="shared" si="21"/>
        <v>1893432</v>
      </c>
      <c r="BC53" s="92">
        <f t="shared" si="22"/>
        <v>6649440</v>
      </c>
      <c r="BD53" s="93">
        <f t="shared" si="23"/>
        <v>8542872</v>
      </c>
      <c r="BE53" s="184"/>
      <c r="BF53" s="185"/>
      <c r="BG53" s="30"/>
      <c r="BI53" s="30"/>
      <c r="BK53" s="30"/>
    </row>
    <row r="54" spans="1:63" x14ac:dyDescent="0.35">
      <c r="A54" s="90" t="s">
        <v>108</v>
      </c>
      <c r="B54" s="89">
        <v>394</v>
      </c>
      <c r="C54" s="90" t="s">
        <v>120</v>
      </c>
      <c r="D54" s="203">
        <v>10.69</v>
      </c>
      <c r="E54" s="203">
        <f t="shared" si="15"/>
        <v>10.743449999999998</v>
      </c>
      <c r="F54" s="203">
        <f t="shared" si="16"/>
        <v>11.4985067214</v>
      </c>
      <c r="G54" s="91">
        <f>ACA!W60</f>
        <v>1.0271020354208755</v>
      </c>
      <c r="H54" s="91">
        <f>'Formula factor data'!AH57</f>
        <v>1018.79</v>
      </c>
      <c r="I54" s="91">
        <f>'Formula factor data'!AI57</f>
        <v>296.45485332840582</v>
      </c>
      <c r="J54" s="91">
        <f>'Formula factor data'!AJ57</f>
        <v>82.924254968912592</v>
      </c>
      <c r="K54" s="91">
        <f>'Formula factor data'!AK57</f>
        <v>154.48231941262114</v>
      </c>
      <c r="L54" s="91">
        <f>'Formula factor data'!AL57</f>
        <v>128.57290650060861</v>
      </c>
      <c r="M54" s="91">
        <f>'Formula factor data'!AM57</f>
        <v>80.680347987970777</v>
      </c>
      <c r="N54" s="91">
        <f>'Formula factor data'!AN57</f>
        <v>137.3608456250895</v>
      </c>
      <c r="O54" s="91">
        <f>'Formula factor data'!AO57</f>
        <v>95.634662036374039</v>
      </c>
      <c r="P54" s="91">
        <f>'Formula factor data'!AP57</f>
        <v>79.1348846804582</v>
      </c>
      <c r="Q54" s="91">
        <f>'Formula factor data'!AQ57</f>
        <v>38.685476783047712</v>
      </c>
      <c r="R54" s="92">
        <f>$G54*'National calculations'!$E$61</f>
        <v>9.4418246099893821</v>
      </c>
      <c r="S54" s="92">
        <f>$G54*'National calculations'!$E$62</f>
        <v>1.8034830994445092</v>
      </c>
      <c r="T54" s="92">
        <f>$G54*'National calculations'!$E$70</f>
        <v>1.9265962529819471</v>
      </c>
      <c r="U54" s="92">
        <f>$G54*'National calculations'!$E$71</f>
        <v>1.4591133386554451</v>
      </c>
      <c r="V54" s="92">
        <f>$G54*'National calculations'!$E$72</f>
        <v>1.3741164451415369</v>
      </c>
      <c r="W54" s="92">
        <f>$G54*'National calculations'!$E$73</f>
        <v>1.2607872537896561</v>
      </c>
      <c r="X54" s="92">
        <f>$G54*'National calculations'!$E$74</f>
        <v>0.80747048838213942</v>
      </c>
      <c r="Y54" s="92">
        <f>$G54*'National calculations'!$E$75</f>
        <v>0.66580899919229031</v>
      </c>
      <c r="Z54" s="92">
        <f>$G54*'National calculations'!$E$64</f>
        <v>0.78743374407158506</v>
      </c>
      <c r="AA54" s="92">
        <f>$G54*'National calculations'!$E$65</f>
        <v>5.0965614381879814</v>
      </c>
      <c r="AB54" s="93">
        <f t="shared" si="25"/>
        <v>5482964.8018143168</v>
      </c>
      <c r="AC54" s="93">
        <f t="shared" si="25"/>
        <v>304751.25110386603</v>
      </c>
      <c r="AD54" s="93">
        <f t="shared" si="25"/>
        <v>91064.088575523157</v>
      </c>
      <c r="AE54" s="93">
        <f t="shared" si="25"/>
        <v>128482.11131959033</v>
      </c>
      <c r="AF54" s="93">
        <f t="shared" si="25"/>
        <v>100704.26277661495</v>
      </c>
      <c r="AG54" s="93">
        <f t="shared" si="25"/>
        <v>57980.829993492065</v>
      </c>
      <c r="AH54" s="93">
        <f t="shared" si="25"/>
        <v>63221.452587840569</v>
      </c>
      <c r="AI54" s="93">
        <f t="shared" si="24"/>
        <v>36294.418612562738</v>
      </c>
      <c r="AJ54" s="93">
        <f t="shared" si="17"/>
        <v>477747.16386562382</v>
      </c>
      <c r="AK54" s="93">
        <f t="shared" si="26"/>
        <v>35518.682762445598</v>
      </c>
      <c r="AL54" s="93">
        <f t="shared" si="26"/>
        <v>112382.85823852652</v>
      </c>
      <c r="AM54" s="92">
        <f t="shared" si="18"/>
        <v>6413364.7577847792</v>
      </c>
      <c r="AN54" s="92">
        <f t="shared" si="27"/>
        <v>9.4418246099893821</v>
      </c>
      <c r="AO54" s="92">
        <f t="shared" si="28"/>
        <v>0.52479050415304507</v>
      </c>
      <c r="AP54" s="92">
        <f t="shared" si="29"/>
        <v>0.82269448960286029</v>
      </c>
      <c r="AQ54" s="92">
        <f t="shared" si="30"/>
        <v>6.1164203153354781E-2</v>
      </c>
      <c r="AR54" s="92">
        <f t="shared" si="31"/>
        <v>0.19352654540228842</v>
      </c>
      <c r="AS54" s="92">
        <f t="shared" si="32"/>
        <v>11.044000352300932</v>
      </c>
      <c r="AT54" s="92">
        <v>0</v>
      </c>
      <c r="AU54" s="92">
        <v>0</v>
      </c>
      <c r="AV54" s="92">
        <f t="shared" si="19"/>
        <v>0</v>
      </c>
      <c r="AW54" s="92">
        <f t="shared" si="20"/>
        <v>0</v>
      </c>
      <c r="AX54" s="92">
        <f t="shared" si="33"/>
        <v>11.04</v>
      </c>
      <c r="AY54" s="184"/>
      <c r="AZ54" s="91">
        <v>348.53</v>
      </c>
      <c r="BA54" s="91">
        <v>1224.02</v>
      </c>
      <c r="BB54" s="92">
        <f t="shared" si="21"/>
        <v>2193230</v>
      </c>
      <c r="BC54" s="92">
        <f t="shared" si="22"/>
        <v>7702514</v>
      </c>
      <c r="BD54" s="93">
        <f t="shared" si="23"/>
        <v>9895744</v>
      </c>
      <c r="BE54" s="184"/>
      <c r="BF54" s="185"/>
      <c r="BG54" s="30"/>
      <c r="BI54" s="30"/>
      <c r="BK54" s="30"/>
    </row>
    <row r="55" spans="1:63" x14ac:dyDescent="0.35">
      <c r="A55" s="90" t="s">
        <v>121</v>
      </c>
      <c r="B55" s="89">
        <v>889</v>
      </c>
      <c r="C55" s="90" t="s">
        <v>122</v>
      </c>
      <c r="D55" s="203">
        <v>10.73</v>
      </c>
      <c r="E55" s="203">
        <f t="shared" si="15"/>
        <v>10.78365</v>
      </c>
      <c r="F55" s="203">
        <f t="shared" si="16"/>
        <v>11.5415320038</v>
      </c>
      <c r="G55" s="91">
        <f>ACA!W61</f>
        <v>1.0270102302647244</v>
      </c>
      <c r="H55" s="91">
        <f>'Formula factor data'!AH58</f>
        <v>613.54999999999995</v>
      </c>
      <c r="I55" s="91">
        <f>'Formula factor data'!AI58</f>
        <v>153.32787028638072</v>
      </c>
      <c r="J55" s="91">
        <f>'Formula factor data'!AJ58</f>
        <v>64.225839832033586</v>
      </c>
      <c r="K55" s="91">
        <f>'Formula factor data'!AK58</f>
        <v>36.253554289142166</v>
      </c>
      <c r="L55" s="91">
        <f>'Formula factor data'!AL58</f>
        <v>44.228109378124373</v>
      </c>
      <c r="M55" s="91">
        <f>'Formula factor data'!AM58</f>
        <v>66.495520895820832</v>
      </c>
      <c r="N55" s="91">
        <f>'Formula factor data'!AN58</f>
        <v>95.387947410517896</v>
      </c>
      <c r="O55" s="91">
        <f>'Formula factor data'!AO58</f>
        <v>80.174950009998</v>
      </c>
      <c r="P55" s="91">
        <f>'Formula factor data'!AP58</f>
        <v>266.17644883581499</v>
      </c>
      <c r="Q55" s="91">
        <f>'Formula factor data'!AQ58</f>
        <v>13.401900059844404</v>
      </c>
      <c r="R55" s="92">
        <f>$G55*'National calculations'!$E$61</f>
        <v>9.4409806741847806</v>
      </c>
      <c r="S55" s="92">
        <f>$G55*'National calculations'!$E$62</f>
        <v>1.8033218992503215</v>
      </c>
      <c r="T55" s="92">
        <f>$G55*'National calculations'!$E$70</f>
        <v>1.9264240486013251</v>
      </c>
      <c r="U55" s="92">
        <f>$G55*'National calculations'!$E$71</f>
        <v>1.4589829191612975</v>
      </c>
      <c r="V55" s="92">
        <f>$G55*'National calculations'!$E$72</f>
        <v>1.3739936228994756</v>
      </c>
      <c r="W55" s="92">
        <f>$G55*'National calculations'!$E$73</f>
        <v>1.2606745612170431</v>
      </c>
      <c r="X55" s="92">
        <f>$G55*'National calculations'!$E$74</f>
        <v>0.80739831448731991</v>
      </c>
      <c r="Y55" s="92">
        <f>$G55*'National calculations'!$E$75</f>
        <v>0.66574948738428119</v>
      </c>
      <c r="Z55" s="92">
        <f>$G55*'National calculations'!$E$64</f>
        <v>0.78736336111513072</v>
      </c>
      <c r="AA55" s="92">
        <f>$G55*'National calculations'!$E$65</f>
        <v>5.0961058937507868</v>
      </c>
      <c r="AB55" s="93">
        <f t="shared" si="25"/>
        <v>3301732.8048082613</v>
      </c>
      <c r="AC55" s="93">
        <f t="shared" si="25"/>
        <v>157604.7185641205</v>
      </c>
      <c r="AD55" s="93">
        <f t="shared" si="25"/>
        <v>70523.935364606456</v>
      </c>
      <c r="AE55" s="93">
        <f t="shared" si="25"/>
        <v>30149.190386044771</v>
      </c>
      <c r="AF55" s="93">
        <f t="shared" si="25"/>
        <v>34638.409935912721</v>
      </c>
      <c r="AG55" s="93">
        <f t="shared" si="25"/>
        <v>47782.650628095456</v>
      </c>
      <c r="AH55" s="93">
        <f t="shared" si="25"/>
        <v>43899.158738144637</v>
      </c>
      <c r="AI55" s="93">
        <f t="shared" si="24"/>
        <v>30424.566166023425</v>
      </c>
      <c r="AJ55" s="93">
        <f t="shared" si="17"/>
        <v>257417.9112188275</v>
      </c>
      <c r="AK55" s="93">
        <f t="shared" si="26"/>
        <v>119459.22254088245</v>
      </c>
      <c r="AL55" s="93">
        <f t="shared" si="26"/>
        <v>38929.576072986289</v>
      </c>
      <c r="AM55" s="92">
        <f t="shared" si="18"/>
        <v>3875144.2332050782</v>
      </c>
      <c r="AN55" s="92">
        <f t="shared" si="27"/>
        <v>9.4409806741847806</v>
      </c>
      <c r="AO55" s="92">
        <f t="shared" si="28"/>
        <v>0.45065521351616489</v>
      </c>
      <c r="AP55" s="92">
        <f t="shared" si="29"/>
        <v>0.7360612347149319</v>
      </c>
      <c r="AQ55" s="92">
        <f t="shared" si="30"/>
        <v>0.34158191411467187</v>
      </c>
      <c r="AR55" s="92">
        <f t="shared" si="31"/>
        <v>0.11131529929497529</v>
      </c>
      <c r="AS55" s="92">
        <f t="shared" si="32"/>
        <v>11.080594335825525</v>
      </c>
      <c r="AT55" s="92">
        <v>0</v>
      </c>
      <c r="AU55" s="92">
        <v>0</v>
      </c>
      <c r="AV55" s="92">
        <f t="shared" si="19"/>
        <v>0</v>
      </c>
      <c r="AW55" s="92">
        <f t="shared" si="20"/>
        <v>0</v>
      </c>
      <c r="AX55" s="92">
        <f t="shared" si="33"/>
        <v>11.08</v>
      </c>
      <c r="AY55" s="184"/>
      <c r="AZ55" s="91">
        <v>209.9</v>
      </c>
      <c r="BA55" s="91">
        <v>737.14</v>
      </c>
      <c r="BB55" s="92">
        <f t="shared" si="21"/>
        <v>1325645</v>
      </c>
      <c r="BC55" s="92">
        <f t="shared" si="22"/>
        <v>4655482</v>
      </c>
      <c r="BD55" s="93">
        <f t="shared" si="23"/>
        <v>5981127</v>
      </c>
      <c r="BE55" s="184"/>
      <c r="BF55" s="185"/>
      <c r="BG55" s="30"/>
      <c r="BI55" s="30"/>
      <c r="BK55" s="30"/>
    </row>
    <row r="56" spans="1:63" x14ac:dyDescent="0.35">
      <c r="A56" s="90" t="s">
        <v>121</v>
      </c>
      <c r="B56" s="89">
        <v>890</v>
      </c>
      <c r="C56" s="90" t="s">
        <v>123</v>
      </c>
      <c r="D56" s="203">
        <v>10.94</v>
      </c>
      <c r="E56" s="203">
        <f t="shared" si="15"/>
        <v>10.994699999999998</v>
      </c>
      <c r="F56" s="203">
        <f t="shared" si="16"/>
        <v>11.767414736399999</v>
      </c>
      <c r="G56" s="91">
        <f>ACA!W62</f>
        <v>1.0320832488098926</v>
      </c>
      <c r="H56" s="91">
        <f>'Formula factor data'!AH59</f>
        <v>466.31</v>
      </c>
      <c r="I56" s="91">
        <f>'Formula factor data'!AI59</f>
        <v>185.35864722926476</v>
      </c>
      <c r="J56" s="91">
        <f>'Formula factor data'!AJ59</f>
        <v>113.59732330827067</v>
      </c>
      <c r="K56" s="91">
        <f>'Formula factor data'!AK59</f>
        <v>52.463859193438147</v>
      </c>
      <c r="L56" s="91">
        <f>'Formula factor data'!AL59</f>
        <v>49.34025153793575</v>
      </c>
      <c r="M56" s="91">
        <f>'Formula factor data'!AM59</f>
        <v>16.701738892686262</v>
      </c>
      <c r="N56" s="91">
        <f>'Formula factor data'!AN59</f>
        <v>54.440019138755979</v>
      </c>
      <c r="O56" s="91">
        <f>'Formula factor data'!AO59</f>
        <v>51.698894053315108</v>
      </c>
      <c r="P56" s="91">
        <f>'Formula factor data'!AP59</f>
        <v>53.023602801351004</v>
      </c>
      <c r="Q56" s="91">
        <f>'Formula factor data'!AQ59</f>
        <v>14.796613117365906</v>
      </c>
      <c r="R56" s="92">
        <f>$G56*'National calculations'!$E$61</f>
        <v>9.4876153313998</v>
      </c>
      <c r="S56" s="92">
        <f>$G56*'National calculations'!$E$62</f>
        <v>1.8122295860174209</v>
      </c>
      <c r="T56" s="92">
        <f>$G56*'National calculations'!$E$70</f>
        <v>1.93593981060293</v>
      </c>
      <c r="U56" s="92">
        <f>$G56*'National calculations'!$E$71</f>
        <v>1.4661897095007483</v>
      </c>
      <c r="V56" s="92">
        <f>$G56*'National calculations'!$E$72</f>
        <v>1.3807806002094438</v>
      </c>
      <c r="W56" s="92">
        <f>$G56*'National calculations'!$E$73</f>
        <v>1.2669017878210347</v>
      </c>
      <c r="X56" s="92">
        <f>$G56*'National calculations'!$E$74</f>
        <v>0.81138653826740426</v>
      </c>
      <c r="Y56" s="92">
        <f>$G56*'National calculations'!$E$75</f>
        <v>0.66903802278189461</v>
      </c>
      <c r="Z56" s="92">
        <f>$G56*'National calculations'!$E$64</f>
        <v>0.79125262026271814</v>
      </c>
      <c r="AA56" s="92">
        <f>$G56*'National calculations'!$E$65</f>
        <v>5.121278612527381</v>
      </c>
      <c r="AB56" s="93">
        <f t="shared" si="25"/>
        <v>2521776.8459554734</v>
      </c>
      <c r="AC56" s="93">
        <f t="shared" si="25"/>
        <v>191470.08198383261</v>
      </c>
      <c r="AD56" s="93">
        <f t="shared" si="25"/>
        <v>125353.0209251356</v>
      </c>
      <c r="AE56" s="93">
        <f t="shared" si="25"/>
        <v>43845.523167965686</v>
      </c>
      <c r="AF56" s="93">
        <f t="shared" si="25"/>
        <v>38832.995415830439</v>
      </c>
      <c r="AG56" s="93">
        <f t="shared" si="25"/>
        <v>12060.893831832671</v>
      </c>
      <c r="AH56" s="93">
        <f t="shared" si="25"/>
        <v>25177.982243157676</v>
      </c>
      <c r="AI56" s="93">
        <f t="shared" si="24"/>
        <v>19715.459738741134</v>
      </c>
      <c r="AJ56" s="93">
        <f t="shared" si="17"/>
        <v>264985.87532266323</v>
      </c>
      <c r="AK56" s="93">
        <f t="shared" si="26"/>
        <v>23914.386851832995</v>
      </c>
      <c r="AL56" s="93">
        <f t="shared" si="26"/>
        <v>43193.219628610619</v>
      </c>
      <c r="AM56" s="92">
        <f t="shared" si="18"/>
        <v>3045340.4097424131</v>
      </c>
      <c r="AN56" s="92">
        <f t="shared" si="27"/>
        <v>9.4876153313998</v>
      </c>
      <c r="AO56" s="92">
        <f t="shared" si="28"/>
        <v>0.72036290135969561</v>
      </c>
      <c r="AP56" s="92">
        <f t="shared" si="29"/>
        <v>0.99694945543967706</v>
      </c>
      <c r="AQ56" s="92">
        <f t="shared" si="30"/>
        <v>8.9972474646348111E-2</v>
      </c>
      <c r="AR56" s="92">
        <f t="shared" si="31"/>
        <v>0.16250472495937918</v>
      </c>
      <c r="AS56" s="92">
        <f t="shared" si="32"/>
        <v>11.457404887804902</v>
      </c>
      <c r="AT56" s="92">
        <v>0</v>
      </c>
      <c r="AU56" s="92">
        <v>0</v>
      </c>
      <c r="AV56" s="92">
        <f t="shared" si="19"/>
        <v>0</v>
      </c>
      <c r="AW56" s="92">
        <f t="shared" si="20"/>
        <v>0</v>
      </c>
      <c r="AX56" s="92">
        <f t="shared" si="33"/>
        <v>11.46</v>
      </c>
      <c r="AY56" s="184"/>
      <c r="AZ56" s="91">
        <v>159.53</v>
      </c>
      <c r="BA56" s="91">
        <v>560.24</v>
      </c>
      <c r="BB56" s="92">
        <f t="shared" si="21"/>
        <v>1042082</v>
      </c>
      <c r="BC56" s="92">
        <f t="shared" si="22"/>
        <v>3659600</v>
      </c>
      <c r="BD56" s="93">
        <f t="shared" si="23"/>
        <v>4701682</v>
      </c>
      <c r="BE56" s="184"/>
      <c r="BF56" s="185"/>
      <c r="BG56" s="30"/>
      <c r="BI56" s="30"/>
      <c r="BK56" s="30"/>
    </row>
    <row r="57" spans="1:63" x14ac:dyDescent="0.35">
      <c r="A57" s="90" t="s">
        <v>121</v>
      </c>
      <c r="B57" s="89">
        <v>350</v>
      </c>
      <c r="C57" s="90" t="s">
        <v>124</v>
      </c>
      <c r="D57" s="203">
        <v>10.98</v>
      </c>
      <c r="E57" s="203">
        <f t="shared" si="15"/>
        <v>11.034899999999999</v>
      </c>
      <c r="F57" s="203">
        <f t="shared" si="16"/>
        <v>11.8104400188</v>
      </c>
      <c r="G57" s="91">
        <f>ACA!W63</f>
        <v>1.0642356123832437</v>
      </c>
      <c r="H57" s="91">
        <f>'Formula factor data'!AH60</f>
        <v>1320.69</v>
      </c>
      <c r="I57" s="91">
        <f>'Formula factor data'!AI60</f>
        <v>341.42631803188567</v>
      </c>
      <c r="J57" s="91">
        <f>'Formula factor data'!AJ60</f>
        <v>88.91462380745881</v>
      </c>
      <c r="K57" s="91">
        <f>'Formula factor data'!AK60</f>
        <v>107.02686199045968</v>
      </c>
      <c r="L57" s="91">
        <f>'Formula factor data'!AL60</f>
        <v>154.92048785776237</v>
      </c>
      <c r="M57" s="91">
        <f>'Formula factor data'!AM60</f>
        <v>101.58603154813531</v>
      </c>
      <c r="N57" s="91">
        <f>'Formula factor data'!AN60</f>
        <v>256.43492953165656</v>
      </c>
      <c r="O57" s="91">
        <f>'Formula factor data'!AO60</f>
        <v>133.44352558542931</v>
      </c>
      <c r="P57" s="91">
        <f>'Formula factor data'!AP60</f>
        <v>441.41461781251803</v>
      </c>
      <c r="Q57" s="91">
        <f>'Formula factor data'!AQ60</f>
        <v>30.738146007846463</v>
      </c>
      <c r="R57" s="92">
        <f>$G57*'National calculations'!$E$61</f>
        <v>9.7831818546730176</v>
      </c>
      <c r="S57" s="92">
        <f>$G57*'National calculations'!$E$62</f>
        <v>1.8686857532841648</v>
      </c>
      <c r="T57" s="92">
        <f>$G57*'National calculations'!$E$70</f>
        <v>1.9962499074080138</v>
      </c>
      <c r="U57" s="92">
        <f>$G57*'National calculations'!$E$71</f>
        <v>1.5118657386987162</v>
      </c>
      <c r="V57" s="92">
        <f>$G57*'National calculations'!$E$72</f>
        <v>1.4237958898424814</v>
      </c>
      <c r="W57" s="92">
        <f>$G57*'National calculations'!$E$73</f>
        <v>1.3063694247008319</v>
      </c>
      <c r="X57" s="92">
        <f>$G57*'National calculations'!$E$74</f>
        <v>0.83666356413424081</v>
      </c>
      <c r="Y57" s="92">
        <f>$G57*'National calculations'!$E$75</f>
        <v>0.68988048270718094</v>
      </c>
      <c r="Z57" s="92">
        <f>$G57*'National calculations'!$E$64</f>
        <v>0.81590241663756446</v>
      </c>
      <c r="AA57" s="92">
        <f>$G57*'National calculations'!$E$65</f>
        <v>5.2808211805327048</v>
      </c>
      <c r="AB57" s="93">
        <f t="shared" si="25"/>
        <v>7364713.7528794212</v>
      </c>
      <c r="AC57" s="93">
        <f t="shared" si="25"/>
        <v>363670.54289239825</v>
      </c>
      <c r="AD57" s="93">
        <f t="shared" si="25"/>
        <v>101172.61143942908</v>
      </c>
      <c r="AE57" s="93">
        <f t="shared" si="25"/>
        <v>92231.840085372765</v>
      </c>
      <c r="AF57" s="93">
        <f t="shared" si="25"/>
        <v>125727.83770263624</v>
      </c>
      <c r="AG57" s="93">
        <f t="shared" si="25"/>
        <v>75644.064786971518</v>
      </c>
      <c r="AH57" s="93">
        <f t="shared" si="25"/>
        <v>122293.36440296714</v>
      </c>
      <c r="AI57" s="93">
        <f t="shared" si="24"/>
        <v>52474.247791663693</v>
      </c>
      <c r="AJ57" s="93">
        <f t="shared" si="17"/>
        <v>569543.96620904049</v>
      </c>
      <c r="AK57" s="93">
        <f t="shared" si="26"/>
        <v>205286.2144450568</v>
      </c>
      <c r="AL57" s="93">
        <f t="shared" si="26"/>
        <v>92523.911918469181</v>
      </c>
      <c r="AM57" s="92">
        <f t="shared" si="18"/>
        <v>8595738.3883443847</v>
      </c>
      <c r="AN57" s="92">
        <f t="shared" si="27"/>
        <v>9.7831818546730176</v>
      </c>
      <c r="AO57" s="92">
        <f t="shared" si="28"/>
        <v>0.4830948188465522</v>
      </c>
      <c r="AP57" s="92">
        <f t="shared" si="29"/>
        <v>0.75657417010624362</v>
      </c>
      <c r="AQ57" s="92">
        <f t="shared" si="30"/>
        <v>0.27269931127848346</v>
      </c>
      <c r="AR57" s="92">
        <f t="shared" si="31"/>
        <v>0.12290745934969025</v>
      </c>
      <c r="AS57" s="92">
        <f t="shared" si="32"/>
        <v>11.418457614253985</v>
      </c>
      <c r="AT57" s="92">
        <v>0</v>
      </c>
      <c r="AU57" s="92">
        <v>0</v>
      </c>
      <c r="AV57" s="92">
        <f t="shared" si="19"/>
        <v>0</v>
      </c>
      <c r="AW57" s="92">
        <f t="shared" si="20"/>
        <v>0</v>
      </c>
      <c r="AX57" s="92">
        <f t="shared" si="33"/>
        <v>11.42</v>
      </c>
      <c r="AY57" s="184"/>
      <c r="AZ57" s="91">
        <v>451.81</v>
      </c>
      <c r="BA57" s="91">
        <v>1586.73</v>
      </c>
      <c r="BB57" s="92">
        <f t="shared" si="21"/>
        <v>2941013</v>
      </c>
      <c r="BC57" s="92">
        <f t="shared" si="22"/>
        <v>10328661</v>
      </c>
      <c r="BD57" s="93">
        <f t="shared" si="23"/>
        <v>13269674</v>
      </c>
      <c r="BE57" s="184"/>
      <c r="BF57" s="185"/>
      <c r="BG57" s="30"/>
      <c r="BI57" s="30"/>
      <c r="BK57" s="30"/>
    </row>
    <row r="58" spans="1:63" x14ac:dyDescent="0.35">
      <c r="A58" s="90" t="s">
        <v>121</v>
      </c>
      <c r="B58" s="89">
        <v>351</v>
      </c>
      <c r="C58" s="90" t="s">
        <v>125</v>
      </c>
      <c r="D58" s="203">
        <v>10.53</v>
      </c>
      <c r="E58" s="203">
        <f t="shared" si="15"/>
        <v>10.582649999999997</v>
      </c>
      <c r="F58" s="203">
        <f t="shared" si="16"/>
        <v>11.326405591799999</v>
      </c>
      <c r="G58" s="91">
        <f>ACA!W64</f>
        <v>1.0663856854951967</v>
      </c>
      <c r="H58" s="91">
        <f>'Formula factor data'!AH61</f>
        <v>947.21</v>
      </c>
      <c r="I58" s="91">
        <f>'Formula factor data'!AI61</f>
        <v>208.65975832275996</v>
      </c>
      <c r="J58" s="91">
        <f>'Formula factor data'!AJ61</f>
        <v>24.105515747676204</v>
      </c>
      <c r="K58" s="91">
        <f>'Formula factor data'!AK61</f>
        <v>42.312873386878444</v>
      </c>
      <c r="L58" s="91">
        <f>'Formula factor data'!AL61</f>
        <v>100.95253226243119</v>
      </c>
      <c r="M58" s="91">
        <f>'Formula factor data'!AM61</f>
        <v>63.170128147279122</v>
      </c>
      <c r="N58" s="91">
        <f>'Formula factor data'!AN61</f>
        <v>153.26663026802635</v>
      </c>
      <c r="O58" s="91">
        <f>'Formula factor data'!AO61</f>
        <v>77.359899828535333</v>
      </c>
      <c r="P58" s="91">
        <f>'Formula factor data'!AP61</f>
        <v>188.05759489991101</v>
      </c>
      <c r="Q58" s="91">
        <f>'Formula factor data'!AQ61</f>
        <v>23.42192</v>
      </c>
      <c r="R58" s="92">
        <f>$G58*'National calculations'!$E$61</f>
        <v>9.8029467977084916</v>
      </c>
      <c r="S58" s="92">
        <f>$G58*'National calculations'!$E$62</f>
        <v>1.8724610554316174</v>
      </c>
      <c r="T58" s="92">
        <f>$G58*'National calculations'!$E$70</f>
        <v>2.0002829271648372</v>
      </c>
      <c r="U58" s="92">
        <f>$G58*'National calculations'!$E$71</f>
        <v>1.5149201580733693</v>
      </c>
      <c r="V58" s="92">
        <f>$G58*'National calculations'!$E$72</f>
        <v>1.4266723818749216</v>
      </c>
      <c r="W58" s="92">
        <f>$G58*'National calculations'!$E$73</f>
        <v>1.3090086802769885</v>
      </c>
      <c r="X58" s="92">
        <f>$G58*'National calculations'!$E$74</f>
        <v>0.83835387388526239</v>
      </c>
      <c r="Y58" s="92">
        <f>$G58*'National calculations'!$E$75</f>
        <v>0.69127424688784789</v>
      </c>
      <c r="Z58" s="92">
        <f>$G58*'National calculations'!$E$64</f>
        <v>0.81755078268318238</v>
      </c>
      <c r="AA58" s="92">
        <f>$G58*'National calculations'!$E$65</f>
        <v>5.2914900131644833</v>
      </c>
      <c r="AB58" s="93">
        <f t="shared" si="25"/>
        <v>5292706.0646667518</v>
      </c>
      <c r="AC58" s="93">
        <f t="shared" si="25"/>
        <v>222703.14463823053</v>
      </c>
      <c r="AD58" s="93">
        <f t="shared" si="25"/>
        <v>27484.175412330504</v>
      </c>
      <c r="AE58" s="93">
        <f t="shared" si="25"/>
        <v>36537.356158679366</v>
      </c>
      <c r="AF58" s="93">
        <f t="shared" si="25"/>
        <v>82094.92810571412</v>
      </c>
      <c r="AG58" s="93">
        <f t="shared" si="25"/>
        <v>47133.440265028905</v>
      </c>
      <c r="AH58" s="93">
        <f t="shared" si="25"/>
        <v>73240.253736847866</v>
      </c>
      <c r="AI58" s="93">
        <f t="shared" si="24"/>
        <v>30481.836701175369</v>
      </c>
      <c r="AJ58" s="93">
        <f t="shared" si="17"/>
        <v>296971.99037977617</v>
      </c>
      <c r="AK58" s="93">
        <f t="shared" si="26"/>
        <v>87635.581322965285</v>
      </c>
      <c r="AL58" s="93">
        <f t="shared" si="26"/>
        <v>70644.007788408358</v>
      </c>
      <c r="AM58" s="92">
        <f t="shared" si="18"/>
        <v>5970660.7887961315</v>
      </c>
      <c r="AN58" s="92">
        <f t="shared" si="27"/>
        <v>9.8029467977084899</v>
      </c>
      <c r="AO58" s="92">
        <f t="shared" si="28"/>
        <v>0.41248220700282012</v>
      </c>
      <c r="AP58" s="92">
        <f t="shared" si="29"/>
        <v>0.55004010926230096</v>
      </c>
      <c r="AQ58" s="92">
        <f t="shared" si="30"/>
        <v>0.16231525627890234</v>
      </c>
      <c r="AR58" s="92">
        <f t="shared" si="31"/>
        <v>0.1308441166891581</v>
      </c>
      <c r="AS58" s="92">
        <f t="shared" si="32"/>
        <v>11.05862848694167</v>
      </c>
      <c r="AT58" s="92">
        <v>0</v>
      </c>
      <c r="AU58" s="92">
        <v>0</v>
      </c>
      <c r="AV58" s="92">
        <f t="shared" si="19"/>
        <v>0</v>
      </c>
      <c r="AW58" s="92">
        <f t="shared" si="20"/>
        <v>0</v>
      </c>
      <c r="AX58" s="92">
        <f t="shared" si="33"/>
        <v>11.06</v>
      </c>
      <c r="AY58" s="184"/>
      <c r="AZ58" s="91">
        <v>324.05</v>
      </c>
      <c r="BA58" s="91">
        <v>1138.0100000000002</v>
      </c>
      <c r="BB58" s="92">
        <f t="shared" si="21"/>
        <v>2042877</v>
      </c>
      <c r="BC58" s="92">
        <f t="shared" si="22"/>
        <v>7174243</v>
      </c>
      <c r="BD58" s="93">
        <f t="shared" si="23"/>
        <v>9217120</v>
      </c>
      <c r="BE58" s="184"/>
      <c r="BF58" s="185"/>
      <c r="BG58" s="30"/>
      <c r="BI58" s="30"/>
      <c r="BK58" s="30"/>
    </row>
    <row r="59" spans="1:63" x14ac:dyDescent="0.35">
      <c r="A59" s="90" t="s">
        <v>121</v>
      </c>
      <c r="B59" s="89">
        <v>895</v>
      </c>
      <c r="C59" s="90" t="s">
        <v>126</v>
      </c>
      <c r="D59" s="203">
        <v>10.16</v>
      </c>
      <c r="E59" s="203">
        <f t="shared" si="15"/>
        <v>10.210799999999999</v>
      </c>
      <c r="F59" s="203">
        <f t="shared" si="16"/>
        <v>10.9284217296</v>
      </c>
      <c r="G59" s="91">
        <f>ACA!W65</f>
        <v>1.0625927812285896</v>
      </c>
      <c r="H59" s="91">
        <f>'Formula factor data'!AH62</f>
        <v>2265.83</v>
      </c>
      <c r="I59" s="91">
        <f>'Formula factor data'!AI62</f>
        <v>365.0992000391019</v>
      </c>
      <c r="J59" s="91">
        <f>'Formula factor data'!AJ62</f>
        <v>10.579664307480584</v>
      </c>
      <c r="K59" s="91">
        <f>'Formula factor data'!AK62</f>
        <v>21.827517939644157</v>
      </c>
      <c r="L59" s="91">
        <f>'Formula factor data'!AL62</f>
        <v>0</v>
      </c>
      <c r="M59" s="91">
        <f>'Formula factor data'!AM62</f>
        <v>131.63329696254792</v>
      </c>
      <c r="N59" s="91">
        <f>'Formula factor data'!AN62</f>
        <v>221.39339624496213</v>
      </c>
      <c r="O59" s="91">
        <f>'Formula factor data'!AO62</f>
        <v>114.26037452079034</v>
      </c>
      <c r="P59" s="91">
        <f>'Formula factor data'!AP62</f>
        <v>241.49730574043198</v>
      </c>
      <c r="Q59" s="91">
        <f>'Formula factor data'!AQ62</f>
        <v>46.670258688012495</v>
      </c>
      <c r="R59" s="92">
        <f>$G59*'National calculations'!$E$61</f>
        <v>9.7680798267428361</v>
      </c>
      <c r="S59" s="92">
        <f>$G59*'National calculations'!$E$62</f>
        <v>1.86580111464021</v>
      </c>
      <c r="T59" s="92">
        <f>$G59*'National calculations'!$E$70</f>
        <v>1.9931683514985838</v>
      </c>
      <c r="U59" s="92">
        <f>$G59*'National calculations'!$E$71</f>
        <v>1.5095319132673097</v>
      </c>
      <c r="V59" s="92">
        <f>$G59*'National calculations'!$E$72</f>
        <v>1.4215980154070793</v>
      </c>
      <c r="W59" s="92">
        <f>$G59*'National calculations'!$E$73</f>
        <v>1.3043528182601023</v>
      </c>
      <c r="X59" s="92">
        <f>$G59*'National calculations'!$E$74</f>
        <v>0.83537202967220037</v>
      </c>
      <c r="Y59" s="92">
        <f>$G59*'National calculations'!$E$75</f>
        <v>0.68881553323848088</v>
      </c>
      <c r="Z59" s="92">
        <f>$G59*'National calculations'!$E$64</f>
        <v>0.81464293058615511</v>
      </c>
      <c r="AA59" s="92">
        <f>$G59*'National calculations'!$E$65</f>
        <v>5.2726693225638579</v>
      </c>
      <c r="AB59" s="93">
        <f t="shared" si="25"/>
        <v>12615700.73888237</v>
      </c>
      <c r="AC59" s="93">
        <f t="shared" si="25"/>
        <v>388285.421800707</v>
      </c>
      <c r="AD59" s="93">
        <f t="shared" si="25"/>
        <v>12019.619678275205</v>
      </c>
      <c r="AE59" s="93">
        <f t="shared" si="25"/>
        <v>18781.12090286531</v>
      </c>
      <c r="AF59" s="93">
        <f t="shared" si="25"/>
        <v>0</v>
      </c>
      <c r="AG59" s="93">
        <f t="shared" si="25"/>
        <v>97866.869265881964</v>
      </c>
      <c r="AH59" s="93">
        <f t="shared" si="25"/>
        <v>105419.13494299016</v>
      </c>
      <c r="AI59" s="93">
        <f t="shared" si="24"/>
        <v>44861.462858033039</v>
      </c>
      <c r="AJ59" s="93">
        <f t="shared" si="17"/>
        <v>278948.20764804567</v>
      </c>
      <c r="AK59" s="93">
        <f t="shared" si="26"/>
        <v>112138.42153991634</v>
      </c>
      <c r="AL59" s="93">
        <f t="shared" si="26"/>
        <v>140263.79951842962</v>
      </c>
      <c r="AM59" s="92">
        <f t="shared" si="18"/>
        <v>13535336.589389468</v>
      </c>
      <c r="AN59" s="92">
        <f t="shared" si="27"/>
        <v>9.7680798267428361</v>
      </c>
      <c r="AO59" s="92">
        <f t="shared" si="28"/>
        <v>0.30064148430694504</v>
      </c>
      <c r="AP59" s="92">
        <f t="shared" si="29"/>
        <v>0.21598390895838077</v>
      </c>
      <c r="AQ59" s="92">
        <f t="shared" si="30"/>
        <v>8.6826493107182018E-2</v>
      </c>
      <c r="AR59" s="92">
        <f t="shared" si="31"/>
        <v>0.10860339975214507</v>
      </c>
      <c r="AS59" s="92">
        <f t="shared" si="32"/>
        <v>10.480135112867488</v>
      </c>
      <c r="AT59" s="92">
        <v>0</v>
      </c>
      <c r="AU59" s="92">
        <v>0</v>
      </c>
      <c r="AV59" s="92">
        <f t="shared" si="19"/>
        <v>0</v>
      </c>
      <c r="AW59" s="92">
        <f t="shared" si="20"/>
        <v>0</v>
      </c>
      <c r="AX59" s="92">
        <f t="shared" si="33"/>
        <v>10.48</v>
      </c>
      <c r="AY59" s="184"/>
      <c r="AZ59" s="91">
        <v>775.15</v>
      </c>
      <c r="BA59" s="91">
        <v>2722.2599999999998</v>
      </c>
      <c r="BB59" s="92">
        <f t="shared" si="21"/>
        <v>4630437</v>
      </c>
      <c r="BC59" s="92">
        <f t="shared" si="22"/>
        <v>16261693</v>
      </c>
      <c r="BD59" s="93">
        <f t="shared" si="23"/>
        <v>20892130</v>
      </c>
      <c r="BE59" s="184"/>
      <c r="BF59" s="185"/>
      <c r="BG59" s="30"/>
      <c r="BI59" s="30"/>
      <c r="BK59" s="30"/>
    </row>
    <row r="60" spans="1:63" x14ac:dyDescent="0.35">
      <c r="A60" s="90" t="s">
        <v>121</v>
      </c>
      <c r="B60" s="89">
        <v>896</v>
      </c>
      <c r="C60" s="90" t="s">
        <v>127</v>
      </c>
      <c r="D60" s="203">
        <v>10.38</v>
      </c>
      <c r="E60" s="203">
        <f t="shared" si="15"/>
        <v>10.431899999999999</v>
      </c>
      <c r="F60" s="203">
        <f t="shared" si="16"/>
        <v>11.165060782800001</v>
      </c>
      <c r="G60" s="91">
        <f>ACA!W66</f>
        <v>1.071612797956041</v>
      </c>
      <c r="H60" s="91">
        <f>'Formula factor data'!AH63</f>
        <v>1802.85</v>
      </c>
      <c r="I60" s="91">
        <f>'Formula factor data'!AI63</f>
        <v>344.86225495447241</v>
      </c>
      <c r="J60" s="91">
        <f>'Formula factor data'!AJ63</f>
        <v>28.397773244943057</v>
      </c>
      <c r="K60" s="91">
        <f>'Formula factor data'!AK63</f>
        <v>145.66627570967191</v>
      </c>
      <c r="L60" s="91">
        <f>'Formula factor data'!AL63</f>
        <v>103.3760666326704</v>
      </c>
      <c r="M60" s="91">
        <f>'Formula factor data'!AM63</f>
        <v>74.87614312425633</v>
      </c>
      <c r="N60" s="91">
        <f>'Formula factor data'!AN63</f>
        <v>123.49966853646097</v>
      </c>
      <c r="O60" s="91">
        <f>'Formula factor data'!AO63</f>
        <v>179.37586265510794</v>
      </c>
      <c r="P60" s="91">
        <f>'Formula factor data'!AP63</f>
        <v>153.54733997749648</v>
      </c>
      <c r="Q60" s="91">
        <f>'Formula factor data'!AQ63</f>
        <v>38.065196302214105</v>
      </c>
      <c r="R60" s="92">
        <f>$G60*'National calculations'!$E$61</f>
        <v>9.8509979916210408</v>
      </c>
      <c r="S60" s="92">
        <f>$G60*'National calculations'!$E$62</f>
        <v>1.8816393149004202</v>
      </c>
      <c r="T60" s="92">
        <f>$G60*'National calculations'!$E$70</f>
        <v>2.0100877322705455</v>
      </c>
      <c r="U60" s="92">
        <f>$G60*'National calculations'!$E$71</f>
        <v>1.5223458560578393</v>
      </c>
      <c r="V60" s="92">
        <f>$G60*'National calculations'!$E$72</f>
        <v>1.4336655149282576</v>
      </c>
      <c r="W60" s="92">
        <f>$G60*'National calculations'!$E$73</f>
        <v>1.3154250600888122</v>
      </c>
      <c r="X60" s="92">
        <f>$G60*'National calculations'!$E$74</f>
        <v>0.84246324073103718</v>
      </c>
      <c r="Y60" s="92">
        <f>$G60*'National calculations'!$E$75</f>
        <v>0.69466267218173228</v>
      </c>
      <c r="Z60" s="92">
        <f>$G60*'National calculations'!$E$64</f>
        <v>0.8215581788266817</v>
      </c>
      <c r="AA60" s="92">
        <f>$G60*'National calculations'!$E$65</f>
        <v>5.3174273581236866</v>
      </c>
      <c r="AB60" s="93">
        <f t="shared" si="25"/>
        <v>10123126.885640576</v>
      </c>
      <c r="AC60" s="93">
        <f t="shared" si="25"/>
        <v>369876.63497410202</v>
      </c>
      <c r="AD60" s="93">
        <f t="shared" si="25"/>
        <v>32536.748905372635</v>
      </c>
      <c r="AE60" s="93">
        <f t="shared" si="25"/>
        <v>126400.03718057871</v>
      </c>
      <c r="AF60" s="93">
        <f t="shared" si="25"/>
        <v>84477.820026105604</v>
      </c>
      <c r="AG60" s="93">
        <f t="shared" si="25"/>
        <v>56141.55438901273</v>
      </c>
      <c r="AH60" s="93">
        <f t="shared" si="25"/>
        <v>59305.04066112842</v>
      </c>
      <c r="AI60" s="93">
        <f t="shared" si="24"/>
        <v>71025.25816383338</v>
      </c>
      <c r="AJ60" s="93">
        <f t="shared" si="17"/>
        <v>429886.4593260315</v>
      </c>
      <c r="AK60" s="93">
        <f t="shared" si="26"/>
        <v>71904.401607488209</v>
      </c>
      <c r="AL60" s="93">
        <f t="shared" si="26"/>
        <v>115373.08223955287</v>
      </c>
      <c r="AM60" s="92">
        <f t="shared" si="18"/>
        <v>11110167.463787749</v>
      </c>
      <c r="AN60" s="92">
        <f t="shared" si="27"/>
        <v>9.8509979916210408</v>
      </c>
      <c r="AO60" s="92">
        <f t="shared" si="28"/>
        <v>0.359933647917213</v>
      </c>
      <c r="AP60" s="92">
        <f t="shared" si="29"/>
        <v>0.41833029411621803</v>
      </c>
      <c r="AQ60" s="92">
        <f t="shared" si="30"/>
        <v>6.9971474607201573E-2</v>
      </c>
      <c r="AR60" s="92">
        <f t="shared" si="31"/>
        <v>0.11227163447305204</v>
      </c>
      <c r="AS60" s="92">
        <f t="shared" si="32"/>
        <v>10.811505042734725</v>
      </c>
      <c r="AT60" s="92">
        <v>0</v>
      </c>
      <c r="AU60" s="92">
        <v>0</v>
      </c>
      <c r="AV60" s="92">
        <f t="shared" si="19"/>
        <v>0</v>
      </c>
      <c r="AW60" s="92">
        <f t="shared" si="20"/>
        <v>0</v>
      </c>
      <c r="AX60" s="92">
        <f t="shared" si="33"/>
        <v>10.81</v>
      </c>
      <c r="AY60" s="184"/>
      <c r="AZ60" s="91">
        <v>616.76</v>
      </c>
      <c r="BA60" s="91">
        <v>2166.02</v>
      </c>
      <c r="BB60" s="92">
        <f t="shared" si="21"/>
        <v>3800291</v>
      </c>
      <c r="BC60" s="92">
        <f t="shared" si="22"/>
        <v>13346366</v>
      </c>
      <c r="BD60" s="93">
        <f t="shared" si="23"/>
        <v>17146657</v>
      </c>
      <c r="BE60" s="184"/>
      <c r="BF60" s="185"/>
      <c r="BG60" s="30"/>
      <c r="BI60" s="30"/>
      <c r="BK60" s="30"/>
    </row>
    <row r="61" spans="1:63" x14ac:dyDescent="0.35">
      <c r="A61" s="90" t="s">
        <v>121</v>
      </c>
      <c r="B61" s="89">
        <v>942</v>
      </c>
      <c r="C61" s="90" t="s">
        <v>128</v>
      </c>
      <c r="D61" s="203">
        <v>10.02</v>
      </c>
      <c r="E61" s="203">
        <f t="shared" si="15"/>
        <v>10.070099999999998</v>
      </c>
      <c r="F61" s="203">
        <f t="shared" si="16"/>
        <v>10.7778332412</v>
      </c>
      <c r="G61" s="91">
        <f>ACA!W67</f>
        <v>1.0147210565914206</v>
      </c>
      <c r="H61" s="91">
        <f>'Formula factor data'!AH64</f>
        <v>1305.56</v>
      </c>
      <c r="I61" s="91">
        <f>'Formula factor data'!AI64</f>
        <v>273.3337938812914</v>
      </c>
      <c r="J61" s="91">
        <f>'Formula factor data'!AJ64</f>
        <v>11.615485394850801</v>
      </c>
      <c r="K61" s="91">
        <f>'Formula factor data'!AK64</f>
        <v>89.821436536851081</v>
      </c>
      <c r="L61" s="91">
        <f>'Formula factor data'!AL64</f>
        <v>61.161184158727657</v>
      </c>
      <c r="M61" s="91">
        <f>'Formula factor data'!AM64</f>
        <v>42.658641051885681</v>
      </c>
      <c r="N61" s="91">
        <f>'Formula factor data'!AN64</f>
        <v>112.45434532713959</v>
      </c>
      <c r="O61" s="91">
        <f>'Formula factor data'!AO64</f>
        <v>176.64036935827986</v>
      </c>
      <c r="P61" s="91">
        <f>'Formula factor data'!AP64</f>
        <v>73.032546201976388</v>
      </c>
      <c r="Q61" s="91">
        <f>'Formula factor data'!AQ64</f>
        <v>34.766789411299882</v>
      </c>
      <c r="R61" s="92">
        <f>$G61*'National calculations'!$E$61</f>
        <v>9.3280101820393853</v>
      </c>
      <c r="S61" s="92">
        <f>$G61*'National calculations'!$E$62</f>
        <v>1.7817434033836865</v>
      </c>
      <c r="T61" s="92">
        <f>$G61*'National calculations'!$E$70</f>
        <v>1.9033725161004382</v>
      </c>
      <c r="U61" s="92">
        <f>$G61*'National calculations'!$E$71</f>
        <v>1.441524773223126</v>
      </c>
      <c r="V61" s="92">
        <f>$G61*'National calculations'!$E$72</f>
        <v>1.357552456336343</v>
      </c>
      <c r="W61" s="92">
        <f>$G61*'National calculations'!$E$73</f>
        <v>1.2455893671539628</v>
      </c>
      <c r="X61" s="92">
        <f>$G61*'National calculations'!$E$74</f>
        <v>0.79773701042444822</v>
      </c>
      <c r="Y61" s="92">
        <f>$G61*'National calculations'!$E$75</f>
        <v>0.65778314894647472</v>
      </c>
      <c r="Z61" s="92">
        <f>$G61*'National calculations'!$E$64</f>
        <v>0.77794179470459368</v>
      </c>
      <c r="AA61" s="92">
        <f>$G61*'National calculations'!$E$65</f>
        <v>5.0351260431706164</v>
      </c>
      <c r="AB61" s="93">
        <f t="shared" si="25"/>
        <v>6941617.8747601034</v>
      </c>
      <c r="AC61" s="93">
        <f t="shared" si="25"/>
        <v>277596.08997680148</v>
      </c>
      <c r="AD61" s="93">
        <f t="shared" si="25"/>
        <v>12601.899527183285</v>
      </c>
      <c r="AE61" s="93">
        <f t="shared" si="25"/>
        <v>73803.500782585019</v>
      </c>
      <c r="AF61" s="93">
        <f t="shared" si="25"/>
        <v>47326.823998658496</v>
      </c>
      <c r="AG61" s="93">
        <f t="shared" si="25"/>
        <v>30287.03533553582</v>
      </c>
      <c r="AH61" s="93">
        <f t="shared" si="25"/>
        <v>51134.126152791192</v>
      </c>
      <c r="AI61" s="93">
        <f t="shared" si="24"/>
        <v>66228.903280907878</v>
      </c>
      <c r="AJ61" s="93">
        <f t="shared" si="17"/>
        <v>281382.2890776617</v>
      </c>
      <c r="AK61" s="93">
        <f t="shared" si="26"/>
        <v>32384.589936600649</v>
      </c>
      <c r="AL61" s="93">
        <f t="shared" si="26"/>
        <v>99781.445077290744</v>
      </c>
      <c r="AM61" s="92">
        <f t="shared" si="18"/>
        <v>7632762.2888284586</v>
      </c>
      <c r="AN61" s="92">
        <f t="shared" si="27"/>
        <v>9.3280101820393853</v>
      </c>
      <c r="AO61" s="92">
        <f t="shared" si="28"/>
        <v>0.37302819033198564</v>
      </c>
      <c r="AP61" s="92">
        <f t="shared" si="29"/>
        <v>0.37811601054929672</v>
      </c>
      <c r="AQ61" s="92">
        <f t="shared" si="30"/>
        <v>4.351777786100345E-2</v>
      </c>
      <c r="AR61" s="92">
        <f t="shared" si="31"/>
        <v>0.13408435215713141</v>
      </c>
      <c r="AS61" s="92">
        <f t="shared" si="32"/>
        <v>10.256756512938804</v>
      </c>
      <c r="AT61" s="92">
        <v>0</v>
      </c>
      <c r="AU61" s="92">
        <v>0</v>
      </c>
      <c r="AV61" s="92">
        <f t="shared" si="19"/>
        <v>0</v>
      </c>
      <c r="AW61" s="92">
        <f t="shared" si="20"/>
        <v>0</v>
      </c>
      <c r="AX61" s="92">
        <f t="shared" si="33"/>
        <v>10.26</v>
      </c>
      <c r="AY61" s="184"/>
      <c r="AZ61" s="91">
        <v>446.64</v>
      </c>
      <c r="BA61" s="91">
        <v>1568.55</v>
      </c>
      <c r="BB61" s="92">
        <f t="shared" si="21"/>
        <v>2612041</v>
      </c>
      <c r="BC61" s="92">
        <f t="shared" si="22"/>
        <v>9173195</v>
      </c>
      <c r="BD61" s="93">
        <f t="shared" si="23"/>
        <v>11785236</v>
      </c>
      <c r="BE61" s="184"/>
      <c r="BF61" s="185"/>
      <c r="BG61" s="30"/>
      <c r="BI61" s="30"/>
      <c r="BK61" s="30"/>
    </row>
    <row r="62" spans="1:63" x14ac:dyDescent="0.35">
      <c r="A62" s="90" t="s">
        <v>121</v>
      </c>
      <c r="B62" s="89">
        <v>876</v>
      </c>
      <c r="C62" s="90" t="s">
        <v>129</v>
      </c>
      <c r="D62" s="203">
        <v>11.18</v>
      </c>
      <c r="E62" s="203">
        <f t="shared" si="15"/>
        <v>11.235899999999999</v>
      </c>
      <c r="F62" s="203">
        <f t="shared" si="16"/>
        <v>12.0255664308</v>
      </c>
      <c r="G62" s="91">
        <f>ACA!W68</f>
        <v>1.0679922098104737</v>
      </c>
      <c r="H62" s="91">
        <f>'Formula factor data'!AH65</f>
        <v>546.64</v>
      </c>
      <c r="I62" s="91">
        <f>'Formula factor data'!AI65</f>
        <v>207.84501392757659</v>
      </c>
      <c r="J62" s="91">
        <f>'Formula factor data'!AJ65</f>
        <v>36.394778799824792</v>
      </c>
      <c r="K62" s="91">
        <f>'Formula factor data'!AK65</f>
        <v>112.37686085559935</v>
      </c>
      <c r="L62" s="91">
        <f>'Formula factor data'!AL65</f>
        <v>26.976831654256095</v>
      </c>
      <c r="M62" s="91">
        <f>'Formula factor data'!AM65</f>
        <v>68.240210249671492</v>
      </c>
      <c r="N62" s="91">
        <f>'Formula factor data'!AN65</f>
        <v>62.014787560227767</v>
      </c>
      <c r="O62" s="91">
        <f>'Formula factor data'!AO65</f>
        <v>75.183950941743319</v>
      </c>
      <c r="P62" s="91">
        <f>'Formula factor data'!AP65</f>
        <v>29.542171770416797</v>
      </c>
      <c r="Q62" s="91">
        <f>'Formula factor data'!AQ65</f>
        <v>15.865754479490597</v>
      </c>
      <c r="R62" s="92">
        <f>$G62*'National calculations'!$E$61</f>
        <v>9.8177150683314913</v>
      </c>
      <c r="S62" s="92">
        <f>$G62*'National calculations'!$E$62</f>
        <v>1.8752819430859402</v>
      </c>
      <c r="T62" s="92">
        <f>$G62*'National calculations'!$E$70</f>
        <v>2.0032963801806019</v>
      </c>
      <c r="U62" s="92">
        <f>$G62*'National calculations'!$E$71</f>
        <v>1.5172024055779556</v>
      </c>
      <c r="V62" s="92">
        <f>$G62*'National calculations'!$E$72</f>
        <v>1.4288216829229303</v>
      </c>
      <c r="W62" s="92">
        <f>$G62*'National calculations'!$E$73</f>
        <v>1.3109807193828933</v>
      </c>
      <c r="X62" s="92">
        <f>$G62*'National calculations'!$E$74</f>
        <v>0.83961686522275203</v>
      </c>
      <c r="Y62" s="92">
        <f>$G62*'National calculations'!$E$75</f>
        <v>0.69231566079770768</v>
      </c>
      <c r="Z62" s="92">
        <f>$G62*'National calculations'!$E$64</f>
        <v>0.81878243388519978</v>
      </c>
      <c r="AA62" s="92">
        <f>$G62*'National calculations'!$E$65</f>
        <v>5.299461713728193</v>
      </c>
      <c r="AB62" s="93">
        <f t="shared" si="25"/>
        <v>3059050.7860230538</v>
      </c>
      <c r="AC62" s="93">
        <f t="shared" si="25"/>
        <v>222167.76089993317</v>
      </c>
      <c r="AD62" s="93">
        <f t="shared" si="25"/>
        <v>41558.431317482748</v>
      </c>
      <c r="AE62" s="93">
        <f t="shared" si="25"/>
        <v>97184.112864206269</v>
      </c>
      <c r="AF62" s="93">
        <f t="shared" si="25"/>
        <v>21970.69674237278</v>
      </c>
      <c r="AG62" s="93">
        <f t="shared" si="25"/>
        <v>50993.111956653906</v>
      </c>
      <c r="AH62" s="93">
        <f t="shared" si="25"/>
        <v>29679.137071400812</v>
      </c>
      <c r="AI62" s="93">
        <f t="shared" si="24"/>
        <v>29669.085206240812</v>
      </c>
      <c r="AJ62" s="93">
        <f t="shared" si="17"/>
        <v>271054.57515835733</v>
      </c>
      <c r="AK62" s="93">
        <f t="shared" si="26"/>
        <v>13787.508443528808</v>
      </c>
      <c r="AL62" s="93">
        <f t="shared" si="26"/>
        <v>47925.576301379035</v>
      </c>
      <c r="AM62" s="92">
        <f t="shared" si="18"/>
        <v>3613986.2068262519</v>
      </c>
      <c r="AN62" s="92">
        <f t="shared" si="27"/>
        <v>9.8177150683314913</v>
      </c>
      <c r="AO62" s="92">
        <f t="shared" si="28"/>
        <v>0.7130250284992502</v>
      </c>
      <c r="AP62" s="92">
        <f t="shared" si="29"/>
        <v>0.86992232983880258</v>
      </c>
      <c r="AQ62" s="92">
        <f t="shared" si="30"/>
        <v>4.4249618221199521E-2</v>
      </c>
      <c r="AR62" s="92">
        <f t="shared" si="31"/>
        <v>0.15381230503342602</v>
      </c>
      <c r="AS62" s="92">
        <f t="shared" si="32"/>
        <v>11.598724349924169</v>
      </c>
      <c r="AT62" s="92">
        <v>0</v>
      </c>
      <c r="AU62" s="92">
        <v>0</v>
      </c>
      <c r="AV62" s="92">
        <f t="shared" si="19"/>
        <v>0</v>
      </c>
      <c r="AW62" s="92">
        <f t="shared" si="20"/>
        <v>0</v>
      </c>
      <c r="AX62" s="92">
        <f t="shared" si="33"/>
        <v>11.6</v>
      </c>
      <c r="AY62" s="184"/>
      <c r="AZ62" s="91">
        <v>187.01</v>
      </c>
      <c r="BA62" s="91">
        <v>656.75</v>
      </c>
      <c r="BB62" s="92">
        <f t="shared" si="21"/>
        <v>1236511</v>
      </c>
      <c r="BC62" s="92">
        <f t="shared" si="22"/>
        <v>4342431</v>
      </c>
      <c r="BD62" s="93">
        <f t="shared" si="23"/>
        <v>5578942</v>
      </c>
      <c r="BE62" s="184"/>
      <c r="BF62" s="185"/>
      <c r="BG62" s="30"/>
      <c r="BI62" s="30"/>
      <c r="BK62" s="30"/>
    </row>
    <row r="63" spans="1:63" x14ac:dyDescent="0.35">
      <c r="A63" s="90" t="s">
        <v>121</v>
      </c>
      <c r="B63" s="89">
        <v>340</v>
      </c>
      <c r="C63" s="90" t="s">
        <v>130</v>
      </c>
      <c r="D63" s="203">
        <v>11.16</v>
      </c>
      <c r="E63" s="203">
        <f t="shared" si="15"/>
        <v>11.2158</v>
      </c>
      <c r="F63" s="203">
        <f t="shared" si="16"/>
        <v>12.0040537896</v>
      </c>
      <c r="G63" s="91">
        <f>ACA!W69</f>
        <v>1.0530828498151044</v>
      </c>
      <c r="H63" s="91">
        <f>'Formula factor data'!AH66</f>
        <v>755.67</v>
      </c>
      <c r="I63" s="91">
        <f>'Formula factor data'!AI66</f>
        <v>286.97871494671904</v>
      </c>
      <c r="J63" s="91">
        <f>'Formula factor data'!AJ66</f>
        <v>196.00945087859424</v>
      </c>
      <c r="K63" s="91">
        <f>'Formula factor data'!AK66</f>
        <v>115.81004892172524</v>
      </c>
      <c r="L63" s="91">
        <f>'Formula factor data'!AL66</f>
        <v>75.295393370607016</v>
      </c>
      <c r="M63" s="91">
        <f>'Formula factor data'!AM66</f>
        <v>27.009770367412138</v>
      </c>
      <c r="N63" s="91">
        <f>'Formula factor data'!AN66</f>
        <v>64.431128194888174</v>
      </c>
      <c r="O63" s="91">
        <f>'Formula factor data'!AO66</f>
        <v>44.136077276357824</v>
      </c>
      <c r="P63" s="91">
        <f>'Formula factor data'!AP66</f>
        <v>60.817386543060898</v>
      </c>
      <c r="Q63" s="91">
        <f>'Formula factor data'!AQ66</f>
        <v>23.906925149700601</v>
      </c>
      <c r="R63" s="92">
        <f>$G63*'National calculations'!$E$61</f>
        <v>9.6806580308914025</v>
      </c>
      <c r="S63" s="92">
        <f>$G63*'National calculations'!$E$62</f>
        <v>1.849102675741616</v>
      </c>
      <c r="T63" s="92">
        <f>$G63*'National calculations'!$E$70</f>
        <v>1.9753300086704264</v>
      </c>
      <c r="U63" s="92">
        <f>$G63*'National calculations'!$E$71</f>
        <v>1.4960219918606905</v>
      </c>
      <c r="V63" s="92">
        <f>$G63*'National calculations'!$E$72</f>
        <v>1.4088750797134668</v>
      </c>
      <c r="W63" s="92">
        <f>$G63*'National calculations'!$E$73</f>
        <v>1.2926791968504991</v>
      </c>
      <c r="X63" s="92">
        <f>$G63*'National calculations'!$E$74</f>
        <v>0.82789566539863435</v>
      </c>
      <c r="Y63" s="92">
        <f>$G63*'National calculations'!$E$75</f>
        <v>0.68265081181992648</v>
      </c>
      <c r="Z63" s="92">
        <f>$G63*'National calculations'!$E$64</f>
        <v>0.8073520864046263</v>
      </c>
      <c r="AA63" s="92">
        <f>$G63*'National calculations'!$E$65</f>
        <v>5.2254802916299248</v>
      </c>
      <c r="AB63" s="93">
        <f t="shared" si="25"/>
        <v>4169768.2268961123</v>
      </c>
      <c r="AC63" s="93">
        <f t="shared" si="25"/>
        <v>302472.27252265508</v>
      </c>
      <c r="AD63" s="93">
        <f t="shared" si="25"/>
        <v>220694.50967299446</v>
      </c>
      <c r="AE63" s="93">
        <f t="shared" si="25"/>
        <v>98754.996637257151</v>
      </c>
      <c r="AF63" s="93">
        <f t="shared" si="25"/>
        <v>60466.627902130356</v>
      </c>
      <c r="AG63" s="93">
        <f t="shared" si="25"/>
        <v>19901.531911427759</v>
      </c>
      <c r="AH63" s="93">
        <f t="shared" si="25"/>
        <v>30405.083497096242</v>
      </c>
      <c r="AI63" s="93">
        <f t="shared" si="24"/>
        <v>17173.831520454027</v>
      </c>
      <c r="AJ63" s="93">
        <f t="shared" si="17"/>
        <v>447396.58114135999</v>
      </c>
      <c r="AK63" s="93">
        <f t="shared" si="26"/>
        <v>27987.595031673609</v>
      </c>
      <c r="AL63" s="93">
        <f t="shared" si="26"/>
        <v>71207.344735842402</v>
      </c>
      <c r="AM63" s="92">
        <f t="shared" si="18"/>
        <v>5018832.0203276435</v>
      </c>
      <c r="AN63" s="92">
        <f t="shared" si="27"/>
        <v>9.6806580308914025</v>
      </c>
      <c r="AO63" s="92">
        <f t="shared" si="28"/>
        <v>0.70222863113378675</v>
      </c>
      <c r="AP63" s="92">
        <f t="shared" si="29"/>
        <v>1.0386892197707205</v>
      </c>
      <c r="AQ63" s="92">
        <f t="shared" si="30"/>
        <v>6.4976833690919139E-2</v>
      </c>
      <c r="AR63" s="92">
        <f t="shared" si="31"/>
        <v>0.16531709106254355</v>
      </c>
      <c r="AS63" s="92">
        <f t="shared" si="32"/>
        <v>11.651869806549373</v>
      </c>
      <c r="AT63" s="92">
        <v>0</v>
      </c>
      <c r="AU63" s="92">
        <v>0</v>
      </c>
      <c r="AV63" s="92">
        <f t="shared" si="19"/>
        <v>0</v>
      </c>
      <c r="AW63" s="92">
        <f t="shared" si="20"/>
        <v>0</v>
      </c>
      <c r="AX63" s="92">
        <f t="shared" si="33"/>
        <v>11.65</v>
      </c>
      <c r="AY63" s="184"/>
      <c r="AZ63" s="91">
        <v>258.52</v>
      </c>
      <c r="BA63" s="91">
        <v>907.89</v>
      </c>
      <c r="BB63" s="92">
        <f t="shared" si="21"/>
        <v>1716703</v>
      </c>
      <c r="BC63" s="92">
        <f t="shared" si="22"/>
        <v>6028844</v>
      </c>
      <c r="BD63" s="93">
        <f t="shared" si="23"/>
        <v>7745547</v>
      </c>
      <c r="BE63" s="184"/>
      <c r="BF63" s="185"/>
      <c r="BG63" s="30"/>
      <c r="BI63" s="30"/>
      <c r="BK63" s="30"/>
    </row>
    <row r="64" spans="1:63" x14ac:dyDescent="0.35">
      <c r="A64" s="90" t="s">
        <v>121</v>
      </c>
      <c r="B64" s="89">
        <v>888</v>
      </c>
      <c r="C64" s="90" t="s">
        <v>131</v>
      </c>
      <c r="D64" s="203">
        <v>10.27</v>
      </c>
      <c r="E64" s="203">
        <f t="shared" si="15"/>
        <v>10.321349999999999</v>
      </c>
      <c r="F64" s="203">
        <f t="shared" si="16"/>
        <v>11.046741256199999</v>
      </c>
      <c r="G64" s="91">
        <f>ACA!W70</f>
        <v>1.0323892539117898</v>
      </c>
      <c r="H64" s="91">
        <f>'Formula factor data'!AH67</f>
        <v>6147.27</v>
      </c>
      <c r="I64" s="91">
        <f>'Formula factor data'!AI67</f>
        <v>1444.1268478446589</v>
      </c>
      <c r="J64" s="91">
        <f>'Formula factor data'!AJ67</f>
        <v>124.31460611414329</v>
      </c>
      <c r="K64" s="91">
        <f>'Formula factor data'!AK67</f>
        <v>349.76816244439539</v>
      </c>
      <c r="L64" s="91">
        <f>'Formula factor data'!AL67</f>
        <v>429.27155695751497</v>
      </c>
      <c r="M64" s="91">
        <f>'Formula factor data'!AM67</f>
        <v>478.15547796321425</v>
      </c>
      <c r="N64" s="91">
        <f>'Formula factor data'!AN67</f>
        <v>790.29956305013093</v>
      </c>
      <c r="O64" s="91">
        <f>'Formula factor data'!AO67</f>
        <v>555.92483373820869</v>
      </c>
      <c r="P64" s="91">
        <f>'Formula factor data'!AP67</f>
        <v>926.02356145907413</v>
      </c>
      <c r="Q64" s="91">
        <f>'Formula factor data'!AQ67</f>
        <v>136.79303432321421</v>
      </c>
      <c r="R64" s="92">
        <f>$G64*'National calculations'!$E$61</f>
        <v>9.4904283396523752</v>
      </c>
      <c r="S64" s="92">
        <f>$G64*'National calculations'!$E$62</f>
        <v>1.8127668987775785</v>
      </c>
      <c r="T64" s="92">
        <f>$G64*'National calculations'!$E$70</f>
        <v>1.936513802535939</v>
      </c>
      <c r="U64" s="92">
        <f>$G64*'National calculations'!$E$71</f>
        <v>1.4666244239794242</v>
      </c>
      <c r="V64" s="92">
        <f>$G64*'National calculations'!$E$72</f>
        <v>1.3811899915146044</v>
      </c>
      <c r="W64" s="92">
        <f>$G64*'National calculations'!$E$73</f>
        <v>1.2672774148948418</v>
      </c>
      <c r="X64" s="92">
        <f>$G64*'National calculations'!$E$74</f>
        <v>0.81162710841579766</v>
      </c>
      <c r="Y64" s="92">
        <f>$G64*'National calculations'!$E$75</f>
        <v>0.66923638764109628</v>
      </c>
      <c r="Z64" s="92">
        <f>$G64*'National calculations'!$E$64</f>
        <v>0.79148722085232093</v>
      </c>
      <c r="AA64" s="92">
        <f>$G64*'National calculations'!$E$65</f>
        <v>5.1227970340166138</v>
      </c>
      <c r="AB64" s="93">
        <f t="shared" si="25"/>
        <v>33253928.489112072</v>
      </c>
      <c r="AC64" s="93">
        <f t="shared" si="25"/>
        <v>1492183.2480230173</v>
      </c>
      <c r="AD64" s="93">
        <f t="shared" si="25"/>
        <v>137220.06184020854</v>
      </c>
      <c r="AE64" s="93">
        <f t="shared" si="25"/>
        <v>292397.76196967118</v>
      </c>
      <c r="AF64" s="93">
        <f t="shared" si="25"/>
        <v>337956.17952361837</v>
      </c>
      <c r="AG64" s="93">
        <f t="shared" si="25"/>
        <v>345394.71367768693</v>
      </c>
      <c r="AH64" s="93">
        <f t="shared" si="25"/>
        <v>365614.27301016834</v>
      </c>
      <c r="AI64" s="93">
        <f t="shared" si="24"/>
        <v>212065.7226926334</v>
      </c>
      <c r="AJ64" s="93">
        <f t="shared" si="17"/>
        <v>1690648.7127139866</v>
      </c>
      <c r="AK64" s="93">
        <f t="shared" si="26"/>
        <v>417773.41460871632</v>
      </c>
      <c r="AL64" s="93">
        <f t="shared" si="26"/>
        <v>399434.88178790396</v>
      </c>
      <c r="AM64" s="92">
        <f t="shared" si="18"/>
        <v>37253968.746245697</v>
      </c>
      <c r="AN64" s="92">
        <f t="shared" si="27"/>
        <v>9.490428339652377</v>
      </c>
      <c r="AO64" s="92">
        <f t="shared" si="28"/>
        <v>0.42585820167469501</v>
      </c>
      <c r="AP64" s="92">
        <f t="shared" si="29"/>
        <v>0.48249879591793315</v>
      </c>
      <c r="AQ64" s="92">
        <f t="shared" si="30"/>
        <v>0.11922948155897026</v>
      </c>
      <c r="AR64" s="92">
        <f t="shared" si="31"/>
        <v>0.11399579821694747</v>
      </c>
      <c r="AS64" s="92">
        <f t="shared" si="32"/>
        <v>10.632010617020923</v>
      </c>
      <c r="AT64" s="92">
        <v>0</v>
      </c>
      <c r="AU64" s="92">
        <v>0</v>
      </c>
      <c r="AV64" s="92">
        <f t="shared" si="19"/>
        <v>0</v>
      </c>
      <c r="AW64" s="92">
        <f t="shared" si="20"/>
        <v>0</v>
      </c>
      <c r="AX64" s="92">
        <f t="shared" si="33"/>
        <v>10.63</v>
      </c>
      <c r="AY64" s="184"/>
      <c r="AZ64" s="91">
        <v>2103.0100000000002</v>
      </c>
      <c r="BA64" s="91">
        <v>7385.57</v>
      </c>
      <c r="BB64" s="92">
        <f t="shared" si="21"/>
        <v>12742348</v>
      </c>
      <c r="BC64" s="92">
        <f t="shared" si="22"/>
        <v>44749908</v>
      </c>
      <c r="BD64" s="93">
        <f t="shared" si="23"/>
        <v>57492256</v>
      </c>
      <c r="BE64" s="184"/>
      <c r="BF64" s="185"/>
      <c r="BG64" s="30"/>
      <c r="BI64" s="30"/>
      <c r="BK64" s="30"/>
    </row>
    <row r="65" spans="1:63" x14ac:dyDescent="0.35">
      <c r="A65" s="90" t="s">
        <v>121</v>
      </c>
      <c r="B65" s="89">
        <v>341</v>
      </c>
      <c r="C65" s="90" t="s">
        <v>132</v>
      </c>
      <c r="D65" s="203">
        <v>11.22</v>
      </c>
      <c r="E65" s="203">
        <f t="shared" si="15"/>
        <v>11.2761</v>
      </c>
      <c r="F65" s="203">
        <f t="shared" si="16"/>
        <v>12.0685917132</v>
      </c>
      <c r="G65" s="91">
        <f>ACA!W71</f>
        <v>1.0497049695694107</v>
      </c>
      <c r="H65" s="91">
        <f>'Formula factor data'!AH68</f>
        <v>1838.34</v>
      </c>
      <c r="I65" s="91">
        <f>'Formula factor data'!AI68</f>
        <v>641.98504468117324</v>
      </c>
      <c r="J65" s="91">
        <f>'Formula factor data'!AJ68</f>
        <v>356.80654980057511</v>
      </c>
      <c r="K65" s="91">
        <f>'Formula factor data'!AK68</f>
        <v>505.88140453270671</v>
      </c>
      <c r="L65" s="91">
        <f>'Formula factor data'!AL68</f>
        <v>150.97713863412417</v>
      </c>
      <c r="M65" s="91">
        <f>'Formula factor data'!AM68</f>
        <v>128.2643803532176</v>
      </c>
      <c r="N65" s="91">
        <f>'Formula factor data'!AN68</f>
        <v>165.22641876971414</v>
      </c>
      <c r="O65" s="91">
        <f>'Formula factor data'!AO68</f>
        <v>82.769192753733037</v>
      </c>
      <c r="P65" s="91">
        <f>'Formula factor data'!AP68</f>
        <v>431.07384025124992</v>
      </c>
      <c r="Q65" s="91">
        <f>'Formula factor data'!AQ68</f>
        <v>56.860202396804254</v>
      </c>
      <c r="R65" s="92">
        <f>$G65*'National calculations'!$E$61</f>
        <v>9.6496062446681208</v>
      </c>
      <c r="S65" s="92">
        <f>$G65*'National calculations'!$E$62</f>
        <v>1.8431714734608615</v>
      </c>
      <c r="T65" s="92">
        <f>$G65*'National calculations'!$E$70</f>
        <v>1.9689939181945582</v>
      </c>
      <c r="U65" s="92">
        <f>$G65*'National calculations'!$E$71</f>
        <v>1.4912233351032314</v>
      </c>
      <c r="V65" s="92">
        <f>$G65*'National calculations'!$E$72</f>
        <v>1.4043559563593551</v>
      </c>
      <c r="W65" s="92">
        <f>$G65*'National calculations'!$E$73</f>
        <v>1.2885327847008501</v>
      </c>
      <c r="X65" s="92">
        <f>$G65*'National calculations'!$E$74</f>
        <v>0.82524009806683662</v>
      </c>
      <c r="Y65" s="92">
        <f>$G65*'National calculations'!$E$75</f>
        <v>0.68046113349370729</v>
      </c>
      <c r="Z65" s="92">
        <f>$G65*'National calculations'!$E$64</f>
        <v>0.80476241488498801</v>
      </c>
      <c r="AA65" s="92">
        <f>$G65*'National calculations'!$E$65</f>
        <v>5.2087189830069072</v>
      </c>
      <c r="AB65" s="93">
        <f t="shared" si="25"/>
        <v>10111376.571979221</v>
      </c>
      <c r="AC65" s="93">
        <f t="shared" si="25"/>
        <v>674474.45682455599</v>
      </c>
      <c r="AD65" s="93">
        <f t="shared" si="25"/>
        <v>400453.45812171017</v>
      </c>
      <c r="AE65" s="93">
        <f t="shared" si="25"/>
        <v>429997.8284833628</v>
      </c>
      <c r="AF65" s="93">
        <f t="shared" si="25"/>
        <v>120854.6170315069</v>
      </c>
      <c r="AG65" s="93">
        <f t="shared" si="25"/>
        <v>94205.529740842481</v>
      </c>
      <c r="AH65" s="93">
        <f t="shared" si="25"/>
        <v>77720.335636388132</v>
      </c>
      <c r="AI65" s="93">
        <f t="shared" si="24"/>
        <v>32103.09467015167</v>
      </c>
      <c r="AJ65" s="93">
        <f t="shared" si="17"/>
        <v>1155334.863683962</v>
      </c>
      <c r="AK65" s="93">
        <f t="shared" si="26"/>
        <v>197739.85406437461</v>
      </c>
      <c r="AL65" s="93">
        <f t="shared" si="26"/>
        <v>168816.22489305405</v>
      </c>
      <c r="AM65" s="92">
        <f t="shared" si="18"/>
        <v>12307741.971445167</v>
      </c>
      <c r="AN65" s="92">
        <f t="shared" si="27"/>
        <v>9.6496062446681226</v>
      </c>
      <c r="AO65" s="92">
        <f t="shared" si="28"/>
        <v>0.64367229171145446</v>
      </c>
      <c r="AP65" s="92">
        <f t="shared" si="29"/>
        <v>1.1025725761398795</v>
      </c>
      <c r="AQ65" s="92">
        <f t="shared" si="30"/>
        <v>0.1887093925358429</v>
      </c>
      <c r="AR65" s="92">
        <f t="shared" si="31"/>
        <v>0.16110665905210639</v>
      </c>
      <c r="AS65" s="92">
        <f t="shared" si="32"/>
        <v>11.745667164107406</v>
      </c>
      <c r="AT65" s="92">
        <v>0</v>
      </c>
      <c r="AU65" s="92">
        <v>0</v>
      </c>
      <c r="AV65" s="92">
        <f t="shared" si="19"/>
        <v>0</v>
      </c>
      <c r="AW65" s="92">
        <f t="shared" si="20"/>
        <v>0</v>
      </c>
      <c r="AX65" s="92">
        <f t="shared" si="33"/>
        <v>11.75</v>
      </c>
      <c r="AY65" s="184"/>
      <c r="AZ65" s="91">
        <v>628.91</v>
      </c>
      <c r="BA65" s="91">
        <v>2208.6499999999996</v>
      </c>
      <c r="BB65" s="92">
        <f t="shared" si="21"/>
        <v>4212125</v>
      </c>
      <c r="BC65" s="92">
        <f t="shared" si="22"/>
        <v>14792434</v>
      </c>
      <c r="BD65" s="93">
        <f t="shared" si="23"/>
        <v>19004559</v>
      </c>
      <c r="BE65" s="184"/>
      <c r="BF65" s="185"/>
      <c r="BG65" s="30"/>
      <c r="BI65" s="30"/>
      <c r="BK65" s="30"/>
    </row>
    <row r="66" spans="1:63" x14ac:dyDescent="0.35">
      <c r="A66" s="90" t="s">
        <v>121</v>
      </c>
      <c r="B66" s="89">
        <v>352</v>
      </c>
      <c r="C66" s="90" t="s">
        <v>133</v>
      </c>
      <c r="D66" s="203">
        <v>11.61</v>
      </c>
      <c r="E66" s="203">
        <f t="shared" si="15"/>
        <v>11.668049999999997</v>
      </c>
      <c r="F66" s="203">
        <f t="shared" si="16"/>
        <v>12.4880882166</v>
      </c>
      <c r="G66" s="91">
        <f>ACA!W72</f>
        <v>1.0528844773021047</v>
      </c>
      <c r="H66" s="91">
        <f>'Formula factor data'!AH69</f>
        <v>1355.96</v>
      </c>
      <c r="I66" s="91">
        <f>'Formula factor data'!AI69</f>
        <v>592.19171381154342</v>
      </c>
      <c r="J66" s="91">
        <f>'Formula factor data'!AJ69</f>
        <v>161.22321285843469</v>
      </c>
      <c r="K66" s="91">
        <f>'Formula factor data'!AK69</f>
        <v>292.70161313847319</v>
      </c>
      <c r="L66" s="91">
        <f>'Formula factor data'!AL69</f>
        <v>234.47937278181308</v>
      </c>
      <c r="M66" s="91">
        <f>'Formula factor data'!AM69</f>
        <v>104.46283247279834</v>
      </c>
      <c r="N66" s="91">
        <f>'Formula factor data'!AN69</f>
        <v>229.74110060966717</v>
      </c>
      <c r="O66" s="91">
        <f>'Formula factor data'!AO69</f>
        <v>133.01112832181093</v>
      </c>
      <c r="P66" s="91">
        <f>'Formula factor data'!AP69</f>
        <v>608.0675566548</v>
      </c>
      <c r="Q66" s="91">
        <f>'Formula factor data'!AQ69</f>
        <v>30.472333188720174</v>
      </c>
      <c r="R66" s="92">
        <f>$G66*'National calculations'!$E$61</f>
        <v>9.6788344550337051</v>
      </c>
      <c r="S66" s="92">
        <f>$G66*'National calculations'!$E$62</f>
        <v>1.848754354482139</v>
      </c>
      <c r="T66" s="92">
        <f>$G66*'National calculations'!$E$70</f>
        <v>1.9749579095731022</v>
      </c>
      <c r="U66" s="92">
        <f>$G66*'National calculations'!$E$71</f>
        <v>1.4957401815149229</v>
      </c>
      <c r="V66" s="92">
        <f>$G66*'National calculations'!$E$72</f>
        <v>1.408609685504346</v>
      </c>
      <c r="W66" s="92">
        <f>$G66*'National calculations'!$E$73</f>
        <v>1.2924356908235739</v>
      </c>
      <c r="X66" s="92">
        <f>$G66*'National calculations'!$E$74</f>
        <v>0.82773971210049113</v>
      </c>
      <c r="Y66" s="92">
        <f>$G66*'National calculations'!$E$75</f>
        <v>0.68252221874952768</v>
      </c>
      <c r="Z66" s="92">
        <f>$G66*'National calculations'!$E$64</f>
        <v>0.80720000296476813</v>
      </c>
      <c r="AA66" s="92">
        <f>$G66*'National calculations'!$E$65</f>
        <v>5.2244959515495006</v>
      </c>
      <c r="AB66" s="93">
        <f t="shared" si="25"/>
        <v>7480744.0495590772</v>
      </c>
      <c r="AC66" s="93">
        <f t="shared" si="25"/>
        <v>624045.69547047908</v>
      </c>
      <c r="AD66" s="93">
        <f t="shared" si="25"/>
        <v>181493.1638816855</v>
      </c>
      <c r="AE66" s="93">
        <f t="shared" si="25"/>
        <v>249549.17146030685</v>
      </c>
      <c r="AF66" s="93">
        <f t="shared" si="25"/>
        <v>188265.25186432424</v>
      </c>
      <c r="AG66" s="93">
        <f t="shared" si="25"/>
        <v>76956.55103984999</v>
      </c>
      <c r="AH66" s="93">
        <f t="shared" si="25"/>
        <v>108394.52451148863</v>
      </c>
      <c r="AI66" s="93">
        <f t="shared" si="24"/>
        <v>51746.338739730905</v>
      </c>
      <c r="AJ66" s="93">
        <f t="shared" si="17"/>
        <v>856405.00149738602</v>
      </c>
      <c r="AK66" s="93">
        <f t="shared" si="26"/>
        <v>279774.31611468428</v>
      </c>
      <c r="AL66" s="93">
        <f t="shared" si="26"/>
        <v>90745.471385879529</v>
      </c>
      <c r="AM66" s="92">
        <f t="shared" si="18"/>
        <v>9331714.5340275057</v>
      </c>
      <c r="AN66" s="92">
        <f t="shared" si="27"/>
        <v>9.6788344550337051</v>
      </c>
      <c r="AO66" s="92">
        <f t="shared" si="28"/>
        <v>0.80741099265268268</v>
      </c>
      <c r="AP66" s="92">
        <f t="shared" si="29"/>
        <v>1.1080451598186485</v>
      </c>
      <c r="AQ66" s="92">
        <f t="shared" si="30"/>
        <v>0.36198127786552242</v>
      </c>
      <c r="AR66" s="92">
        <f t="shared" si="31"/>
        <v>0.11740949687213192</v>
      </c>
      <c r="AS66" s="92">
        <f t="shared" si="32"/>
        <v>12.07368138224269</v>
      </c>
      <c r="AT66" s="92">
        <v>0</v>
      </c>
      <c r="AU66" s="92">
        <v>0</v>
      </c>
      <c r="AV66" s="92">
        <f t="shared" si="19"/>
        <v>0</v>
      </c>
      <c r="AW66" s="92">
        <f t="shared" si="20"/>
        <v>0</v>
      </c>
      <c r="AX66" s="92">
        <f t="shared" si="33"/>
        <v>12.07</v>
      </c>
      <c r="AY66" s="184"/>
      <c r="AZ66" s="91">
        <v>463.88</v>
      </c>
      <c r="BA66" s="91">
        <v>1629.1100000000001</v>
      </c>
      <c r="BB66" s="92">
        <f t="shared" si="21"/>
        <v>3191449</v>
      </c>
      <c r="BC66" s="92">
        <f t="shared" si="22"/>
        <v>11208114</v>
      </c>
      <c r="BD66" s="93">
        <f t="shared" si="23"/>
        <v>14399563</v>
      </c>
      <c r="BE66" s="184"/>
      <c r="BF66" s="185"/>
      <c r="BG66" s="30"/>
      <c r="BI66" s="30"/>
      <c r="BK66" s="30"/>
    </row>
    <row r="67" spans="1:63" x14ac:dyDescent="0.35">
      <c r="A67" s="90" t="s">
        <v>121</v>
      </c>
      <c r="B67" s="89">
        <v>353</v>
      </c>
      <c r="C67" s="90" t="s">
        <v>134</v>
      </c>
      <c r="D67" s="203">
        <v>11.03</v>
      </c>
      <c r="E67" s="203">
        <f t="shared" si="15"/>
        <v>11.085149999999999</v>
      </c>
      <c r="F67" s="203">
        <f t="shared" si="16"/>
        <v>11.864221621799999</v>
      </c>
      <c r="G67" s="91">
        <f>ACA!W73</f>
        <v>1.0491636571409924</v>
      </c>
      <c r="H67" s="91">
        <f>'Formula factor data'!AH70</f>
        <v>913.3</v>
      </c>
      <c r="I67" s="91">
        <f>'Formula factor data'!AI70</f>
        <v>299.25321720151965</v>
      </c>
      <c r="J67" s="91">
        <f>'Formula factor data'!AJ70</f>
        <v>43.128842693143035</v>
      </c>
      <c r="K67" s="91">
        <f>'Formula factor data'!AK70</f>
        <v>96.572336332609368</v>
      </c>
      <c r="L67" s="91">
        <f>'Formula factor data'!AL70</f>
        <v>121.05546385355258</v>
      </c>
      <c r="M67" s="91">
        <f>'Formula factor data'!AM70</f>
        <v>118.7885076016134</v>
      </c>
      <c r="N67" s="91">
        <f>'Formula factor data'!AN70</f>
        <v>200.7956500155135</v>
      </c>
      <c r="O67" s="91">
        <f>'Formula factor data'!AO70</f>
        <v>82.687229289481849</v>
      </c>
      <c r="P67" s="91">
        <f>'Formula factor data'!AP70</f>
        <v>320.51700048698001</v>
      </c>
      <c r="Q67" s="91">
        <f>'Formula factor data'!AQ70</f>
        <v>20.626529230769229</v>
      </c>
      <c r="R67" s="92">
        <f>$G67*'National calculations'!$E$61</f>
        <v>9.6446301304826996</v>
      </c>
      <c r="S67" s="92">
        <f>$G67*'National calculations'!$E$62</f>
        <v>1.8422209857950749</v>
      </c>
      <c r="T67" s="92">
        <f>$G67*'National calculations'!$E$70</f>
        <v>1.9679785463421833</v>
      </c>
      <c r="U67" s="92">
        <f>$G67*'National calculations'!$E$71</f>
        <v>1.4904543402444475</v>
      </c>
      <c r="V67" s="92">
        <f>$G67*'National calculations'!$E$72</f>
        <v>1.4036317573175876</v>
      </c>
      <c r="W67" s="92">
        <f>$G67*'National calculations'!$E$73</f>
        <v>1.2878683134151048</v>
      </c>
      <c r="X67" s="92">
        <f>$G67*'National calculations'!$E$74</f>
        <v>0.82481453780517944</v>
      </c>
      <c r="Y67" s="92">
        <f>$G67*'National calculations'!$E$75</f>
        <v>0.68011023292707773</v>
      </c>
      <c r="Z67" s="92">
        <f>$G67*'National calculations'!$E$64</f>
        <v>0.80434741456610803</v>
      </c>
      <c r="AA67" s="92">
        <f>$G67*'National calculations'!$E$65</f>
        <v>5.2060329479748004</v>
      </c>
      <c r="AB67" s="93">
        <f t="shared" si="25"/>
        <v>5020811.1979568135</v>
      </c>
      <c r="AC67" s="93">
        <f t="shared" si="25"/>
        <v>314235.61737333878</v>
      </c>
      <c r="AD67" s="93">
        <f t="shared" si="25"/>
        <v>48379.68317474323</v>
      </c>
      <c r="AE67" s="93">
        <f t="shared" si="25"/>
        <v>82043.894965655985</v>
      </c>
      <c r="AF67" s="93">
        <f t="shared" si="25"/>
        <v>96852.857273144895</v>
      </c>
      <c r="AG67" s="93">
        <f t="shared" si="25"/>
        <v>87200.854314652694</v>
      </c>
      <c r="AH67" s="93">
        <f t="shared" si="25"/>
        <v>94402.927618676724</v>
      </c>
      <c r="AI67" s="93">
        <f t="shared" si="24"/>
        <v>32054.765540133587</v>
      </c>
      <c r="AJ67" s="93">
        <f t="shared" si="17"/>
        <v>440934.98288700712</v>
      </c>
      <c r="AK67" s="93">
        <f t="shared" si="26"/>
        <v>146950.00177972621</v>
      </c>
      <c r="AL67" s="93">
        <f t="shared" si="26"/>
        <v>61207.962743317454</v>
      </c>
      <c r="AM67" s="92">
        <f t="shared" si="18"/>
        <v>5984139.7627402032</v>
      </c>
      <c r="AN67" s="92">
        <f t="shared" si="27"/>
        <v>9.6446301304826978</v>
      </c>
      <c r="AO67" s="92">
        <f t="shared" si="28"/>
        <v>0.60362482951421348</v>
      </c>
      <c r="AP67" s="92">
        <f t="shared" si="29"/>
        <v>0.84700552437950505</v>
      </c>
      <c r="AQ67" s="92">
        <f t="shared" si="30"/>
        <v>0.28228076280103614</v>
      </c>
      <c r="AR67" s="92">
        <f t="shared" si="31"/>
        <v>0.11757625180964625</v>
      </c>
      <c r="AS67" s="92">
        <f t="shared" si="32"/>
        <v>11.495117498987099</v>
      </c>
      <c r="AT67" s="92">
        <v>0</v>
      </c>
      <c r="AU67" s="92">
        <v>0</v>
      </c>
      <c r="AV67" s="92">
        <f t="shared" si="19"/>
        <v>0</v>
      </c>
      <c r="AW67" s="92">
        <f t="shared" si="20"/>
        <v>0</v>
      </c>
      <c r="AX67" s="92">
        <f t="shared" si="33"/>
        <v>11.5</v>
      </c>
      <c r="AY67" s="184"/>
      <c r="AZ67" s="91">
        <v>312.44</v>
      </c>
      <c r="BA67" s="91">
        <v>1097.28</v>
      </c>
      <c r="BB67" s="92">
        <f t="shared" si="21"/>
        <v>2048045</v>
      </c>
      <c r="BC67" s="92">
        <f t="shared" si="22"/>
        <v>7192671</v>
      </c>
      <c r="BD67" s="93">
        <f t="shared" si="23"/>
        <v>9240716</v>
      </c>
      <c r="BE67" s="184"/>
      <c r="BF67" s="185"/>
      <c r="BG67" s="30"/>
      <c r="BI67" s="30"/>
      <c r="BK67" s="30"/>
    </row>
    <row r="68" spans="1:63" x14ac:dyDescent="0.35">
      <c r="A68" s="90" t="s">
        <v>121</v>
      </c>
      <c r="B68" s="89">
        <v>354</v>
      </c>
      <c r="C68" s="90" t="s">
        <v>135</v>
      </c>
      <c r="D68" s="203">
        <v>10.98</v>
      </c>
      <c r="E68" s="203">
        <f t="shared" si="15"/>
        <v>11.034899999999999</v>
      </c>
      <c r="F68" s="203">
        <f t="shared" si="16"/>
        <v>11.8104400188</v>
      </c>
      <c r="G68" s="91">
        <f>ACA!W74</f>
        <v>1.0508058887836726</v>
      </c>
      <c r="H68" s="91">
        <f>'Formula factor data'!AH71</f>
        <v>902.61</v>
      </c>
      <c r="I68" s="91">
        <f>'Formula factor data'!AI71</f>
        <v>271.96174393035045</v>
      </c>
      <c r="J68" s="91">
        <f>'Formula factor data'!AJ71</f>
        <v>33.343257767156025</v>
      </c>
      <c r="K68" s="91">
        <f>'Formula factor data'!AK71</f>
        <v>108.59671013997952</v>
      </c>
      <c r="L68" s="91">
        <f>'Formula factor data'!AL71</f>
        <v>154.08159781495391</v>
      </c>
      <c r="M68" s="91">
        <f>'Formula factor data'!AM71</f>
        <v>111.00038306589279</v>
      </c>
      <c r="N68" s="91">
        <f>'Formula factor data'!AN71</f>
        <v>111.06201570501878</v>
      </c>
      <c r="O68" s="91">
        <f>'Formula factor data'!AO71</f>
        <v>136.33139774667123</v>
      </c>
      <c r="P68" s="91">
        <f>'Formula factor data'!AP71</f>
        <v>247.24024737942599</v>
      </c>
      <c r="Q68" s="91">
        <f>'Formula factor data'!AQ71</f>
        <v>24.68792113479028</v>
      </c>
      <c r="R68" s="92">
        <f>$G68*'National calculations'!$E$61</f>
        <v>9.6597266472886538</v>
      </c>
      <c r="S68" s="92">
        <f>$G68*'National calculations'!$E$62</f>
        <v>1.8451045717590862</v>
      </c>
      <c r="T68" s="92">
        <f>$G68*'National calculations'!$E$70</f>
        <v>1.9710589777114189</v>
      </c>
      <c r="U68" s="92">
        <f>$G68*'National calculations'!$E$71</f>
        <v>1.4927873140020302</v>
      </c>
      <c r="V68" s="92">
        <f>$G68*'National calculations'!$E$72</f>
        <v>1.4058288296912336</v>
      </c>
      <c r="W68" s="92">
        <f>$G68*'National calculations'!$E$73</f>
        <v>1.2898841839435016</v>
      </c>
      <c r="X68" s="92">
        <f>$G68*'National calculations'!$E$74</f>
        <v>0.82610560095257968</v>
      </c>
      <c r="Y68" s="92">
        <f>$G68*'National calculations'!$E$75</f>
        <v>0.68117479376791645</v>
      </c>
      <c r="Z68" s="92">
        <f>$G68*'National calculations'!$E$64</f>
        <v>0.8056064409981788</v>
      </c>
      <c r="AA68" s="92">
        <f>$G68*'National calculations'!$E$65</f>
        <v>5.2141818311178723</v>
      </c>
      <c r="AB68" s="93">
        <f t="shared" si="25"/>
        <v>4969810.5453922506</v>
      </c>
      <c r="AC68" s="93">
        <f t="shared" si="25"/>
        <v>286024.77852959419</v>
      </c>
      <c r="AD68" s="93">
        <f t="shared" si="25"/>
        <v>37461.270713816361</v>
      </c>
      <c r="AE68" s="93">
        <f t="shared" si="25"/>
        <v>92403.721006410735</v>
      </c>
      <c r="AF68" s="93">
        <f t="shared" si="25"/>
        <v>123469.04082989664</v>
      </c>
      <c r="AG68" s="93">
        <f t="shared" si="25"/>
        <v>81611.253961168157</v>
      </c>
      <c r="AH68" s="93">
        <f t="shared" si="25"/>
        <v>52296.903339389646</v>
      </c>
      <c r="AI68" s="93">
        <f t="shared" si="24"/>
        <v>52933.341694182927</v>
      </c>
      <c r="AJ68" s="93">
        <f t="shared" si="17"/>
        <v>440175.53154486447</v>
      </c>
      <c r="AK68" s="93">
        <f t="shared" si="26"/>
        <v>113531.65138482375</v>
      </c>
      <c r="AL68" s="93">
        <f t="shared" si="26"/>
        <v>73374.5666025838</v>
      </c>
      <c r="AM68" s="92">
        <f t="shared" si="18"/>
        <v>5882917.0734541165</v>
      </c>
      <c r="AN68" s="92">
        <f t="shared" si="27"/>
        <v>9.6597266472886538</v>
      </c>
      <c r="AO68" s="92">
        <f t="shared" si="28"/>
        <v>0.55594094577886732</v>
      </c>
      <c r="AP68" s="92">
        <f t="shared" si="29"/>
        <v>0.85556084537077259</v>
      </c>
      <c r="AQ68" s="92">
        <f t="shared" si="30"/>
        <v>0.22066932092802946</v>
      </c>
      <c r="AR68" s="92">
        <f t="shared" si="31"/>
        <v>0.14261675566312626</v>
      </c>
      <c r="AS68" s="92">
        <f t="shared" si="32"/>
        <v>11.434514515029448</v>
      </c>
      <c r="AT68" s="92">
        <v>0</v>
      </c>
      <c r="AU68" s="92">
        <v>0</v>
      </c>
      <c r="AV68" s="92">
        <f t="shared" si="19"/>
        <v>0</v>
      </c>
      <c r="AW68" s="92">
        <f t="shared" si="20"/>
        <v>0</v>
      </c>
      <c r="AX68" s="92">
        <f t="shared" si="33"/>
        <v>11.43</v>
      </c>
      <c r="AY68" s="184"/>
      <c r="AZ68" s="91">
        <v>308.79000000000002</v>
      </c>
      <c r="BA68" s="91">
        <v>1084.4299999999998</v>
      </c>
      <c r="BB68" s="92">
        <f t="shared" si="21"/>
        <v>2011798</v>
      </c>
      <c r="BC68" s="92">
        <f t="shared" si="22"/>
        <v>7065170</v>
      </c>
      <c r="BD68" s="93">
        <f t="shared" si="23"/>
        <v>9076968</v>
      </c>
      <c r="BE68" s="184"/>
      <c r="BF68" s="185"/>
      <c r="BG68" s="30"/>
      <c r="BI68" s="30"/>
      <c r="BK68" s="30"/>
    </row>
    <row r="69" spans="1:63" x14ac:dyDescent="0.35">
      <c r="A69" s="90" t="s">
        <v>121</v>
      </c>
      <c r="B69" s="89">
        <v>355</v>
      </c>
      <c r="C69" s="90" t="s">
        <v>136</v>
      </c>
      <c r="D69" s="203">
        <v>11.09</v>
      </c>
      <c r="E69" s="203">
        <f t="shared" si="15"/>
        <v>11.145449999999999</v>
      </c>
      <c r="F69" s="203">
        <f t="shared" si="16"/>
        <v>11.9287595454</v>
      </c>
      <c r="G69" s="91">
        <f>ACA!W75</f>
        <v>1.0676070594085239</v>
      </c>
      <c r="H69" s="91">
        <f>'Formula factor data'!AH72</f>
        <v>1101.74</v>
      </c>
      <c r="I69" s="91">
        <f>'Formula factor data'!AI72</f>
        <v>366.65791260739093</v>
      </c>
      <c r="J69" s="91">
        <f>'Formula factor data'!AJ72</f>
        <v>105.57689780365426</v>
      </c>
      <c r="K69" s="91">
        <f>'Formula factor data'!AK72</f>
        <v>159.01853677932405</v>
      </c>
      <c r="L69" s="91">
        <f>'Formula factor data'!AL72</f>
        <v>94.432249597652174</v>
      </c>
      <c r="M69" s="91">
        <f>'Formula factor data'!AM72</f>
        <v>135.30030559500142</v>
      </c>
      <c r="N69" s="91">
        <f>'Formula factor data'!AN72</f>
        <v>86.674802612894069</v>
      </c>
      <c r="O69" s="91">
        <f>'Formula factor data'!AO72</f>
        <v>112.77111502414087</v>
      </c>
      <c r="P69" s="91">
        <f>'Formula factor data'!AP72</f>
        <v>256.46751356962</v>
      </c>
      <c r="Q69" s="91">
        <f>'Formula factor data'!AQ72</f>
        <v>25.604559113161894</v>
      </c>
      <c r="R69" s="92">
        <f>$G69*'National calculations'!$E$61</f>
        <v>9.8141745023329179</v>
      </c>
      <c r="S69" s="92">
        <f>$G69*'National calculations'!$E$62</f>
        <v>1.8746056595067959</v>
      </c>
      <c r="T69" s="92">
        <f>$G69*'National calculations'!$E$70</f>
        <v>2.0025739307104993</v>
      </c>
      <c r="U69" s="92">
        <f>$G69*'National calculations'!$E$71</f>
        <v>1.516655256346922</v>
      </c>
      <c r="V69" s="92">
        <f>$G69*'National calculations'!$E$72</f>
        <v>1.4283064064626365</v>
      </c>
      <c r="W69" s="92">
        <f>$G69*'National calculations'!$E$73</f>
        <v>1.3105079399502526</v>
      </c>
      <c r="X69" s="92">
        <f>$G69*'National calculations'!$E$74</f>
        <v>0.83931407390072366</v>
      </c>
      <c r="Y69" s="92">
        <f>$G69*'National calculations'!$E$75</f>
        <v>0.69206599076024577</v>
      </c>
      <c r="Z69" s="92">
        <f>$G69*'National calculations'!$E$64</f>
        <v>0.81848715609138856</v>
      </c>
      <c r="AA69" s="92">
        <f>$G69*'National calculations'!$E$65</f>
        <v>5.2975505670078231</v>
      </c>
      <c r="AB69" s="93">
        <f t="shared" si="25"/>
        <v>6163221.1112341546</v>
      </c>
      <c r="AC69" s="93">
        <f t="shared" si="25"/>
        <v>391783.22890375502</v>
      </c>
      <c r="AD69" s="93">
        <f t="shared" si="25"/>
        <v>120512.55963932423</v>
      </c>
      <c r="AE69" s="93">
        <f t="shared" si="25"/>
        <v>137470.49080788615</v>
      </c>
      <c r="AF69" s="93">
        <f t="shared" si="25"/>
        <v>76880.566633893031</v>
      </c>
      <c r="AG69" s="93">
        <f t="shared" si="25"/>
        <v>101067.91111316862</v>
      </c>
      <c r="AH69" s="93">
        <f t="shared" si="25"/>
        <v>41466.007560774451</v>
      </c>
      <c r="AI69" s="93">
        <f t="shared" si="24"/>
        <v>44485.680465542224</v>
      </c>
      <c r="AJ69" s="93">
        <f t="shared" si="17"/>
        <v>521883.21622058871</v>
      </c>
      <c r="AK69" s="93">
        <f t="shared" si="26"/>
        <v>119651.75851251389</v>
      </c>
      <c r="AL69" s="93">
        <f t="shared" si="26"/>
        <v>77315.624589312181</v>
      </c>
      <c r="AM69" s="92">
        <f t="shared" si="18"/>
        <v>7273854.9394603232</v>
      </c>
      <c r="AN69" s="92">
        <f t="shared" si="27"/>
        <v>9.8141745023329214</v>
      </c>
      <c r="AO69" s="92">
        <f t="shared" si="28"/>
        <v>0.62386679078254692</v>
      </c>
      <c r="AP69" s="92">
        <f t="shared" si="29"/>
        <v>0.83103508074562238</v>
      </c>
      <c r="AQ69" s="92">
        <f t="shared" si="30"/>
        <v>0.19053076570826866</v>
      </c>
      <c r="AR69" s="92">
        <f t="shared" si="31"/>
        <v>0.1231156594549677</v>
      </c>
      <c r="AS69" s="92">
        <f t="shared" si="32"/>
        <v>11.582722799024324</v>
      </c>
      <c r="AT69" s="92">
        <v>0</v>
      </c>
      <c r="AU69" s="92">
        <v>0</v>
      </c>
      <c r="AV69" s="92">
        <f t="shared" si="19"/>
        <v>0</v>
      </c>
      <c r="AW69" s="92">
        <f t="shared" si="20"/>
        <v>0</v>
      </c>
      <c r="AX69" s="92">
        <f t="shared" si="33"/>
        <v>11.58</v>
      </c>
      <c r="AY69" s="184"/>
      <c r="AZ69" s="91">
        <v>376.91</v>
      </c>
      <c r="BA69" s="91">
        <v>1323.67</v>
      </c>
      <c r="BB69" s="92">
        <f t="shared" si="21"/>
        <v>2487833</v>
      </c>
      <c r="BC69" s="92">
        <f t="shared" si="22"/>
        <v>8737017</v>
      </c>
      <c r="BD69" s="93">
        <f t="shared" si="23"/>
        <v>11224850</v>
      </c>
      <c r="BE69" s="184"/>
      <c r="BF69" s="185"/>
      <c r="BG69" s="30"/>
      <c r="BI69" s="30"/>
      <c r="BK69" s="30"/>
    </row>
    <row r="70" spans="1:63" x14ac:dyDescent="0.35">
      <c r="A70" s="90" t="s">
        <v>121</v>
      </c>
      <c r="B70" s="89">
        <v>343</v>
      </c>
      <c r="C70" s="90" t="s">
        <v>137</v>
      </c>
      <c r="D70" s="203">
        <v>10.34</v>
      </c>
      <c r="E70" s="203">
        <f t="shared" si="15"/>
        <v>10.391699999999998</v>
      </c>
      <c r="F70" s="203">
        <f t="shared" si="16"/>
        <v>11.122035500399999</v>
      </c>
      <c r="G70" s="91">
        <f>ACA!W76</f>
        <v>1.0430159928908032</v>
      </c>
      <c r="H70" s="91">
        <f>'Formula factor data'!AH73</f>
        <v>1239.1400000000001</v>
      </c>
      <c r="I70" s="91">
        <f>'Formula factor data'!AI73</f>
        <v>313.71288560679955</v>
      </c>
      <c r="J70" s="91">
        <f>'Formula factor data'!AJ73</f>
        <v>93.932446117508121</v>
      </c>
      <c r="K70" s="91">
        <f>'Formula factor data'!AK73</f>
        <v>151.64556539710659</v>
      </c>
      <c r="L70" s="91">
        <f>'Formula factor data'!AL73</f>
        <v>50.304620608207856</v>
      </c>
      <c r="M70" s="91">
        <f>'Formula factor data'!AM73</f>
        <v>25.975476823147329</v>
      </c>
      <c r="N70" s="91">
        <f>'Formula factor data'!AN73</f>
        <v>74.9996161795099</v>
      </c>
      <c r="O70" s="91">
        <f>'Formula factor data'!AO73</f>
        <v>158.87113817537644</v>
      </c>
      <c r="P70" s="91">
        <f>'Formula factor data'!AP73</f>
        <v>102.58291703375801</v>
      </c>
      <c r="Q70" s="91">
        <f>'Formula factor data'!AQ73</f>
        <v>36.367356389646787</v>
      </c>
      <c r="R70" s="92">
        <f>$G70*'National calculations'!$E$61</f>
        <v>9.5881165947193292</v>
      </c>
      <c r="S70" s="92">
        <f>$G70*'National calculations'!$E$62</f>
        <v>1.8314263342474006</v>
      </c>
      <c r="T70" s="92">
        <f>$G70*'National calculations'!$E$70</f>
        <v>1.9564470076045035</v>
      </c>
      <c r="U70" s="92">
        <f>$G70*'National calculations'!$E$71</f>
        <v>1.4817208954651753</v>
      </c>
      <c r="V70" s="92">
        <f>$G70*'National calculations'!$E$72</f>
        <v>1.3954070568943895</v>
      </c>
      <c r="W70" s="92">
        <f>$G70*'National calculations'!$E$73</f>
        <v>1.2803219388000053</v>
      </c>
      <c r="X70" s="92">
        <f>$G70*'National calculations'!$E$74</f>
        <v>0.81998146642247549</v>
      </c>
      <c r="Y70" s="92">
        <f>$G70*'National calculations'!$E$75</f>
        <v>0.67612506880449719</v>
      </c>
      <c r="Z70" s="92">
        <f>$G70*'National calculations'!$E$64</f>
        <v>0.79963427204386794</v>
      </c>
      <c r="AA70" s="92">
        <f>$G70*'National calculations'!$E$65</f>
        <v>5.1755277523156344</v>
      </c>
      <c r="AB70" s="93">
        <f t="shared" si="25"/>
        <v>6772180.7143928902</v>
      </c>
      <c r="AC70" s="93">
        <f t="shared" si="25"/>
        <v>327488.96285302995</v>
      </c>
      <c r="AD70" s="93">
        <f t="shared" si="25"/>
        <v>104751.09628043491</v>
      </c>
      <c r="AE70" s="93">
        <f t="shared" si="25"/>
        <v>128076.94968350844</v>
      </c>
      <c r="AF70" s="93">
        <f t="shared" si="25"/>
        <v>40011.390876920261</v>
      </c>
      <c r="AG70" s="93">
        <f t="shared" si="25"/>
        <v>18956.474523055957</v>
      </c>
      <c r="AH70" s="93">
        <f t="shared" si="25"/>
        <v>35054.028295918484</v>
      </c>
      <c r="AI70" s="93">
        <f t="shared" si="24"/>
        <v>61227.552761028855</v>
      </c>
      <c r="AJ70" s="93">
        <f t="shared" si="17"/>
        <v>388077.49242086691</v>
      </c>
      <c r="AK70" s="93">
        <f t="shared" si="26"/>
        <v>46756.425226262581</v>
      </c>
      <c r="AL70" s="93">
        <f t="shared" si="26"/>
        <v>107285.54949559305</v>
      </c>
      <c r="AM70" s="92">
        <f t="shared" si="18"/>
        <v>7641789.1443886431</v>
      </c>
      <c r="AN70" s="92">
        <f t="shared" si="27"/>
        <v>9.5881165947193274</v>
      </c>
      <c r="AO70" s="92">
        <f t="shared" si="28"/>
        <v>0.46366192689529429</v>
      </c>
      <c r="AP70" s="92">
        <f t="shared" si="29"/>
        <v>0.54944373194434915</v>
      </c>
      <c r="AQ70" s="92">
        <f t="shared" si="30"/>
        <v>6.6198182760967755E-2</v>
      </c>
      <c r="AR70" s="92">
        <f t="shared" si="31"/>
        <v>0.1518958812345419</v>
      </c>
      <c r="AS70" s="92">
        <f t="shared" si="32"/>
        <v>10.819316317554481</v>
      </c>
      <c r="AT70" s="92">
        <v>0</v>
      </c>
      <c r="AU70" s="92">
        <v>0</v>
      </c>
      <c r="AV70" s="92">
        <f t="shared" si="19"/>
        <v>0</v>
      </c>
      <c r="AW70" s="92">
        <f t="shared" si="20"/>
        <v>0</v>
      </c>
      <c r="AX70" s="92">
        <f t="shared" si="33"/>
        <v>10.82</v>
      </c>
      <c r="AY70" s="184"/>
      <c r="AZ70" s="91">
        <v>423.92</v>
      </c>
      <c r="BA70" s="91">
        <v>1488.75</v>
      </c>
      <c r="BB70" s="92">
        <f t="shared" si="21"/>
        <v>2614485</v>
      </c>
      <c r="BC70" s="92">
        <f t="shared" si="22"/>
        <v>9181717</v>
      </c>
      <c r="BD70" s="93">
        <f t="shared" si="23"/>
        <v>11796202</v>
      </c>
      <c r="BE70" s="184"/>
      <c r="BF70" s="185"/>
      <c r="BG70" s="30"/>
      <c r="BI70" s="30"/>
      <c r="BK70" s="30"/>
    </row>
    <row r="71" spans="1:63" x14ac:dyDescent="0.35">
      <c r="A71" s="90" t="s">
        <v>121</v>
      </c>
      <c r="B71" s="89">
        <v>342</v>
      </c>
      <c r="C71" s="90" t="s">
        <v>138</v>
      </c>
      <c r="D71" s="203">
        <v>11.08</v>
      </c>
      <c r="E71" s="203">
        <f t="shared" si="15"/>
        <v>11.135399999999999</v>
      </c>
      <c r="F71" s="203">
        <f t="shared" si="16"/>
        <v>11.9180032248</v>
      </c>
      <c r="G71" s="91">
        <f>ACA!W77</f>
        <v>1.0731519388534039</v>
      </c>
      <c r="H71" s="91">
        <f>'Formula factor data'!AH74</f>
        <v>858.01</v>
      </c>
      <c r="I71" s="91">
        <f>'Formula factor data'!AI74</f>
        <v>241.82348277970243</v>
      </c>
      <c r="J71" s="91">
        <f>'Formula factor data'!AJ74</f>
        <v>85.62974051896208</v>
      </c>
      <c r="K71" s="91">
        <f>'Formula factor data'!AK74</f>
        <v>123.03641664040342</v>
      </c>
      <c r="L71" s="91">
        <f>'Formula factor data'!AL74</f>
        <v>116.27617396785375</v>
      </c>
      <c r="M71" s="91">
        <f>'Formula factor data'!AM74</f>
        <v>82.474960605105579</v>
      </c>
      <c r="N71" s="91">
        <f>'Formula factor data'!AN74</f>
        <v>70.396660363483562</v>
      </c>
      <c r="O71" s="91">
        <f>'Formula factor data'!AO74</f>
        <v>86.891652484504675</v>
      </c>
      <c r="P71" s="91">
        <f>'Formula factor data'!AP74</f>
        <v>58.108672826425703</v>
      </c>
      <c r="Q71" s="91">
        <f>'Formula factor data'!AQ74</f>
        <v>23.328216460214151</v>
      </c>
      <c r="R71" s="92">
        <f>$G71*'National calculations'!$E$61</f>
        <v>9.8651468277656473</v>
      </c>
      <c r="S71" s="92">
        <f>$G71*'National calculations'!$E$62</f>
        <v>1.8843418843631712</v>
      </c>
      <c r="T71" s="92">
        <f>$G71*'National calculations'!$E$70</f>
        <v>2.0129747902096873</v>
      </c>
      <c r="U71" s="92">
        <f>$G71*'National calculations'!$E$71</f>
        <v>1.5245323778793953</v>
      </c>
      <c r="V71" s="92">
        <f>$G71*'National calculations'!$E$72</f>
        <v>1.4357246665466161</v>
      </c>
      <c r="W71" s="92">
        <f>$G71*'National calculations'!$E$73</f>
        <v>1.3173143847695741</v>
      </c>
      <c r="X71" s="92">
        <f>$G71*'National calculations'!$E$74</f>
        <v>0.84367325766141277</v>
      </c>
      <c r="Y71" s="92">
        <f>$G71*'National calculations'!$E$75</f>
        <v>0.69566040544011221</v>
      </c>
      <c r="Z71" s="92">
        <f>$G71*'National calculations'!$E$64</f>
        <v>0.82273817013978179</v>
      </c>
      <c r="AA71" s="92">
        <f>$G71*'National calculations'!$E$65</f>
        <v>5.3250646968445885</v>
      </c>
      <c r="AB71" s="93">
        <f t="shared" si="25"/>
        <v>4824704.9389239857</v>
      </c>
      <c r="AC71" s="93">
        <f t="shared" si="25"/>
        <v>259736.52681789052</v>
      </c>
      <c r="AD71" s="93">
        <f t="shared" si="25"/>
        <v>98251.190105414556</v>
      </c>
      <c r="AE71" s="93">
        <f t="shared" si="25"/>
        <v>106916.61047113591</v>
      </c>
      <c r="AF71" s="93">
        <f t="shared" si="25"/>
        <v>95156.125525468495</v>
      </c>
      <c r="AG71" s="93">
        <f t="shared" si="25"/>
        <v>61927.907633393421</v>
      </c>
      <c r="AH71" s="93">
        <f t="shared" si="25"/>
        <v>33853.314473086211</v>
      </c>
      <c r="AI71" s="93">
        <f t="shared" si="24"/>
        <v>34454.836852137159</v>
      </c>
      <c r="AJ71" s="93">
        <f t="shared" si="17"/>
        <v>430559.98506063578</v>
      </c>
      <c r="AK71" s="93">
        <f t="shared" si="26"/>
        <v>27250.687195764905</v>
      </c>
      <c r="AL71" s="93">
        <f t="shared" si="26"/>
        <v>70807.829290202062</v>
      </c>
      <c r="AM71" s="92">
        <f t="shared" si="18"/>
        <v>5613059.9672884792</v>
      </c>
      <c r="AN71" s="92">
        <f t="shared" si="27"/>
        <v>9.8651468277656473</v>
      </c>
      <c r="AO71" s="92">
        <f t="shared" si="28"/>
        <v>0.53108718689102608</v>
      </c>
      <c r="AP71" s="92">
        <f t="shared" si="29"/>
        <v>0.88037248382095856</v>
      </c>
      <c r="AQ71" s="92">
        <f t="shared" si="30"/>
        <v>5.5719890386434594E-2</v>
      </c>
      <c r="AR71" s="92">
        <f t="shared" si="31"/>
        <v>0.14478183460872857</v>
      </c>
      <c r="AS71" s="92">
        <f t="shared" si="32"/>
        <v>11.477108223472795</v>
      </c>
      <c r="AT71" s="92">
        <v>0</v>
      </c>
      <c r="AU71" s="92">
        <v>0</v>
      </c>
      <c r="AV71" s="92">
        <f t="shared" si="19"/>
        <v>0</v>
      </c>
      <c r="AW71" s="92">
        <f t="shared" si="20"/>
        <v>0</v>
      </c>
      <c r="AX71" s="92">
        <f t="shared" si="33"/>
        <v>11.48</v>
      </c>
      <c r="AY71" s="184"/>
      <c r="AZ71" s="91">
        <v>293.52999999999997</v>
      </c>
      <c r="BA71" s="91">
        <v>1030.8499999999999</v>
      </c>
      <c r="BB71" s="92">
        <f t="shared" si="21"/>
        <v>1920743</v>
      </c>
      <c r="BC71" s="92">
        <f t="shared" si="22"/>
        <v>6745471</v>
      </c>
      <c r="BD71" s="93">
        <f t="shared" si="23"/>
        <v>8666214</v>
      </c>
      <c r="BE71" s="184"/>
      <c r="BF71" s="185"/>
      <c r="BG71" s="30"/>
      <c r="BI71" s="30"/>
      <c r="BK71" s="30"/>
    </row>
    <row r="72" spans="1:63" x14ac:dyDescent="0.35">
      <c r="A72" s="90" t="s">
        <v>121</v>
      </c>
      <c r="B72" s="89">
        <v>356</v>
      </c>
      <c r="C72" s="90" t="s">
        <v>139</v>
      </c>
      <c r="D72" s="203">
        <v>10.27</v>
      </c>
      <c r="E72" s="203">
        <f t="shared" si="15"/>
        <v>10.321349999999999</v>
      </c>
      <c r="F72" s="203">
        <f t="shared" si="16"/>
        <v>11.046741256199999</v>
      </c>
      <c r="G72" s="91">
        <f>ACA!W78</f>
        <v>1.0523548105895946</v>
      </c>
      <c r="H72" s="91">
        <f>'Formula factor data'!AH75</f>
        <v>1765.88</v>
      </c>
      <c r="I72" s="91">
        <f>'Formula factor data'!AI75</f>
        <v>341.63238479171611</v>
      </c>
      <c r="J72" s="91">
        <f>'Formula factor data'!AJ75</f>
        <v>97.436011680253088</v>
      </c>
      <c r="K72" s="91">
        <f>'Formula factor data'!AK75</f>
        <v>77.454646550675264</v>
      </c>
      <c r="L72" s="91">
        <f>'Formula factor data'!AL75</f>
        <v>57.795561503832587</v>
      </c>
      <c r="M72" s="91">
        <f>'Formula factor data'!AM75</f>
        <v>60.373802165713592</v>
      </c>
      <c r="N72" s="91">
        <f>'Formula factor data'!AN75</f>
        <v>161.99945492152332</v>
      </c>
      <c r="O72" s="91">
        <f>'Formula factor data'!AO75</f>
        <v>180.1545662489354</v>
      </c>
      <c r="P72" s="91">
        <f>'Formula factor data'!AP75</f>
        <v>253.95395739621202</v>
      </c>
      <c r="Q72" s="91">
        <f>'Formula factor data'!AQ75</f>
        <v>35.801462185906502</v>
      </c>
      <c r="R72" s="92">
        <f>$G72*'National calculations'!$E$61</f>
        <v>9.6739653962364258</v>
      </c>
      <c r="S72" s="92">
        <f>$G72*'National calculations'!$E$62</f>
        <v>1.8478243154680902</v>
      </c>
      <c r="T72" s="92">
        <f>$G72*'National calculations'!$E$70</f>
        <v>1.9739643822813051</v>
      </c>
      <c r="U72" s="92">
        <f>$G72*'National calculations'!$E$71</f>
        <v>1.4949877306983412</v>
      </c>
      <c r="V72" s="92">
        <f>$G72*'National calculations'!$E$72</f>
        <v>1.4079010667741672</v>
      </c>
      <c r="W72" s="92">
        <f>$G72*'National calculations'!$E$73</f>
        <v>1.2917855148752653</v>
      </c>
      <c r="X72" s="92">
        <f>$G72*'National calculations'!$E$74</f>
        <v>0.82732330727966441</v>
      </c>
      <c r="Y72" s="92">
        <f>$G72*'National calculations'!$E$75</f>
        <v>0.68217886740603895</v>
      </c>
      <c r="Z72" s="92">
        <f>$G72*'National calculations'!$E$64</f>
        <v>0.80679393090166385</v>
      </c>
      <c r="AA72" s="92">
        <f>$G72*'National calculations'!$E$65</f>
        <v>5.2218677034797114</v>
      </c>
      <c r="AB72" s="93">
        <f t="shared" si="25"/>
        <v>9737345.3479264081</v>
      </c>
      <c r="AC72" s="93">
        <f t="shared" si="25"/>
        <v>359827.67771460593</v>
      </c>
      <c r="AD72" s="93">
        <f t="shared" si="25"/>
        <v>109631.07346676794</v>
      </c>
      <c r="AE72" s="93">
        <f t="shared" si="25"/>
        <v>66002.435378936585</v>
      </c>
      <c r="AF72" s="93">
        <f t="shared" si="25"/>
        <v>46381.146636753001</v>
      </c>
      <c r="AG72" s="93">
        <f t="shared" si="25"/>
        <v>44454.301775899825</v>
      </c>
      <c r="AH72" s="93">
        <f t="shared" si="25"/>
        <v>76394.777149211222</v>
      </c>
      <c r="AI72" s="93">
        <f t="shared" si="24"/>
        <v>70051.653638183227</v>
      </c>
      <c r="AJ72" s="93">
        <f t="shared" si="17"/>
        <v>412915.38804575172</v>
      </c>
      <c r="AK72" s="93">
        <f t="shared" si="26"/>
        <v>116786.45158676243</v>
      </c>
      <c r="AL72" s="93">
        <f t="shared" si="26"/>
        <v>106561.78450178314</v>
      </c>
      <c r="AM72" s="92">
        <f t="shared" si="18"/>
        <v>10733436.649775313</v>
      </c>
      <c r="AN72" s="92">
        <f t="shared" si="27"/>
        <v>9.6739653962364258</v>
      </c>
      <c r="AO72" s="92">
        <f t="shared" si="28"/>
        <v>0.35748557521999463</v>
      </c>
      <c r="AP72" s="92">
        <f t="shared" si="29"/>
        <v>0.41022773998446949</v>
      </c>
      <c r="AQ72" s="92">
        <f t="shared" si="30"/>
        <v>0.1160262937208211</v>
      </c>
      <c r="AR72" s="92">
        <f t="shared" si="31"/>
        <v>0.10586817854323925</v>
      </c>
      <c r="AS72" s="92">
        <f t="shared" si="32"/>
        <v>10.663573183704951</v>
      </c>
      <c r="AT72" s="92">
        <v>0</v>
      </c>
      <c r="AU72" s="92">
        <v>0</v>
      </c>
      <c r="AV72" s="92">
        <f t="shared" si="19"/>
        <v>0</v>
      </c>
      <c r="AW72" s="92">
        <f t="shared" si="20"/>
        <v>0</v>
      </c>
      <c r="AX72" s="92">
        <f t="shared" si="33"/>
        <v>10.66</v>
      </c>
      <c r="AY72" s="184"/>
      <c r="AZ72" s="91">
        <v>604.12</v>
      </c>
      <c r="BA72" s="91">
        <v>2121.6000000000004</v>
      </c>
      <c r="BB72" s="92">
        <f t="shared" si="21"/>
        <v>3670754</v>
      </c>
      <c r="BC72" s="92">
        <f t="shared" si="22"/>
        <v>12891266</v>
      </c>
      <c r="BD72" s="93">
        <f t="shared" si="23"/>
        <v>16562020</v>
      </c>
      <c r="BE72" s="184"/>
      <c r="BF72" s="185"/>
      <c r="BG72" s="30"/>
      <c r="BI72" s="30"/>
      <c r="BK72" s="30"/>
    </row>
    <row r="73" spans="1:63" x14ac:dyDescent="0.35">
      <c r="A73" s="90" t="s">
        <v>121</v>
      </c>
      <c r="B73" s="89">
        <v>357</v>
      </c>
      <c r="C73" s="90" t="s">
        <v>140</v>
      </c>
      <c r="D73" s="203">
        <v>10.86</v>
      </c>
      <c r="E73" s="203">
        <f t="shared" si="15"/>
        <v>10.914299999999999</v>
      </c>
      <c r="F73" s="203">
        <f t="shared" si="16"/>
        <v>11.681364171599999</v>
      </c>
      <c r="G73" s="91">
        <f>ACA!W79</f>
        <v>1.0525878594939122</v>
      </c>
      <c r="H73" s="91">
        <f>'Formula factor data'!AH76</f>
        <v>986.95</v>
      </c>
      <c r="I73" s="91">
        <f>'Formula factor data'!AI76</f>
        <v>327.47876470868471</v>
      </c>
      <c r="J73" s="91">
        <f>'Formula factor data'!AJ76</f>
        <v>49.502194357366768</v>
      </c>
      <c r="K73" s="91">
        <f>'Formula factor data'!AK76</f>
        <v>86.702504105090313</v>
      </c>
      <c r="L73" s="91">
        <f>'Formula factor data'!AL76</f>
        <v>72.780011942080904</v>
      </c>
      <c r="M73" s="91">
        <f>'Formula factor data'!AM76</f>
        <v>168.24852963128825</v>
      </c>
      <c r="N73" s="91">
        <f>'Formula factor data'!AN76</f>
        <v>198.08244140916557</v>
      </c>
      <c r="O73" s="91">
        <f>'Formula factor data'!AO76</f>
        <v>78.673130317957913</v>
      </c>
      <c r="P73" s="91">
        <f>'Formula factor data'!AP76</f>
        <v>167.76603765174002</v>
      </c>
      <c r="Q73" s="91">
        <f>'Formula factor data'!AQ76</f>
        <v>29.148845134418782</v>
      </c>
      <c r="R73" s="92">
        <f>$G73*'National calculations'!$E$61</f>
        <v>9.6761077412072591</v>
      </c>
      <c r="S73" s="92">
        <f>$G73*'National calculations'!$E$62</f>
        <v>1.8482335248219677</v>
      </c>
      <c r="T73" s="92">
        <f>$G73*'National calculations'!$E$70</f>
        <v>1.9744015259440921</v>
      </c>
      <c r="U73" s="92">
        <f>$G73*'National calculations'!$E$71</f>
        <v>1.4953188027370696</v>
      </c>
      <c r="V73" s="92">
        <f>$G73*'National calculations'!$E$72</f>
        <v>1.4082128530630666</v>
      </c>
      <c r="W73" s="92">
        <f>$G73*'National calculations'!$E$73</f>
        <v>1.2920715868310597</v>
      </c>
      <c r="X73" s="92">
        <f>$G73*'National calculations'!$E$74</f>
        <v>0.82750652190303831</v>
      </c>
      <c r="Y73" s="92">
        <f>$G73*'National calculations'!$E$75</f>
        <v>0.68232993911303153</v>
      </c>
      <c r="Z73" s="92">
        <f>$G73*'National calculations'!$E$64</f>
        <v>0.80697259919843478</v>
      </c>
      <c r="AA73" s="92">
        <f>$G73*'National calculations'!$E$65</f>
        <v>5.2230241105532027</v>
      </c>
      <c r="AB73" s="93">
        <f t="shared" ref="AB73:AI104" si="34">H73*R73*38*15</f>
        <v>5443405.6850551683</v>
      </c>
      <c r="AC73" s="93">
        <f t="shared" si="34"/>
        <v>344996.6220130694</v>
      </c>
      <c r="AD73" s="93">
        <f t="shared" si="34"/>
        <v>55710.208603756611</v>
      </c>
      <c r="AE73" s="93">
        <f t="shared" si="34"/>
        <v>73899.294240655814</v>
      </c>
      <c r="AF73" s="93">
        <f t="shared" si="34"/>
        <v>58419.156509865432</v>
      </c>
      <c r="AG73" s="93">
        <f t="shared" si="34"/>
        <v>123911.81245773396</v>
      </c>
      <c r="AH73" s="93">
        <f t="shared" si="34"/>
        <v>93431.271920119747</v>
      </c>
      <c r="AI73" s="93">
        <f t="shared" si="24"/>
        <v>30598.188365219776</v>
      </c>
      <c r="AJ73" s="93">
        <f t="shared" si="17"/>
        <v>435969.93209735135</v>
      </c>
      <c r="AK73" s="93">
        <f t="shared" ref="AK73:AL104" si="35">P73*Z73*38*15</f>
        <v>77168.079412796855</v>
      </c>
      <c r="AL73" s="93">
        <f t="shared" si="35"/>
        <v>86779.718931154901</v>
      </c>
      <c r="AM73" s="92">
        <f t="shared" si="18"/>
        <v>6388320.037509541</v>
      </c>
      <c r="AN73" s="92">
        <f t="shared" ref="AN73:AN104" si="36">AB73/($H73*15*38)</f>
        <v>9.6761077412072609</v>
      </c>
      <c r="AO73" s="92">
        <f t="shared" ref="AO73:AO104" si="37">AC73/($H73*15*38)</f>
        <v>0.61326027823281437</v>
      </c>
      <c r="AP73" s="92">
        <f t="shared" ref="AP73:AP104" si="38">AJ73/($H73*15*38)</f>
        <v>0.77497292668864004</v>
      </c>
      <c r="AQ73" s="92">
        <f t="shared" ref="AQ73:AQ104" si="39">AK73/($H73*15*38)</f>
        <v>0.1371726991854168</v>
      </c>
      <c r="AR73" s="92">
        <f t="shared" ref="AR73:AR104" si="40">AL73/($H73*15*38)</f>
        <v>0.15425819031546756</v>
      </c>
      <c r="AS73" s="92">
        <f t="shared" ref="AS73:AS104" si="41">AM73/($H73*15*38)</f>
        <v>11.3557718356296</v>
      </c>
      <c r="AT73" s="92">
        <v>0</v>
      </c>
      <c r="AU73" s="92">
        <v>0</v>
      </c>
      <c r="AV73" s="92">
        <f t="shared" si="19"/>
        <v>0</v>
      </c>
      <c r="AW73" s="92">
        <f t="shared" si="20"/>
        <v>0</v>
      </c>
      <c r="AX73" s="92">
        <f t="shared" ref="AX73:AX104" si="42">ROUND(AS73+AT73-AU73,2)</f>
        <v>11.36</v>
      </c>
      <c r="AY73" s="184"/>
      <c r="AZ73" s="91">
        <v>337.64</v>
      </c>
      <c r="BA73" s="91">
        <v>1185.7600000000002</v>
      </c>
      <c r="BB73" s="92">
        <f t="shared" si="21"/>
        <v>2186287</v>
      </c>
      <c r="BC73" s="92">
        <f t="shared" si="22"/>
        <v>7678034</v>
      </c>
      <c r="BD73" s="93">
        <f t="shared" si="23"/>
        <v>9864321</v>
      </c>
      <c r="BE73" s="184"/>
      <c r="BF73" s="185"/>
      <c r="BG73" s="30"/>
      <c r="BI73" s="30"/>
      <c r="BK73" s="30"/>
    </row>
    <row r="74" spans="1:63" x14ac:dyDescent="0.35">
      <c r="A74" s="90" t="s">
        <v>121</v>
      </c>
      <c r="B74" s="89">
        <v>358</v>
      </c>
      <c r="C74" s="90" t="s">
        <v>141</v>
      </c>
      <c r="D74" s="203">
        <v>10.46</v>
      </c>
      <c r="E74" s="203">
        <f t="shared" ref="E74:E137" si="43">$D74*100.5%</f>
        <v>10.5123</v>
      </c>
      <c r="F74" s="203">
        <f t="shared" ref="F74:F137" si="44">$D74*107.563206%</f>
        <v>11.2511113476</v>
      </c>
      <c r="G74" s="91">
        <f>ACA!W80</f>
        <v>1.0830179184417807</v>
      </c>
      <c r="H74" s="91">
        <f>'Formula factor data'!AH77</f>
        <v>1448.18</v>
      </c>
      <c r="I74" s="91">
        <f>'Formula factor data'!AI77</f>
        <v>235.2531424993291</v>
      </c>
      <c r="J74" s="91">
        <f>'Formula factor data'!AJ77</f>
        <v>14.396980579531443</v>
      </c>
      <c r="K74" s="91">
        <f>'Formula factor data'!AK77</f>
        <v>40.400829223181255</v>
      </c>
      <c r="L74" s="91">
        <f>'Formula factor data'!AL77</f>
        <v>35.267022194821209</v>
      </c>
      <c r="M74" s="91">
        <f>'Formula factor data'!AM77</f>
        <v>95.198639025893954</v>
      </c>
      <c r="N74" s="91">
        <f>'Formula factor data'!AN77</f>
        <v>97.988751541307025</v>
      </c>
      <c r="O74" s="91">
        <f>'Formula factor data'!AO77</f>
        <v>126.44789919852036</v>
      </c>
      <c r="P74" s="91">
        <f>'Formula factor data'!AP77</f>
        <v>394.09196942093803</v>
      </c>
      <c r="Q74" s="91">
        <f>'Formula factor data'!AQ77</f>
        <v>23.74065573770492</v>
      </c>
      <c r="R74" s="92">
        <f>$G74*'National calculations'!$E$61</f>
        <v>9.9558416620340058</v>
      </c>
      <c r="S74" s="92">
        <f>$G74*'National calculations'!$E$62</f>
        <v>1.9016655063924188</v>
      </c>
      <c r="T74" s="92">
        <f>$G74*'National calculations'!$E$70</f>
        <v>2.0314809937332488</v>
      </c>
      <c r="U74" s="92">
        <f>$G74*'National calculations'!$E$71</f>
        <v>1.5385481055479751</v>
      </c>
      <c r="V74" s="92">
        <f>$G74*'National calculations'!$E$72</f>
        <v>1.4489239440597448</v>
      </c>
      <c r="W74" s="92">
        <f>$G74*'National calculations'!$E$73</f>
        <v>1.3294250620754344</v>
      </c>
      <c r="X74" s="92">
        <f>$G74*'National calculations'!$E$74</f>
        <v>0.85142953413819966</v>
      </c>
      <c r="Y74" s="92">
        <f>$G74*'National calculations'!$E$75</f>
        <v>0.70205593165781366</v>
      </c>
      <c r="Z74" s="92">
        <f>$G74*'National calculations'!$E$64</f>
        <v>0.83030198072363093</v>
      </c>
      <c r="AA74" s="92">
        <f>$G74*'National calculations'!$E$65</f>
        <v>5.3740204669492284</v>
      </c>
      <c r="AB74" s="93">
        <f t="shared" si="34"/>
        <v>8218174.9435309125</v>
      </c>
      <c r="AC74" s="93">
        <f t="shared" si="34"/>
        <v>255002.48822599486</v>
      </c>
      <c r="AD74" s="93">
        <f t="shared" si="34"/>
        <v>16670.899676244946</v>
      </c>
      <c r="AE74" s="93">
        <f t="shared" si="34"/>
        <v>35430.412980418892</v>
      </c>
      <c r="AF74" s="93">
        <f t="shared" si="34"/>
        <v>29126.562749444853</v>
      </c>
      <c r="AG74" s="93">
        <f t="shared" si="34"/>
        <v>72138.890260002692</v>
      </c>
      <c r="AH74" s="93">
        <f t="shared" si="34"/>
        <v>47555.394733091329</v>
      </c>
      <c r="AI74" s="93">
        <f t="shared" si="24"/>
        <v>50600.893676454594</v>
      </c>
      <c r="AJ74" s="93">
        <f t="shared" ref="AJ74:AJ137" si="45">SUM(AD74:AI74)</f>
        <v>251523.05407565727</v>
      </c>
      <c r="AK74" s="93">
        <f t="shared" si="35"/>
        <v>186512.74539456441</v>
      </c>
      <c r="AL74" s="93">
        <f t="shared" si="35"/>
        <v>72722.17880493647</v>
      </c>
      <c r="AM74" s="92">
        <f t="shared" ref="AM74:AM137" si="46">SUM(AB74, AC74, AJ74, AK74, AL74)</f>
        <v>8983935.4100320656</v>
      </c>
      <c r="AN74" s="92">
        <f t="shared" si="36"/>
        <v>9.9558416620340076</v>
      </c>
      <c r="AO74" s="92">
        <f t="shared" si="37"/>
        <v>0.30892070485809398</v>
      </c>
      <c r="AP74" s="92">
        <f t="shared" si="38"/>
        <v>0.30470557245798574</v>
      </c>
      <c r="AQ74" s="92">
        <f t="shared" si="39"/>
        <v>0.22594935905583657</v>
      </c>
      <c r="AR74" s="92">
        <f t="shared" si="40"/>
        <v>8.8098696179495561E-2</v>
      </c>
      <c r="AS74" s="92">
        <f t="shared" si="41"/>
        <v>10.883515994585419</v>
      </c>
      <c r="AT74" s="92">
        <v>0</v>
      </c>
      <c r="AU74" s="92">
        <v>0</v>
      </c>
      <c r="AV74" s="92">
        <f t="shared" ref="AV74:AV137" si="47">AT74*$H74*15*38</f>
        <v>0</v>
      </c>
      <c r="AW74" s="92">
        <f t="shared" ref="AW74:AW137" si="48">AU74*$H74*15*38</f>
        <v>0</v>
      </c>
      <c r="AX74" s="92">
        <f t="shared" si="42"/>
        <v>10.88</v>
      </c>
      <c r="AY74" s="184"/>
      <c r="AZ74" s="91">
        <v>495.43</v>
      </c>
      <c r="BA74" s="91">
        <v>1739.9</v>
      </c>
      <c r="BB74" s="92">
        <f t="shared" ref="BB74:BB137" si="49">ROUNDUP(AZ74*$AX74*15*38,0)</f>
        <v>3072459</v>
      </c>
      <c r="BC74" s="92">
        <f t="shared" ref="BC74:BC137" si="50">ROUNDUP(BA74*$AX74*15*38,0)</f>
        <v>10790164</v>
      </c>
      <c r="BD74" s="93">
        <f t="shared" ref="BD74:BD137" si="51" xml:space="preserve"> BB74+BC74</f>
        <v>13862623</v>
      </c>
      <c r="BE74" s="184"/>
      <c r="BF74" s="185"/>
      <c r="BG74" s="30"/>
      <c r="BI74" s="30"/>
      <c r="BK74" s="30"/>
    </row>
    <row r="75" spans="1:63" x14ac:dyDescent="0.35">
      <c r="A75" s="90" t="s">
        <v>121</v>
      </c>
      <c r="B75" s="89">
        <v>877</v>
      </c>
      <c r="C75" s="90" t="s">
        <v>142</v>
      </c>
      <c r="D75" s="203">
        <v>10.52</v>
      </c>
      <c r="E75" s="203">
        <f t="shared" si="43"/>
        <v>10.572599999999998</v>
      </c>
      <c r="F75" s="203">
        <f t="shared" si="44"/>
        <v>11.3156492712</v>
      </c>
      <c r="G75" s="91">
        <f>ACA!W81</f>
        <v>1.0742356776417787</v>
      </c>
      <c r="H75" s="91">
        <f>'Formula factor data'!AH78</f>
        <v>1134.83</v>
      </c>
      <c r="I75" s="91">
        <f>'Formula factor data'!AI78</f>
        <v>272.46515867281721</v>
      </c>
      <c r="J75" s="91">
        <f>'Formula factor data'!AJ78</f>
        <v>11.91958080999243</v>
      </c>
      <c r="K75" s="91">
        <f>'Formula factor data'!AK78</f>
        <v>36.510427706283117</v>
      </c>
      <c r="L75" s="91">
        <f>'Formula factor data'!AL78</f>
        <v>24.698230507191518</v>
      </c>
      <c r="M75" s="91">
        <f>'Formula factor data'!AM78</f>
        <v>92.242521763815276</v>
      </c>
      <c r="N75" s="91">
        <f>'Formula factor data'!AN78</f>
        <v>88.913629825889473</v>
      </c>
      <c r="O75" s="91">
        <f>'Formula factor data'!AO78</f>
        <v>155.06193414080241</v>
      </c>
      <c r="P75" s="91">
        <f>'Formula factor data'!AP78</f>
        <v>179.225422756212</v>
      </c>
      <c r="Q75" s="91">
        <f>'Formula factor data'!AQ78</f>
        <v>22.821472206412444</v>
      </c>
      <c r="R75" s="92">
        <f>$G75*'National calculations'!$E$61</f>
        <v>9.8751092961572962</v>
      </c>
      <c r="S75" s="92">
        <f>$G75*'National calculations'!$E$62</f>
        <v>1.8862448156413141</v>
      </c>
      <c r="T75" s="92">
        <f>$G75*'National calculations'!$E$70</f>
        <v>2.0150076233819423</v>
      </c>
      <c r="U75" s="92">
        <f>$G75*'National calculations'!$E$71</f>
        <v>1.5260719500613238</v>
      </c>
      <c r="V75" s="92">
        <f>$G75*'National calculations'!$E$72</f>
        <v>1.4371745549121215</v>
      </c>
      <c r="W75" s="92">
        <f>$G75*'National calculations'!$E$73</f>
        <v>1.3186446947131822</v>
      </c>
      <c r="X75" s="92">
        <f>$G75*'National calculations'!$E$74</f>
        <v>0.84452525391743138</v>
      </c>
      <c r="Y75" s="92">
        <f>$G75*'National calculations'!$E$75</f>
        <v>0.69636292866875915</v>
      </c>
      <c r="Z75" s="92">
        <f>$G75*'National calculations'!$E$64</f>
        <v>0.82356902477962868</v>
      </c>
      <c r="AA75" s="92">
        <f>$G75*'National calculations'!$E$65</f>
        <v>5.3304422943250929</v>
      </c>
      <c r="AB75" s="93">
        <f t="shared" si="34"/>
        <v>6387745.0610581646</v>
      </c>
      <c r="AC75" s="93">
        <f t="shared" si="34"/>
        <v>292943.516004009</v>
      </c>
      <c r="AD75" s="93">
        <f t="shared" si="34"/>
        <v>13690.286333801556</v>
      </c>
      <c r="AE75" s="93">
        <f t="shared" si="34"/>
        <v>31758.997576161266</v>
      </c>
      <c r="AF75" s="93">
        <f t="shared" si="34"/>
        <v>20232.531008685273</v>
      </c>
      <c r="AG75" s="93">
        <f t="shared" si="34"/>
        <v>69332.013811967539</v>
      </c>
      <c r="AH75" s="93">
        <f t="shared" si="34"/>
        <v>42801.189309094989</v>
      </c>
      <c r="AI75" s="93">
        <f t="shared" si="24"/>
        <v>61548.248072498907</v>
      </c>
      <c r="AJ75" s="93">
        <f t="shared" si="45"/>
        <v>239363.2661122095</v>
      </c>
      <c r="AK75" s="93">
        <f t="shared" si="35"/>
        <v>84134.568781978596</v>
      </c>
      <c r="AL75" s="93">
        <f t="shared" si="35"/>
        <v>69339.668180660534</v>
      </c>
      <c r="AM75" s="92">
        <f t="shared" si="46"/>
        <v>7073526.0801370218</v>
      </c>
      <c r="AN75" s="92">
        <f t="shared" si="36"/>
        <v>9.8751092961572979</v>
      </c>
      <c r="AO75" s="92">
        <f t="shared" si="37"/>
        <v>0.45287487376037783</v>
      </c>
      <c r="AP75" s="92">
        <f t="shared" si="38"/>
        <v>0.37004269765764369</v>
      </c>
      <c r="AQ75" s="92">
        <f t="shared" si="39"/>
        <v>0.13006750494351593</v>
      </c>
      <c r="AR75" s="92">
        <f t="shared" si="40"/>
        <v>0.10719538668155189</v>
      </c>
      <c r="AS75" s="92">
        <f t="shared" si="41"/>
        <v>10.935289759200387</v>
      </c>
      <c r="AT75" s="92">
        <v>0</v>
      </c>
      <c r="AU75" s="92">
        <v>0</v>
      </c>
      <c r="AV75" s="92">
        <f t="shared" si="47"/>
        <v>0</v>
      </c>
      <c r="AW75" s="92">
        <f t="shared" si="48"/>
        <v>0</v>
      </c>
      <c r="AX75" s="92">
        <f t="shared" si="42"/>
        <v>10.94</v>
      </c>
      <c r="AY75" s="184"/>
      <c r="AZ75" s="91">
        <v>388.23</v>
      </c>
      <c r="BA75" s="91">
        <v>1363.4299999999998</v>
      </c>
      <c r="BB75" s="92">
        <f t="shared" si="49"/>
        <v>2420925</v>
      </c>
      <c r="BC75" s="92">
        <f t="shared" si="50"/>
        <v>8502077</v>
      </c>
      <c r="BD75" s="93">
        <f t="shared" si="51"/>
        <v>10923002</v>
      </c>
      <c r="BE75" s="184"/>
      <c r="BF75" s="185"/>
      <c r="BG75" s="30"/>
      <c r="BI75" s="30"/>
      <c r="BK75" s="30"/>
    </row>
    <row r="76" spans="1:63" x14ac:dyDescent="0.35">
      <c r="A76" s="90" t="s">
        <v>121</v>
      </c>
      <c r="B76" s="89">
        <v>943</v>
      </c>
      <c r="C76" s="90" t="s">
        <v>143</v>
      </c>
      <c r="D76" s="203">
        <v>9.7799999999999994</v>
      </c>
      <c r="E76" s="203">
        <f t="shared" si="43"/>
        <v>9.8288999999999991</v>
      </c>
      <c r="F76" s="203">
        <f t="shared" si="44"/>
        <v>10.519681546799999</v>
      </c>
      <c r="G76" s="91">
        <f>ACA!W82</f>
        <v>1.0327752332194744</v>
      </c>
      <c r="H76" s="91">
        <f>'Formula factor data'!AH79</f>
        <v>1053.6500000000001</v>
      </c>
      <c r="I76" s="91">
        <f>'Formula factor data'!AI79</f>
        <v>160.84914796476113</v>
      </c>
      <c r="J76" s="91">
        <f>'Formula factor data'!AJ79</f>
        <v>23.951401236096256</v>
      </c>
      <c r="K76" s="91">
        <f>'Formula factor data'!AK79</f>
        <v>46.189878586010536</v>
      </c>
      <c r="L76" s="91">
        <f>'Formula factor data'!AL79</f>
        <v>32.201000182191059</v>
      </c>
      <c r="M76" s="91">
        <f>'Formula factor data'!AM79</f>
        <v>14.717363274954335</v>
      </c>
      <c r="N76" s="91">
        <f>'Formula factor data'!AN79</f>
        <v>22.642097346083595</v>
      </c>
      <c r="O76" s="91">
        <f>'Formula factor data'!AO79</f>
        <v>83.662549693778885</v>
      </c>
      <c r="P76" s="91">
        <f>'Formula factor data'!AP79</f>
        <v>52.148063327035004</v>
      </c>
      <c r="Q76" s="91">
        <f>'Formula factor data'!AQ79</f>
        <v>17.558920596884871</v>
      </c>
      <c r="R76" s="92">
        <f>$G76*'National calculations'!$E$61</f>
        <v>9.4939765255195656</v>
      </c>
      <c r="S76" s="92">
        <f>$G76*'National calculations'!$E$62</f>
        <v>1.8134446378279729</v>
      </c>
      <c r="T76" s="92">
        <f>$G76*'National calculations'!$E$70</f>
        <v>1.937237806833729</v>
      </c>
      <c r="U76" s="92">
        <f>$G76*'National calculations'!$E$71</f>
        <v>1.46717275076378</v>
      </c>
      <c r="V76" s="92">
        <f>$G76*'National calculations'!$E$72</f>
        <v>1.3817063769328812</v>
      </c>
      <c r="W76" s="92">
        <f>$G76*'National calculations'!$E$73</f>
        <v>1.2677512118250134</v>
      </c>
      <c r="X76" s="92">
        <f>$G76*'National calculations'!$E$74</f>
        <v>0.81193055139354797</v>
      </c>
      <c r="Y76" s="92">
        <f>$G76*'National calculations'!$E$75</f>
        <v>0.66948659500871488</v>
      </c>
      <c r="Z76" s="92">
        <f>$G76*'National calculations'!$E$64</f>
        <v>0.79178313413153056</v>
      </c>
      <c r="AA76" s="92">
        <f>$G76*'National calculations'!$E$65</f>
        <v>5.1247122938327214</v>
      </c>
      <c r="AB76" s="93">
        <f t="shared" si="34"/>
        <v>5701897.1686848048</v>
      </c>
      <c r="AC76" s="93">
        <f t="shared" si="34"/>
        <v>166263.88417925977</v>
      </c>
      <c r="AD76" s="93">
        <f t="shared" si="34"/>
        <v>26447.749200689574</v>
      </c>
      <c r="AE76" s="93">
        <f t="shared" si="34"/>
        <v>38628.062796814796</v>
      </c>
      <c r="AF76" s="93">
        <f t="shared" si="34"/>
        <v>25360.626558349646</v>
      </c>
      <c r="AG76" s="93">
        <f t="shared" si="34"/>
        <v>10635.034422214616</v>
      </c>
      <c r="AH76" s="93">
        <f t="shared" si="34"/>
        <v>10478.772032259865</v>
      </c>
      <c r="AI76" s="93">
        <f t="shared" si="24"/>
        <v>31926.244648814194</v>
      </c>
      <c r="AJ76" s="93">
        <f t="shared" si="45"/>
        <v>143476.48965914268</v>
      </c>
      <c r="AK76" s="93">
        <f t="shared" si="35"/>
        <v>23535.275501382504</v>
      </c>
      <c r="AL76" s="93">
        <f t="shared" si="35"/>
        <v>51291.117262094434</v>
      </c>
      <c r="AM76" s="92">
        <f t="shared" si="46"/>
        <v>6086463.935286684</v>
      </c>
      <c r="AN76" s="92">
        <f t="shared" si="36"/>
        <v>9.4939765255195656</v>
      </c>
      <c r="AO76" s="92">
        <f t="shared" si="37"/>
        <v>0.27683863225539246</v>
      </c>
      <c r="AP76" s="92">
        <f t="shared" si="38"/>
        <v>0.23889635054608441</v>
      </c>
      <c r="AQ76" s="92">
        <f t="shared" si="39"/>
        <v>3.9187545218971477E-2</v>
      </c>
      <c r="AR76" s="92">
        <f t="shared" si="40"/>
        <v>8.5402568451846878E-2</v>
      </c>
      <c r="AS76" s="92">
        <f t="shared" si="41"/>
        <v>10.134301621991861</v>
      </c>
      <c r="AT76" s="92">
        <v>0</v>
      </c>
      <c r="AU76" s="92">
        <v>0</v>
      </c>
      <c r="AV76" s="92">
        <f t="shared" si="47"/>
        <v>0</v>
      </c>
      <c r="AW76" s="92">
        <f t="shared" si="48"/>
        <v>0</v>
      </c>
      <c r="AX76" s="92">
        <f t="shared" si="42"/>
        <v>10.130000000000001</v>
      </c>
      <c r="AY76" s="184"/>
      <c r="AZ76" s="91">
        <v>360.46</v>
      </c>
      <c r="BA76" s="91">
        <v>1265.9000000000001</v>
      </c>
      <c r="BB76" s="92">
        <f t="shared" si="49"/>
        <v>2081333</v>
      </c>
      <c r="BC76" s="92">
        <f t="shared" si="50"/>
        <v>7309434</v>
      </c>
      <c r="BD76" s="93">
        <f t="shared" si="51"/>
        <v>9390767</v>
      </c>
      <c r="BE76" s="184"/>
      <c r="BF76" s="185"/>
      <c r="BG76" s="30"/>
      <c r="BI76" s="30"/>
      <c r="BK76" s="30"/>
    </row>
    <row r="77" spans="1:63" x14ac:dyDescent="0.35">
      <c r="A77" s="90" t="s">
        <v>121</v>
      </c>
      <c r="B77" s="89">
        <v>359</v>
      </c>
      <c r="C77" s="90" t="s">
        <v>144</v>
      </c>
      <c r="D77" s="203">
        <v>10.69</v>
      </c>
      <c r="E77" s="203">
        <f t="shared" si="43"/>
        <v>10.743449999999998</v>
      </c>
      <c r="F77" s="203">
        <f t="shared" si="44"/>
        <v>11.4985067214</v>
      </c>
      <c r="G77" s="91">
        <f>ACA!W83</f>
        <v>1.0695768040581122</v>
      </c>
      <c r="H77" s="91">
        <f>'Formula factor data'!AH80</f>
        <v>1715.16</v>
      </c>
      <c r="I77" s="91">
        <f>'Formula factor data'!AI80</f>
        <v>492.35075297027851</v>
      </c>
      <c r="J77" s="91">
        <f>'Formula factor data'!AJ80</f>
        <v>56.895622603767301</v>
      </c>
      <c r="K77" s="91">
        <f>'Formula factor data'!AK80</f>
        <v>133.61417569594934</v>
      </c>
      <c r="L77" s="91">
        <f>'Formula factor data'!AL80</f>
        <v>147.43304550758461</v>
      </c>
      <c r="M77" s="91">
        <f>'Formula factor data'!AM80</f>
        <v>125.89466911151858</v>
      </c>
      <c r="N77" s="91">
        <f>'Formula factor data'!AN80</f>
        <v>183.83861976996167</v>
      </c>
      <c r="O77" s="91">
        <f>'Formula factor data'!AO80</f>
        <v>197.1809768294716</v>
      </c>
      <c r="P77" s="91">
        <f>'Formula factor data'!AP80</f>
        <v>195.51435509373601</v>
      </c>
      <c r="Q77" s="91">
        <f>'Formula factor data'!AQ80</f>
        <v>36.159315241922172</v>
      </c>
      <c r="R77" s="92">
        <f>$G77*'National calculations'!$E$61</f>
        <v>9.8322817427691191</v>
      </c>
      <c r="S77" s="92">
        <f>$G77*'National calculations'!$E$62</f>
        <v>1.8780643238490373</v>
      </c>
      <c r="T77" s="92">
        <f>$G77*'National calculations'!$E$70</f>
        <v>2.0062686976668056</v>
      </c>
      <c r="U77" s="92">
        <f>$G77*'National calculations'!$E$71</f>
        <v>1.5194534989682424</v>
      </c>
      <c r="V77" s="92">
        <f>$G77*'National calculations'!$E$72</f>
        <v>1.4309416446594139</v>
      </c>
      <c r="W77" s="92">
        <f>$G77*'National calculations'!$E$73</f>
        <v>1.3129258389143061</v>
      </c>
      <c r="X77" s="92">
        <f>$G77*'National calculations'!$E$74</f>
        <v>0.84086261593388156</v>
      </c>
      <c r="Y77" s="92">
        <f>$G77*'National calculations'!$E$75</f>
        <v>0.69334285875249868</v>
      </c>
      <c r="Z77" s="92">
        <f>$G77*'National calculations'!$E$64</f>
        <v>0.81999727227342367</v>
      </c>
      <c r="AA77" s="92">
        <f>$G77*'National calculations'!$E$65</f>
        <v>5.3073245955638617</v>
      </c>
      <c r="AB77" s="93">
        <f t="shared" si="34"/>
        <v>9612443.7217388935</v>
      </c>
      <c r="AC77" s="93">
        <f t="shared" si="34"/>
        <v>527059.83886500355</v>
      </c>
      <c r="AD77" s="93">
        <f t="shared" si="34"/>
        <v>65064.306798595302</v>
      </c>
      <c r="AE77" s="93">
        <f t="shared" si="34"/>
        <v>115721.70026059161</v>
      </c>
      <c r="AF77" s="93">
        <f t="shared" si="34"/>
        <v>120251.80823098852</v>
      </c>
      <c r="AG77" s="93">
        <f t="shared" si="34"/>
        <v>94215.507513105331</v>
      </c>
      <c r="AH77" s="93">
        <f t="shared" si="34"/>
        <v>88112.322955783166</v>
      </c>
      <c r="AI77" s="93">
        <f t="shared" si="24"/>
        <v>77926.992634936949</v>
      </c>
      <c r="AJ77" s="93">
        <f t="shared" si="45"/>
        <v>561292.63839400094</v>
      </c>
      <c r="AK77" s="93">
        <f t="shared" si="35"/>
        <v>91383.105584281831</v>
      </c>
      <c r="AL77" s="93">
        <f t="shared" si="35"/>
        <v>109388.25719105445</v>
      </c>
      <c r="AM77" s="92">
        <f t="shared" si="46"/>
        <v>10901567.561773237</v>
      </c>
      <c r="AN77" s="92">
        <f t="shared" si="36"/>
        <v>9.8322817427691191</v>
      </c>
      <c r="AO77" s="92">
        <f t="shared" si="37"/>
        <v>0.53911377595891363</v>
      </c>
      <c r="AP77" s="92">
        <f t="shared" si="38"/>
        <v>0.57412948471688885</v>
      </c>
      <c r="AQ77" s="92">
        <f t="shared" si="39"/>
        <v>9.3473050833252344E-2</v>
      </c>
      <c r="AR77" s="92">
        <f t="shared" si="40"/>
        <v>0.11188998294165022</v>
      </c>
      <c r="AS77" s="92">
        <f t="shared" si="41"/>
        <v>11.150888037219827</v>
      </c>
      <c r="AT77" s="92">
        <v>0</v>
      </c>
      <c r="AU77" s="92">
        <v>0</v>
      </c>
      <c r="AV77" s="92">
        <f t="shared" si="47"/>
        <v>0</v>
      </c>
      <c r="AW77" s="92">
        <f t="shared" si="48"/>
        <v>0</v>
      </c>
      <c r="AX77" s="92">
        <f t="shared" si="42"/>
        <v>11.15</v>
      </c>
      <c r="AY77" s="184"/>
      <c r="AZ77" s="91">
        <v>586.76</v>
      </c>
      <c r="BA77" s="91">
        <v>2060.66</v>
      </c>
      <c r="BB77" s="92">
        <f t="shared" si="49"/>
        <v>3729154</v>
      </c>
      <c r="BC77" s="92">
        <f t="shared" si="50"/>
        <v>13096525</v>
      </c>
      <c r="BD77" s="93">
        <f t="shared" si="51"/>
        <v>16825679</v>
      </c>
      <c r="BE77" s="184"/>
      <c r="BF77" s="185"/>
      <c r="BG77" s="30"/>
      <c r="BI77" s="30"/>
      <c r="BK77" s="30"/>
    </row>
    <row r="78" spans="1:63" x14ac:dyDescent="0.35">
      <c r="A78" s="90" t="s">
        <v>121</v>
      </c>
      <c r="B78" s="89">
        <v>344</v>
      </c>
      <c r="C78" s="90" t="s">
        <v>145</v>
      </c>
      <c r="D78" s="203">
        <v>10.75</v>
      </c>
      <c r="E78" s="203">
        <f t="shared" si="43"/>
        <v>10.803749999999999</v>
      </c>
      <c r="F78" s="203">
        <f t="shared" si="44"/>
        <v>11.563044645</v>
      </c>
      <c r="G78" s="91">
        <f>ACA!W84</f>
        <v>1.0634196367542266</v>
      </c>
      <c r="H78" s="91">
        <f>'Formula factor data'!AH81</f>
        <v>1400.73</v>
      </c>
      <c r="I78" s="91">
        <f>'Formula factor data'!AI81</f>
        <v>427.14017544557606</v>
      </c>
      <c r="J78" s="91">
        <f>'Formula factor data'!AJ81</f>
        <v>215.36364524707776</v>
      </c>
      <c r="K78" s="91">
        <f>'Formula factor data'!AK81</f>
        <v>209.12624281031606</v>
      </c>
      <c r="L78" s="91">
        <f>'Formula factor data'!AL81</f>
        <v>55.616838394458533</v>
      </c>
      <c r="M78" s="91">
        <f>'Formula factor data'!AM81</f>
        <v>38.98376522976065</v>
      </c>
      <c r="N78" s="91">
        <f>'Formula factor data'!AN81</f>
        <v>112.44650504050962</v>
      </c>
      <c r="O78" s="91">
        <f>'Formula factor data'!AO81</f>
        <v>140.51481600593729</v>
      </c>
      <c r="P78" s="91">
        <f>'Formula factor data'!AP81</f>
        <v>96.69890490229561</v>
      </c>
      <c r="Q78" s="91">
        <f>'Formula factor data'!AQ81</f>
        <v>42.960736460740833</v>
      </c>
      <c r="R78" s="92">
        <f>$G78*'National calculations'!$E$61</f>
        <v>9.7756808484345772</v>
      </c>
      <c r="S78" s="92">
        <f>$G78*'National calculations'!$E$62</f>
        <v>1.8672529859390119</v>
      </c>
      <c r="T78" s="92">
        <f>$G78*'National calculations'!$E$70</f>
        <v>1.99471933348724</v>
      </c>
      <c r="U78" s="92">
        <f>$G78*'National calculations'!$E$71</f>
        <v>1.5107065540381301</v>
      </c>
      <c r="V78" s="92">
        <f>$G78*'National calculations'!$E$72</f>
        <v>1.4227042305019295</v>
      </c>
      <c r="W78" s="92">
        <f>$G78*'National calculations'!$E$73</f>
        <v>1.3053677991203256</v>
      </c>
      <c r="X78" s="92">
        <f>$G78*'National calculations'!$E$74</f>
        <v>0.83602207359391645</v>
      </c>
      <c r="Y78" s="92">
        <f>$G78*'National calculations'!$E$75</f>
        <v>0.68935153436691343</v>
      </c>
      <c r="Z78" s="92">
        <f>$G78*'National calculations'!$E$64</f>
        <v>0.81527684417984381</v>
      </c>
      <c r="AA78" s="92">
        <f>$G78*'National calculations'!$E$65</f>
        <v>5.2767722450015375</v>
      </c>
      <c r="AB78" s="93">
        <f t="shared" si="34"/>
        <v>7805060.9778518258</v>
      </c>
      <c r="AC78" s="93">
        <f t="shared" si="34"/>
        <v>454619.89776870125</v>
      </c>
      <c r="AD78" s="93">
        <f t="shared" si="34"/>
        <v>244866.31533564097</v>
      </c>
      <c r="AE78" s="93">
        <f t="shared" si="34"/>
        <v>180079.17981190089</v>
      </c>
      <c r="AF78" s="93">
        <f t="shared" si="34"/>
        <v>45101.997424434834</v>
      </c>
      <c r="AG78" s="93">
        <f t="shared" si="34"/>
        <v>29006.246537055798</v>
      </c>
      <c r="AH78" s="93">
        <f t="shared" si="34"/>
        <v>53584.423378042709</v>
      </c>
      <c r="AI78" s="93">
        <f t="shared" si="24"/>
        <v>55212.539288537118</v>
      </c>
      <c r="AJ78" s="93">
        <f t="shared" si="45"/>
        <v>607850.70177561231</v>
      </c>
      <c r="AK78" s="93">
        <f t="shared" si="35"/>
        <v>44936.735473902532</v>
      </c>
      <c r="AL78" s="93">
        <f t="shared" si="35"/>
        <v>129215.5924150918</v>
      </c>
      <c r="AM78" s="92">
        <f t="shared" si="46"/>
        <v>9041683.9052851349</v>
      </c>
      <c r="AN78" s="92">
        <f t="shared" si="36"/>
        <v>9.7756808484345772</v>
      </c>
      <c r="AO78" s="92">
        <f t="shared" si="37"/>
        <v>0.56940221742610309</v>
      </c>
      <c r="AP78" s="92">
        <f t="shared" si="38"/>
        <v>0.76132069703455674</v>
      </c>
      <c r="AQ78" s="92">
        <f t="shared" si="39"/>
        <v>5.6282351362782555E-2</v>
      </c>
      <c r="AR78" s="92">
        <f t="shared" si="40"/>
        <v>0.16183991331724373</v>
      </c>
      <c r="AS78" s="92">
        <f t="shared" si="41"/>
        <v>11.324526027575265</v>
      </c>
      <c r="AT78" s="92">
        <v>0</v>
      </c>
      <c r="AU78" s="92">
        <v>0</v>
      </c>
      <c r="AV78" s="92">
        <f t="shared" si="47"/>
        <v>0</v>
      </c>
      <c r="AW78" s="92">
        <f t="shared" si="48"/>
        <v>0</v>
      </c>
      <c r="AX78" s="92">
        <f t="shared" si="42"/>
        <v>11.32</v>
      </c>
      <c r="AY78" s="184"/>
      <c r="AZ78" s="91">
        <v>479.2</v>
      </c>
      <c r="BA78" s="91">
        <v>1682.8899999999999</v>
      </c>
      <c r="BB78" s="92">
        <f t="shared" si="49"/>
        <v>3091991</v>
      </c>
      <c r="BC78" s="92">
        <f t="shared" si="50"/>
        <v>10858680</v>
      </c>
      <c r="BD78" s="93">
        <f t="shared" si="51"/>
        <v>13950671</v>
      </c>
      <c r="BE78" s="184"/>
      <c r="BF78" s="185"/>
      <c r="BG78" s="30"/>
      <c r="BI78" s="30"/>
      <c r="BK78" s="30"/>
    </row>
    <row r="79" spans="1:63" x14ac:dyDescent="0.35">
      <c r="A79" s="90" t="s">
        <v>146</v>
      </c>
      <c r="B79" s="89">
        <v>301</v>
      </c>
      <c r="C79" s="90" t="s">
        <v>147</v>
      </c>
      <c r="D79" s="203">
        <v>12.58</v>
      </c>
      <c r="E79" s="203">
        <f t="shared" si="43"/>
        <v>12.642899999999999</v>
      </c>
      <c r="F79" s="203">
        <f t="shared" si="44"/>
        <v>13.5314513148</v>
      </c>
      <c r="G79" s="91">
        <f>ACA!W85</f>
        <v>1.1744357018157188</v>
      </c>
      <c r="H79" s="91">
        <f>'Formula factor data'!AH82</f>
        <v>484.07</v>
      </c>
      <c r="I79" s="91">
        <f>'Formula factor data'!AI82</f>
        <v>126.60292307692308</v>
      </c>
      <c r="J79" s="91">
        <f>'Formula factor data'!AJ82</f>
        <v>0</v>
      </c>
      <c r="K79" s="91">
        <f>'Formula factor data'!AK82</f>
        <v>6.1446818784972228</v>
      </c>
      <c r="L79" s="91">
        <f>'Formula factor data'!AL82</f>
        <v>51.948698963153888</v>
      </c>
      <c r="M79" s="91">
        <f>'Formula factor data'!AM82</f>
        <v>73.754675765918805</v>
      </c>
      <c r="N79" s="91">
        <f>'Formula factor data'!AN82</f>
        <v>176.15782119689379</v>
      </c>
      <c r="O79" s="91">
        <f>'Formula factor data'!AO82</f>
        <v>86.429931462714535</v>
      </c>
      <c r="P79" s="91">
        <f>'Formula factor data'!AP82</f>
        <v>263.87773911381402</v>
      </c>
      <c r="Q79" s="91">
        <f>'Formula factor data'!AQ82</f>
        <v>10.431817865832464</v>
      </c>
      <c r="R79" s="92">
        <f>$G79*'National calculations'!$E$61</f>
        <v>10.796216471044128</v>
      </c>
      <c r="S79" s="92">
        <f>$G79*'National calculations'!$E$62</f>
        <v>2.0621855147438946</v>
      </c>
      <c r="T79" s="92">
        <f>$G79*'National calculations'!$E$70</f>
        <v>2.2029587562439361</v>
      </c>
      <c r="U79" s="92">
        <f>$G79*'National calculations'!$E$71</f>
        <v>1.6684172933318044</v>
      </c>
      <c r="V79" s="92">
        <f>$G79*'National calculations'!$E$72</f>
        <v>1.571227936438691</v>
      </c>
      <c r="W79" s="92">
        <f>$G79*'National calculations'!$E$73</f>
        <v>1.4416421272478694</v>
      </c>
      <c r="X79" s="92">
        <f>$G79*'National calculations'!$E$74</f>
        <v>0.92329889048459057</v>
      </c>
      <c r="Y79" s="92">
        <f>$G79*'National calculations'!$E$75</f>
        <v>0.76131662899606578</v>
      </c>
      <c r="Z79" s="92">
        <f>$G79*'National calculations'!$E$64</f>
        <v>0.90038795558723606</v>
      </c>
      <c r="AA79" s="92">
        <f>$G79*'National calculations'!$E$65</f>
        <v>5.8276427298214033</v>
      </c>
      <c r="AB79" s="93">
        <f t="shared" si="34"/>
        <v>2978890.9690688485</v>
      </c>
      <c r="AC79" s="93">
        <f t="shared" si="34"/>
        <v>148814.8670332758</v>
      </c>
      <c r="AD79" s="93">
        <f t="shared" si="34"/>
        <v>0</v>
      </c>
      <c r="AE79" s="93">
        <f t="shared" si="34"/>
        <v>5843.5792996211749</v>
      </c>
      <c r="AF79" s="93">
        <f t="shared" si="34"/>
        <v>46525.250831354104</v>
      </c>
      <c r="AG79" s="93">
        <f t="shared" si="34"/>
        <v>60606.873169423961</v>
      </c>
      <c r="AH79" s="93">
        <f t="shared" si="34"/>
        <v>92708.402890926707</v>
      </c>
      <c r="AI79" s="93">
        <f t="shared" si="24"/>
        <v>37506.310117366251</v>
      </c>
      <c r="AJ79" s="93">
        <f t="shared" si="45"/>
        <v>243190.41630869219</v>
      </c>
      <c r="AK79" s="93">
        <f t="shared" si="35"/>
        <v>135427.63268603134</v>
      </c>
      <c r="AL79" s="93">
        <f t="shared" si="35"/>
        <v>34651.95730044457</v>
      </c>
      <c r="AM79" s="92">
        <f t="shared" si="46"/>
        <v>3540975.8423972926</v>
      </c>
      <c r="AN79" s="92">
        <f t="shared" si="36"/>
        <v>10.796216471044126</v>
      </c>
      <c r="AO79" s="92">
        <f t="shared" si="37"/>
        <v>0.53934082693301855</v>
      </c>
      <c r="AP79" s="92">
        <f t="shared" si="38"/>
        <v>0.88138048871680574</v>
      </c>
      <c r="AQ79" s="92">
        <f t="shared" si="39"/>
        <v>0.49082227373245396</v>
      </c>
      <c r="AR79" s="92">
        <f t="shared" si="40"/>
        <v>0.12558701746573758</v>
      </c>
      <c r="AS79" s="92">
        <f t="shared" si="41"/>
        <v>12.833347077892142</v>
      </c>
      <c r="AT79" s="92">
        <v>0</v>
      </c>
      <c r="AU79" s="92">
        <v>0</v>
      </c>
      <c r="AV79" s="92">
        <f t="shared" si="47"/>
        <v>0</v>
      </c>
      <c r="AW79" s="92">
        <f t="shared" si="48"/>
        <v>0</v>
      </c>
      <c r="AX79" s="92">
        <f t="shared" si="42"/>
        <v>12.83</v>
      </c>
      <c r="AY79" s="184"/>
      <c r="AZ79" s="91">
        <v>165.6</v>
      </c>
      <c r="BA79" s="91">
        <v>581.58000000000004</v>
      </c>
      <c r="BB79" s="92">
        <f t="shared" si="49"/>
        <v>1211050</v>
      </c>
      <c r="BC79" s="92">
        <f t="shared" si="50"/>
        <v>4253153</v>
      </c>
      <c r="BD79" s="93">
        <f t="shared" si="51"/>
        <v>5464203</v>
      </c>
      <c r="BE79" s="184"/>
      <c r="BF79" s="185"/>
      <c r="BG79" s="30"/>
      <c r="BI79" s="30"/>
      <c r="BK79" s="30"/>
    </row>
    <row r="80" spans="1:63" x14ac:dyDescent="0.35">
      <c r="A80" s="90" t="s">
        <v>146</v>
      </c>
      <c r="B80" s="89">
        <v>302</v>
      </c>
      <c r="C80" s="90" t="s">
        <v>148</v>
      </c>
      <c r="D80" s="203">
        <v>13.06</v>
      </c>
      <c r="E80" s="203">
        <f t="shared" si="43"/>
        <v>13.125299999999999</v>
      </c>
      <c r="F80" s="203">
        <f t="shared" si="44"/>
        <v>14.047754703600001</v>
      </c>
      <c r="G80" s="91">
        <f>ACA!W86</f>
        <v>1.3257909621308182</v>
      </c>
      <c r="H80" s="91">
        <f>'Formula factor data'!AH83</f>
        <v>1202.9100000000001</v>
      </c>
      <c r="I80" s="91">
        <f>'Formula factor data'!AI83</f>
        <v>255.07229481083317</v>
      </c>
      <c r="J80" s="91">
        <f>'Formula factor data'!AJ83</f>
        <v>0</v>
      </c>
      <c r="K80" s="91">
        <f>'Formula factor data'!AK83</f>
        <v>6.3585103637725799</v>
      </c>
      <c r="L80" s="91">
        <f>'Formula factor data'!AL83</f>
        <v>24.282500208107884</v>
      </c>
      <c r="M80" s="91">
        <f>'Formula factor data'!AM83</f>
        <v>42.056289020228093</v>
      </c>
      <c r="N80" s="91">
        <f>'Formula factor data'!AN83</f>
        <v>98.531877133105809</v>
      </c>
      <c r="O80" s="91">
        <f>'Formula factor data'!AO83</f>
        <v>174.43346541246981</v>
      </c>
      <c r="P80" s="91">
        <f>'Formula factor data'!AP83</f>
        <v>665.83844816280009</v>
      </c>
      <c r="Q80" s="91">
        <f>'Formula factor data'!AQ83</f>
        <v>18.553753876690237</v>
      </c>
      <c r="R80" s="92">
        <f>$G80*'National calculations'!$E$61</f>
        <v>12.187577574820798</v>
      </c>
      <c r="S80" s="92">
        <f>$G80*'National calculations'!$E$62</f>
        <v>2.3279494258030837</v>
      </c>
      <c r="T80" s="92">
        <f>$G80*'National calculations'!$E$70</f>
        <v>2.4868648019297366</v>
      </c>
      <c r="U80" s="92">
        <f>$G80*'National calculations'!$E$71</f>
        <v>1.8834343720497269</v>
      </c>
      <c r="V80" s="92">
        <f>$G80*'National calculations'!$E$72</f>
        <v>1.773719748435181</v>
      </c>
      <c r="W80" s="92">
        <f>$G80*'National calculations'!$E$73</f>
        <v>1.6274335836157829</v>
      </c>
      <c r="X80" s="92">
        <f>$G80*'National calculations'!$E$74</f>
        <v>1.0422889243381981</v>
      </c>
      <c r="Y80" s="92">
        <f>$G80*'National calculations'!$E$75</f>
        <v>0.85943121831395264</v>
      </c>
      <c r="Z80" s="92">
        <f>$G80*'National calculations'!$E$64</f>
        <v>1.0164253454518279</v>
      </c>
      <c r="AA80" s="92">
        <f>$G80*'National calculations'!$E$65</f>
        <v>6.5786794881827539</v>
      </c>
      <c r="AB80" s="93">
        <f t="shared" si="34"/>
        <v>8356518.596100782</v>
      </c>
      <c r="AC80" s="93">
        <f t="shared" si="34"/>
        <v>338463.37927859771</v>
      </c>
      <c r="AD80" s="93">
        <f t="shared" si="34"/>
        <v>0</v>
      </c>
      <c r="AE80" s="93">
        <f t="shared" si="34"/>
        <v>6826.2270752733029</v>
      </c>
      <c r="AF80" s="93">
        <f t="shared" si="34"/>
        <v>24550.099591486338</v>
      </c>
      <c r="AG80" s="93">
        <f t="shared" si="34"/>
        <v>39012.975777649423</v>
      </c>
      <c r="AH80" s="93">
        <f t="shared" si="34"/>
        <v>58538.250011150354</v>
      </c>
      <c r="AI80" s="93">
        <f t="shared" si="24"/>
        <v>85450.732445673275</v>
      </c>
      <c r="AJ80" s="93">
        <f t="shared" si="45"/>
        <v>214378.28490123269</v>
      </c>
      <c r="AK80" s="93">
        <f t="shared" si="35"/>
        <v>385761.79257272038</v>
      </c>
      <c r="AL80" s="93">
        <f t="shared" si="35"/>
        <v>69573.744032702787</v>
      </c>
      <c r="AM80" s="92">
        <f t="shared" si="46"/>
        <v>9364695.7968860362</v>
      </c>
      <c r="AN80" s="92">
        <f t="shared" si="36"/>
        <v>12.187577574820798</v>
      </c>
      <c r="AO80" s="92">
        <f t="shared" si="37"/>
        <v>0.49363244319454808</v>
      </c>
      <c r="AP80" s="92">
        <f t="shared" si="38"/>
        <v>0.31266034384342045</v>
      </c>
      <c r="AQ80" s="92">
        <f t="shared" si="39"/>
        <v>0.56261488780455982</v>
      </c>
      <c r="AR80" s="92">
        <f t="shared" si="40"/>
        <v>0.10146993545433432</v>
      </c>
      <c r="AS80" s="92">
        <f t="shared" si="41"/>
        <v>13.657955185117661</v>
      </c>
      <c r="AT80" s="92">
        <v>0</v>
      </c>
      <c r="AU80" s="92">
        <v>0</v>
      </c>
      <c r="AV80" s="92">
        <f t="shared" si="47"/>
        <v>0</v>
      </c>
      <c r="AW80" s="92">
        <f t="shared" si="48"/>
        <v>0</v>
      </c>
      <c r="AX80" s="92">
        <f t="shared" si="42"/>
        <v>13.66</v>
      </c>
      <c r="AY80" s="184"/>
      <c r="AZ80" s="91">
        <v>411.52</v>
      </c>
      <c r="BA80" s="91">
        <v>1445.23</v>
      </c>
      <c r="BB80" s="92">
        <f t="shared" si="49"/>
        <v>3204178</v>
      </c>
      <c r="BC80" s="92">
        <f t="shared" si="50"/>
        <v>11252850</v>
      </c>
      <c r="BD80" s="93">
        <f t="shared" si="51"/>
        <v>14457028</v>
      </c>
      <c r="BE80" s="184"/>
      <c r="BF80" s="185"/>
      <c r="BG80" s="30"/>
      <c r="BI80" s="30"/>
      <c r="BK80" s="30"/>
    </row>
    <row r="81" spans="1:63" x14ac:dyDescent="0.35">
      <c r="A81" s="90" t="s">
        <v>146</v>
      </c>
      <c r="B81" s="89">
        <v>303</v>
      </c>
      <c r="C81" s="90" t="s">
        <v>149</v>
      </c>
      <c r="D81" s="203">
        <v>12.84</v>
      </c>
      <c r="E81" s="203">
        <f t="shared" si="43"/>
        <v>12.904199999999998</v>
      </c>
      <c r="F81" s="203">
        <f t="shared" si="44"/>
        <v>13.8111156504</v>
      </c>
      <c r="G81" s="91">
        <f>ACA!W87</f>
        <v>1.2987387015968888</v>
      </c>
      <c r="H81" s="91">
        <f>'Formula factor data'!AH84</f>
        <v>1130.29</v>
      </c>
      <c r="I81" s="91">
        <f>'Formula factor data'!AI84</f>
        <v>215.62166089005959</v>
      </c>
      <c r="J81" s="91">
        <f>'Formula factor data'!AJ84</f>
        <v>0</v>
      </c>
      <c r="K81" s="91">
        <f>'Formula factor data'!AK84</f>
        <v>9.3499639759839877</v>
      </c>
      <c r="L81" s="91">
        <f>'Formula factor data'!AL84</f>
        <v>81.585975983989329</v>
      </c>
      <c r="M81" s="91">
        <f>'Formula factor data'!AM84</f>
        <v>90.785134089392926</v>
      </c>
      <c r="N81" s="91">
        <f>'Formula factor data'!AN84</f>
        <v>143.11477118078719</v>
      </c>
      <c r="O81" s="91">
        <f>'Formula factor data'!AO84</f>
        <v>161.21147565043361</v>
      </c>
      <c r="P81" s="91">
        <f>'Formula factor data'!AP84</f>
        <v>286.499046983352</v>
      </c>
      <c r="Q81" s="91">
        <f>'Formula factor data'!AQ84</f>
        <v>20.031221159633517</v>
      </c>
      <c r="R81" s="92">
        <f>$G81*'National calculations'!$E$61</f>
        <v>11.938894687963861</v>
      </c>
      <c r="S81" s="92">
        <f>$G81*'National calculations'!$E$62</f>
        <v>2.2804485028254371</v>
      </c>
      <c r="T81" s="92">
        <f>$G81*'National calculations'!$E$70</f>
        <v>2.4361212711197688</v>
      </c>
      <c r="U81" s="92">
        <f>$G81*'National calculations'!$E$71</f>
        <v>1.8450036097451188</v>
      </c>
      <c r="V81" s="92">
        <f>$G81*'National calculations'!$E$72</f>
        <v>1.7375276713133658</v>
      </c>
      <c r="W81" s="92">
        <f>$G81*'National calculations'!$E$73</f>
        <v>1.5942264200710246</v>
      </c>
      <c r="X81" s="92">
        <f>$G81*'National calculations'!$E$74</f>
        <v>1.0210214151016674</v>
      </c>
      <c r="Y81" s="92">
        <f>$G81*'National calculations'!$E$75</f>
        <v>0.84189485104874329</v>
      </c>
      <c r="Z81" s="92">
        <f>$G81*'National calculations'!$E$64</f>
        <v>0.9956855727094801</v>
      </c>
      <c r="AA81" s="92">
        <f>$G81*'National calculations'!$E$65</f>
        <v>6.4444440343541158</v>
      </c>
      <c r="AB81" s="93">
        <f t="shared" si="34"/>
        <v>7691815.5678094439</v>
      </c>
      <c r="AC81" s="93">
        <f t="shared" si="34"/>
        <v>280277.03343947814</v>
      </c>
      <c r="AD81" s="93">
        <f t="shared" si="34"/>
        <v>0</v>
      </c>
      <c r="AE81" s="93">
        <f t="shared" si="34"/>
        <v>9832.9088534060502</v>
      </c>
      <c r="AF81" s="93">
        <f t="shared" si="34"/>
        <v>80801.997792074821</v>
      </c>
      <c r="AG81" s="93">
        <f t="shared" si="34"/>
        <v>82497.273809550461</v>
      </c>
      <c r="AH81" s="93">
        <f t="shared" si="34"/>
        <v>83290.250329986447</v>
      </c>
      <c r="AI81" s="93">
        <f t="shared" si="24"/>
        <v>77362.173429639835</v>
      </c>
      <c r="AJ81" s="93">
        <f t="shared" si="45"/>
        <v>333784.60421465762</v>
      </c>
      <c r="AK81" s="93">
        <f t="shared" si="35"/>
        <v>162599.89157551326</v>
      </c>
      <c r="AL81" s="93">
        <f t="shared" si="35"/>
        <v>73581.347710726041</v>
      </c>
      <c r="AM81" s="92">
        <f t="shared" si="46"/>
        <v>8542058.4447498191</v>
      </c>
      <c r="AN81" s="92">
        <f t="shared" si="36"/>
        <v>11.938894687963863</v>
      </c>
      <c r="AO81" s="92">
        <f t="shared" si="37"/>
        <v>0.43503356992760306</v>
      </c>
      <c r="AP81" s="92">
        <f t="shared" si="38"/>
        <v>0.51808564610674768</v>
      </c>
      <c r="AQ81" s="92">
        <f t="shared" si="39"/>
        <v>0.25238033396414999</v>
      </c>
      <c r="AR81" s="92">
        <f t="shared" si="40"/>
        <v>0.11420970167216214</v>
      </c>
      <c r="AS81" s="92">
        <f t="shared" si="41"/>
        <v>13.258603939634526</v>
      </c>
      <c r="AT81" s="92">
        <v>0</v>
      </c>
      <c r="AU81" s="92">
        <v>0</v>
      </c>
      <c r="AV81" s="92">
        <f t="shared" si="47"/>
        <v>0</v>
      </c>
      <c r="AW81" s="92">
        <f t="shared" si="48"/>
        <v>0</v>
      </c>
      <c r="AX81" s="92">
        <f t="shared" si="42"/>
        <v>13.26</v>
      </c>
      <c r="AY81" s="184"/>
      <c r="AZ81" s="91">
        <v>386.68</v>
      </c>
      <c r="BA81" s="91">
        <v>1357.9699999999998</v>
      </c>
      <c r="BB81" s="92">
        <f t="shared" si="49"/>
        <v>2922605</v>
      </c>
      <c r="BC81" s="92">
        <f t="shared" si="50"/>
        <v>10263809</v>
      </c>
      <c r="BD81" s="93">
        <f t="shared" si="51"/>
        <v>13186414</v>
      </c>
      <c r="BE81" s="184"/>
      <c r="BF81" s="185"/>
      <c r="BG81" s="30"/>
      <c r="BI81" s="30"/>
      <c r="BK81" s="30"/>
    </row>
    <row r="82" spans="1:63" x14ac:dyDescent="0.35">
      <c r="A82" s="90" t="s">
        <v>146</v>
      </c>
      <c r="B82" s="89">
        <v>304</v>
      </c>
      <c r="C82" s="90" t="s">
        <v>150</v>
      </c>
      <c r="D82" s="203">
        <v>13.07</v>
      </c>
      <c r="E82" s="203">
        <f t="shared" si="43"/>
        <v>13.135349999999999</v>
      </c>
      <c r="F82" s="203">
        <f t="shared" si="44"/>
        <v>14.0585110242</v>
      </c>
      <c r="G82" s="91">
        <f>ACA!W88</f>
        <v>1.2600012967221434</v>
      </c>
      <c r="H82" s="91">
        <f>'Formula factor data'!AH85</f>
        <v>644.91</v>
      </c>
      <c r="I82" s="91">
        <f>'Formula factor data'!AI85</f>
        <v>138.43042589437817</v>
      </c>
      <c r="J82" s="91">
        <f>'Formula factor data'!AJ85</f>
        <v>0</v>
      </c>
      <c r="K82" s="91">
        <f>'Formula factor data'!AK85</f>
        <v>1.8667364960996908</v>
      </c>
      <c r="L82" s="91">
        <f>'Formula factor data'!AL85</f>
        <v>30.563855173428838</v>
      </c>
      <c r="M82" s="91">
        <f>'Formula factor data'!AM85</f>
        <v>57.710633370946368</v>
      </c>
      <c r="N82" s="91">
        <f>'Formula factor data'!AN85</f>
        <v>108.0175999607516</v>
      </c>
      <c r="O82" s="91">
        <f>'Formula factor data'!AO85</f>
        <v>107.76448314772114</v>
      </c>
      <c r="P82" s="91">
        <f>'Formula factor data'!AP85</f>
        <v>437.06093785160101</v>
      </c>
      <c r="Q82" s="91">
        <f>'Formula factor data'!AQ85</f>
        <v>8.7856497337746422</v>
      </c>
      <c r="R82" s="92">
        <f>$G82*'National calculations'!$E$61</f>
        <v>11.582793959837451</v>
      </c>
      <c r="S82" s="92">
        <f>$G82*'National calculations'!$E$62</f>
        <v>2.2124296959312271</v>
      </c>
      <c r="T82" s="92">
        <f>$G82*'National calculations'!$E$70</f>
        <v>2.3634592214809058</v>
      </c>
      <c r="U82" s="92">
        <f>$G82*'National calculations'!$E$71</f>
        <v>1.7899727927392153</v>
      </c>
      <c r="V82" s="92">
        <f>$G82*'National calculations'!$E$72</f>
        <v>1.6857025329680002</v>
      </c>
      <c r="W82" s="92">
        <f>$G82*'National calculations'!$E$73</f>
        <v>1.5466755199397098</v>
      </c>
      <c r="X82" s="92">
        <f>$G82*'National calculations'!$E$74</f>
        <v>0.9905674678265558</v>
      </c>
      <c r="Y82" s="92">
        <f>$G82*'National calculations'!$E$75</f>
        <v>0.81678370154119495</v>
      </c>
      <c r="Z82" s="92">
        <f>$G82*'National calculations'!$E$64</f>
        <v>0.96598731615443556</v>
      </c>
      <c r="AA82" s="92">
        <f>$G82*'National calculations'!$E$65</f>
        <v>6.2522259712098807</v>
      </c>
      <c r="AB82" s="93">
        <f t="shared" si="34"/>
        <v>4257820.0020040981</v>
      </c>
      <c r="AC82" s="93">
        <f t="shared" si="34"/>
        <v>174572.52348940374</v>
      </c>
      <c r="AD82" s="93">
        <f t="shared" si="34"/>
        <v>0</v>
      </c>
      <c r="AE82" s="93">
        <f t="shared" si="34"/>
        <v>1904.602297362115</v>
      </c>
      <c r="AF82" s="93">
        <f t="shared" si="34"/>
        <v>29367.293807376183</v>
      </c>
      <c r="AG82" s="93">
        <f t="shared" si="34"/>
        <v>50877.98560878331</v>
      </c>
      <c r="AH82" s="93">
        <f t="shared" si="34"/>
        <v>60989.270670079444</v>
      </c>
      <c r="AI82" s="93">
        <f t="shared" si="24"/>
        <v>50171.555860839551</v>
      </c>
      <c r="AJ82" s="93">
        <f t="shared" si="45"/>
        <v>193310.70824444061</v>
      </c>
      <c r="AK82" s="93">
        <f t="shared" si="35"/>
        <v>240651.33374018891</v>
      </c>
      <c r="AL82" s="93">
        <f t="shared" si="35"/>
        <v>31310.024440491627</v>
      </c>
      <c r="AM82" s="92">
        <f t="shared" si="46"/>
        <v>4897664.5919186221</v>
      </c>
      <c r="AN82" s="92">
        <f t="shared" si="36"/>
        <v>11.582793959837447</v>
      </c>
      <c r="AO82" s="92">
        <f t="shared" si="37"/>
        <v>0.4748997303021032</v>
      </c>
      <c r="AP82" s="92">
        <f t="shared" si="38"/>
        <v>0.5258742978265174</v>
      </c>
      <c r="AQ82" s="92">
        <f t="shared" si="39"/>
        <v>0.65465773883364908</v>
      </c>
      <c r="AR82" s="92">
        <f t="shared" si="40"/>
        <v>8.517446998722146E-2</v>
      </c>
      <c r="AS82" s="92">
        <f t="shared" si="41"/>
        <v>13.323400196786936</v>
      </c>
      <c r="AT82" s="92">
        <v>0</v>
      </c>
      <c r="AU82" s="92">
        <v>0</v>
      </c>
      <c r="AV82" s="92">
        <f t="shared" si="47"/>
        <v>0</v>
      </c>
      <c r="AW82" s="92">
        <f t="shared" si="48"/>
        <v>0</v>
      </c>
      <c r="AX82" s="92">
        <f t="shared" si="42"/>
        <v>13.32</v>
      </c>
      <c r="AY82" s="184"/>
      <c r="AZ82" s="91">
        <v>220.63</v>
      </c>
      <c r="BA82" s="91">
        <v>774.81999999999994</v>
      </c>
      <c r="BB82" s="92">
        <f t="shared" si="49"/>
        <v>1675112</v>
      </c>
      <c r="BC82" s="92">
        <f t="shared" si="50"/>
        <v>5882744</v>
      </c>
      <c r="BD82" s="93">
        <f t="shared" si="51"/>
        <v>7557856</v>
      </c>
      <c r="BE82" s="184"/>
      <c r="BF82" s="185"/>
      <c r="BG82" s="30"/>
      <c r="BI82" s="30"/>
      <c r="BK82" s="30"/>
    </row>
    <row r="83" spans="1:63" x14ac:dyDescent="0.35">
      <c r="A83" s="90" t="s">
        <v>146</v>
      </c>
      <c r="B83" s="89">
        <v>305</v>
      </c>
      <c r="C83" s="90" t="s">
        <v>151</v>
      </c>
      <c r="D83" s="203">
        <v>12.83</v>
      </c>
      <c r="E83" s="203">
        <f t="shared" si="43"/>
        <v>12.894149999999998</v>
      </c>
      <c r="F83" s="203">
        <f t="shared" si="44"/>
        <v>13.800359329800001</v>
      </c>
      <c r="G83" s="91">
        <f>ACA!W89</f>
        <v>1.3151059752852179</v>
      </c>
      <c r="H83" s="91">
        <f>'Formula factor data'!AH86</f>
        <v>1489.29</v>
      </c>
      <c r="I83" s="91">
        <f>'Formula factor data'!AI86</f>
        <v>222.53196321033613</v>
      </c>
      <c r="J83" s="91">
        <f>'Formula factor data'!AJ86</f>
        <v>7.3035208816705337</v>
      </c>
      <c r="K83" s="91">
        <f>'Formula factor data'!AK86</f>
        <v>76.255040603248261</v>
      </c>
      <c r="L83" s="91">
        <f>'Formula factor data'!AL86</f>
        <v>52.224100928074243</v>
      </c>
      <c r="M83" s="91">
        <f>'Formula factor data'!AM86</f>
        <v>63.375713457076564</v>
      </c>
      <c r="N83" s="91">
        <f>'Formula factor data'!AN86</f>
        <v>131.07071345707655</v>
      </c>
      <c r="O83" s="91">
        <f>'Formula factor data'!AO86</f>
        <v>84.736548723897911</v>
      </c>
      <c r="P83" s="91">
        <f>'Formula factor data'!AP86</f>
        <v>294.62918696240695</v>
      </c>
      <c r="Q83" s="91">
        <f>'Formula factor data'!AQ86</f>
        <v>22.444832783043989</v>
      </c>
      <c r="R83" s="92">
        <f>$G83*'National calculations'!$E$61</f>
        <v>12.089353865513417</v>
      </c>
      <c r="S83" s="92">
        <f>$G83*'National calculations'!$E$62</f>
        <v>2.3091877132085501</v>
      </c>
      <c r="T83" s="92">
        <f>$G83*'National calculations'!$E$70</f>
        <v>2.4668223378804277</v>
      </c>
      <c r="U83" s="92">
        <f>$G83*'National calculations'!$E$71</f>
        <v>1.8682551529535589</v>
      </c>
      <c r="V83" s="92">
        <f>$G83*'National calculations'!$E$72</f>
        <v>1.7594247556941298</v>
      </c>
      <c r="W83" s="92">
        <f>$G83*'National calculations'!$E$73</f>
        <v>1.6143175593482204</v>
      </c>
      <c r="X83" s="92">
        <f>$G83*'National calculations'!$E$74</f>
        <v>1.0338887739645908</v>
      </c>
      <c r="Y83" s="92">
        <f>$G83*'National calculations'!$E$75</f>
        <v>0.85250477853220619</v>
      </c>
      <c r="Z83" s="92">
        <f>$G83*'National calculations'!$E$64</f>
        <v>1.0082336381948767</v>
      </c>
      <c r="AA83" s="92">
        <f>$G83*'National calculations'!$E$65</f>
        <v>6.5256597393682974</v>
      </c>
      <c r="AB83" s="93">
        <f t="shared" si="34"/>
        <v>10262595.67647117</v>
      </c>
      <c r="AC83" s="93">
        <f t="shared" si="34"/>
        <v>292904.8028876466</v>
      </c>
      <c r="AD83" s="93">
        <f t="shared" si="34"/>
        <v>10269.398419966186</v>
      </c>
      <c r="AE83" s="93">
        <f t="shared" si="34"/>
        <v>81204.407351049827</v>
      </c>
      <c r="AF83" s="93">
        <f t="shared" si="34"/>
        <v>52374.094329531887</v>
      </c>
      <c r="AG83" s="93">
        <f t="shared" si="34"/>
        <v>58315.860429888598</v>
      </c>
      <c r="AH83" s="93">
        <f t="shared" si="34"/>
        <v>77242.147366116595</v>
      </c>
      <c r="AI83" s="93">
        <f t="shared" si="24"/>
        <v>41175.83824096655</v>
      </c>
      <c r="AJ83" s="93">
        <f t="shared" si="45"/>
        <v>320581.74613751966</v>
      </c>
      <c r="AK83" s="93">
        <f t="shared" si="35"/>
        <v>169321.38254101845</v>
      </c>
      <c r="AL83" s="93">
        <f t="shared" si="35"/>
        <v>83486.384740023394</v>
      </c>
      <c r="AM83" s="92">
        <f t="shared" si="46"/>
        <v>11128889.992777377</v>
      </c>
      <c r="AN83" s="92">
        <f t="shared" si="36"/>
        <v>12.089353865513417</v>
      </c>
      <c r="AO83" s="92">
        <f t="shared" si="37"/>
        <v>0.34504231898521126</v>
      </c>
      <c r="AP83" s="92">
        <f t="shared" si="38"/>
        <v>0.37764580171137674</v>
      </c>
      <c r="AQ83" s="92">
        <f t="shared" si="39"/>
        <v>0.19946085523269885</v>
      </c>
      <c r="AR83" s="92">
        <f t="shared" si="40"/>
        <v>9.8347092674471628E-2</v>
      </c>
      <c r="AS83" s="92">
        <f t="shared" si="41"/>
        <v>13.109849934117173</v>
      </c>
      <c r="AT83" s="92">
        <v>0</v>
      </c>
      <c r="AU83" s="92">
        <v>0</v>
      </c>
      <c r="AV83" s="92">
        <f t="shared" si="47"/>
        <v>0</v>
      </c>
      <c r="AW83" s="92">
        <f t="shared" si="48"/>
        <v>0</v>
      </c>
      <c r="AX83" s="92">
        <f t="shared" si="42"/>
        <v>13.11</v>
      </c>
      <c r="AY83" s="184"/>
      <c r="AZ83" s="91">
        <v>509.49</v>
      </c>
      <c r="BA83" s="91">
        <v>1789.29</v>
      </c>
      <c r="BB83" s="92">
        <f t="shared" si="49"/>
        <v>3807266</v>
      </c>
      <c r="BC83" s="92">
        <f t="shared" si="50"/>
        <v>13370828</v>
      </c>
      <c r="BD83" s="93">
        <f t="shared" si="51"/>
        <v>17178094</v>
      </c>
      <c r="BE83" s="184"/>
      <c r="BF83" s="185"/>
      <c r="BG83" s="30"/>
      <c r="BI83" s="30"/>
      <c r="BK83" s="30"/>
    </row>
    <row r="84" spans="1:63" x14ac:dyDescent="0.35">
      <c r="A84" s="90" t="s">
        <v>146</v>
      </c>
      <c r="B84" s="89">
        <v>306</v>
      </c>
      <c r="C84" s="90" t="s">
        <v>152</v>
      </c>
      <c r="D84" s="203">
        <v>13.79</v>
      </c>
      <c r="E84" s="203">
        <f t="shared" si="43"/>
        <v>13.858949999999998</v>
      </c>
      <c r="F84" s="203">
        <f t="shared" si="44"/>
        <v>14.832966107399999</v>
      </c>
      <c r="G84" s="91">
        <f>ACA!W90</f>
        <v>1.3638420598352994</v>
      </c>
      <c r="H84" s="91">
        <f>'Formula factor data'!AH87</f>
        <v>1494.04</v>
      </c>
      <c r="I84" s="91">
        <f>'Formula factor data'!AI87</f>
        <v>416.19854223906526</v>
      </c>
      <c r="J84" s="91">
        <f>'Formula factor data'!AJ87</f>
        <v>8.6668186909905582</v>
      </c>
      <c r="K84" s="91">
        <f>'Formula factor data'!AK87</f>
        <v>8.0691070571291412</v>
      </c>
      <c r="L84" s="91">
        <f>'Formula factor data'!AL87</f>
        <v>104.121366618659</v>
      </c>
      <c r="M84" s="91">
        <f>'Formula factor data'!AM87</f>
        <v>91.151024163866211</v>
      </c>
      <c r="N84" s="91">
        <f>'Formula factor data'!AN87</f>
        <v>254.56538486157783</v>
      </c>
      <c r="O84" s="91">
        <f>'Formula factor data'!AO87</f>
        <v>321.32977436389825</v>
      </c>
      <c r="P84" s="91">
        <f>'Formula factor data'!AP87</f>
        <v>563.7492351459839</v>
      </c>
      <c r="Q84" s="91">
        <f>'Formula factor data'!AQ87</f>
        <v>24.365454617424692</v>
      </c>
      <c r="R84" s="92">
        <f>$G84*'National calculations'!$E$61</f>
        <v>12.537369297895383</v>
      </c>
      <c r="S84" s="92">
        <f>$G84*'National calculations'!$E$62</f>
        <v>2.3947631495216073</v>
      </c>
      <c r="T84" s="92">
        <f>$G84*'National calculations'!$E$70</f>
        <v>2.5582395044725699</v>
      </c>
      <c r="U84" s="92">
        <f>$G84*'National calculations'!$E$71</f>
        <v>1.9374902129461371</v>
      </c>
      <c r="V84" s="92">
        <f>$G84*'National calculations'!$E$72</f>
        <v>1.8246267053958782</v>
      </c>
      <c r="W84" s="92">
        <f>$G84*'National calculations'!$E$73</f>
        <v>1.6741420286621957</v>
      </c>
      <c r="X84" s="92">
        <f>$G84*'National calculations'!$E$74</f>
        <v>1.0722033217274738</v>
      </c>
      <c r="Y84" s="92">
        <f>$G84*'National calculations'!$E$75</f>
        <v>0.8840974758103729</v>
      </c>
      <c r="Z84" s="92">
        <f>$G84*'National calculations'!$E$64</f>
        <v>1.0455974406265742</v>
      </c>
      <c r="AA84" s="92">
        <f>$G84*'National calculations'!$E$65</f>
        <v>6.7674920409316304</v>
      </c>
      <c r="AB84" s="93">
        <f t="shared" si="34"/>
        <v>10676858.79872174</v>
      </c>
      <c r="AC84" s="93">
        <f t="shared" si="34"/>
        <v>568117.25114807358</v>
      </c>
      <c r="AD84" s="93">
        <f t="shared" si="34"/>
        <v>12637.924833434176</v>
      </c>
      <c r="AE84" s="93">
        <f t="shared" si="34"/>
        <v>8911.2750917293197</v>
      </c>
      <c r="AF84" s="93">
        <f t="shared" si="34"/>
        <v>108290.09689679048</v>
      </c>
      <c r="AG84" s="93">
        <f t="shared" si="34"/>
        <v>86981.863489749128</v>
      </c>
      <c r="AH84" s="93">
        <f t="shared" si="34"/>
        <v>155579.13520988743</v>
      </c>
      <c r="AI84" s="93">
        <f t="shared" si="24"/>
        <v>161929.50017816829</v>
      </c>
      <c r="AJ84" s="93">
        <f t="shared" si="45"/>
        <v>534329.7956997588</v>
      </c>
      <c r="AK84" s="93">
        <f t="shared" si="35"/>
        <v>335989.21173158282</v>
      </c>
      <c r="AL84" s="93">
        <f t="shared" si="35"/>
        <v>93989.021512348409</v>
      </c>
      <c r="AM84" s="92">
        <f t="shared" si="46"/>
        <v>12209284.078813503</v>
      </c>
      <c r="AN84" s="92">
        <f t="shared" si="36"/>
        <v>12.537369297895381</v>
      </c>
      <c r="AO84" s="92">
        <f t="shared" si="37"/>
        <v>0.6671152926553009</v>
      </c>
      <c r="AP84" s="92">
        <f t="shared" si="38"/>
        <v>0.62744015836932299</v>
      </c>
      <c r="AQ84" s="92">
        <f t="shared" si="39"/>
        <v>0.39453746715203714</v>
      </c>
      <c r="AR84" s="92">
        <f t="shared" si="40"/>
        <v>0.11036720582922979</v>
      </c>
      <c r="AS84" s="92">
        <f t="shared" si="41"/>
        <v>14.336829421901271</v>
      </c>
      <c r="AT84" s="92">
        <v>0</v>
      </c>
      <c r="AU84" s="92">
        <v>0</v>
      </c>
      <c r="AV84" s="92">
        <f t="shared" si="47"/>
        <v>0</v>
      </c>
      <c r="AW84" s="92">
        <f t="shared" si="48"/>
        <v>0</v>
      </c>
      <c r="AX84" s="92">
        <f t="shared" si="42"/>
        <v>14.34</v>
      </c>
      <c r="AY84" s="184"/>
      <c r="AZ84" s="91">
        <v>511.12</v>
      </c>
      <c r="BA84" s="91">
        <v>1795</v>
      </c>
      <c r="BB84" s="92">
        <f t="shared" si="49"/>
        <v>4177793</v>
      </c>
      <c r="BC84" s="92">
        <f t="shared" si="50"/>
        <v>14671971</v>
      </c>
      <c r="BD84" s="93">
        <f t="shared" si="51"/>
        <v>18849764</v>
      </c>
      <c r="BE84" s="184"/>
      <c r="BF84" s="185"/>
      <c r="BG84" s="30"/>
      <c r="BI84" s="30"/>
      <c r="BK84" s="30"/>
    </row>
    <row r="85" spans="1:63" x14ac:dyDescent="0.35">
      <c r="A85" s="90" t="s">
        <v>146</v>
      </c>
      <c r="B85" s="89">
        <v>307</v>
      </c>
      <c r="C85" s="90" t="s">
        <v>153</v>
      </c>
      <c r="D85" s="203">
        <v>13.26</v>
      </c>
      <c r="E85" s="203">
        <f t="shared" si="43"/>
        <v>13.326299999999998</v>
      </c>
      <c r="F85" s="203">
        <f t="shared" si="44"/>
        <v>14.262881115599999</v>
      </c>
      <c r="G85" s="91">
        <f>ACA!W91</f>
        <v>1.2857695723334861</v>
      </c>
      <c r="H85" s="91">
        <f>'Formula factor data'!AH88</f>
        <v>902.42</v>
      </c>
      <c r="I85" s="91">
        <f>'Formula factor data'!AI88</f>
        <v>239.62187869822483</v>
      </c>
      <c r="J85" s="91">
        <f>'Formula factor data'!AJ88</f>
        <v>0</v>
      </c>
      <c r="K85" s="91">
        <f>'Formula factor data'!AK88</f>
        <v>18.524379500607875</v>
      </c>
      <c r="L85" s="91">
        <f>'Formula factor data'!AL88</f>
        <v>40.466696904516972</v>
      </c>
      <c r="M85" s="91">
        <f>'Formula factor data'!AM88</f>
        <v>66.375510146825022</v>
      </c>
      <c r="N85" s="91">
        <f>'Formula factor data'!AN88</f>
        <v>130.93655943140374</v>
      </c>
      <c r="O85" s="91">
        <f>'Formula factor data'!AO88</f>
        <v>132.79321705788834</v>
      </c>
      <c r="P85" s="91">
        <f>'Formula factor data'!AP88</f>
        <v>559.70803168134398</v>
      </c>
      <c r="Q85" s="91">
        <f>'Formula factor data'!AQ88</f>
        <v>11.654564757790238</v>
      </c>
      <c r="R85" s="92">
        <f>$G85*'National calculations'!$E$61</f>
        <v>11.819673578837005</v>
      </c>
      <c r="S85" s="92">
        <f>$G85*'National calculations'!$E$62</f>
        <v>2.2576760764895534</v>
      </c>
      <c r="T85" s="92">
        <f>$G85*'National calculations'!$E$70</f>
        <v>2.4117943055587752</v>
      </c>
      <c r="U85" s="92">
        <f>$G85*'National calculations'!$E$71</f>
        <v>1.8265795108276017</v>
      </c>
      <c r="V85" s="92">
        <f>$G85*'National calculations'!$E$72</f>
        <v>1.7201768208764805</v>
      </c>
      <c r="W85" s="92">
        <f>$G85*'National calculations'!$E$73</f>
        <v>1.5783065676083154</v>
      </c>
      <c r="X85" s="92">
        <f>$G85*'National calculations'!$E$74</f>
        <v>1.0108255545356628</v>
      </c>
      <c r="Y85" s="92">
        <f>$G85*'National calculations'!$E$75</f>
        <v>0.83348773795045872</v>
      </c>
      <c r="Z85" s="92">
        <f>$G85*'National calculations'!$E$64</f>
        <v>0.98574271439448824</v>
      </c>
      <c r="AA85" s="92">
        <f>$G85*'National calculations'!$E$65</f>
        <v>6.3800901904211242</v>
      </c>
      <c r="AB85" s="93">
        <f t="shared" si="34"/>
        <v>6079796.60367803</v>
      </c>
      <c r="AC85" s="93">
        <f t="shared" si="34"/>
        <v>308363.49227606447</v>
      </c>
      <c r="AD85" s="93">
        <f t="shared" si="34"/>
        <v>0</v>
      </c>
      <c r="AE85" s="93">
        <f t="shared" si="34"/>
        <v>19286.663666564953</v>
      </c>
      <c r="AF85" s="93">
        <f t="shared" si="34"/>
        <v>39677.628198572944</v>
      </c>
      <c r="AG85" s="93">
        <f t="shared" si="34"/>
        <v>59713.715048059195</v>
      </c>
      <c r="AH85" s="93">
        <f t="shared" si="34"/>
        <v>75441.791568857065</v>
      </c>
      <c r="AI85" s="93">
        <f t="shared" si="24"/>
        <v>63088.465317423863</v>
      </c>
      <c r="AJ85" s="93">
        <f t="shared" si="45"/>
        <v>257208.26379947801</v>
      </c>
      <c r="AK85" s="93">
        <f t="shared" si="35"/>
        <v>314485.02521823958</v>
      </c>
      <c r="AL85" s="93">
        <f t="shared" si="35"/>
        <v>42383.589342338986</v>
      </c>
      <c r="AM85" s="92">
        <f t="shared" si="46"/>
        <v>7002236.9743141513</v>
      </c>
      <c r="AN85" s="92">
        <f t="shared" si="36"/>
        <v>11.819673578837003</v>
      </c>
      <c r="AO85" s="92">
        <f t="shared" si="37"/>
        <v>0.59948647297318769</v>
      </c>
      <c r="AP85" s="92">
        <f t="shared" si="38"/>
        <v>0.50003608970242208</v>
      </c>
      <c r="AQ85" s="92">
        <f t="shared" si="39"/>
        <v>0.61138728576268719</v>
      </c>
      <c r="AR85" s="92">
        <f t="shared" si="40"/>
        <v>8.2397524749900544E-2</v>
      </c>
      <c r="AS85" s="92">
        <f t="shared" si="41"/>
        <v>13.612980952025202</v>
      </c>
      <c r="AT85" s="92">
        <v>0</v>
      </c>
      <c r="AU85" s="92">
        <v>0</v>
      </c>
      <c r="AV85" s="92">
        <f t="shared" si="47"/>
        <v>0</v>
      </c>
      <c r="AW85" s="92">
        <f t="shared" si="48"/>
        <v>0</v>
      </c>
      <c r="AX85" s="92">
        <f t="shared" si="42"/>
        <v>13.61</v>
      </c>
      <c r="AY85" s="184"/>
      <c r="AZ85" s="91">
        <v>308.72000000000003</v>
      </c>
      <c r="BA85" s="91">
        <v>1084.1999999999998</v>
      </c>
      <c r="BB85" s="92">
        <f t="shared" si="49"/>
        <v>2394958</v>
      </c>
      <c r="BC85" s="92">
        <f t="shared" si="50"/>
        <v>8410899</v>
      </c>
      <c r="BD85" s="93">
        <f t="shared" si="51"/>
        <v>10805857</v>
      </c>
      <c r="BE85" s="184"/>
      <c r="BF85" s="185"/>
      <c r="BG85" s="30"/>
      <c r="BI85" s="30"/>
      <c r="BK85" s="30"/>
    </row>
    <row r="86" spans="1:63" x14ac:dyDescent="0.35">
      <c r="A86" s="90" t="s">
        <v>146</v>
      </c>
      <c r="B86" s="89">
        <v>308</v>
      </c>
      <c r="C86" s="90" t="s">
        <v>154</v>
      </c>
      <c r="D86" s="203">
        <v>13.34</v>
      </c>
      <c r="E86" s="203">
        <f t="shared" si="43"/>
        <v>13.406699999999999</v>
      </c>
      <c r="F86" s="203">
        <f t="shared" si="44"/>
        <v>14.3489316804</v>
      </c>
      <c r="G86" s="91">
        <f>ACA!W92</f>
        <v>1.2753606713868642</v>
      </c>
      <c r="H86" s="91">
        <f>'Formula factor data'!AH89</f>
        <v>730.04</v>
      </c>
      <c r="I86" s="91">
        <f>'Formula factor data'!AI89</f>
        <v>225.49979982190561</v>
      </c>
      <c r="J86" s="91">
        <f>'Formula factor data'!AJ89</f>
        <v>0</v>
      </c>
      <c r="K86" s="91">
        <f>'Formula factor data'!AK89</f>
        <v>35.271396555905895</v>
      </c>
      <c r="L86" s="91">
        <f>'Formula factor data'!AL89</f>
        <v>120.22730050933785</v>
      </c>
      <c r="M86" s="91">
        <f>'Formula factor data'!AM89</f>
        <v>105.99125491147224</v>
      </c>
      <c r="N86" s="91">
        <f>'Formula factor data'!AN89</f>
        <v>117.71297404802327</v>
      </c>
      <c r="O86" s="91">
        <f>'Formula factor data'!AO89</f>
        <v>98.448275527528494</v>
      </c>
      <c r="P86" s="91">
        <f>'Formula factor data'!AP89</f>
        <v>372.16950715635193</v>
      </c>
      <c r="Q86" s="91">
        <f>'Formula factor data'!AQ89</f>
        <v>14.356238944611887</v>
      </c>
      <c r="R86" s="92">
        <f>$G86*'National calculations'!$E$61</f>
        <v>11.723987839999495</v>
      </c>
      <c r="S86" s="92">
        <f>$G86*'National calculations'!$E$62</f>
        <v>2.2393991416830401</v>
      </c>
      <c r="T86" s="92">
        <f>$G86*'National calculations'!$E$70</f>
        <v>2.3922697122176619</v>
      </c>
      <c r="U86" s="92">
        <f>$G86*'National calculations'!$E$71</f>
        <v>1.8117925026354351</v>
      </c>
      <c r="V86" s="92">
        <f>$G86*'National calculations'!$E$72</f>
        <v>1.7062511918023044</v>
      </c>
      <c r="W86" s="92">
        <f>$G86*'National calculations'!$E$73</f>
        <v>1.5655294440247931</v>
      </c>
      <c r="X86" s="92">
        <f>$G86*'National calculations'!$E$74</f>
        <v>1.0026424529147551</v>
      </c>
      <c r="Y86" s="92">
        <f>$G86*'National calculations'!$E$75</f>
        <v>0.82674026819286817</v>
      </c>
      <c r="Z86" s="92">
        <f>$G86*'National calculations'!$E$64</f>
        <v>0.97776266999635775</v>
      </c>
      <c r="AA86" s="92">
        <f>$G86*'National calculations'!$E$65</f>
        <v>6.3284404016474767</v>
      </c>
      <c r="AB86" s="93">
        <f t="shared" si="34"/>
        <v>4878618.6471465416</v>
      </c>
      <c r="AC86" s="93">
        <f t="shared" si="34"/>
        <v>287840.91315739747</v>
      </c>
      <c r="AD86" s="93">
        <f t="shared" si="34"/>
        <v>0</v>
      </c>
      <c r="AE86" s="93">
        <f t="shared" si="34"/>
        <v>36425.537547358814</v>
      </c>
      <c r="AF86" s="93">
        <f t="shared" si="34"/>
        <v>116928.64562530196</v>
      </c>
      <c r="AG86" s="93">
        <f t="shared" si="34"/>
        <v>94581.485312636942</v>
      </c>
      <c r="AH86" s="93">
        <f t="shared" si="34"/>
        <v>67273.694272458553</v>
      </c>
      <c r="AI86" s="93">
        <f t="shared" si="24"/>
        <v>46392.957616269945</v>
      </c>
      <c r="AJ86" s="93">
        <f t="shared" si="45"/>
        <v>361602.3203740262</v>
      </c>
      <c r="AK86" s="93">
        <f t="shared" si="35"/>
        <v>207419.26707480126</v>
      </c>
      <c r="AL86" s="93">
        <f t="shared" si="35"/>
        <v>51785.98345508847</v>
      </c>
      <c r="AM86" s="92">
        <f t="shared" si="46"/>
        <v>5787267.1312078554</v>
      </c>
      <c r="AN86" s="92">
        <f t="shared" si="36"/>
        <v>11.723987839999497</v>
      </c>
      <c r="AO86" s="92">
        <f t="shared" si="37"/>
        <v>0.69172108127071508</v>
      </c>
      <c r="AP86" s="92">
        <f t="shared" si="38"/>
        <v>0.8689798308913288</v>
      </c>
      <c r="AQ86" s="92">
        <f t="shared" si="39"/>
        <v>0.49845686675856571</v>
      </c>
      <c r="AR86" s="92">
        <f t="shared" si="40"/>
        <v>0.12444880082295053</v>
      </c>
      <c r="AS86" s="92">
        <f t="shared" si="41"/>
        <v>13.907594419743058</v>
      </c>
      <c r="AT86" s="92">
        <v>0</v>
      </c>
      <c r="AU86" s="92">
        <v>0</v>
      </c>
      <c r="AV86" s="92">
        <f t="shared" si="47"/>
        <v>0</v>
      </c>
      <c r="AW86" s="92">
        <f t="shared" si="48"/>
        <v>0</v>
      </c>
      <c r="AX86" s="92">
        <f t="shared" si="42"/>
        <v>13.91</v>
      </c>
      <c r="AY86" s="184"/>
      <c r="AZ86" s="91">
        <v>249.75</v>
      </c>
      <c r="BA86" s="91">
        <v>877.09999999999991</v>
      </c>
      <c r="BB86" s="92">
        <f t="shared" si="49"/>
        <v>1980193</v>
      </c>
      <c r="BC86" s="92">
        <f t="shared" si="50"/>
        <v>6954263</v>
      </c>
      <c r="BD86" s="93">
        <f t="shared" si="51"/>
        <v>8934456</v>
      </c>
      <c r="BE86" s="184"/>
      <c r="BF86" s="185"/>
      <c r="BG86" s="30"/>
      <c r="BI86" s="30"/>
      <c r="BK86" s="30"/>
    </row>
    <row r="87" spans="1:63" x14ac:dyDescent="0.35">
      <c r="A87" s="90" t="s">
        <v>146</v>
      </c>
      <c r="B87" s="89">
        <v>203</v>
      </c>
      <c r="C87" s="90" t="s">
        <v>155</v>
      </c>
      <c r="D87" s="203">
        <v>15.15</v>
      </c>
      <c r="E87" s="203">
        <f t="shared" si="43"/>
        <v>15.225749999999998</v>
      </c>
      <c r="F87" s="203">
        <f t="shared" si="44"/>
        <v>16.295825708999999</v>
      </c>
      <c r="G87" s="91">
        <f>ACA!W93</f>
        <v>1.4976062160621593</v>
      </c>
      <c r="H87" s="91">
        <f>'Formula factor data'!AH90</f>
        <v>1017.99</v>
      </c>
      <c r="I87" s="91">
        <f>'Formula factor data'!AI90</f>
        <v>303.12513049196497</v>
      </c>
      <c r="J87" s="91">
        <f>'Formula factor data'!AJ90</f>
        <v>0</v>
      </c>
      <c r="K87" s="91">
        <f>'Formula factor data'!AK90</f>
        <v>29.53332440223328</v>
      </c>
      <c r="L87" s="91">
        <f>'Formula factor data'!AL90</f>
        <v>91.423776231945624</v>
      </c>
      <c r="M87" s="91">
        <f>'Formula factor data'!AM90</f>
        <v>91.935510089209856</v>
      </c>
      <c r="N87" s="91">
        <f>'Formula factor data'!AN90</f>
        <v>303.45405877533688</v>
      </c>
      <c r="O87" s="91">
        <f>'Formula factor data'!AO90</f>
        <v>191.35963254035684</v>
      </c>
      <c r="P87" s="91">
        <f>'Formula factor data'!AP90</f>
        <v>365.71419006560097</v>
      </c>
      <c r="Q87" s="91">
        <f>'Formula factor data'!AQ90</f>
        <v>18.337216050048536</v>
      </c>
      <c r="R87" s="92">
        <f>$G87*'National calculations'!$E$61</f>
        <v>13.767020937792777</v>
      </c>
      <c r="S87" s="92">
        <f>$G87*'National calculations'!$E$62</f>
        <v>2.6296389327905438</v>
      </c>
      <c r="T87" s="92">
        <f>$G87*'National calculations'!$E$70</f>
        <v>2.8091488720743567</v>
      </c>
      <c r="U87" s="92">
        <f>$G87*'National calculations'!$E$71</f>
        <v>2.1275171604680789</v>
      </c>
      <c r="V87" s="92">
        <f>$G87*'National calculations'!$E$72</f>
        <v>2.0035841219942117</v>
      </c>
      <c r="W87" s="92">
        <f>$G87*'National calculations'!$E$73</f>
        <v>1.838340070695718</v>
      </c>
      <c r="X87" s="92">
        <f>$G87*'National calculations'!$E$74</f>
        <v>1.177363865501752</v>
      </c>
      <c r="Y87" s="92">
        <f>$G87*'National calculations'!$E$75</f>
        <v>0.97080880137863756</v>
      </c>
      <c r="Z87" s="92">
        <f>$G87*'National calculations'!$E$64</f>
        <v>1.1481485083178495</v>
      </c>
      <c r="AA87" s="92">
        <f>$G87*'National calculations'!$E$65</f>
        <v>7.4312403511549778</v>
      </c>
      <c r="AB87" s="93">
        <f t="shared" si="34"/>
        <v>7988373.0973442914</v>
      </c>
      <c r="AC87" s="93">
        <f t="shared" si="34"/>
        <v>454352.49744986452</v>
      </c>
      <c r="AD87" s="93">
        <f t="shared" si="34"/>
        <v>0</v>
      </c>
      <c r="AE87" s="93">
        <f t="shared" si="34"/>
        <v>35814.613048710526</v>
      </c>
      <c r="AF87" s="93">
        <f t="shared" si="34"/>
        <v>104409.87906571449</v>
      </c>
      <c r="AG87" s="93">
        <f t="shared" si="34"/>
        <v>96334.977306601621</v>
      </c>
      <c r="AH87" s="93">
        <f t="shared" si="34"/>
        <v>203647.23087589809</v>
      </c>
      <c r="AI87" s="93">
        <f t="shared" si="24"/>
        <v>105890.96083429339</v>
      </c>
      <c r="AJ87" s="93">
        <f t="shared" si="45"/>
        <v>546097.66113121808</v>
      </c>
      <c r="AK87" s="93">
        <f t="shared" si="35"/>
        <v>239339.69502285944</v>
      </c>
      <c r="AL87" s="93">
        <f t="shared" si="35"/>
        <v>77672.908108211399</v>
      </c>
      <c r="AM87" s="92">
        <f t="shared" si="46"/>
        <v>9305835.8590564448</v>
      </c>
      <c r="AN87" s="92">
        <f t="shared" si="36"/>
        <v>13.767020937792775</v>
      </c>
      <c r="AO87" s="92">
        <f t="shared" si="37"/>
        <v>0.78302305980302855</v>
      </c>
      <c r="AP87" s="92">
        <f t="shared" si="38"/>
        <v>0.94113505256439811</v>
      </c>
      <c r="AQ87" s="92">
        <f t="shared" si="39"/>
        <v>0.41247379816549301</v>
      </c>
      <c r="AR87" s="92">
        <f t="shared" si="40"/>
        <v>0.13386011634590453</v>
      </c>
      <c r="AS87" s="92">
        <f t="shared" si="41"/>
        <v>16.037512964671599</v>
      </c>
      <c r="AT87" s="92">
        <v>0</v>
      </c>
      <c r="AU87" s="92">
        <v>0</v>
      </c>
      <c r="AV87" s="92">
        <f t="shared" si="47"/>
        <v>0</v>
      </c>
      <c r="AW87" s="92">
        <f t="shared" si="48"/>
        <v>0</v>
      </c>
      <c r="AX87" s="92">
        <f t="shared" si="42"/>
        <v>16.04</v>
      </c>
      <c r="AY87" s="184"/>
      <c r="AZ87" s="91">
        <v>348.26</v>
      </c>
      <c r="BA87" s="91">
        <v>1223.0500000000002</v>
      </c>
      <c r="BB87" s="92">
        <f t="shared" si="49"/>
        <v>3184072</v>
      </c>
      <c r="BC87" s="92">
        <f t="shared" si="50"/>
        <v>11182102</v>
      </c>
      <c r="BD87" s="93">
        <f t="shared" si="51"/>
        <v>14366174</v>
      </c>
      <c r="BE87" s="184"/>
      <c r="BF87" s="185"/>
      <c r="BG87" s="30"/>
      <c r="BI87" s="30"/>
      <c r="BK87" s="30"/>
    </row>
    <row r="88" spans="1:63" x14ac:dyDescent="0.35">
      <c r="A88" s="90" t="s">
        <v>146</v>
      </c>
      <c r="B88" s="89">
        <v>310</v>
      </c>
      <c r="C88" s="90" t="s">
        <v>156</v>
      </c>
      <c r="D88" s="203">
        <v>12.77</v>
      </c>
      <c r="E88" s="203">
        <f t="shared" si="43"/>
        <v>12.833849999999998</v>
      </c>
      <c r="F88" s="203">
        <f t="shared" si="44"/>
        <v>13.735821406199999</v>
      </c>
      <c r="G88" s="91">
        <f>ACA!W94</f>
        <v>1.2927854846730251</v>
      </c>
      <c r="H88" s="91">
        <f>'Formula factor data'!AH91</f>
        <v>742.53</v>
      </c>
      <c r="I88" s="91">
        <f>'Formula factor data'!AI91</f>
        <v>108.33317805627809</v>
      </c>
      <c r="J88" s="91">
        <f>'Formula factor data'!AJ91</f>
        <v>0</v>
      </c>
      <c r="K88" s="91">
        <f>'Formula factor data'!AK91</f>
        <v>0</v>
      </c>
      <c r="L88" s="91">
        <f>'Formula factor data'!AL91</f>
        <v>0</v>
      </c>
      <c r="M88" s="91">
        <f>'Formula factor data'!AM91</f>
        <v>16.969983047654924</v>
      </c>
      <c r="N88" s="91">
        <f>'Formula factor data'!AN91</f>
        <v>48.578907515539647</v>
      </c>
      <c r="O88" s="91">
        <f>'Formula factor data'!AO91</f>
        <v>100.840860802411</v>
      </c>
      <c r="P88" s="91">
        <f>'Formula factor data'!AP91</f>
        <v>486.21229843564794</v>
      </c>
      <c r="Q88" s="91">
        <f>'Formula factor data'!AQ91</f>
        <v>8.2879828564380862</v>
      </c>
      <c r="R88" s="92">
        <f>$G88*'National calculations'!$E$61</f>
        <v>11.884168645056832</v>
      </c>
      <c r="S88" s="92">
        <f>$G88*'National calculations'!$E$62</f>
        <v>2.2699952803224597</v>
      </c>
      <c r="T88" s="92">
        <f>$G88*'National calculations'!$E$70</f>
        <v>2.4249544687737834</v>
      </c>
      <c r="U88" s="92">
        <f>$G88*'National calculations'!$E$71</f>
        <v>1.8365463991448503</v>
      </c>
      <c r="V88" s="92">
        <f>$G88*'National calculations'!$E$72</f>
        <v>1.7295631137577732</v>
      </c>
      <c r="W88" s="92">
        <f>$G88*'National calculations'!$E$73</f>
        <v>1.5869187332416663</v>
      </c>
      <c r="X88" s="92">
        <f>$G88*'National calculations'!$E$74</f>
        <v>1.0163412111772472</v>
      </c>
      <c r="Y88" s="92">
        <f>$G88*'National calculations'!$E$75</f>
        <v>0.83803573553211586</v>
      </c>
      <c r="Z88" s="92">
        <f>$G88*'National calculations'!$E$64</f>
        <v>0.99112150435992474</v>
      </c>
      <c r="AA88" s="92">
        <f>$G88*'National calculations'!$E$65</f>
        <v>6.4149037016890178</v>
      </c>
      <c r="AB88" s="93">
        <f t="shared" si="34"/>
        <v>5029880.4940880081</v>
      </c>
      <c r="AC88" s="93">
        <f t="shared" si="34"/>
        <v>140172.00764734781</v>
      </c>
      <c r="AD88" s="93">
        <f t="shared" si="34"/>
        <v>0</v>
      </c>
      <c r="AE88" s="93">
        <f t="shared" si="34"/>
        <v>0</v>
      </c>
      <c r="AF88" s="93">
        <f t="shared" si="34"/>
        <v>0</v>
      </c>
      <c r="AG88" s="93">
        <f t="shared" si="34"/>
        <v>15350.090880636752</v>
      </c>
      <c r="AH88" s="93">
        <f t="shared" si="34"/>
        <v>28142.465050146293</v>
      </c>
      <c r="AI88" s="93">
        <f t="shared" si="24"/>
        <v>48169.699623916917</v>
      </c>
      <c r="AJ88" s="93">
        <f t="shared" si="45"/>
        <v>91662.25555469995</v>
      </c>
      <c r="AK88" s="93">
        <f t="shared" si="35"/>
        <v>274680.41485838656</v>
      </c>
      <c r="AL88" s="93">
        <f t="shared" si="35"/>
        <v>30304.968786020883</v>
      </c>
      <c r="AM88" s="92">
        <f t="shared" si="46"/>
        <v>5566700.1409344636</v>
      </c>
      <c r="AN88" s="92">
        <f t="shared" si="36"/>
        <v>11.884168645056832</v>
      </c>
      <c r="AO88" s="92">
        <f t="shared" si="37"/>
        <v>0.33118635326530094</v>
      </c>
      <c r="AP88" s="92">
        <f t="shared" si="38"/>
        <v>0.21657168687779396</v>
      </c>
      <c r="AQ88" s="92">
        <f t="shared" si="39"/>
        <v>0.64899123895847455</v>
      </c>
      <c r="AR88" s="92">
        <f t="shared" si="40"/>
        <v>7.1601971509972384E-2</v>
      </c>
      <c r="AS88" s="92">
        <f t="shared" si="41"/>
        <v>13.152519895668375</v>
      </c>
      <c r="AT88" s="92">
        <v>0</v>
      </c>
      <c r="AU88" s="92">
        <v>0</v>
      </c>
      <c r="AV88" s="92">
        <f t="shared" si="47"/>
        <v>0</v>
      </c>
      <c r="AW88" s="92">
        <f t="shared" si="48"/>
        <v>0</v>
      </c>
      <c r="AX88" s="92">
        <f t="shared" si="42"/>
        <v>13.15</v>
      </c>
      <c r="AY88" s="184"/>
      <c r="AZ88" s="91">
        <v>254.02</v>
      </c>
      <c r="BA88" s="91">
        <v>892.09999999999991</v>
      </c>
      <c r="BB88" s="92">
        <f t="shared" si="49"/>
        <v>1904007</v>
      </c>
      <c r="BC88" s="92">
        <f t="shared" si="50"/>
        <v>6686736</v>
      </c>
      <c r="BD88" s="93">
        <f t="shared" si="51"/>
        <v>8590743</v>
      </c>
      <c r="BE88" s="184"/>
      <c r="BF88" s="185"/>
      <c r="BG88" s="30"/>
      <c r="BI88" s="30"/>
      <c r="BK88" s="30"/>
    </row>
    <row r="89" spans="1:63" x14ac:dyDescent="0.35">
      <c r="A89" s="90" t="s">
        <v>146</v>
      </c>
      <c r="B89" s="89">
        <v>311</v>
      </c>
      <c r="C89" s="90" t="s">
        <v>157</v>
      </c>
      <c r="D89" s="203">
        <v>12.11</v>
      </c>
      <c r="E89" s="203">
        <f t="shared" si="43"/>
        <v>12.170549999999999</v>
      </c>
      <c r="F89" s="203">
        <f t="shared" si="44"/>
        <v>13.0259042466</v>
      </c>
      <c r="G89" s="91">
        <f>ACA!W95</f>
        <v>1.2123054997077842</v>
      </c>
      <c r="H89" s="91">
        <f>'Formula factor data'!AH92</f>
        <v>1228.3399999999999</v>
      </c>
      <c r="I89" s="91">
        <f>'Formula factor data'!AI92</f>
        <v>231.36678478118876</v>
      </c>
      <c r="J89" s="91">
        <f>'Formula factor data'!AJ92</f>
        <v>10.436633925881289</v>
      </c>
      <c r="K89" s="91">
        <f>'Formula factor data'!AK92</f>
        <v>34.418686351310633</v>
      </c>
      <c r="L89" s="91">
        <f>'Formula factor data'!AL92</f>
        <v>39.007844531485382</v>
      </c>
      <c r="M89" s="91">
        <f>'Formula factor data'!AM92</f>
        <v>105.47661946369386</v>
      </c>
      <c r="N89" s="91">
        <f>'Formula factor data'!AN92</f>
        <v>161.58277915034648</v>
      </c>
      <c r="O89" s="91">
        <f>'Formula factor data'!AO92</f>
        <v>226.12706839409458</v>
      </c>
      <c r="P89" s="91">
        <f>'Formula factor data'!AP92</f>
        <v>360.91206650388796</v>
      </c>
      <c r="Q89" s="91">
        <f>'Formula factor data'!AQ92</f>
        <v>24.092343420973467</v>
      </c>
      <c r="R89" s="92">
        <f>$G89*'National calculations'!$E$61</f>
        <v>11.144341562205213</v>
      </c>
      <c r="S89" s="92">
        <f>$G89*'National calculations'!$E$62</f>
        <v>2.1286808950687255</v>
      </c>
      <c r="T89" s="92">
        <f>$G89*'National calculations'!$E$70</f>
        <v>2.2739933839673054</v>
      </c>
      <c r="U89" s="92">
        <f>$G89*'National calculations'!$E$71</f>
        <v>1.722215577563474</v>
      </c>
      <c r="V89" s="92">
        <f>$G89*'National calculations'!$E$72</f>
        <v>1.6218923400355059</v>
      </c>
      <c r="W89" s="92">
        <f>$G89*'National calculations'!$E$73</f>
        <v>1.488128023331545</v>
      </c>
      <c r="X89" s="92">
        <f>$G89*'National calculations'!$E$74</f>
        <v>0.95307075651570872</v>
      </c>
      <c r="Y89" s="92">
        <f>$G89*'National calculations'!$E$75</f>
        <v>0.78586536063575962</v>
      </c>
      <c r="Z89" s="92">
        <f>$G89*'National calculations'!$E$64</f>
        <v>0.92942105620723825</v>
      </c>
      <c r="AA89" s="92">
        <f>$G89*'National calculations'!$E$65</f>
        <v>6.0155556585788519</v>
      </c>
      <c r="AB89" s="93">
        <f t="shared" si="34"/>
        <v>7802753.0932759158</v>
      </c>
      <c r="AC89" s="93">
        <f t="shared" si="34"/>
        <v>280728.45107480063</v>
      </c>
      <c r="AD89" s="93">
        <f t="shared" si="34"/>
        <v>13527.716804055381</v>
      </c>
      <c r="AE89" s="93">
        <f t="shared" si="34"/>
        <v>33787.546742294151</v>
      </c>
      <c r="AF89" s="93">
        <f t="shared" si="34"/>
        <v>36061.918820739862</v>
      </c>
      <c r="AG89" s="93">
        <f t="shared" si="34"/>
        <v>89468.746541214176</v>
      </c>
      <c r="AH89" s="93">
        <f t="shared" si="34"/>
        <v>87779.898291896898</v>
      </c>
      <c r="AI89" s="93">
        <f t="shared" si="24"/>
        <v>101292.09518722836</v>
      </c>
      <c r="AJ89" s="93">
        <f t="shared" si="45"/>
        <v>361917.92238742881</v>
      </c>
      <c r="AK89" s="93">
        <f t="shared" si="35"/>
        <v>191200.38620734893</v>
      </c>
      <c r="AL89" s="93">
        <f t="shared" si="35"/>
        <v>82609.434692843293</v>
      </c>
      <c r="AM89" s="92">
        <f t="shared" si="46"/>
        <v>8719209.2876383383</v>
      </c>
      <c r="AN89" s="92">
        <f t="shared" si="36"/>
        <v>11.144341562205213</v>
      </c>
      <c r="AO89" s="92">
        <f t="shared" si="37"/>
        <v>0.40095254938957792</v>
      </c>
      <c r="AP89" s="92">
        <f t="shared" si="38"/>
        <v>0.51691203045306455</v>
      </c>
      <c r="AQ89" s="92">
        <f t="shared" si="39"/>
        <v>0.27308340854159324</v>
      </c>
      <c r="AR89" s="92">
        <f t="shared" si="40"/>
        <v>0.11798755458135526</v>
      </c>
      <c r="AS89" s="92">
        <f t="shared" si="41"/>
        <v>12.453277105170805</v>
      </c>
      <c r="AT89" s="92">
        <v>0</v>
      </c>
      <c r="AU89" s="92">
        <v>0</v>
      </c>
      <c r="AV89" s="92">
        <f t="shared" si="47"/>
        <v>0</v>
      </c>
      <c r="AW89" s="92">
        <f t="shared" si="48"/>
        <v>0</v>
      </c>
      <c r="AX89" s="92">
        <f t="shared" si="42"/>
        <v>12.45</v>
      </c>
      <c r="AY89" s="184"/>
      <c r="AZ89" s="91">
        <v>420.22</v>
      </c>
      <c r="BA89" s="91">
        <v>1475.7799999999997</v>
      </c>
      <c r="BB89" s="92">
        <f t="shared" si="49"/>
        <v>2982092</v>
      </c>
      <c r="BC89" s="92">
        <f t="shared" si="50"/>
        <v>10472873</v>
      </c>
      <c r="BD89" s="93">
        <f t="shared" si="51"/>
        <v>13454965</v>
      </c>
      <c r="BE89" s="184"/>
      <c r="BF89" s="185"/>
      <c r="BG89" s="30"/>
      <c r="BI89" s="30"/>
      <c r="BK89" s="30"/>
    </row>
    <row r="90" spans="1:63" x14ac:dyDescent="0.35">
      <c r="A90" s="90" t="s">
        <v>146</v>
      </c>
      <c r="B90" s="89">
        <v>312</v>
      </c>
      <c r="C90" s="90" t="s">
        <v>158</v>
      </c>
      <c r="D90" s="203">
        <v>12.95</v>
      </c>
      <c r="E90" s="203">
        <f t="shared" si="43"/>
        <v>13.014749999999998</v>
      </c>
      <c r="F90" s="203">
        <f t="shared" si="44"/>
        <v>13.929435176999998</v>
      </c>
      <c r="G90" s="91">
        <f>ACA!W96</f>
        <v>1.2863177488181814</v>
      </c>
      <c r="H90" s="91">
        <f>'Formula factor data'!AH93</f>
        <v>990.04</v>
      </c>
      <c r="I90" s="91">
        <f>'Formula factor data'!AI93</f>
        <v>213.94333979304542</v>
      </c>
      <c r="J90" s="91">
        <f>'Formula factor data'!AJ93</f>
        <v>0</v>
      </c>
      <c r="K90" s="91">
        <f>'Formula factor data'!AK93</f>
        <v>5.0337703623259946</v>
      </c>
      <c r="L90" s="91">
        <f>'Formula factor data'!AL93</f>
        <v>11.240458090630861</v>
      </c>
      <c r="M90" s="91">
        <f>'Formula factor data'!AM93</f>
        <v>36.751410800671337</v>
      </c>
      <c r="N90" s="91">
        <f>'Formula factor data'!AN93</f>
        <v>202.27937407443972</v>
      </c>
      <c r="O90" s="91">
        <f>'Formula factor data'!AO93</f>
        <v>224.56480402803831</v>
      </c>
      <c r="P90" s="91">
        <f>'Formula factor data'!AP93</f>
        <v>503.91992557242406</v>
      </c>
      <c r="Q90" s="91">
        <f>'Formula factor data'!AQ93</f>
        <v>16.172460843662918</v>
      </c>
      <c r="R90" s="92">
        <f>$G90*'National calculations'!$E$61</f>
        <v>11.824712792123826</v>
      </c>
      <c r="S90" s="92">
        <f>$G90*'National calculations'!$E$62</f>
        <v>2.2586386167159058</v>
      </c>
      <c r="T90" s="92">
        <f>$G90*'National calculations'!$E$70</f>
        <v>2.4128225527289349</v>
      </c>
      <c r="U90" s="92">
        <f>$G90*'National calculations'!$E$71</f>
        <v>1.8273582568461784</v>
      </c>
      <c r="V90" s="92">
        <f>$G90*'National calculations'!$E$72</f>
        <v>1.7209102030493151</v>
      </c>
      <c r="W90" s="92">
        <f>$G90*'National calculations'!$E$73</f>
        <v>1.5789794646534936</v>
      </c>
      <c r="X90" s="92">
        <f>$G90*'National calculations'!$E$74</f>
        <v>1.011256511070215</v>
      </c>
      <c r="Y90" s="92">
        <f>$G90*'National calculations'!$E$75</f>
        <v>0.83384308807544039</v>
      </c>
      <c r="Z90" s="92">
        <f>$G90*'National calculations'!$E$64</f>
        <v>0.98616297708200085</v>
      </c>
      <c r="AA90" s="92">
        <f>$G90*'National calculations'!$E$65</f>
        <v>6.3828102854427202</v>
      </c>
      <c r="AB90" s="93">
        <f t="shared" si="34"/>
        <v>6672955.0320471348</v>
      </c>
      <c r="AC90" s="93">
        <f t="shared" si="34"/>
        <v>275435.79275607475</v>
      </c>
      <c r="AD90" s="93">
        <f t="shared" si="34"/>
        <v>0</v>
      </c>
      <c r="AE90" s="93">
        <f t="shared" si="34"/>
        <v>5243.1460457584708</v>
      </c>
      <c r="AF90" s="93">
        <f t="shared" si="34"/>
        <v>11025.976838615476</v>
      </c>
      <c r="AG90" s="93">
        <f t="shared" si="34"/>
        <v>33076.942082243644</v>
      </c>
      <c r="AH90" s="93">
        <f t="shared" si="34"/>
        <v>116597.11043015134</v>
      </c>
      <c r="AI90" s="93">
        <f t="shared" si="24"/>
        <v>106733.53150836348</v>
      </c>
      <c r="AJ90" s="93">
        <f t="shared" si="45"/>
        <v>272676.70690513239</v>
      </c>
      <c r="AK90" s="93">
        <f t="shared" si="35"/>
        <v>283259.88918766193</v>
      </c>
      <c r="AL90" s="93">
        <f t="shared" si="35"/>
        <v>58838.677165895264</v>
      </c>
      <c r="AM90" s="92">
        <f t="shared" si="46"/>
        <v>7563166.0980618997</v>
      </c>
      <c r="AN90" s="92">
        <f t="shared" si="36"/>
        <v>11.824712792123826</v>
      </c>
      <c r="AO90" s="92">
        <f t="shared" si="37"/>
        <v>0.48808198562254579</v>
      </c>
      <c r="AP90" s="92">
        <f t="shared" si="38"/>
        <v>0.48319278771854057</v>
      </c>
      <c r="AQ90" s="92">
        <f t="shared" si="39"/>
        <v>0.50194656176865793</v>
      </c>
      <c r="AR90" s="92">
        <f t="shared" si="40"/>
        <v>0.10426422105556478</v>
      </c>
      <c r="AS90" s="92">
        <f t="shared" si="41"/>
        <v>13.402198348289136</v>
      </c>
      <c r="AT90" s="92">
        <v>0</v>
      </c>
      <c r="AU90" s="92">
        <v>0</v>
      </c>
      <c r="AV90" s="92">
        <f t="shared" si="47"/>
        <v>0</v>
      </c>
      <c r="AW90" s="92">
        <f t="shared" si="48"/>
        <v>0</v>
      </c>
      <c r="AX90" s="92">
        <f t="shared" si="42"/>
        <v>13.4</v>
      </c>
      <c r="AY90" s="184"/>
      <c r="AZ90" s="91">
        <v>338.7</v>
      </c>
      <c r="BA90" s="91">
        <v>1189.4699999999998</v>
      </c>
      <c r="BB90" s="92">
        <f t="shared" si="49"/>
        <v>2586991</v>
      </c>
      <c r="BC90" s="92">
        <f t="shared" si="50"/>
        <v>9085172</v>
      </c>
      <c r="BD90" s="93">
        <f t="shared" si="51"/>
        <v>11672163</v>
      </c>
      <c r="BE90" s="184"/>
      <c r="BF90" s="185"/>
      <c r="BG90" s="30"/>
      <c r="BI90" s="30"/>
      <c r="BK90" s="30"/>
    </row>
    <row r="91" spans="1:63" x14ac:dyDescent="0.35">
      <c r="A91" s="90" t="s">
        <v>146</v>
      </c>
      <c r="B91" s="89">
        <v>313</v>
      </c>
      <c r="C91" s="90" t="s">
        <v>159</v>
      </c>
      <c r="D91" s="203">
        <v>13.39</v>
      </c>
      <c r="E91" s="203">
        <f t="shared" si="43"/>
        <v>13.456949999999999</v>
      </c>
      <c r="F91" s="203">
        <f t="shared" si="44"/>
        <v>14.402713283400001</v>
      </c>
      <c r="G91" s="91">
        <f>ACA!W97</f>
        <v>1.3184867869341521</v>
      </c>
      <c r="H91" s="91">
        <f>'Formula factor data'!AH94</f>
        <v>585.41999999999996</v>
      </c>
      <c r="I91" s="91">
        <f>'Formula factor data'!AI94</f>
        <v>129.11139670882633</v>
      </c>
      <c r="J91" s="91">
        <f>'Formula factor data'!AJ94</f>
        <v>0</v>
      </c>
      <c r="K91" s="91">
        <f>'Formula factor data'!AK94</f>
        <v>14.25155402401067</v>
      </c>
      <c r="L91" s="91">
        <f>'Formula factor data'!AL94</f>
        <v>12.234210760337927</v>
      </c>
      <c r="M91" s="91">
        <f>'Formula factor data'!AM94</f>
        <v>28.145192307692309</v>
      </c>
      <c r="N91" s="91">
        <f>'Formula factor data'!AN94</f>
        <v>73.502877945753653</v>
      </c>
      <c r="O91" s="91">
        <f>'Formula factor data'!AO94</f>
        <v>128.88220431302798</v>
      </c>
      <c r="P91" s="91">
        <f>'Formula factor data'!AP94</f>
        <v>380.50176107948391</v>
      </c>
      <c r="Q91" s="91">
        <f>'Formula factor data'!AQ94</f>
        <v>8.7303995157384975</v>
      </c>
      <c r="R91" s="92">
        <f>$G91*'National calculations'!$E$61</f>
        <v>12.120432599200829</v>
      </c>
      <c r="S91" s="92">
        <f>$G91*'National calculations'!$E$62</f>
        <v>2.3151240627249443</v>
      </c>
      <c r="T91" s="92">
        <f>$G91*'National calculations'!$E$70</f>
        <v>2.4731639269633519</v>
      </c>
      <c r="U91" s="92">
        <f>$G91*'National calculations'!$E$71</f>
        <v>1.8730579740972444</v>
      </c>
      <c r="V91" s="92">
        <f>$G91*'National calculations'!$E$72</f>
        <v>1.7639478008488627</v>
      </c>
      <c r="W91" s="92">
        <f>$G91*'National calculations'!$E$73</f>
        <v>1.6184675698510165</v>
      </c>
      <c r="X91" s="92">
        <f>$G91*'National calculations'!$E$74</f>
        <v>1.03654664585964</v>
      </c>
      <c r="Y91" s="92">
        <f>$G91*'National calculations'!$E$75</f>
        <v>0.85469635711233449</v>
      </c>
      <c r="Z91" s="92">
        <f>$G91*'National calculations'!$E$64</f>
        <v>1.0108255570918443</v>
      </c>
      <c r="AA91" s="92">
        <f>$G91*'National calculations'!$E$65</f>
        <v>6.5424355938457683</v>
      </c>
      <c r="AB91" s="93">
        <f t="shared" si="34"/>
        <v>4044459.8817677652</v>
      </c>
      <c r="AC91" s="93">
        <f t="shared" si="34"/>
        <v>170378.07373679912</v>
      </c>
      <c r="AD91" s="93">
        <f t="shared" si="34"/>
        <v>0</v>
      </c>
      <c r="AE91" s="93">
        <f t="shared" si="34"/>
        <v>15215.572537531987</v>
      </c>
      <c r="AF91" s="93">
        <f t="shared" si="34"/>
        <v>12300.890224517159</v>
      </c>
      <c r="AG91" s="93">
        <f t="shared" si="34"/>
        <v>25964.686168415566</v>
      </c>
      <c r="AH91" s="93">
        <f t="shared" si="34"/>
        <v>43427.82210954983</v>
      </c>
      <c r="AI91" s="93">
        <f t="shared" si="24"/>
        <v>62788.435798083003</v>
      </c>
      <c r="AJ91" s="93">
        <f t="shared" si="45"/>
        <v>159697.40683809755</v>
      </c>
      <c r="AK91" s="93">
        <f t="shared" si="35"/>
        <v>219233.91563203037</v>
      </c>
      <c r="AL91" s="93">
        <f t="shared" si="35"/>
        <v>32557.303627949001</v>
      </c>
      <c r="AM91" s="92">
        <f t="shared" si="46"/>
        <v>4626326.5816026414</v>
      </c>
      <c r="AN91" s="92">
        <f t="shared" si="36"/>
        <v>12.12043259920083</v>
      </c>
      <c r="AO91" s="92">
        <f t="shared" si="37"/>
        <v>0.5105888102432955</v>
      </c>
      <c r="AP91" s="92">
        <f t="shared" si="38"/>
        <v>0.47858100028978318</v>
      </c>
      <c r="AQ91" s="92">
        <f t="shared" si="39"/>
        <v>0.6569999395606525</v>
      </c>
      <c r="AR91" s="92">
        <f t="shared" si="40"/>
        <v>9.7567689078373487E-2</v>
      </c>
      <c r="AS91" s="92">
        <f t="shared" si="41"/>
        <v>13.864170038372936</v>
      </c>
      <c r="AT91" s="92">
        <v>0</v>
      </c>
      <c r="AU91" s="92">
        <v>0</v>
      </c>
      <c r="AV91" s="92">
        <f t="shared" si="47"/>
        <v>0</v>
      </c>
      <c r="AW91" s="92">
        <f t="shared" si="48"/>
        <v>0</v>
      </c>
      <c r="AX91" s="92">
        <f t="shared" si="42"/>
        <v>13.86</v>
      </c>
      <c r="AY91" s="184"/>
      <c r="AZ91" s="91">
        <v>200.28</v>
      </c>
      <c r="BA91" s="91">
        <v>703.33999999999992</v>
      </c>
      <c r="BB91" s="92">
        <f t="shared" si="49"/>
        <v>1582253</v>
      </c>
      <c r="BC91" s="92">
        <f t="shared" si="50"/>
        <v>5556527</v>
      </c>
      <c r="BD91" s="93">
        <f t="shared" si="51"/>
        <v>7138780</v>
      </c>
      <c r="BE91" s="184"/>
      <c r="BF91" s="185"/>
      <c r="BG91" s="30"/>
      <c r="BI91" s="30"/>
      <c r="BK91" s="30"/>
    </row>
    <row r="92" spans="1:63" x14ac:dyDescent="0.35">
      <c r="A92" s="90" t="s">
        <v>146</v>
      </c>
      <c r="B92" s="89">
        <v>314</v>
      </c>
      <c r="C92" s="90" t="s">
        <v>160</v>
      </c>
      <c r="D92" s="203">
        <v>13.15</v>
      </c>
      <c r="E92" s="203">
        <f t="shared" si="43"/>
        <v>13.215749999999998</v>
      </c>
      <c r="F92" s="203">
        <f t="shared" si="44"/>
        <v>14.144561589</v>
      </c>
      <c r="G92" s="91">
        <f>ACA!W98</f>
        <v>1.3816952891515091</v>
      </c>
      <c r="H92" s="91">
        <f>'Formula factor data'!AH95</f>
        <v>678.24</v>
      </c>
      <c r="I92" s="91">
        <f>'Formula factor data'!AI95</f>
        <v>100.88414661910906</v>
      </c>
      <c r="J92" s="91">
        <f>'Formula factor data'!AJ95</f>
        <v>0</v>
      </c>
      <c r="K92" s="91">
        <f>'Formula factor data'!AK95</f>
        <v>0</v>
      </c>
      <c r="L92" s="91">
        <f>'Formula factor data'!AL95</f>
        <v>8.9500611522368843</v>
      </c>
      <c r="M92" s="91">
        <f>'Formula factor data'!AM95</f>
        <v>0</v>
      </c>
      <c r="N92" s="91">
        <f>'Formula factor data'!AN95</f>
        <v>10.987473447055036</v>
      </c>
      <c r="O92" s="91">
        <f>'Formula factor data'!AO95</f>
        <v>99.687672996459611</v>
      </c>
      <c r="P92" s="91">
        <f>'Formula factor data'!AP95</f>
        <v>255.01943682230402</v>
      </c>
      <c r="Q92" s="91">
        <f>'Formula factor data'!AQ95</f>
        <v>10.359393469839512</v>
      </c>
      <c r="R92" s="92">
        <f>$G92*'National calculations'!$E$61</f>
        <v>12.701488396205319</v>
      </c>
      <c r="S92" s="92">
        <f>$G92*'National calculations'!$E$62</f>
        <v>2.4261115416305743</v>
      </c>
      <c r="T92" s="92">
        <f>$G92*'National calculations'!$E$70</f>
        <v>2.5917278664055132</v>
      </c>
      <c r="U92" s="92">
        <f>$G92*'National calculations'!$E$71</f>
        <v>1.962852722351234</v>
      </c>
      <c r="V92" s="92">
        <f>$G92*'National calculations'!$E$72</f>
        <v>1.8485117870686394</v>
      </c>
      <c r="W92" s="92">
        <f>$G92*'National calculations'!$E$73</f>
        <v>1.6960572066918425</v>
      </c>
      <c r="X92" s="92">
        <f>$G92*'National calculations'!$E$74</f>
        <v>1.0862388851846632</v>
      </c>
      <c r="Y92" s="92">
        <f>$G92*'National calculations'!$E$75</f>
        <v>0.89567065971366955</v>
      </c>
      <c r="Z92" s="92">
        <f>$G92*'National calculations'!$E$64</f>
        <v>1.0592847226291564</v>
      </c>
      <c r="AA92" s="92">
        <f>$G92*'National calculations'!$E$65</f>
        <v>6.8560811751580424</v>
      </c>
      <c r="AB92" s="93">
        <f t="shared" si="34"/>
        <v>4910354.7692101086</v>
      </c>
      <c r="AC92" s="93">
        <f t="shared" si="34"/>
        <v>139511.02971369779</v>
      </c>
      <c r="AD92" s="93">
        <f t="shared" si="34"/>
        <v>0</v>
      </c>
      <c r="AE92" s="93">
        <f t="shared" si="34"/>
        <v>0</v>
      </c>
      <c r="AF92" s="93">
        <f t="shared" si="34"/>
        <v>9430.2473148901536</v>
      </c>
      <c r="AG92" s="93">
        <f t="shared" si="34"/>
        <v>0</v>
      </c>
      <c r="AH92" s="93">
        <f t="shared" si="34"/>
        <v>6802.9619176313354</v>
      </c>
      <c r="AI92" s="93">
        <f t="shared" si="24"/>
        <v>50893.77458769393</v>
      </c>
      <c r="AJ92" s="93">
        <f t="shared" si="45"/>
        <v>67126.983820215421</v>
      </c>
      <c r="AK92" s="93">
        <f t="shared" si="35"/>
        <v>153978.77023763405</v>
      </c>
      <c r="AL92" s="93">
        <f t="shared" si="35"/>
        <v>40484.160256134441</v>
      </c>
      <c r="AM92" s="92">
        <f t="shared" si="46"/>
        <v>5311455.7132377904</v>
      </c>
      <c r="AN92" s="92">
        <f t="shared" si="36"/>
        <v>12.70148839620532</v>
      </c>
      <c r="AO92" s="92">
        <f t="shared" si="37"/>
        <v>0.36086959259284557</v>
      </c>
      <c r="AP92" s="92">
        <f t="shared" si="38"/>
        <v>0.1736356426649559</v>
      </c>
      <c r="AQ92" s="92">
        <f t="shared" si="39"/>
        <v>0.39829292492238438</v>
      </c>
      <c r="AR92" s="92">
        <f t="shared" si="40"/>
        <v>0.10471933615626007</v>
      </c>
      <c r="AS92" s="92">
        <f t="shared" si="41"/>
        <v>13.739005892541766</v>
      </c>
      <c r="AT92" s="92">
        <v>0</v>
      </c>
      <c r="AU92" s="92">
        <v>0</v>
      </c>
      <c r="AV92" s="92">
        <f t="shared" si="47"/>
        <v>0</v>
      </c>
      <c r="AW92" s="92">
        <f t="shared" si="48"/>
        <v>0</v>
      </c>
      <c r="AX92" s="92">
        <f t="shared" si="42"/>
        <v>13.74</v>
      </c>
      <c r="AY92" s="184"/>
      <c r="AZ92" s="91">
        <v>232.03</v>
      </c>
      <c r="BA92" s="91">
        <v>814.86</v>
      </c>
      <c r="BB92" s="92">
        <f t="shared" si="49"/>
        <v>1817213</v>
      </c>
      <c r="BC92" s="92">
        <f t="shared" si="50"/>
        <v>6381821</v>
      </c>
      <c r="BD92" s="93">
        <f t="shared" si="51"/>
        <v>8199034</v>
      </c>
      <c r="BE92" s="184"/>
      <c r="BF92" s="185"/>
      <c r="BG92" s="30"/>
      <c r="BI92" s="30"/>
      <c r="BK92" s="30"/>
    </row>
    <row r="93" spans="1:63" x14ac:dyDescent="0.35">
      <c r="A93" s="90" t="s">
        <v>146</v>
      </c>
      <c r="B93" s="89">
        <v>315</v>
      </c>
      <c r="C93" s="90" t="s">
        <v>161</v>
      </c>
      <c r="D93" s="203">
        <v>13.48</v>
      </c>
      <c r="E93" s="203">
        <f t="shared" si="43"/>
        <v>13.5474</v>
      </c>
      <c r="F93" s="203">
        <f t="shared" si="44"/>
        <v>14.4995201688</v>
      </c>
      <c r="G93" s="91">
        <f>ACA!W99</f>
        <v>1.3650093903628513</v>
      </c>
      <c r="H93" s="91">
        <f>'Formula factor data'!AH96</f>
        <v>683.54</v>
      </c>
      <c r="I93" s="91">
        <f>'Formula factor data'!AI96</f>
        <v>159.08030079021157</v>
      </c>
      <c r="J93" s="91">
        <f>'Formula factor data'!AJ96</f>
        <v>0</v>
      </c>
      <c r="K93" s="91">
        <f>'Formula factor data'!AK96</f>
        <v>13.577898588604285</v>
      </c>
      <c r="L93" s="91">
        <f>'Formula factor data'!AL96</f>
        <v>18.733416473751028</v>
      </c>
      <c r="M93" s="91">
        <f>'Formula factor data'!AM96</f>
        <v>17.508342916884473</v>
      </c>
      <c r="N93" s="91">
        <f>'Formula factor data'!AN96</f>
        <v>100.25185273691284</v>
      </c>
      <c r="O93" s="91">
        <f>'Formula factor data'!AO96</f>
        <v>53.188610260622802</v>
      </c>
      <c r="P93" s="91">
        <f>'Formula factor data'!AP96</f>
        <v>293.14662509847</v>
      </c>
      <c r="Q93" s="91">
        <f>'Formula factor data'!AQ96</f>
        <v>7.603628691983122</v>
      </c>
      <c r="R93" s="92">
        <f>$G93*'National calculations'!$E$61</f>
        <v>12.54810019874353</v>
      </c>
      <c r="S93" s="92">
        <f>$G93*'National calculations'!$E$62</f>
        <v>2.396812859097972</v>
      </c>
      <c r="T93" s="92">
        <f>$G93*'National calculations'!$E$70</f>
        <v>2.560429135631709</v>
      </c>
      <c r="U93" s="92">
        <f>$G93*'National calculations'!$E$71</f>
        <v>1.9391485365446031</v>
      </c>
      <c r="V93" s="92">
        <f>$G93*'National calculations'!$E$72</f>
        <v>1.826188427619676</v>
      </c>
      <c r="W93" s="92">
        <f>$G93*'National calculations'!$E$73</f>
        <v>1.6755749490531031</v>
      </c>
      <c r="X93" s="92">
        <f>$G93*'National calculations'!$E$74</f>
        <v>1.073121034786819</v>
      </c>
      <c r="Y93" s="92">
        <f>$G93*'National calculations'!$E$75</f>
        <v>0.88485418657860493</v>
      </c>
      <c r="Z93" s="92">
        <f>$G93*'National calculations'!$E$64</f>
        <v>1.0464923813590232</v>
      </c>
      <c r="AA93" s="92">
        <f>$G93*'National calculations'!$E$65</f>
        <v>6.7732844272254642</v>
      </c>
      <c r="AB93" s="93">
        <f t="shared" si="34"/>
        <v>4888963.1936140163</v>
      </c>
      <c r="AC93" s="93">
        <f t="shared" si="34"/>
        <v>217332.85502099682</v>
      </c>
      <c r="AD93" s="93">
        <f t="shared" si="34"/>
        <v>0</v>
      </c>
      <c r="AE93" s="93">
        <f t="shared" si="34"/>
        <v>15007.850441142527</v>
      </c>
      <c r="AF93" s="93">
        <f t="shared" si="34"/>
        <v>19500.126573262038</v>
      </c>
      <c r="AG93" s="93">
        <f t="shared" si="34"/>
        <v>16721.828250848885</v>
      </c>
      <c r="AH93" s="93">
        <f t="shared" si="34"/>
        <v>61321.952010549066</v>
      </c>
      <c r="AI93" s="93">
        <f t="shared" si="24"/>
        <v>26826.573746423604</v>
      </c>
      <c r="AJ93" s="93">
        <f t="shared" si="45"/>
        <v>139378.33102222614</v>
      </c>
      <c r="AK93" s="93">
        <f t="shared" si="35"/>
        <v>174862.15457839548</v>
      </c>
      <c r="AL93" s="93">
        <f t="shared" si="35"/>
        <v>29355.877691593985</v>
      </c>
      <c r="AM93" s="92">
        <f t="shared" si="46"/>
        <v>5449892.4119272288</v>
      </c>
      <c r="AN93" s="92">
        <f t="shared" si="36"/>
        <v>12.54810019874353</v>
      </c>
      <c r="AO93" s="92">
        <f t="shared" si="37"/>
        <v>0.55781038500036928</v>
      </c>
      <c r="AP93" s="92">
        <f t="shared" si="38"/>
        <v>0.35773091224842951</v>
      </c>
      <c r="AQ93" s="92">
        <f t="shared" si="39"/>
        <v>0.44880432715957924</v>
      </c>
      <c r="AR93" s="92">
        <f t="shared" si="40"/>
        <v>7.5345319673777708E-2</v>
      </c>
      <c r="AS93" s="92">
        <f t="shared" si="41"/>
        <v>13.987791142825687</v>
      </c>
      <c r="AT93" s="92">
        <v>0</v>
      </c>
      <c r="AU93" s="92">
        <v>0</v>
      </c>
      <c r="AV93" s="92">
        <f t="shared" si="47"/>
        <v>0</v>
      </c>
      <c r="AW93" s="92">
        <f t="shared" si="48"/>
        <v>0</v>
      </c>
      <c r="AX93" s="92">
        <f t="shared" si="42"/>
        <v>13.99</v>
      </c>
      <c r="AY93" s="184"/>
      <c r="AZ93" s="91">
        <v>233.84</v>
      </c>
      <c r="BA93" s="91">
        <v>821.2299999999999</v>
      </c>
      <c r="BB93" s="92">
        <f t="shared" si="49"/>
        <v>1864711</v>
      </c>
      <c r="BC93" s="92">
        <f t="shared" si="50"/>
        <v>6548735</v>
      </c>
      <c r="BD93" s="93">
        <f t="shared" si="51"/>
        <v>8413446</v>
      </c>
      <c r="BE93" s="184"/>
      <c r="BF93" s="185"/>
      <c r="BG93" s="30"/>
      <c r="BI93" s="30"/>
      <c r="BK93" s="30"/>
    </row>
    <row r="94" spans="1:63" x14ac:dyDescent="0.35">
      <c r="A94" s="90" t="s">
        <v>146</v>
      </c>
      <c r="B94" s="89">
        <v>317</v>
      </c>
      <c r="C94" s="90" t="s">
        <v>162</v>
      </c>
      <c r="D94" s="203">
        <v>12.31</v>
      </c>
      <c r="E94" s="203">
        <f t="shared" si="43"/>
        <v>12.371549999999999</v>
      </c>
      <c r="F94" s="203">
        <f t="shared" si="44"/>
        <v>13.2410306586</v>
      </c>
      <c r="G94" s="91">
        <f>ACA!W100</f>
        <v>1.2316536865959538</v>
      </c>
      <c r="H94" s="91">
        <f>'Formula factor data'!AH97</f>
        <v>1016.99</v>
      </c>
      <c r="I94" s="91">
        <f>'Formula factor data'!AI97</f>
        <v>158.99226402616011</v>
      </c>
      <c r="J94" s="91">
        <f>'Formula factor data'!AJ97</f>
        <v>0</v>
      </c>
      <c r="K94" s="91">
        <f>'Formula factor data'!AK97</f>
        <v>0</v>
      </c>
      <c r="L94" s="91">
        <f>'Formula factor data'!AL97</f>
        <v>5.9761561421509182</v>
      </c>
      <c r="M94" s="91">
        <f>'Formula factor data'!AM97</f>
        <v>21.343414793396139</v>
      </c>
      <c r="N94" s="91">
        <f>'Formula factor data'!AN97</f>
        <v>129.67310232254454</v>
      </c>
      <c r="O94" s="91">
        <f>'Formula factor data'!AO97</f>
        <v>157.4195415539595</v>
      </c>
      <c r="P94" s="91">
        <f>'Formula factor data'!AP97</f>
        <v>642.40616109130497</v>
      </c>
      <c r="Q94" s="91">
        <f>'Formula factor data'!AQ97</f>
        <v>13.072821476634646</v>
      </c>
      <c r="R94" s="92">
        <f>$G94*'National calculations'!$E$61</f>
        <v>11.322203333304259</v>
      </c>
      <c r="S94" s="92">
        <f>$G94*'National calculations'!$E$62</f>
        <v>2.1626542753701377</v>
      </c>
      <c r="T94" s="92">
        <f>$G94*'National calculations'!$E$70</f>
        <v>2.3102859265533664</v>
      </c>
      <c r="U94" s="92">
        <f>$G94*'National calculations'!$E$71</f>
        <v>1.7497018414337995</v>
      </c>
      <c r="V94" s="92">
        <f>$G94*'National calculations'!$E$72</f>
        <v>1.6477774623211523</v>
      </c>
      <c r="W94" s="92">
        <f>$G94*'National calculations'!$E$73</f>
        <v>1.5118782901709524</v>
      </c>
      <c r="X94" s="92">
        <f>$G94*'National calculations'!$E$74</f>
        <v>0.96828160157016063</v>
      </c>
      <c r="Y94" s="92">
        <f>$G94*'National calculations'!$E$75</f>
        <v>0.79840763638241308</v>
      </c>
      <c r="Z94" s="92">
        <f>$G94*'National calculations'!$E$64</f>
        <v>0.94425445611974557</v>
      </c>
      <c r="AA94" s="92">
        <f>$G94*'National calculations'!$E$65</f>
        <v>6.111562890375148</v>
      </c>
      <c r="AB94" s="93">
        <f t="shared" si="34"/>
        <v>6563303.5137241455</v>
      </c>
      <c r="AC94" s="93">
        <f t="shared" si="34"/>
        <v>195991.82074176316</v>
      </c>
      <c r="AD94" s="93">
        <f t="shared" si="34"/>
        <v>0</v>
      </c>
      <c r="AE94" s="93">
        <f t="shared" si="34"/>
        <v>0</v>
      </c>
      <c r="AF94" s="93">
        <f t="shared" si="34"/>
        <v>5613.0039793385913</v>
      </c>
      <c r="AG94" s="93">
        <f t="shared" si="34"/>
        <v>18393.127914622026</v>
      </c>
      <c r="AH94" s="93">
        <f t="shared" si="34"/>
        <v>71569.245142543499</v>
      </c>
      <c r="AI94" s="93">
        <f t="shared" si="24"/>
        <v>71640.429532724927</v>
      </c>
      <c r="AJ94" s="93">
        <f t="shared" si="45"/>
        <v>167215.80656922905</v>
      </c>
      <c r="AK94" s="93">
        <f t="shared" si="35"/>
        <v>345759.08174206899</v>
      </c>
      <c r="AL94" s="93">
        <f t="shared" si="35"/>
        <v>45540.361247186738</v>
      </c>
      <c r="AM94" s="92">
        <f t="shared" si="46"/>
        <v>7317810.584024393</v>
      </c>
      <c r="AN94" s="92">
        <f t="shared" si="36"/>
        <v>11.322203333304257</v>
      </c>
      <c r="AO94" s="92">
        <f t="shared" si="37"/>
        <v>0.33810096416577634</v>
      </c>
      <c r="AP94" s="92">
        <f t="shared" si="38"/>
        <v>0.28846012660551451</v>
      </c>
      <c r="AQ94" s="92">
        <f t="shared" si="39"/>
        <v>0.59646100772794597</v>
      </c>
      <c r="AR94" s="92">
        <f t="shared" si="40"/>
        <v>7.8560625580487056E-2</v>
      </c>
      <c r="AS94" s="92">
        <f t="shared" si="41"/>
        <v>12.623786057383981</v>
      </c>
      <c r="AT94" s="92">
        <v>0</v>
      </c>
      <c r="AU94" s="92">
        <v>0</v>
      </c>
      <c r="AV94" s="92">
        <f t="shared" si="47"/>
        <v>0</v>
      </c>
      <c r="AW94" s="92">
        <f t="shared" si="48"/>
        <v>0</v>
      </c>
      <c r="AX94" s="92">
        <f t="shared" si="42"/>
        <v>12.62</v>
      </c>
      <c r="AY94" s="184"/>
      <c r="AZ94" s="91">
        <v>347.92</v>
      </c>
      <c r="BA94" s="91">
        <v>1221.8499999999999</v>
      </c>
      <c r="BB94" s="92">
        <f t="shared" si="49"/>
        <v>2502728</v>
      </c>
      <c r="BC94" s="92">
        <f t="shared" si="50"/>
        <v>8789256</v>
      </c>
      <c r="BD94" s="93">
        <f t="shared" si="51"/>
        <v>11291984</v>
      </c>
      <c r="BE94" s="184"/>
      <c r="BF94" s="185"/>
      <c r="BG94" s="30"/>
      <c r="BI94" s="30"/>
      <c r="BK94" s="30"/>
    </row>
    <row r="95" spans="1:63" x14ac:dyDescent="0.35">
      <c r="A95" s="90" t="s">
        <v>146</v>
      </c>
      <c r="B95" s="89">
        <v>318</v>
      </c>
      <c r="C95" s="90" t="s">
        <v>163</v>
      </c>
      <c r="D95" s="203">
        <v>13.09</v>
      </c>
      <c r="E95" s="203">
        <f t="shared" si="43"/>
        <v>13.155449999999998</v>
      </c>
      <c r="F95" s="203">
        <f t="shared" si="44"/>
        <v>14.080023665400001</v>
      </c>
      <c r="G95" s="91">
        <f>ACA!W101</f>
        <v>1.3992161641757412</v>
      </c>
      <c r="H95" s="91">
        <f>'Formula factor data'!AH98</f>
        <v>686.98</v>
      </c>
      <c r="I95" s="91">
        <f>'Formula factor data'!AI98</f>
        <v>85.877886219657526</v>
      </c>
      <c r="J95" s="91">
        <f>'Formula factor data'!AJ98</f>
        <v>0</v>
      </c>
      <c r="K95" s="91">
        <f>'Formula factor data'!AK98</f>
        <v>0</v>
      </c>
      <c r="L95" s="91">
        <f>'Formula factor data'!AL98</f>
        <v>0</v>
      </c>
      <c r="M95" s="91">
        <f>'Formula factor data'!AM98</f>
        <v>10.093252743165333</v>
      </c>
      <c r="N95" s="91">
        <f>'Formula factor data'!AN98</f>
        <v>15.139879114748</v>
      </c>
      <c r="O95" s="91">
        <f>'Formula factor data'!AO98</f>
        <v>26.319114748000743</v>
      </c>
      <c r="P95" s="91">
        <f>'Formula factor data'!AP98</f>
        <v>205.39489088721399</v>
      </c>
      <c r="Q95" s="91">
        <f>'Formula factor data'!AQ98</f>
        <v>7.836021266312228</v>
      </c>
      <c r="R95" s="92">
        <f>$G95*'National calculations'!$E$61</f>
        <v>12.862552266480442</v>
      </c>
      <c r="S95" s="92">
        <f>$G95*'National calculations'!$E$62</f>
        <v>2.4568763545741432</v>
      </c>
      <c r="T95" s="92">
        <f>$G95*'National calculations'!$E$70</f>
        <v>2.624592811665619</v>
      </c>
      <c r="U95" s="92">
        <f>$G95*'National calculations'!$E$71</f>
        <v>1.9877430853055791</v>
      </c>
      <c r="V95" s="92">
        <f>$G95*'National calculations'!$E$72</f>
        <v>1.8719522259673915</v>
      </c>
      <c r="W95" s="92">
        <f>$G95*'National calculations'!$E$73</f>
        <v>1.7175644135164707</v>
      </c>
      <c r="X95" s="92">
        <f>$G95*'National calculations'!$E$74</f>
        <v>1.1000131637127959</v>
      </c>
      <c r="Y95" s="92">
        <f>$G95*'National calculations'!$E$75</f>
        <v>0.90702839814914737</v>
      </c>
      <c r="Z95" s="92">
        <f>$G95*'National calculations'!$E$64</f>
        <v>1.0727172032824421</v>
      </c>
      <c r="AA95" s="92">
        <f>$G95*'National calculations'!$E$65</f>
        <v>6.9430211411325251</v>
      </c>
      <c r="AB95" s="93">
        <f t="shared" si="34"/>
        <v>5036700.2089352384</v>
      </c>
      <c r="AC95" s="93">
        <f t="shared" si="34"/>
        <v>120265.06837931459</v>
      </c>
      <c r="AD95" s="93">
        <f t="shared" si="34"/>
        <v>0</v>
      </c>
      <c r="AE95" s="93">
        <f t="shared" si="34"/>
        <v>0</v>
      </c>
      <c r="AF95" s="93">
        <f t="shared" si="34"/>
        <v>0</v>
      </c>
      <c r="AG95" s="93">
        <f t="shared" si="34"/>
        <v>9881.4126851243163</v>
      </c>
      <c r="AH95" s="93">
        <f t="shared" si="34"/>
        <v>9492.8178042486416</v>
      </c>
      <c r="AI95" s="93">
        <f t="shared" si="24"/>
        <v>13607.145159632148</v>
      </c>
      <c r="AJ95" s="93">
        <f t="shared" si="45"/>
        <v>32981.375649005109</v>
      </c>
      <c r="AK95" s="93">
        <f t="shared" si="35"/>
        <v>125588.46076498971</v>
      </c>
      <c r="AL95" s="93">
        <f t="shared" si="35"/>
        <v>31011.226949190819</v>
      </c>
      <c r="AM95" s="92">
        <f t="shared" si="46"/>
        <v>5346546.3406777382</v>
      </c>
      <c r="AN95" s="92">
        <f t="shared" si="36"/>
        <v>12.86255226648044</v>
      </c>
      <c r="AO95" s="92">
        <f t="shared" si="37"/>
        <v>0.30712880729262165</v>
      </c>
      <c r="AP95" s="92">
        <f t="shared" si="38"/>
        <v>8.4226706078945848E-2</v>
      </c>
      <c r="AQ95" s="92">
        <f t="shared" si="39"/>
        <v>0.32072350420832418</v>
      </c>
      <c r="AR95" s="92">
        <f t="shared" si="40"/>
        <v>7.9195407893053446E-2</v>
      </c>
      <c r="AS95" s="92">
        <f t="shared" si="41"/>
        <v>13.653826691953386</v>
      </c>
      <c r="AT95" s="92">
        <v>0</v>
      </c>
      <c r="AU95" s="92">
        <v>0</v>
      </c>
      <c r="AV95" s="92">
        <f t="shared" si="47"/>
        <v>0</v>
      </c>
      <c r="AW95" s="92">
        <f t="shared" si="48"/>
        <v>0</v>
      </c>
      <c r="AX95" s="92">
        <f t="shared" si="42"/>
        <v>13.65</v>
      </c>
      <c r="AY95" s="184"/>
      <c r="AZ95" s="91">
        <v>235.02</v>
      </c>
      <c r="BA95" s="91">
        <v>825.36</v>
      </c>
      <c r="BB95" s="92">
        <f t="shared" si="49"/>
        <v>1828574</v>
      </c>
      <c r="BC95" s="92">
        <f t="shared" si="50"/>
        <v>6421714</v>
      </c>
      <c r="BD95" s="93">
        <f t="shared" si="51"/>
        <v>8250288</v>
      </c>
      <c r="BE95" s="184"/>
      <c r="BF95" s="185"/>
      <c r="BG95" s="30"/>
      <c r="BI95" s="30"/>
      <c r="BK95" s="30"/>
    </row>
    <row r="96" spans="1:63" x14ac:dyDescent="0.35">
      <c r="A96" s="90" t="s">
        <v>146</v>
      </c>
      <c r="B96" s="89">
        <v>319</v>
      </c>
      <c r="C96" s="90" t="s">
        <v>164</v>
      </c>
      <c r="D96" s="203">
        <v>13.87</v>
      </c>
      <c r="E96" s="203">
        <f t="shared" si="43"/>
        <v>13.939349999999997</v>
      </c>
      <c r="F96" s="203">
        <f t="shared" si="44"/>
        <v>14.9190166722</v>
      </c>
      <c r="G96" s="91">
        <f>ACA!W102</f>
        <v>1.3643517452587404</v>
      </c>
      <c r="H96" s="91">
        <f>'Formula factor data'!AH99</f>
        <v>916.56</v>
      </c>
      <c r="I96" s="91">
        <f>'Formula factor data'!AI99</f>
        <v>153.65372409645141</v>
      </c>
      <c r="J96" s="91">
        <f>'Formula factor data'!AJ99</f>
        <v>0</v>
      </c>
      <c r="K96" s="91">
        <f>'Formula factor data'!AK99</f>
        <v>20.516671532846715</v>
      </c>
      <c r="L96" s="91">
        <f>'Formula factor data'!AL99</f>
        <v>42.668729927007298</v>
      </c>
      <c r="M96" s="91">
        <f>'Formula factor data'!AM99</f>
        <v>13.380437956204378</v>
      </c>
      <c r="N96" s="91">
        <f>'Formula factor data'!AN99</f>
        <v>132.61500729927008</v>
      </c>
      <c r="O96" s="91">
        <f>'Formula factor data'!AO99</f>
        <v>23.861781021897809</v>
      </c>
      <c r="P96" s="91">
        <f>'Formula factor data'!AP99</f>
        <v>371.14122737282395</v>
      </c>
      <c r="Q96" s="91">
        <f>'Formula factor data'!AQ99</f>
        <v>18.311196172248803</v>
      </c>
      <c r="R96" s="92">
        <f>$G96*'National calculations'!$E$61</f>
        <v>12.542054675013175</v>
      </c>
      <c r="S96" s="92">
        <f>$G96*'National calculations'!$E$62</f>
        <v>2.3956581034945419</v>
      </c>
      <c r="T96" s="92">
        <f>$G96*'National calculations'!$E$70</f>
        <v>2.5591955516744416</v>
      </c>
      <c r="U96" s="92">
        <f>$G96*'National calculations'!$E$71</f>
        <v>1.9382142781063783</v>
      </c>
      <c r="V96" s="92">
        <f>$G96*'National calculations'!$E$72</f>
        <v>1.8253085920030956</v>
      </c>
      <c r="W96" s="92">
        <f>$G96*'National calculations'!$E$73</f>
        <v>1.6747676771987148</v>
      </c>
      <c r="X96" s="92">
        <f>$G96*'National calculations'!$E$74</f>
        <v>1.0726040179811995</v>
      </c>
      <c r="Y96" s="92">
        <f>$G96*'National calculations'!$E$75</f>
        <v>0.88442787447572568</v>
      </c>
      <c r="Z96" s="92">
        <f>$G96*'National calculations'!$E$64</f>
        <v>1.0459881939183</v>
      </c>
      <c r="AA96" s="92">
        <f>$G96*'National calculations'!$E$65</f>
        <v>6.7700211402665866</v>
      </c>
      <c r="AB96" s="93">
        <f t="shared" si="34"/>
        <v>6552461.0107701421</v>
      </c>
      <c r="AC96" s="93">
        <f t="shared" si="34"/>
        <v>209818.01988035365</v>
      </c>
      <c r="AD96" s="93">
        <f t="shared" si="34"/>
        <v>0</v>
      </c>
      <c r="AE96" s="93">
        <f t="shared" si="34"/>
        <v>22666.452251383838</v>
      </c>
      <c r="AF96" s="93">
        <f t="shared" si="34"/>
        <v>44393.651627006839</v>
      </c>
      <c r="AG96" s="93">
        <f t="shared" si="34"/>
        <v>12773.201247613937</v>
      </c>
      <c r="AH96" s="93">
        <f t="shared" si="34"/>
        <v>81078.73211406781</v>
      </c>
      <c r="AI96" s="93">
        <f t="shared" si="24"/>
        <v>12029.293834129305</v>
      </c>
      <c r="AJ96" s="93">
        <f t="shared" si="45"/>
        <v>172941.33107420173</v>
      </c>
      <c r="AK96" s="93">
        <f t="shared" si="35"/>
        <v>221279.32500174313</v>
      </c>
      <c r="AL96" s="93">
        <f t="shared" si="35"/>
        <v>70661.295558125013</v>
      </c>
      <c r="AM96" s="92">
        <f t="shared" si="46"/>
        <v>7227160.9822845645</v>
      </c>
      <c r="AN96" s="92">
        <f t="shared" si="36"/>
        <v>12.542054675013173</v>
      </c>
      <c r="AO96" s="92">
        <f t="shared" si="37"/>
        <v>0.40161232135787983</v>
      </c>
      <c r="AP96" s="92">
        <f t="shared" si="38"/>
        <v>0.33102671291549662</v>
      </c>
      <c r="AQ96" s="92">
        <f t="shared" si="39"/>
        <v>0.42355038634494335</v>
      </c>
      <c r="AR96" s="92">
        <f t="shared" si="40"/>
        <v>0.13525266779009884</v>
      </c>
      <c r="AS96" s="92">
        <f t="shared" si="41"/>
        <v>13.833496763421589</v>
      </c>
      <c r="AT96" s="92">
        <v>0.10585323657840107</v>
      </c>
      <c r="AU96" s="92">
        <v>0</v>
      </c>
      <c r="AV96" s="92">
        <f t="shared" si="47"/>
        <v>55301.880235430588</v>
      </c>
      <c r="AW96" s="92">
        <f t="shared" si="48"/>
        <v>0</v>
      </c>
      <c r="AX96" s="92">
        <f t="shared" si="42"/>
        <v>13.94</v>
      </c>
      <c r="AY96" s="184"/>
      <c r="AZ96" s="91">
        <v>313.56</v>
      </c>
      <c r="BA96" s="91">
        <v>1101.19</v>
      </c>
      <c r="BB96" s="92">
        <f t="shared" si="49"/>
        <v>2491486</v>
      </c>
      <c r="BC96" s="92">
        <f t="shared" si="50"/>
        <v>8749836</v>
      </c>
      <c r="BD96" s="93">
        <f t="shared" si="51"/>
        <v>11241322</v>
      </c>
      <c r="BE96" s="184"/>
      <c r="BF96" s="185"/>
      <c r="BG96" s="30"/>
      <c r="BI96" s="30"/>
      <c r="BK96" s="30"/>
    </row>
    <row r="97" spans="1:63" x14ac:dyDescent="0.35">
      <c r="A97" s="90" t="s">
        <v>146</v>
      </c>
      <c r="B97" s="89">
        <v>320</v>
      </c>
      <c r="C97" s="90" t="s">
        <v>165</v>
      </c>
      <c r="D97" s="203">
        <v>12.27</v>
      </c>
      <c r="E97" s="203">
        <f t="shared" si="43"/>
        <v>12.331349999999999</v>
      </c>
      <c r="F97" s="203">
        <f t="shared" si="44"/>
        <v>13.198005376199999</v>
      </c>
      <c r="G97" s="91">
        <f>ACA!W103</f>
        <v>1.2148830759090912</v>
      </c>
      <c r="H97" s="91">
        <f>'Formula factor data'!AH100</f>
        <v>1096.57</v>
      </c>
      <c r="I97" s="91">
        <f>'Formula factor data'!AI100</f>
        <v>250.03378134661628</v>
      </c>
      <c r="J97" s="91">
        <f>'Formula factor data'!AJ100</f>
        <v>0</v>
      </c>
      <c r="K97" s="91">
        <f>'Formula factor data'!AK100</f>
        <v>26.690417482406474</v>
      </c>
      <c r="L97" s="91">
        <f>'Formula factor data'!AL100</f>
        <v>42.298509444944173</v>
      </c>
      <c r="M97" s="91">
        <f>'Formula factor data'!AM100</f>
        <v>44.561392666278635</v>
      </c>
      <c r="N97" s="91">
        <f>'Formula factor data'!AN100</f>
        <v>203.31135403989629</v>
      </c>
      <c r="O97" s="91">
        <f>'Formula factor data'!AO100</f>
        <v>250.48376580771466</v>
      </c>
      <c r="P97" s="91">
        <f>'Formula factor data'!AP100</f>
        <v>458.77410892495493</v>
      </c>
      <c r="Q97" s="91">
        <f>'Formula factor data'!AQ100</f>
        <v>16.524213503939087</v>
      </c>
      <c r="R97" s="92">
        <f>$G97*'National calculations'!$E$61</f>
        <v>11.168036406117823</v>
      </c>
      <c r="S97" s="92">
        <f>$G97*'National calculations'!$E$62</f>
        <v>2.1332068476579273</v>
      </c>
      <c r="T97" s="92">
        <f>$G97*'National calculations'!$E$70</f>
        <v>2.2788282966439013</v>
      </c>
      <c r="U97" s="92">
        <f>$G97*'National calculations'!$E$71</f>
        <v>1.7258773128994249</v>
      </c>
      <c r="V97" s="92">
        <f>$G97*'National calculations'!$E$72</f>
        <v>1.6253407704004306</v>
      </c>
      <c r="W97" s="92">
        <f>$G97*'National calculations'!$E$73</f>
        <v>1.4912920470684348</v>
      </c>
      <c r="X97" s="92">
        <f>$G97*'National calculations'!$E$74</f>
        <v>0.95509715374045823</v>
      </c>
      <c r="Y97" s="92">
        <f>$G97*'National calculations'!$E$75</f>
        <v>0.78753624957546542</v>
      </c>
      <c r="Z97" s="92">
        <f>$G97*'National calculations'!$E$64</f>
        <v>0.93139716998058231</v>
      </c>
      <c r="AA97" s="92">
        <f>$G97*'National calculations'!$E$65</f>
        <v>6.0283457953116537</v>
      </c>
      <c r="AB97" s="93">
        <f t="shared" si="34"/>
        <v>6980524.1986582745</v>
      </c>
      <c r="AC97" s="93">
        <f t="shared" si="34"/>
        <v>304023.0514732119</v>
      </c>
      <c r="AD97" s="93">
        <f t="shared" si="34"/>
        <v>0</v>
      </c>
      <c r="AE97" s="93">
        <f t="shared" si="34"/>
        <v>26256.700022678728</v>
      </c>
      <c r="AF97" s="93">
        <f t="shared" si="34"/>
        <v>39187.210398980213</v>
      </c>
      <c r="AG97" s="93">
        <f t="shared" si="34"/>
        <v>37878.808779023551</v>
      </c>
      <c r="AH97" s="93">
        <f t="shared" si="34"/>
        <v>110683.79447297542</v>
      </c>
      <c r="AI97" s="93">
        <f t="shared" si="24"/>
        <v>112441.07593713568</v>
      </c>
      <c r="AJ97" s="93">
        <f t="shared" si="45"/>
        <v>326447.58961079357</v>
      </c>
      <c r="AK97" s="93">
        <f t="shared" si="35"/>
        <v>243561.51682644786</v>
      </c>
      <c r="AL97" s="93">
        <f t="shared" si="35"/>
        <v>56779.793608462845</v>
      </c>
      <c r="AM97" s="92">
        <f t="shared" si="46"/>
        <v>7911336.1501771901</v>
      </c>
      <c r="AN97" s="92">
        <f t="shared" si="36"/>
        <v>11.168036406117823</v>
      </c>
      <c r="AO97" s="92">
        <f t="shared" si="37"/>
        <v>0.4864019392418239</v>
      </c>
      <c r="AP97" s="92">
        <f t="shared" si="38"/>
        <v>0.52227862288100191</v>
      </c>
      <c r="AQ97" s="92">
        <f t="shared" si="39"/>
        <v>0.38967043299840998</v>
      </c>
      <c r="AR97" s="92">
        <f t="shared" si="40"/>
        <v>9.0841143745773859E-2</v>
      </c>
      <c r="AS97" s="92">
        <f t="shared" si="41"/>
        <v>12.657228544984832</v>
      </c>
      <c r="AT97" s="92">
        <v>0</v>
      </c>
      <c r="AU97" s="92">
        <v>0</v>
      </c>
      <c r="AV97" s="92">
        <f t="shared" si="47"/>
        <v>0</v>
      </c>
      <c r="AW97" s="92">
        <f t="shared" si="48"/>
        <v>0</v>
      </c>
      <c r="AX97" s="92">
        <f t="shared" si="42"/>
        <v>12.66</v>
      </c>
      <c r="AY97" s="184"/>
      <c r="AZ97" s="91">
        <v>375.14</v>
      </c>
      <c r="BA97" s="91">
        <v>1317.46</v>
      </c>
      <c r="BB97" s="92">
        <f t="shared" si="49"/>
        <v>2707086</v>
      </c>
      <c r="BC97" s="92">
        <f t="shared" si="50"/>
        <v>9507055</v>
      </c>
      <c r="BD97" s="93">
        <f t="shared" si="51"/>
        <v>12214141</v>
      </c>
      <c r="BE97" s="184"/>
      <c r="BF97" s="185"/>
      <c r="BG97" s="30"/>
      <c r="BI97" s="30"/>
      <c r="BK97" s="30"/>
    </row>
    <row r="98" spans="1:63" x14ac:dyDescent="0.35">
      <c r="A98" s="90" t="s">
        <v>166</v>
      </c>
      <c r="B98" s="89">
        <v>867</v>
      </c>
      <c r="C98" s="90" t="s">
        <v>167</v>
      </c>
      <c r="D98" s="203">
        <v>13.06</v>
      </c>
      <c r="E98" s="203">
        <f t="shared" si="43"/>
        <v>13.125299999999999</v>
      </c>
      <c r="F98" s="203">
        <f t="shared" si="44"/>
        <v>14.047754703600001</v>
      </c>
      <c r="G98" s="91">
        <f>ACA!W104</f>
        <v>1.3673825401920876</v>
      </c>
      <c r="H98" s="91">
        <f>'Formula factor data'!AH101</f>
        <v>642.12</v>
      </c>
      <c r="I98" s="91">
        <f>'Formula factor data'!AI101</f>
        <v>77.44063759398496</v>
      </c>
      <c r="J98" s="91">
        <f>'Formula factor data'!AJ101</f>
        <v>0</v>
      </c>
      <c r="K98" s="91">
        <f>'Formula factor data'!AK101</f>
        <v>0</v>
      </c>
      <c r="L98" s="91">
        <f>'Formula factor data'!AL101</f>
        <v>0</v>
      </c>
      <c r="M98" s="91">
        <f>'Formula factor data'!AM101</f>
        <v>0</v>
      </c>
      <c r="N98" s="91">
        <f>'Formula factor data'!AN101</f>
        <v>0</v>
      </c>
      <c r="O98" s="91">
        <f>'Formula factor data'!AO101</f>
        <v>72.469083447332423</v>
      </c>
      <c r="P98" s="91">
        <f>'Formula factor data'!AP101</f>
        <v>110.41712952441598</v>
      </c>
      <c r="Q98" s="91">
        <f>'Formula factor data'!AQ101</f>
        <v>9.9306048053024032</v>
      </c>
      <c r="R98" s="92">
        <f>$G98*'National calculations'!$E$61</f>
        <v>12.569915815584066</v>
      </c>
      <c r="S98" s="92">
        <f>$G98*'National calculations'!$E$62</f>
        <v>2.4009798604881731</v>
      </c>
      <c r="T98" s="92">
        <f>$G98*'National calculations'!$E$70</f>
        <v>2.5648805936281853</v>
      </c>
      <c r="U98" s="92">
        <f>$G98*'National calculations'!$E$71</f>
        <v>1.9425198613507579</v>
      </c>
      <c r="V98" s="92">
        <f>$G98*'National calculations'!$E$72</f>
        <v>1.8293633645730454</v>
      </c>
      <c r="W98" s="92">
        <f>$G98*'National calculations'!$E$73</f>
        <v>1.6784880355360914</v>
      </c>
      <c r="X98" s="92">
        <f>$G98*'National calculations'!$E$74</f>
        <v>1.0749867193882834</v>
      </c>
      <c r="Y98" s="92">
        <f>$G98*'National calculations'!$E$75</f>
        <v>0.88639255809209305</v>
      </c>
      <c r="Z98" s="92">
        <f>$G98*'National calculations'!$E$64</f>
        <v>1.0483117704662726</v>
      </c>
      <c r="AA98" s="92">
        <f>$G98*'National calculations'!$E$65</f>
        <v>6.7850601841508915</v>
      </c>
      <c r="AB98" s="93">
        <f t="shared" si="34"/>
        <v>4600694.7757966192</v>
      </c>
      <c r="AC98" s="93">
        <f t="shared" si="34"/>
        <v>105982.04441051709</v>
      </c>
      <c r="AD98" s="93">
        <f t="shared" si="34"/>
        <v>0</v>
      </c>
      <c r="AE98" s="93">
        <f t="shared" si="34"/>
        <v>0</v>
      </c>
      <c r="AF98" s="93">
        <f t="shared" si="34"/>
        <v>0</v>
      </c>
      <c r="AG98" s="93">
        <f t="shared" si="34"/>
        <v>0</v>
      </c>
      <c r="AH98" s="93">
        <f t="shared" si="34"/>
        <v>0</v>
      </c>
      <c r="AI98" s="93">
        <f t="shared" si="24"/>
        <v>36614.552067898097</v>
      </c>
      <c r="AJ98" s="93">
        <f t="shared" si="45"/>
        <v>36614.552067898097</v>
      </c>
      <c r="AK98" s="93">
        <f t="shared" si="35"/>
        <v>65978.398628680225</v>
      </c>
      <c r="AL98" s="93">
        <f t="shared" si="35"/>
        <v>38406.458223327063</v>
      </c>
      <c r="AM98" s="92">
        <f t="shared" si="46"/>
        <v>4847676.229127042</v>
      </c>
      <c r="AN98" s="92">
        <f t="shared" si="36"/>
        <v>12.569915815584068</v>
      </c>
      <c r="AO98" s="92">
        <f t="shared" si="37"/>
        <v>0.28956178167090457</v>
      </c>
      <c r="AP98" s="92">
        <f t="shared" si="38"/>
        <v>0.10003746380656318</v>
      </c>
      <c r="AQ98" s="92">
        <f t="shared" si="39"/>
        <v>0.18026471148935444</v>
      </c>
      <c r="AR98" s="92">
        <f t="shared" si="40"/>
        <v>0.10493326990125655</v>
      </c>
      <c r="AS98" s="92">
        <f t="shared" si="41"/>
        <v>13.244713042452148</v>
      </c>
      <c r="AT98" s="92">
        <v>0</v>
      </c>
      <c r="AU98" s="92">
        <v>0</v>
      </c>
      <c r="AV98" s="92">
        <f t="shared" si="47"/>
        <v>0</v>
      </c>
      <c r="AW98" s="92">
        <f t="shared" si="48"/>
        <v>0</v>
      </c>
      <c r="AX98" s="92">
        <f t="shared" si="42"/>
        <v>13.24</v>
      </c>
      <c r="AY98" s="184"/>
      <c r="AZ98" s="91">
        <v>219.67</v>
      </c>
      <c r="BA98" s="91">
        <v>771.47</v>
      </c>
      <c r="BB98" s="92">
        <f t="shared" si="49"/>
        <v>1657806</v>
      </c>
      <c r="BC98" s="92">
        <f t="shared" si="50"/>
        <v>5822130</v>
      </c>
      <c r="BD98" s="93">
        <f t="shared" si="51"/>
        <v>7479936</v>
      </c>
      <c r="BE98" s="184"/>
      <c r="BF98" s="185"/>
      <c r="BG98" s="30"/>
      <c r="BI98" s="30"/>
      <c r="BK98" s="30"/>
    </row>
    <row r="99" spans="1:63" x14ac:dyDescent="0.35">
      <c r="A99" s="90" t="s">
        <v>166</v>
      </c>
      <c r="B99" s="89">
        <v>846</v>
      </c>
      <c r="C99" s="90" t="s">
        <v>168</v>
      </c>
      <c r="D99" s="203">
        <v>12.7</v>
      </c>
      <c r="E99" s="203">
        <f t="shared" si="43"/>
        <v>12.763499999999999</v>
      </c>
      <c r="F99" s="203">
        <f t="shared" si="44"/>
        <v>13.660527161999999</v>
      </c>
      <c r="G99" s="91">
        <f>ACA!W105</f>
        <v>1.2788496353166181</v>
      </c>
      <c r="H99" s="91">
        <f>'Formula factor data'!AH102</f>
        <v>1149.58</v>
      </c>
      <c r="I99" s="91">
        <f>'Formula factor data'!AI102</f>
        <v>290.02737159420286</v>
      </c>
      <c r="J99" s="91">
        <f>'Formula factor data'!AJ102</f>
        <v>34.531568285015716</v>
      </c>
      <c r="K99" s="91">
        <f>'Formula factor data'!AK102</f>
        <v>37.944572127139359</v>
      </c>
      <c r="L99" s="91">
        <f>'Formula factor data'!AL102</f>
        <v>85.525860984980781</v>
      </c>
      <c r="M99" s="91">
        <f>'Formula factor data'!AM102</f>
        <v>28.207472930492486</v>
      </c>
      <c r="N99" s="91">
        <f>'Formula factor data'!AN102</f>
        <v>106.40541390150192</v>
      </c>
      <c r="O99" s="91">
        <f>'Formula factor data'!AO102</f>
        <v>95.664490045406907</v>
      </c>
      <c r="P99" s="91">
        <f>'Formula factor data'!AP102</f>
        <v>197.38786218694597</v>
      </c>
      <c r="Q99" s="91">
        <f>'Formula factor data'!AQ102</f>
        <v>27.230436818877777</v>
      </c>
      <c r="R99" s="92">
        <f>$G99*'National calculations'!$E$61</f>
        <v>11.756060783445486</v>
      </c>
      <c r="S99" s="92">
        <f>$G99*'National calculations'!$E$62</f>
        <v>2.2455253952244463</v>
      </c>
      <c r="T99" s="92">
        <f>$G99*'National calculations'!$E$70</f>
        <v>2.3988141689532569</v>
      </c>
      <c r="U99" s="92">
        <f>$G99*'National calculations'!$E$71</f>
        <v>1.81674896619254</v>
      </c>
      <c r="V99" s="92">
        <f>$G99*'National calculations'!$E$72</f>
        <v>1.7109189293269564</v>
      </c>
      <c r="W99" s="92">
        <f>$G99*'National calculations'!$E$73</f>
        <v>1.5698122135061747</v>
      </c>
      <c r="X99" s="92">
        <f>$G99*'National calculations'!$E$74</f>
        <v>1.0053853502230559</v>
      </c>
      <c r="Y99" s="92">
        <f>$G99*'National calculations'!$E$75</f>
        <v>0.829001955447081</v>
      </c>
      <c r="Z99" s="92">
        <f>$G99*'National calculations'!$E$64</f>
        <v>0.98043750446790179</v>
      </c>
      <c r="AA99" s="92">
        <f>$G99*'National calculations'!$E$65</f>
        <v>6.3457529162861279</v>
      </c>
      <c r="AB99" s="93">
        <f t="shared" si="34"/>
        <v>7703283.442596959</v>
      </c>
      <c r="AC99" s="93">
        <f t="shared" si="34"/>
        <v>371220.38208823843</v>
      </c>
      <c r="AD99" s="93">
        <f t="shared" si="34"/>
        <v>47215.84470861539</v>
      </c>
      <c r="AE99" s="93">
        <f t="shared" si="34"/>
        <v>39293.384445221258</v>
      </c>
      <c r="AF99" s="93">
        <f t="shared" si="34"/>
        <v>83406.854268527983</v>
      </c>
      <c r="AG99" s="93">
        <f t="shared" si="34"/>
        <v>25239.848245506193</v>
      </c>
      <c r="AH99" s="93">
        <f t="shared" si="34"/>
        <v>60977.713262964709</v>
      </c>
      <c r="AI99" s="93">
        <f t="shared" si="24"/>
        <v>45204.448109259378</v>
      </c>
      <c r="AJ99" s="93">
        <f t="shared" si="45"/>
        <v>301338.09304009489</v>
      </c>
      <c r="AK99" s="93">
        <f t="shared" si="35"/>
        <v>110310.08391844934</v>
      </c>
      <c r="AL99" s="93">
        <f t="shared" si="35"/>
        <v>98494.645597429117</v>
      </c>
      <c r="AM99" s="92">
        <f t="shared" si="46"/>
        <v>8584646.6472411714</v>
      </c>
      <c r="AN99" s="92">
        <f t="shared" si="36"/>
        <v>11.756060783445488</v>
      </c>
      <c r="AO99" s="92">
        <f t="shared" si="37"/>
        <v>0.5665232765227125</v>
      </c>
      <c r="AP99" s="92">
        <f t="shared" si="38"/>
        <v>0.45987519017638928</v>
      </c>
      <c r="AQ99" s="92">
        <f t="shared" si="39"/>
        <v>0.16834536353696433</v>
      </c>
      <c r="AR99" s="92">
        <f t="shared" si="40"/>
        <v>0.15031370052987947</v>
      </c>
      <c r="AS99" s="92">
        <f t="shared" si="41"/>
        <v>13.101118314211435</v>
      </c>
      <c r="AT99" s="92">
        <v>0</v>
      </c>
      <c r="AU99" s="92">
        <v>0</v>
      </c>
      <c r="AV99" s="92">
        <f t="shared" si="47"/>
        <v>0</v>
      </c>
      <c r="AW99" s="92">
        <f t="shared" si="48"/>
        <v>0</v>
      </c>
      <c r="AX99" s="92">
        <f t="shared" si="42"/>
        <v>13.1</v>
      </c>
      <c r="AY99" s="184"/>
      <c r="AZ99" s="91">
        <v>393.28</v>
      </c>
      <c r="BA99" s="91">
        <v>1381.15</v>
      </c>
      <c r="BB99" s="92">
        <f t="shared" si="49"/>
        <v>2936622</v>
      </c>
      <c r="BC99" s="92">
        <f t="shared" si="50"/>
        <v>10313048</v>
      </c>
      <c r="BD99" s="93">
        <f t="shared" si="51"/>
        <v>13249670</v>
      </c>
      <c r="BE99" s="184"/>
      <c r="BF99" s="185"/>
      <c r="BG99" s="30"/>
      <c r="BI99" s="30"/>
      <c r="BK99" s="30"/>
    </row>
    <row r="100" spans="1:63" x14ac:dyDescent="0.35">
      <c r="A100" s="90" t="s">
        <v>166</v>
      </c>
      <c r="B100" s="89">
        <v>825</v>
      </c>
      <c r="C100" s="90" t="s">
        <v>169</v>
      </c>
      <c r="D100" s="203">
        <v>11.94</v>
      </c>
      <c r="E100" s="203">
        <f t="shared" si="43"/>
        <v>11.999699999999999</v>
      </c>
      <c r="F100" s="203">
        <f t="shared" si="44"/>
        <v>12.843046796399999</v>
      </c>
      <c r="G100" s="91">
        <f>ACA!W106</f>
        <v>1.2696267812730775</v>
      </c>
      <c r="H100" s="91">
        <f>'Formula factor data'!AH103</f>
        <v>2529.75</v>
      </c>
      <c r="I100" s="91">
        <f>'Formula factor data'!AI103</f>
        <v>411.98197658651242</v>
      </c>
      <c r="J100" s="91">
        <f>'Formula factor data'!AJ103</f>
        <v>0</v>
      </c>
      <c r="K100" s="91">
        <f>'Formula factor data'!AK103</f>
        <v>0</v>
      </c>
      <c r="L100" s="91">
        <f>'Formula factor data'!AL103</f>
        <v>12.598678329715234</v>
      </c>
      <c r="M100" s="91">
        <f>'Formula factor data'!AM103</f>
        <v>0</v>
      </c>
      <c r="N100" s="91">
        <f>'Formula factor data'!AN103</f>
        <v>59.359157515004476</v>
      </c>
      <c r="O100" s="91">
        <f>'Formula factor data'!AO103</f>
        <v>329.74617705273914</v>
      </c>
      <c r="P100" s="91">
        <f>'Formula factor data'!AP103</f>
        <v>512.50484458507503</v>
      </c>
      <c r="Q100" s="91">
        <f>'Formula factor data'!AQ103</f>
        <v>34.236122664448423</v>
      </c>
      <c r="R100" s="92">
        <f>$G100*'National calculations'!$E$61</f>
        <v>11.671277999184953</v>
      </c>
      <c r="S100" s="92">
        <f>$G100*'National calculations'!$E$62</f>
        <v>2.2293310339803338</v>
      </c>
      <c r="T100" s="92">
        <f>$G100*'National calculations'!$E$70</f>
        <v>2.3815143141878012</v>
      </c>
      <c r="U100" s="92">
        <f>$G100*'National calculations'!$E$71</f>
        <v>1.8036468703039965</v>
      </c>
      <c r="V100" s="92">
        <f>$G100*'National calculations'!$E$72</f>
        <v>1.6985800623251244</v>
      </c>
      <c r="W100" s="92">
        <f>$G100*'National calculations'!$E$73</f>
        <v>1.5584909850199578</v>
      </c>
      <c r="X100" s="92">
        <f>$G100*'National calculations'!$E$74</f>
        <v>0.99813467579929882</v>
      </c>
      <c r="Y100" s="92">
        <f>$G100*'National calculations'!$E$75</f>
        <v>0.82302332916784271</v>
      </c>
      <c r="Z100" s="92">
        <f>$G100*'National calculations'!$E$64</f>
        <v>0.97336674982028293</v>
      </c>
      <c r="AA100" s="92">
        <f>$G100*'National calculations'!$E$65</f>
        <v>6.299988385940237</v>
      </c>
      <c r="AB100" s="93">
        <f t="shared" si="34"/>
        <v>16829486.845509738</v>
      </c>
      <c r="AC100" s="93">
        <f t="shared" si="34"/>
        <v>523513.19733157667</v>
      </c>
      <c r="AD100" s="93">
        <f t="shared" si="34"/>
        <v>0</v>
      </c>
      <c r="AE100" s="93">
        <f t="shared" si="34"/>
        <v>0</v>
      </c>
      <c r="AF100" s="93">
        <f t="shared" si="34"/>
        <v>12197.922378826081</v>
      </c>
      <c r="AG100" s="93">
        <f t="shared" si="34"/>
        <v>0</v>
      </c>
      <c r="AH100" s="93">
        <f t="shared" si="34"/>
        <v>33771.607061916351</v>
      </c>
      <c r="AI100" s="93">
        <f t="shared" si="24"/>
        <v>154691.61395843915</v>
      </c>
      <c r="AJ100" s="93">
        <f t="shared" si="45"/>
        <v>200661.14339918157</v>
      </c>
      <c r="AK100" s="93">
        <f t="shared" si="35"/>
        <v>284347.44965932652</v>
      </c>
      <c r="AL100" s="93">
        <f t="shared" si="35"/>
        <v>122941.6898444207</v>
      </c>
      <c r="AM100" s="92">
        <f t="shared" si="46"/>
        <v>17960950.325744245</v>
      </c>
      <c r="AN100" s="92">
        <f t="shared" si="36"/>
        <v>11.671277999184953</v>
      </c>
      <c r="AO100" s="92">
        <f t="shared" si="37"/>
        <v>0.36305730046244544</v>
      </c>
      <c r="AP100" s="92">
        <f t="shared" si="38"/>
        <v>0.13915884719153065</v>
      </c>
      <c r="AQ100" s="92">
        <f t="shared" si="39"/>
        <v>0.1971954441509729</v>
      </c>
      <c r="AR100" s="92">
        <f t="shared" si="40"/>
        <v>8.5260272819705649E-2</v>
      </c>
      <c r="AS100" s="92">
        <f t="shared" si="41"/>
        <v>12.455949863809609</v>
      </c>
      <c r="AT100" s="92">
        <v>0</v>
      </c>
      <c r="AU100" s="92">
        <v>0</v>
      </c>
      <c r="AV100" s="92">
        <f t="shared" si="47"/>
        <v>0</v>
      </c>
      <c r="AW100" s="92">
        <f t="shared" si="48"/>
        <v>0</v>
      </c>
      <c r="AX100" s="92">
        <f t="shared" si="42"/>
        <v>12.46</v>
      </c>
      <c r="AY100" s="184"/>
      <c r="AZ100" s="91">
        <v>865.44</v>
      </c>
      <c r="BA100" s="91">
        <v>3039.34</v>
      </c>
      <c r="BB100" s="92">
        <f t="shared" si="49"/>
        <v>6146528</v>
      </c>
      <c r="BC100" s="92">
        <f t="shared" si="50"/>
        <v>21586001</v>
      </c>
      <c r="BD100" s="93">
        <f t="shared" si="51"/>
        <v>27732529</v>
      </c>
      <c r="BE100" s="184"/>
      <c r="BF100" s="185"/>
      <c r="BG100" s="30"/>
      <c r="BI100" s="30"/>
      <c r="BK100" s="30"/>
    </row>
    <row r="101" spans="1:63" x14ac:dyDescent="0.35">
      <c r="A101" s="90" t="s">
        <v>166</v>
      </c>
      <c r="B101" s="89">
        <v>845</v>
      </c>
      <c r="C101" s="90" t="s">
        <v>170</v>
      </c>
      <c r="D101" s="203">
        <v>11.38</v>
      </c>
      <c r="E101" s="203">
        <f t="shared" si="43"/>
        <v>11.4369</v>
      </c>
      <c r="F101" s="203">
        <f t="shared" si="44"/>
        <v>12.240692842800001</v>
      </c>
      <c r="G101" s="91">
        <f>ACA!W107</f>
        <v>1.1381156578729152</v>
      </c>
      <c r="H101" s="91">
        <f>'Formula factor data'!AH104</f>
        <v>1986.57</v>
      </c>
      <c r="I101" s="91">
        <f>'Formula factor data'!AI104</f>
        <v>491.34094591257099</v>
      </c>
      <c r="J101" s="91">
        <f>'Formula factor data'!AJ104</f>
        <v>66.940595118420532</v>
      </c>
      <c r="K101" s="91">
        <f>'Formula factor data'!AK104</f>
        <v>55.51755800394065</v>
      </c>
      <c r="L101" s="91">
        <f>'Formula factor data'!AL104</f>
        <v>67.020476496843457</v>
      </c>
      <c r="M101" s="91">
        <f>'Formula factor data'!AM104</f>
        <v>171.02603120350636</v>
      </c>
      <c r="N101" s="91">
        <f>'Formula factor data'!AN104</f>
        <v>233.89267602235714</v>
      </c>
      <c r="O101" s="91">
        <f>'Formula factor data'!AO104</f>
        <v>233.41338775181953</v>
      </c>
      <c r="P101" s="91">
        <f>'Formula factor data'!AP104</f>
        <v>164.3591903174289</v>
      </c>
      <c r="Q101" s="91">
        <f>'Formula factor data'!AQ104</f>
        <v>42.396557650796233</v>
      </c>
      <c r="R101" s="92">
        <f>$G101*'National calculations'!$E$61</f>
        <v>10.462337778461714</v>
      </c>
      <c r="S101" s="92">
        <f>$G101*'National calculations'!$E$62</f>
        <v>1.9984113392842118</v>
      </c>
      <c r="T101" s="92">
        <f>$G101*'National calculations'!$E$70</f>
        <v>2.1348310939911088</v>
      </c>
      <c r="U101" s="92">
        <f>$G101*'National calculations'!$E$71</f>
        <v>1.6168206079491485</v>
      </c>
      <c r="V101" s="92">
        <f>$G101*'National calculations'!$E$72</f>
        <v>1.5226368832142478</v>
      </c>
      <c r="W101" s="92">
        <f>$G101*'National calculations'!$E$73</f>
        <v>1.3970585835677103</v>
      </c>
      <c r="X101" s="92">
        <f>$G101*'National calculations'!$E$74</f>
        <v>0.89474538498156742</v>
      </c>
      <c r="Y101" s="92">
        <f>$G101*'National calculations'!$E$75</f>
        <v>0.73777251042339753</v>
      </c>
      <c r="Z101" s="92">
        <f>$G101*'National calculations'!$E$64</f>
        <v>0.87254298283824627</v>
      </c>
      <c r="AA101" s="92">
        <f>$G101*'National calculations'!$E$65</f>
        <v>5.6474198025867848</v>
      </c>
      <c r="AB101" s="93">
        <f t="shared" si="34"/>
        <v>11846974.825518452</v>
      </c>
      <c r="AC101" s="93">
        <f t="shared" si="34"/>
        <v>559683.7511267981</v>
      </c>
      <c r="AD101" s="93">
        <f t="shared" si="34"/>
        <v>81456.912428171956</v>
      </c>
      <c r="AE101" s="93">
        <f t="shared" si="34"/>
        <v>51164.301173756554</v>
      </c>
      <c r="AF101" s="93">
        <f t="shared" si="34"/>
        <v>58167.274183471862</v>
      </c>
      <c r="AG101" s="93">
        <f t="shared" si="34"/>
        <v>136192.02939663525</v>
      </c>
      <c r="AH101" s="93">
        <f t="shared" si="34"/>
        <v>119286.40369763598</v>
      </c>
      <c r="AI101" s="93">
        <f t="shared" si="24"/>
        <v>98157.40919741118</v>
      </c>
      <c r="AJ101" s="93">
        <f t="shared" si="45"/>
        <v>544424.33007708273</v>
      </c>
      <c r="AK101" s="93">
        <f t="shared" si="35"/>
        <v>81743.961160575607</v>
      </c>
      <c r="AL101" s="93">
        <f t="shared" si="35"/>
        <v>136475.76076601277</v>
      </c>
      <c r="AM101" s="92">
        <f t="shared" si="46"/>
        <v>13169302.62864892</v>
      </c>
      <c r="AN101" s="92">
        <f t="shared" si="36"/>
        <v>10.462337778461714</v>
      </c>
      <c r="AO101" s="92">
        <f t="shared" si="37"/>
        <v>0.49426967978289843</v>
      </c>
      <c r="AP101" s="92">
        <f t="shared" si="38"/>
        <v>0.48079373173057321</v>
      </c>
      <c r="AQ101" s="92">
        <f t="shared" si="39"/>
        <v>7.2189984836400656E-2</v>
      </c>
      <c r="AR101" s="92">
        <f t="shared" si="40"/>
        <v>0.12052490435203336</v>
      </c>
      <c r="AS101" s="92">
        <f t="shared" si="41"/>
        <v>11.630116079163619</v>
      </c>
      <c r="AT101" s="92">
        <v>0</v>
      </c>
      <c r="AU101" s="92">
        <v>0</v>
      </c>
      <c r="AV101" s="92">
        <f t="shared" si="47"/>
        <v>0</v>
      </c>
      <c r="AW101" s="92">
        <f t="shared" si="48"/>
        <v>0</v>
      </c>
      <c r="AX101" s="92">
        <f t="shared" si="42"/>
        <v>11.63</v>
      </c>
      <c r="AY101" s="184"/>
      <c r="AZ101" s="91">
        <v>679.62</v>
      </c>
      <c r="BA101" s="91">
        <v>2386.7399999999998</v>
      </c>
      <c r="BB101" s="92">
        <f t="shared" si="49"/>
        <v>4505269</v>
      </c>
      <c r="BC101" s="92">
        <f t="shared" si="50"/>
        <v>15821939</v>
      </c>
      <c r="BD101" s="93">
        <f t="shared" si="51"/>
        <v>20327208</v>
      </c>
      <c r="BE101" s="184"/>
      <c r="BF101" s="185"/>
      <c r="BG101" s="30"/>
      <c r="BI101" s="30"/>
      <c r="BK101" s="30"/>
    </row>
    <row r="102" spans="1:63" x14ac:dyDescent="0.35">
      <c r="A102" s="90" t="s">
        <v>166</v>
      </c>
      <c r="B102" s="89">
        <v>850</v>
      </c>
      <c r="C102" s="90" t="s">
        <v>171</v>
      </c>
      <c r="D102" s="203">
        <v>11.3</v>
      </c>
      <c r="E102" s="203">
        <f t="shared" si="43"/>
        <v>11.356499999999999</v>
      </c>
      <c r="F102" s="203">
        <f t="shared" si="44"/>
        <v>12.154642278000001</v>
      </c>
      <c r="G102" s="91">
        <f>ACA!W108</f>
        <v>1.1655744833842263</v>
      </c>
      <c r="H102" s="91">
        <f>'Formula factor data'!AH105</f>
        <v>6701.28</v>
      </c>
      <c r="I102" s="91">
        <f>'Formula factor data'!AI105</f>
        <v>1280.8297121619937</v>
      </c>
      <c r="J102" s="91">
        <f>'Formula factor data'!AJ105</f>
        <v>0</v>
      </c>
      <c r="K102" s="91">
        <f>'Formula factor data'!AK105</f>
        <v>23.49199140563157</v>
      </c>
      <c r="L102" s="91">
        <f>'Formula factor data'!AL105</f>
        <v>129.39540427456743</v>
      </c>
      <c r="M102" s="91">
        <f>'Formula factor data'!AM105</f>
        <v>146.54076896980663</v>
      </c>
      <c r="N102" s="91">
        <f>'Formula factor data'!AN105</f>
        <v>424.08728033472806</v>
      </c>
      <c r="O102" s="91">
        <f>'Formula factor data'!AO105</f>
        <v>386.38642315956122</v>
      </c>
      <c r="P102" s="91">
        <f>'Formula factor data'!AP105</f>
        <v>731.79559370131199</v>
      </c>
      <c r="Q102" s="91">
        <f>'Formula factor data'!AQ105</f>
        <v>132.20237976969972</v>
      </c>
      <c r="R102" s="92">
        <f>$G102*'National calculations'!$E$61</f>
        <v>10.714758088745555</v>
      </c>
      <c r="S102" s="92">
        <f>$G102*'National calculations'!$E$62</f>
        <v>2.0466261475821557</v>
      </c>
      <c r="T102" s="92">
        <f>$G102*'National calculations'!$E$70</f>
        <v>2.1863372428614101</v>
      </c>
      <c r="U102" s="92">
        <f>$G102*'National calculations'!$E$71</f>
        <v>1.6558289412847442</v>
      </c>
      <c r="V102" s="92">
        <f>$G102*'National calculations'!$E$72</f>
        <v>1.5593728864526244</v>
      </c>
      <c r="W102" s="92">
        <f>$G102*'National calculations'!$E$73</f>
        <v>1.4307648133431281</v>
      </c>
      <c r="X102" s="92">
        <f>$G102*'National calculations'!$E$74</f>
        <v>0.91633252090514949</v>
      </c>
      <c r="Y102" s="92">
        <f>$G102*'National calculations'!$E$75</f>
        <v>0.75557242951828107</v>
      </c>
      <c r="Z102" s="92">
        <f>$G102*'National calculations'!$E$64</f>
        <v>0.89359445098310297</v>
      </c>
      <c r="AA102" s="92">
        <f>$G102*'National calculations'!$E$65</f>
        <v>5.7836726639507825</v>
      </c>
      <c r="AB102" s="93">
        <f t="shared" si="34"/>
        <v>40927478.628420822</v>
      </c>
      <c r="AC102" s="93">
        <f t="shared" si="34"/>
        <v>1494186.3603211916</v>
      </c>
      <c r="AD102" s="93">
        <f t="shared" si="34"/>
        <v>0</v>
      </c>
      <c r="AE102" s="93">
        <f t="shared" si="34"/>
        <v>22172.269976978623</v>
      </c>
      <c r="AF102" s="93">
        <f t="shared" si="34"/>
        <v>115012.14048268177</v>
      </c>
      <c r="AG102" s="93">
        <f t="shared" si="34"/>
        <v>119509.26429847899</v>
      </c>
      <c r="AH102" s="93">
        <f t="shared" si="34"/>
        <v>221504.8310035702</v>
      </c>
      <c r="AI102" s="93">
        <f t="shared" si="24"/>
        <v>166407.46923334253</v>
      </c>
      <c r="AJ102" s="93">
        <f t="shared" si="45"/>
        <v>644605.97499505209</v>
      </c>
      <c r="AK102" s="93">
        <f t="shared" si="35"/>
        <v>372739.23461766535</v>
      </c>
      <c r="AL102" s="93">
        <f t="shared" si="35"/>
        <v>435830.71529045375</v>
      </c>
      <c r="AM102" s="92">
        <f t="shared" si="46"/>
        <v>43874840.913645193</v>
      </c>
      <c r="AN102" s="92">
        <f t="shared" si="36"/>
        <v>10.714758088745555</v>
      </c>
      <c r="AO102" s="92">
        <f t="shared" si="37"/>
        <v>0.39117595138702793</v>
      </c>
      <c r="AP102" s="92">
        <f t="shared" si="38"/>
        <v>0.16875696515142122</v>
      </c>
      <c r="AQ102" s="92">
        <f t="shared" si="39"/>
        <v>9.7582623287696943E-2</v>
      </c>
      <c r="AR102" s="92">
        <f t="shared" si="40"/>
        <v>0.11409988688478204</v>
      </c>
      <c r="AS102" s="92">
        <f t="shared" si="41"/>
        <v>11.486373515456485</v>
      </c>
      <c r="AT102" s="92">
        <v>0</v>
      </c>
      <c r="AU102" s="92">
        <v>0</v>
      </c>
      <c r="AV102" s="92">
        <f t="shared" si="47"/>
        <v>0</v>
      </c>
      <c r="AW102" s="92">
        <f t="shared" si="48"/>
        <v>0</v>
      </c>
      <c r="AX102" s="92">
        <f t="shared" si="42"/>
        <v>11.49</v>
      </c>
      <c r="AY102" s="184"/>
      <c r="AZ102" s="91">
        <v>2292.54</v>
      </c>
      <c r="BA102" s="91">
        <v>8051.18</v>
      </c>
      <c r="BB102" s="92">
        <f t="shared" si="49"/>
        <v>15014533</v>
      </c>
      <c r="BC102" s="92">
        <f t="shared" si="50"/>
        <v>52729594</v>
      </c>
      <c r="BD102" s="93">
        <f t="shared" si="51"/>
        <v>67744127</v>
      </c>
      <c r="BE102" s="184"/>
      <c r="BF102" s="185"/>
      <c r="BG102" s="30"/>
      <c r="BI102" s="30"/>
      <c r="BK102" s="30"/>
    </row>
    <row r="103" spans="1:63" x14ac:dyDescent="0.35">
      <c r="A103" s="90" t="s">
        <v>166</v>
      </c>
      <c r="B103" s="89">
        <v>921</v>
      </c>
      <c r="C103" s="90" t="s">
        <v>172</v>
      </c>
      <c r="D103" s="203">
        <v>10.97</v>
      </c>
      <c r="E103" s="203">
        <f t="shared" si="43"/>
        <v>11.024849999999999</v>
      </c>
      <c r="F103" s="203">
        <f t="shared" si="44"/>
        <v>11.799683698200001</v>
      </c>
      <c r="G103" s="91">
        <f>ACA!W109</f>
        <v>1.0825993642683656</v>
      </c>
      <c r="H103" s="91">
        <f>'Formula factor data'!AH106</f>
        <v>424.78</v>
      </c>
      <c r="I103" s="91">
        <f>'Formula factor data'!AI106</f>
        <v>107.00526822396995</v>
      </c>
      <c r="J103" s="91">
        <f>'Formula factor data'!AJ106</f>
        <v>0</v>
      </c>
      <c r="K103" s="91">
        <f>'Formula factor data'!AK106</f>
        <v>38.271260258982309</v>
      </c>
      <c r="L103" s="91">
        <f>'Formula factor data'!AL106</f>
        <v>29.904264089002371</v>
      </c>
      <c r="M103" s="91">
        <f>'Formula factor data'!AM106</f>
        <v>17.586186394309681</v>
      </c>
      <c r="N103" s="91">
        <f>'Formula factor data'!AN106</f>
        <v>51.906365128579246</v>
      </c>
      <c r="O103" s="91">
        <f>'Formula factor data'!AO106</f>
        <v>84.367211380631048</v>
      </c>
      <c r="P103" s="91">
        <f>'Formula factor data'!AP106</f>
        <v>19.161136496750597</v>
      </c>
      <c r="Q103" s="91">
        <f>'Formula factor data'!AQ106</f>
        <v>11.467715509216161</v>
      </c>
      <c r="R103" s="92">
        <f>$G103*'National calculations'!$E$61</f>
        <v>9.9519940257146544</v>
      </c>
      <c r="S103" s="92">
        <f>$G103*'National calculations'!$E$62</f>
        <v>1.9009305693054264</v>
      </c>
      <c r="T103" s="92">
        <f>$G103*'National calculations'!$E$70</f>
        <v>2.0306958868262792</v>
      </c>
      <c r="U103" s="92">
        <f>$G103*'National calculations'!$E$71</f>
        <v>1.5379535025228437</v>
      </c>
      <c r="V103" s="92">
        <f>$G103*'National calculations'!$E$72</f>
        <v>1.4483639781040383</v>
      </c>
      <c r="W103" s="92">
        <f>$G103*'National calculations'!$E$73</f>
        <v>1.3289112788789617</v>
      </c>
      <c r="X103" s="92">
        <f>$G103*'National calculations'!$E$74</f>
        <v>0.85110048197866084</v>
      </c>
      <c r="Y103" s="92">
        <f>$G103*'National calculations'!$E$75</f>
        <v>0.70178460794731667</v>
      </c>
      <c r="Z103" s="92">
        <f>$G103*'National calculations'!$E$64</f>
        <v>0.8299810937343125</v>
      </c>
      <c r="AA103" s="92">
        <f>$G103*'National calculations'!$E$65</f>
        <v>5.3719435680760341</v>
      </c>
      <c r="AB103" s="93">
        <f t="shared" si="34"/>
        <v>2409622.5726785501</v>
      </c>
      <c r="AC103" s="93">
        <f t="shared" si="34"/>
        <v>115943.46370289249</v>
      </c>
      <c r="AD103" s="93">
        <f t="shared" si="34"/>
        <v>0</v>
      </c>
      <c r="AE103" s="93">
        <f t="shared" si="34"/>
        <v>33549.86869392114</v>
      </c>
      <c r="AF103" s="93">
        <f t="shared" si="34"/>
        <v>24687.98757198609</v>
      </c>
      <c r="AG103" s="93">
        <f t="shared" si="34"/>
        <v>13321.174427563548</v>
      </c>
      <c r="AH103" s="93">
        <f t="shared" si="34"/>
        <v>25181.193455855668</v>
      </c>
      <c r="AI103" s="93">
        <f t="shared" si="24"/>
        <v>33748.3379065478</v>
      </c>
      <c r="AJ103" s="93">
        <f t="shared" si="45"/>
        <v>130488.56205587424</v>
      </c>
      <c r="AK103" s="93">
        <f t="shared" si="35"/>
        <v>9064.9271852563434</v>
      </c>
      <c r="AL103" s="93">
        <f t="shared" si="35"/>
        <v>35114.234725047936</v>
      </c>
      <c r="AM103" s="92">
        <f t="shared" si="46"/>
        <v>2700233.760347621</v>
      </c>
      <c r="AN103" s="92">
        <f t="shared" si="36"/>
        <v>9.9519940257146526</v>
      </c>
      <c r="AO103" s="92">
        <f t="shared" si="37"/>
        <v>0.47885866906085744</v>
      </c>
      <c r="AP103" s="92">
        <f t="shared" si="38"/>
        <v>0.53893145122748465</v>
      </c>
      <c r="AQ103" s="92">
        <f t="shared" si="39"/>
        <v>3.7439100303134597E-2</v>
      </c>
      <c r="AR103" s="92">
        <f t="shared" si="40"/>
        <v>0.14502547335152205</v>
      </c>
      <c r="AS103" s="92">
        <f t="shared" si="41"/>
        <v>11.152248719657651</v>
      </c>
      <c r="AT103" s="92">
        <v>0</v>
      </c>
      <c r="AU103" s="92">
        <v>0</v>
      </c>
      <c r="AV103" s="92">
        <f t="shared" si="47"/>
        <v>0</v>
      </c>
      <c r="AW103" s="92">
        <f t="shared" si="48"/>
        <v>0</v>
      </c>
      <c r="AX103" s="92">
        <f t="shared" si="42"/>
        <v>11.15</v>
      </c>
      <c r="AY103" s="184"/>
      <c r="AZ103" s="91">
        <v>145.32</v>
      </c>
      <c r="BA103" s="91">
        <v>510.34999999999997</v>
      </c>
      <c r="BB103" s="92">
        <f t="shared" si="49"/>
        <v>923582</v>
      </c>
      <c r="BC103" s="92">
        <f t="shared" si="50"/>
        <v>3243530</v>
      </c>
      <c r="BD103" s="93">
        <f t="shared" si="51"/>
        <v>4167112</v>
      </c>
      <c r="BE103" s="184"/>
      <c r="BF103" s="185"/>
      <c r="BG103" s="30"/>
      <c r="BI103" s="30"/>
      <c r="BK103" s="30"/>
    </row>
    <row r="104" spans="1:63" x14ac:dyDescent="0.35">
      <c r="A104" s="90" t="s">
        <v>166</v>
      </c>
      <c r="B104" s="89">
        <v>886</v>
      </c>
      <c r="C104" s="90" t="s">
        <v>173</v>
      </c>
      <c r="D104" s="203">
        <v>11.01</v>
      </c>
      <c r="E104" s="203">
        <f t="shared" si="43"/>
        <v>11.065049999999999</v>
      </c>
      <c r="F104" s="203">
        <f t="shared" si="44"/>
        <v>11.842708980599999</v>
      </c>
      <c r="G104" s="91">
        <f>ACA!W110</f>
        <v>1.1009555908701785</v>
      </c>
      <c r="H104" s="91">
        <f>'Formula factor data'!AH107</f>
        <v>6497.22</v>
      </c>
      <c r="I104" s="91">
        <f>'Formula factor data'!AI107</f>
        <v>1670.1747501401082</v>
      </c>
      <c r="J104" s="91">
        <f>'Formula factor data'!AJ107</f>
        <v>115.00618514634813</v>
      </c>
      <c r="K104" s="91">
        <f>'Formula factor data'!AK107</f>
        <v>437.43820712136414</v>
      </c>
      <c r="L104" s="91">
        <f>'Formula factor data'!AL107</f>
        <v>309.76875239354428</v>
      </c>
      <c r="M104" s="91">
        <f>'Formula factor data'!AM107</f>
        <v>282.29464119631626</v>
      </c>
      <c r="N104" s="91">
        <f>'Formula factor data'!AN107</f>
        <v>508.67835529315215</v>
      </c>
      <c r="O104" s="91">
        <f>'Formula factor data'!AO107</f>
        <v>820.74278813713863</v>
      </c>
      <c r="P104" s="91">
        <f>'Formula factor data'!AP107</f>
        <v>988.86904835268001</v>
      </c>
      <c r="Q104" s="91">
        <f>'Formula factor data'!AQ107</f>
        <v>160.38208133725118</v>
      </c>
      <c r="R104" s="92">
        <f>$G104*'National calculations'!$E$61</f>
        <v>10.120737019203631</v>
      </c>
      <c r="S104" s="92">
        <f>$G104*'National calculations'!$E$62</f>
        <v>1.9331621717210303</v>
      </c>
      <c r="T104" s="92">
        <f>$G104*'National calculations'!$E$70</f>
        <v>2.0651277506239678</v>
      </c>
      <c r="U104" s="92">
        <f>$G104*'National calculations'!$E$71</f>
        <v>1.5640305758402107</v>
      </c>
      <c r="V104" s="92">
        <f>$G104*'National calculations'!$E$72</f>
        <v>1.4729219986068016</v>
      </c>
      <c r="W104" s="92">
        <f>$G104*'National calculations'!$E$73</f>
        <v>1.3514438956289194</v>
      </c>
      <c r="X104" s="92">
        <f>$G104*'National calculations'!$E$74</f>
        <v>0.86553148371739796</v>
      </c>
      <c r="Y104" s="92">
        <f>$G104*'National calculations'!$E$75</f>
        <v>0.71368385499504738</v>
      </c>
      <c r="Z104" s="92">
        <f>$G104*'National calculations'!$E$64</f>
        <v>0.84405400152888133</v>
      </c>
      <c r="AA104" s="92">
        <f>$G104*'National calculations'!$E$65</f>
        <v>5.4630286145691072</v>
      </c>
      <c r="AB104" s="93">
        <f t="shared" si="34"/>
        <v>37481293.336268827</v>
      </c>
      <c r="AC104" s="93">
        <f t="shared" si="34"/>
        <v>1840369.6288666541</v>
      </c>
      <c r="AD104" s="93">
        <f t="shared" si="34"/>
        <v>135376.40473029925</v>
      </c>
      <c r="AE104" s="93">
        <f t="shared" si="34"/>
        <v>389975.0366577658</v>
      </c>
      <c r="AF104" s="93">
        <f t="shared" si="34"/>
        <v>260071.16963241776</v>
      </c>
      <c r="AG104" s="93">
        <f t="shared" si="34"/>
        <v>217458.06067970509</v>
      </c>
      <c r="AH104" s="93">
        <f t="shared" si="34"/>
        <v>250957.96500733038</v>
      </c>
      <c r="AI104" s="93">
        <f t="shared" si="34"/>
        <v>333877.99988834502</v>
      </c>
      <c r="AJ104" s="93">
        <f t="shared" si="45"/>
        <v>1587716.6365958634</v>
      </c>
      <c r="AK104" s="93">
        <f t="shared" si="35"/>
        <v>475755.56003257772</v>
      </c>
      <c r="AL104" s="93">
        <f t="shared" si="35"/>
        <v>499417.98277744534</v>
      </c>
      <c r="AM104" s="92">
        <f t="shared" si="46"/>
        <v>41884553.144541368</v>
      </c>
      <c r="AN104" s="92">
        <f t="shared" si="36"/>
        <v>10.120737019203633</v>
      </c>
      <c r="AO104" s="92">
        <f t="shared" si="37"/>
        <v>0.4969384824793498</v>
      </c>
      <c r="AP104" s="92">
        <f t="shared" si="38"/>
        <v>0.42871686405901521</v>
      </c>
      <c r="AQ104" s="92">
        <f t="shared" si="39"/>
        <v>0.1284640011035699</v>
      </c>
      <c r="AR104" s="92">
        <f t="shared" si="40"/>
        <v>0.1348533526045837</v>
      </c>
      <c r="AS104" s="92">
        <f t="shared" si="41"/>
        <v>11.309709719450151</v>
      </c>
      <c r="AT104" s="92">
        <v>0</v>
      </c>
      <c r="AU104" s="92">
        <v>0</v>
      </c>
      <c r="AV104" s="92">
        <f t="shared" si="47"/>
        <v>0</v>
      </c>
      <c r="AW104" s="92">
        <f t="shared" si="48"/>
        <v>0</v>
      </c>
      <c r="AX104" s="92">
        <f t="shared" si="42"/>
        <v>11.31</v>
      </c>
      <c r="AY104" s="184"/>
      <c r="AZ104" s="91">
        <v>2222.73</v>
      </c>
      <c r="BA104" s="91">
        <v>7806.01</v>
      </c>
      <c r="BB104" s="92">
        <f t="shared" si="49"/>
        <v>14329274</v>
      </c>
      <c r="BC104" s="92">
        <f t="shared" si="50"/>
        <v>50323005</v>
      </c>
      <c r="BD104" s="93">
        <f t="shared" si="51"/>
        <v>64652279</v>
      </c>
      <c r="BE104" s="184"/>
      <c r="BF104" s="185"/>
      <c r="BG104" s="30"/>
      <c r="BI104" s="30"/>
      <c r="BK104" s="30"/>
    </row>
    <row r="105" spans="1:63" x14ac:dyDescent="0.35">
      <c r="A105" s="90" t="s">
        <v>166</v>
      </c>
      <c r="B105" s="89">
        <v>887</v>
      </c>
      <c r="C105" s="90" t="s">
        <v>174</v>
      </c>
      <c r="D105" s="203">
        <v>10.87</v>
      </c>
      <c r="E105" s="203">
        <f t="shared" si="43"/>
        <v>10.924349999999999</v>
      </c>
      <c r="F105" s="203">
        <f t="shared" si="44"/>
        <v>11.692120492199999</v>
      </c>
      <c r="G105" s="91">
        <f>ACA!W111</f>
        <v>1.0687698928193827</v>
      </c>
      <c r="H105" s="91">
        <f>'Formula factor data'!AH108</f>
        <v>1267.46</v>
      </c>
      <c r="I105" s="91">
        <f>'Formula factor data'!AI108</f>
        <v>329.35771374622357</v>
      </c>
      <c r="J105" s="91">
        <f>'Formula factor data'!AJ108</f>
        <v>13.572891933905234</v>
      </c>
      <c r="K105" s="91">
        <f>'Formula factor data'!AK108</f>
        <v>109.75069606770684</v>
      </c>
      <c r="L105" s="91">
        <f>'Formula factor data'!AL108</f>
        <v>71.877949219874495</v>
      </c>
      <c r="M105" s="91">
        <f>'Formula factor data'!AM108</f>
        <v>118.79929069031033</v>
      </c>
      <c r="N105" s="91">
        <f>'Formula factor data'!AN108</f>
        <v>222.0554309401808</v>
      </c>
      <c r="O105" s="91">
        <f>'Formula factor data'!AO108</f>
        <v>160.17471932753756</v>
      </c>
      <c r="P105" s="91">
        <f>'Formula factor data'!AP108</f>
        <v>222.27650448623402</v>
      </c>
      <c r="Q105" s="91">
        <f>'Formula factor data'!AQ108</f>
        <v>24.45260450160772</v>
      </c>
      <c r="R105" s="92">
        <f>$G105*'National calculations'!$E$61</f>
        <v>9.8248640626076824</v>
      </c>
      <c r="S105" s="92">
        <f>$G105*'National calculations'!$E$62</f>
        <v>1.8766474726194475</v>
      </c>
      <c r="T105" s="92">
        <f>$G105*'National calculations'!$E$70</f>
        <v>2.0047551263609247</v>
      </c>
      <c r="U105" s="92">
        <f>$G105*'National calculations'!$E$71</f>
        <v>1.518307191288053</v>
      </c>
      <c r="V105" s="92">
        <f>$G105*'National calculations'!$E$72</f>
        <v>1.4298621121838957</v>
      </c>
      <c r="W105" s="92">
        <f>$G105*'National calculations'!$E$73</f>
        <v>1.3119353400450162</v>
      </c>
      <c r="X105" s="92">
        <f>$G105*'National calculations'!$E$74</f>
        <v>0.84022825148950486</v>
      </c>
      <c r="Y105" s="92">
        <f>$G105*'National calculations'!$E$75</f>
        <v>0.69281978631590735</v>
      </c>
      <c r="Z105" s="92">
        <f>$G105*'National calculations'!$E$64</f>
        <v>0.81937864908319136</v>
      </c>
      <c r="AA105" s="92">
        <f>$G105*'National calculations'!$E$65</f>
        <v>5.3033206382533651</v>
      </c>
      <c r="AB105" s="93">
        <f t="shared" ref="AB105:AI136" si="52">H105*R105*38*15</f>
        <v>7097994.6567318579</v>
      </c>
      <c r="AC105" s="93">
        <f t="shared" si="52"/>
        <v>352310.34302105487</v>
      </c>
      <c r="AD105" s="93">
        <f t="shared" si="52"/>
        <v>15509.885069902437</v>
      </c>
      <c r="AE105" s="93">
        <f t="shared" si="52"/>
        <v>94982.10452042718</v>
      </c>
      <c r="AF105" s="93">
        <f t="shared" si="52"/>
        <v>58582.067085856623</v>
      </c>
      <c r="AG105" s="93">
        <f t="shared" si="52"/>
        <v>88838.483062472442</v>
      </c>
      <c r="AH105" s="93">
        <f t="shared" si="52"/>
        <v>106349.03048939147</v>
      </c>
      <c r="AI105" s="93">
        <f t="shared" si="52"/>
        <v>63254.162446097558</v>
      </c>
      <c r="AJ105" s="93">
        <f t="shared" si="45"/>
        <v>427515.7326741477</v>
      </c>
      <c r="AK105" s="93">
        <f t="shared" ref="AK105:AL136" si="53">P105*Z105*38*15</f>
        <v>103813.31452225269</v>
      </c>
      <c r="AL105" s="93">
        <f t="shared" si="53"/>
        <v>73917.601204081308</v>
      </c>
      <c r="AM105" s="92">
        <f t="shared" si="46"/>
        <v>8055551.6481533945</v>
      </c>
      <c r="AN105" s="92">
        <f t="shared" ref="AN105:AN136" si="54">AB105/($H105*15*38)</f>
        <v>9.8248640626076806</v>
      </c>
      <c r="AO105" s="92">
        <f t="shared" ref="AO105:AO136" si="55">AC105/($H105*15*38)</f>
        <v>0.48765903546429068</v>
      </c>
      <c r="AP105" s="92">
        <f t="shared" ref="AP105:AP136" si="56">AJ105/($H105*15*38)</f>
        <v>0.5917564271714415</v>
      </c>
      <c r="AQ105" s="92">
        <f t="shared" ref="AQ105:AQ136" si="57">AK105/($H105*15*38)</f>
        <v>0.1436957552655424</v>
      </c>
      <c r="AR105" s="92">
        <f t="shared" ref="AR105:AR136" si="58">AL105/($H105*15*38)</f>
        <v>0.10231486761903598</v>
      </c>
      <c r="AS105" s="92">
        <f t="shared" ref="AS105:AS136" si="59">AM105/($H105*15*38)</f>
        <v>11.150290148127992</v>
      </c>
      <c r="AT105" s="92">
        <v>0</v>
      </c>
      <c r="AU105" s="92">
        <v>0</v>
      </c>
      <c r="AV105" s="92">
        <f t="shared" si="47"/>
        <v>0</v>
      </c>
      <c r="AW105" s="92">
        <f t="shared" si="48"/>
        <v>0</v>
      </c>
      <c r="AX105" s="92">
        <f t="shared" ref="AX105:AX136" si="60">ROUND(AS105+AT105-AU105,2)</f>
        <v>11.15</v>
      </c>
      <c r="AY105" s="184"/>
      <c r="AZ105" s="91">
        <v>433.61</v>
      </c>
      <c r="BA105" s="91">
        <v>1522.77</v>
      </c>
      <c r="BB105" s="92">
        <f t="shared" si="49"/>
        <v>2755809</v>
      </c>
      <c r="BC105" s="92">
        <f t="shared" si="50"/>
        <v>9677965</v>
      </c>
      <c r="BD105" s="93">
        <f t="shared" si="51"/>
        <v>12433774</v>
      </c>
      <c r="BE105" s="184"/>
      <c r="BF105" s="185"/>
      <c r="BG105" s="30"/>
      <c r="BI105" s="30"/>
      <c r="BK105" s="30"/>
    </row>
    <row r="106" spans="1:63" x14ac:dyDescent="0.35">
      <c r="A106" s="90" t="s">
        <v>166</v>
      </c>
      <c r="B106" s="89">
        <v>826</v>
      </c>
      <c r="C106" s="90" t="s">
        <v>175</v>
      </c>
      <c r="D106" s="203">
        <v>11.7</v>
      </c>
      <c r="E106" s="203">
        <f t="shared" si="43"/>
        <v>11.758499999999998</v>
      </c>
      <c r="F106" s="203">
        <f t="shared" si="44"/>
        <v>12.584895101999999</v>
      </c>
      <c r="G106" s="91">
        <f>ACA!W112</f>
        <v>1.1737906135744041</v>
      </c>
      <c r="H106" s="91">
        <f>'Formula factor data'!AH109</f>
        <v>1262.44</v>
      </c>
      <c r="I106" s="91">
        <f>'Formula factor data'!AI109</f>
        <v>292.80113181097136</v>
      </c>
      <c r="J106" s="91">
        <f>'Formula factor data'!AJ109</f>
        <v>9.465275381926828</v>
      </c>
      <c r="K106" s="91">
        <f>'Formula factor data'!AK109</f>
        <v>24.97978691019787</v>
      </c>
      <c r="L106" s="91">
        <f>'Formula factor data'!AL109</f>
        <v>31.029023056542083</v>
      </c>
      <c r="M106" s="91">
        <f>'Formula factor data'!AM109</f>
        <v>71.452154010936354</v>
      </c>
      <c r="N106" s="91">
        <f>'Formula factor data'!AN109</f>
        <v>132.79852528327413</v>
      </c>
      <c r="O106" s="91">
        <f>'Formula factor data'!AO109</f>
        <v>129.02664862731834</v>
      </c>
      <c r="P106" s="91">
        <f>'Formula factor data'!AP109</f>
        <v>419.80076703050008</v>
      </c>
      <c r="Q106" s="91">
        <f>'Formula factor data'!AQ109</f>
        <v>20.887771939631079</v>
      </c>
      <c r="R106" s="92">
        <f>$G106*'National calculations'!$E$61</f>
        <v>10.790286378587478</v>
      </c>
      <c r="S106" s="92">
        <f>$G106*'National calculations'!$E$62</f>
        <v>2.0610528076702641</v>
      </c>
      <c r="T106" s="92">
        <f>$G106*'National calculations'!$E$70</f>
        <v>2.2017487259395465</v>
      </c>
      <c r="U106" s="92">
        <f>$G106*'National calculations'!$E$71</f>
        <v>1.6675008733218621</v>
      </c>
      <c r="V106" s="92">
        <f>$G106*'National calculations'!$E$72</f>
        <v>1.5703649001186482</v>
      </c>
      <c r="W106" s="92">
        <f>$G106*'National calculations'!$E$73</f>
        <v>1.4408502691810261</v>
      </c>
      <c r="X106" s="92">
        <f>$G106*'National calculations'!$E$74</f>
        <v>0.92279174543054487</v>
      </c>
      <c r="Y106" s="92">
        <f>$G106*'National calculations'!$E$75</f>
        <v>0.7608984567585193</v>
      </c>
      <c r="Z106" s="92">
        <f>$G106*'National calculations'!$E$64</f>
        <v>0.89989339493834508</v>
      </c>
      <c r="AA106" s="92">
        <f>$G106*'National calculations'!$E$65</f>
        <v>5.8244417510076811</v>
      </c>
      <c r="AB106" s="93">
        <f t="shared" si="52"/>
        <v>7764590.8073968664</v>
      </c>
      <c r="AC106" s="93">
        <f t="shared" si="52"/>
        <v>343982.79904057912</v>
      </c>
      <c r="AD106" s="93">
        <f t="shared" si="52"/>
        <v>11878.890067309878</v>
      </c>
      <c r="AE106" s="93">
        <f t="shared" si="52"/>
        <v>23742.675398244912</v>
      </c>
      <c r="AF106" s="93">
        <f t="shared" si="52"/>
        <v>27774.326554990588</v>
      </c>
      <c r="AG106" s="93">
        <f t="shared" si="52"/>
        <v>58682.557543926414</v>
      </c>
      <c r="AH106" s="93">
        <f t="shared" si="52"/>
        <v>69850.868273950284</v>
      </c>
      <c r="AI106" s="93">
        <f t="shared" si="52"/>
        <v>55960.421358112646</v>
      </c>
      <c r="AJ106" s="93">
        <f t="shared" si="45"/>
        <v>247889.73919653473</v>
      </c>
      <c r="AK106" s="93">
        <f t="shared" si="53"/>
        <v>215332.28434125488</v>
      </c>
      <c r="AL106" s="93">
        <f t="shared" si="53"/>
        <v>69345.978253306952</v>
      </c>
      <c r="AM106" s="92">
        <f t="shared" si="46"/>
        <v>8641141.6082285419</v>
      </c>
      <c r="AN106" s="92">
        <f t="shared" si="54"/>
        <v>10.790286378587478</v>
      </c>
      <c r="AO106" s="92">
        <f t="shared" si="55"/>
        <v>0.47802556541937319</v>
      </c>
      <c r="AP106" s="92">
        <f t="shared" si="56"/>
        <v>0.34448708793460769</v>
      </c>
      <c r="AQ106" s="92">
        <f t="shared" si="57"/>
        <v>0.29924268673425908</v>
      </c>
      <c r="AR106" s="92">
        <f t="shared" si="58"/>
        <v>9.6368628188835861E-2</v>
      </c>
      <c r="AS106" s="92">
        <f t="shared" si="59"/>
        <v>12.008410346864553</v>
      </c>
      <c r="AT106" s="92">
        <v>0</v>
      </c>
      <c r="AU106" s="92">
        <v>0</v>
      </c>
      <c r="AV106" s="92">
        <f t="shared" si="47"/>
        <v>0</v>
      </c>
      <c r="AW106" s="92">
        <f t="shared" si="48"/>
        <v>0</v>
      </c>
      <c r="AX106" s="92">
        <f t="shared" si="60"/>
        <v>12.01</v>
      </c>
      <c r="AY106" s="184"/>
      <c r="AZ106" s="91">
        <v>431.89</v>
      </c>
      <c r="BA106" s="91">
        <v>1516.7400000000002</v>
      </c>
      <c r="BB106" s="92">
        <f t="shared" si="49"/>
        <v>2956590</v>
      </c>
      <c r="BC106" s="92">
        <f t="shared" si="50"/>
        <v>10383148</v>
      </c>
      <c r="BD106" s="93">
        <f t="shared" si="51"/>
        <v>13339738</v>
      </c>
      <c r="BE106" s="184"/>
      <c r="BF106" s="185"/>
      <c r="BG106" s="30"/>
      <c r="BI106" s="30"/>
      <c r="BK106" s="30"/>
    </row>
    <row r="107" spans="1:63" x14ac:dyDescent="0.35">
      <c r="A107" s="90" t="s">
        <v>166</v>
      </c>
      <c r="B107" s="89">
        <v>931</v>
      </c>
      <c r="C107" s="90" t="s">
        <v>176</v>
      </c>
      <c r="D107" s="203">
        <v>11.06</v>
      </c>
      <c r="E107" s="203">
        <f t="shared" si="43"/>
        <v>11.1153</v>
      </c>
      <c r="F107" s="203">
        <f t="shared" si="44"/>
        <v>11.8964905836</v>
      </c>
      <c r="G107" s="91">
        <f>ACA!W113</f>
        <v>1.155921747618224</v>
      </c>
      <c r="H107" s="91">
        <f>'Formula factor data'!AH110</f>
        <v>3352.07</v>
      </c>
      <c r="I107" s="91">
        <f>'Formula factor data'!AI110</f>
        <v>529.47128909740843</v>
      </c>
      <c r="J107" s="91">
        <f>'Formula factor data'!AJ110</f>
        <v>0</v>
      </c>
      <c r="K107" s="91">
        <f>'Formula factor data'!AK110</f>
        <v>27.018764950598023</v>
      </c>
      <c r="L107" s="91">
        <f>'Formula factor data'!AL110</f>
        <v>50.028293811752469</v>
      </c>
      <c r="M107" s="91">
        <f>'Formula factor data'!AM110</f>
        <v>40.00520358814353</v>
      </c>
      <c r="N107" s="91">
        <f>'Formula factor data'!AN110</f>
        <v>175.27334295371816</v>
      </c>
      <c r="O107" s="91">
        <f>'Formula factor data'!AO110</f>
        <v>226.52183905356219</v>
      </c>
      <c r="P107" s="91">
        <f>'Formula factor data'!AP110</f>
        <v>594.25639992826905</v>
      </c>
      <c r="Q107" s="91">
        <f>'Formula factor data'!AQ110</f>
        <v>57.273187407141762</v>
      </c>
      <c r="R107" s="92">
        <f>$G107*'National calculations'!$E$61</f>
        <v>10.626023537584997</v>
      </c>
      <c r="S107" s="92">
        <f>$G107*'National calculations'!$E$62</f>
        <v>2.0296769592668436</v>
      </c>
      <c r="T107" s="92">
        <f>$G107*'National calculations'!$E$70</f>
        <v>2.1682310334328752</v>
      </c>
      <c r="U107" s="92">
        <f>$G107*'National calculations'!$E$71</f>
        <v>1.642116150320486</v>
      </c>
      <c r="V107" s="92">
        <f>$G107*'National calculations'!$E$72</f>
        <v>1.5464588988455075</v>
      </c>
      <c r="W107" s="92">
        <f>$G107*'National calculations'!$E$73</f>
        <v>1.4189158968788662</v>
      </c>
      <c r="X107" s="92">
        <f>$G107*'National calculations'!$E$74</f>
        <v>0.90874388901230763</v>
      </c>
      <c r="Y107" s="92">
        <f>$G107*'National calculations'!$E$75</f>
        <v>0.74931513655400794</v>
      </c>
      <c r="Z107" s="92">
        <f>$G107*'National calculations'!$E$64</f>
        <v>0.88619412501486328</v>
      </c>
      <c r="AA107" s="92">
        <f>$G107*'National calculations'!$E$65</f>
        <v>5.735775026538481</v>
      </c>
      <c r="AB107" s="93">
        <f t="shared" si="52"/>
        <v>20302929.590190548</v>
      </c>
      <c r="AC107" s="93">
        <f t="shared" si="52"/>
        <v>612553.73536236456</v>
      </c>
      <c r="AD107" s="93">
        <f t="shared" si="52"/>
        <v>0</v>
      </c>
      <c r="AE107" s="93">
        <f t="shared" si="52"/>
        <v>25289.73166364136</v>
      </c>
      <c r="AF107" s="93">
        <f t="shared" si="52"/>
        <v>44099.019090768081</v>
      </c>
      <c r="AG107" s="93">
        <f t="shared" si="52"/>
        <v>32355.491017582619</v>
      </c>
      <c r="AH107" s="93">
        <f t="shared" si="52"/>
        <v>90788.790210091363</v>
      </c>
      <c r="AI107" s="93">
        <f t="shared" si="52"/>
        <v>96749.658374844425</v>
      </c>
      <c r="AJ107" s="93">
        <f t="shared" si="45"/>
        <v>289282.69035692787</v>
      </c>
      <c r="AK107" s="93">
        <f t="shared" si="53"/>
        <v>300177.12231028156</v>
      </c>
      <c r="AL107" s="93">
        <f t="shared" si="53"/>
        <v>187248.4872714809</v>
      </c>
      <c r="AM107" s="92">
        <f t="shared" si="46"/>
        <v>21692191.625491604</v>
      </c>
      <c r="AN107" s="92">
        <f t="shared" si="54"/>
        <v>10.626023537584997</v>
      </c>
      <c r="AO107" s="92">
        <f t="shared" si="55"/>
        <v>0.32059464034889595</v>
      </c>
      <c r="AP107" s="92">
        <f t="shared" si="56"/>
        <v>0.15140301123015312</v>
      </c>
      <c r="AQ107" s="92">
        <f t="shared" si="57"/>
        <v>0.15710487262166808</v>
      </c>
      <c r="AR107" s="92">
        <f t="shared" si="58"/>
        <v>9.8000971942752368E-2</v>
      </c>
      <c r="AS107" s="92">
        <f t="shared" si="59"/>
        <v>11.353127033728466</v>
      </c>
      <c r="AT107" s="92">
        <v>0</v>
      </c>
      <c r="AU107" s="92">
        <v>0</v>
      </c>
      <c r="AV107" s="92">
        <f t="shared" si="47"/>
        <v>0</v>
      </c>
      <c r="AW107" s="92">
        <f t="shared" si="48"/>
        <v>0</v>
      </c>
      <c r="AX107" s="92">
        <f t="shared" si="60"/>
        <v>11.35</v>
      </c>
      <c r="AY107" s="184"/>
      <c r="AZ107" s="91">
        <v>1146.76</v>
      </c>
      <c r="BA107" s="91">
        <v>4027.3100000000004</v>
      </c>
      <c r="BB107" s="92">
        <f t="shared" si="49"/>
        <v>7418964</v>
      </c>
      <c r="BC107" s="92">
        <f t="shared" si="50"/>
        <v>26054683</v>
      </c>
      <c r="BD107" s="93">
        <f t="shared" si="51"/>
        <v>33473647</v>
      </c>
      <c r="BE107" s="184"/>
      <c r="BF107" s="185"/>
      <c r="BG107" s="30"/>
      <c r="BI107" s="30"/>
      <c r="BK107" s="30"/>
    </row>
    <row r="108" spans="1:63" x14ac:dyDescent="0.35">
      <c r="A108" s="90" t="s">
        <v>166</v>
      </c>
      <c r="B108" s="89">
        <v>851</v>
      </c>
      <c r="C108" s="90" t="s">
        <v>177</v>
      </c>
      <c r="D108" s="203">
        <v>12.24</v>
      </c>
      <c r="E108" s="203">
        <f t="shared" si="43"/>
        <v>12.3012</v>
      </c>
      <c r="F108" s="203">
        <f t="shared" si="44"/>
        <v>13.1657364144</v>
      </c>
      <c r="G108" s="91">
        <f>ACA!W114</f>
        <v>1.1986308151857461</v>
      </c>
      <c r="H108" s="91">
        <f>'Formula factor data'!AH111</f>
        <v>896.47</v>
      </c>
      <c r="I108" s="91">
        <f>'Formula factor data'!AI111</f>
        <v>299.08954565701561</v>
      </c>
      <c r="J108" s="91">
        <f>'Formula factor data'!AJ111</f>
        <v>53.598933735474148</v>
      </c>
      <c r="K108" s="91">
        <f>'Formula factor data'!AK111</f>
        <v>59.404159496141226</v>
      </c>
      <c r="L108" s="91">
        <f>'Formula factor data'!AL111</f>
        <v>81.511731571010372</v>
      </c>
      <c r="M108" s="91">
        <f>'Formula factor data'!AM111</f>
        <v>15.029968065288744</v>
      </c>
      <c r="N108" s="91">
        <f>'Formula factor data'!AN111</f>
        <v>137.81446908542534</v>
      </c>
      <c r="O108" s="91">
        <f>'Formula factor data'!AO111</f>
        <v>114.7526133238712</v>
      </c>
      <c r="P108" s="91">
        <f>'Formula factor data'!AP111</f>
        <v>210.45111292627502</v>
      </c>
      <c r="Q108" s="91">
        <f>'Formula factor data'!AQ111</f>
        <v>24.330250044491901</v>
      </c>
      <c r="R108" s="92">
        <f>$G108*'National calculations'!$E$61</f>
        <v>11.01863450642948</v>
      </c>
      <c r="S108" s="92">
        <f>$G108*'National calculations'!$E$62</f>
        <v>2.1046695879393171</v>
      </c>
      <c r="T108" s="92">
        <f>$G108*'National calculations'!$E$70</f>
        <v>2.2483429665284254</v>
      </c>
      <c r="U108" s="92">
        <f>$G108*'National calculations'!$E$71</f>
        <v>1.7027891584737338</v>
      </c>
      <c r="V108" s="92">
        <f>$G108*'National calculations'!$E$72</f>
        <v>1.6035975570092458</v>
      </c>
      <c r="W108" s="92">
        <f>$G108*'National calculations'!$E$73</f>
        <v>1.4713420883899249</v>
      </c>
      <c r="X108" s="92">
        <f>$G108*'National calculations'!$E$74</f>
        <v>0.94232021391264864</v>
      </c>
      <c r="Y108" s="92">
        <f>$G108*'National calculations'!$E$75</f>
        <v>0.77700087813849961</v>
      </c>
      <c r="Z108" s="92">
        <f>$G108*'National calculations'!$E$64</f>
        <v>0.91893727985314522</v>
      </c>
      <c r="AA108" s="92">
        <f>$G108*'National calculations'!$E$65</f>
        <v>5.9477007937154527</v>
      </c>
      <c r="AB108" s="93">
        <f t="shared" si="52"/>
        <v>5630388.9073079368</v>
      </c>
      <c r="AC108" s="93">
        <f t="shared" si="52"/>
        <v>358806.26236449799</v>
      </c>
      <c r="AD108" s="93">
        <f t="shared" si="52"/>
        <v>68690.007836218574</v>
      </c>
      <c r="AE108" s="93">
        <f t="shared" si="52"/>
        <v>57657.072492216052</v>
      </c>
      <c r="AF108" s="93">
        <f t="shared" si="52"/>
        <v>74505.847760473422</v>
      </c>
      <c r="AG108" s="93">
        <f t="shared" si="52"/>
        <v>12605.108022921015</v>
      </c>
      <c r="AH108" s="93">
        <f t="shared" si="52"/>
        <v>74023.255193636578</v>
      </c>
      <c r="AI108" s="93">
        <f t="shared" si="52"/>
        <v>50822.842353161301</v>
      </c>
      <c r="AJ108" s="93">
        <f t="shared" si="45"/>
        <v>338304.13365862693</v>
      </c>
      <c r="AK108" s="93">
        <f t="shared" si="53"/>
        <v>110233.0827550868</v>
      </c>
      <c r="AL108" s="93">
        <f t="shared" si="53"/>
        <v>82484.157075524359</v>
      </c>
      <c r="AM108" s="92">
        <f t="shared" si="46"/>
        <v>6520216.5431616735</v>
      </c>
      <c r="AN108" s="92">
        <f t="shared" si="54"/>
        <v>11.01863450642948</v>
      </c>
      <c r="AO108" s="92">
        <f t="shared" si="55"/>
        <v>0.70218152399400846</v>
      </c>
      <c r="AP108" s="92">
        <f t="shared" si="56"/>
        <v>0.66205899133546398</v>
      </c>
      <c r="AQ108" s="92">
        <f t="shared" si="57"/>
        <v>0.21572542667857064</v>
      </c>
      <c r="AR108" s="92">
        <f t="shared" si="58"/>
        <v>0.16142095943078957</v>
      </c>
      <c r="AS108" s="92">
        <f t="shared" si="59"/>
        <v>12.760021407868313</v>
      </c>
      <c r="AT108" s="92">
        <v>0</v>
      </c>
      <c r="AU108" s="92">
        <v>0</v>
      </c>
      <c r="AV108" s="92">
        <f t="shared" si="47"/>
        <v>0</v>
      </c>
      <c r="AW108" s="92">
        <f t="shared" si="48"/>
        <v>0</v>
      </c>
      <c r="AX108" s="92">
        <f t="shared" si="60"/>
        <v>12.76</v>
      </c>
      <c r="AY108" s="184"/>
      <c r="AZ108" s="91">
        <v>306.69</v>
      </c>
      <c r="BA108" s="91">
        <v>1077.05</v>
      </c>
      <c r="BB108" s="92">
        <f t="shared" si="49"/>
        <v>2230618</v>
      </c>
      <c r="BC108" s="92">
        <f t="shared" si="50"/>
        <v>7833601</v>
      </c>
      <c r="BD108" s="93">
        <f t="shared" si="51"/>
        <v>10064219</v>
      </c>
      <c r="BE108" s="184"/>
      <c r="BF108" s="185"/>
      <c r="BG108" s="30"/>
      <c r="BI108" s="30"/>
      <c r="BK108" s="30"/>
    </row>
    <row r="109" spans="1:63" x14ac:dyDescent="0.35">
      <c r="A109" s="90" t="s">
        <v>166</v>
      </c>
      <c r="B109" s="89">
        <v>870</v>
      </c>
      <c r="C109" s="90" t="s">
        <v>178</v>
      </c>
      <c r="D109" s="203">
        <v>13.24</v>
      </c>
      <c r="E109" s="203">
        <f t="shared" si="43"/>
        <v>13.306199999999999</v>
      </c>
      <c r="F109" s="203">
        <f t="shared" si="44"/>
        <v>14.2413684744</v>
      </c>
      <c r="G109" s="91">
        <f>ACA!W115</f>
        <v>1.3286900067689635</v>
      </c>
      <c r="H109" s="91">
        <f>'Formula factor data'!AH112</f>
        <v>616.09</v>
      </c>
      <c r="I109" s="91">
        <f>'Formula factor data'!AI112</f>
        <v>137.67956806475351</v>
      </c>
      <c r="J109" s="91">
        <f>'Formula factor data'!AJ112</f>
        <v>0</v>
      </c>
      <c r="K109" s="91">
        <f>'Formula factor data'!AK112</f>
        <v>13.332657879205195</v>
      </c>
      <c r="L109" s="91">
        <f>'Formula factor data'!AL112</f>
        <v>45.512845760377736</v>
      </c>
      <c r="M109" s="91">
        <f>'Formula factor data'!AM112</f>
        <v>46.118875663977967</v>
      </c>
      <c r="N109" s="91">
        <f>'Formula factor data'!AN112</f>
        <v>62.845301003344488</v>
      </c>
      <c r="O109" s="91">
        <f>'Formula factor data'!AO112</f>
        <v>81.268610072791674</v>
      </c>
      <c r="P109" s="91">
        <f>'Formula factor data'!AP112</f>
        <v>243.83635409068904</v>
      </c>
      <c r="Q109" s="91">
        <f>'Formula factor data'!AQ112</f>
        <v>9.6558448012232407</v>
      </c>
      <c r="R109" s="92">
        <f>$G109*'National calculations'!$E$61</f>
        <v>12.214227576540134</v>
      </c>
      <c r="S109" s="92">
        <f>$G109*'National calculations'!$E$62</f>
        <v>2.3330398431415014</v>
      </c>
      <c r="T109" s="92">
        <f>$G109*'National calculations'!$E$70</f>
        <v>2.4923027120345389</v>
      </c>
      <c r="U109" s="92">
        <f>$G109*'National calculations'!$E$71</f>
        <v>1.8875527892614521</v>
      </c>
      <c r="V109" s="92">
        <f>$G109*'National calculations'!$E$72</f>
        <v>1.7775982578481651</v>
      </c>
      <c r="W109" s="92">
        <f>$G109*'National calculations'!$E$73</f>
        <v>1.6309922159637786</v>
      </c>
      <c r="X109" s="92">
        <f>$G109*'National calculations'!$E$74</f>
        <v>1.0445680484262403</v>
      </c>
      <c r="Y109" s="92">
        <f>$G109*'National calculations'!$E$75</f>
        <v>0.86131049607075938</v>
      </c>
      <c r="Z109" s="92">
        <f>$G109*'National calculations'!$E$64</f>
        <v>1.0186479148703669</v>
      </c>
      <c r="AA109" s="92">
        <f>$G109*'National calculations'!$E$65</f>
        <v>6.5930647766943311</v>
      </c>
      <c r="AB109" s="93">
        <f t="shared" si="52"/>
        <v>4289286.1765494486</v>
      </c>
      <c r="AC109" s="93">
        <f t="shared" si="52"/>
        <v>183090.79319250185</v>
      </c>
      <c r="AD109" s="93">
        <f t="shared" si="52"/>
        <v>0</v>
      </c>
      <c r="AE109" s="93">
        <f t="shared" si="52"/>
        <v>14344.674473852592</v>
      </c>
      <c r="AF109" s="93">
        <f t="shared" si="52"/>
        <v>46115.026540015031</v>
      </c>
      <c r="AG109" s="93">
        <f t="shared" si="52"/>
        <v>42875.130513661155</v>
      </c>
      <c r="AH109" s="93">
        <f t="shared" si="52"/>
        <v>37418.330250439227</v>
      </c>
      <c r="AI109" s="93">
        <f t="shared" si="52"/>
        <v>39898.578908363066</v>
      </c>
      <c r="AJ109" s="93">
        <f t="shared" si="45"/>
        <v>180651.74068633109</v>
      </c>
      <c r="AK109" s="93">
        <f t="shared" si="53"/>
        <v>141578.53438852151</v>
      </c>
      <c r="AL109" s="93">
        <f t="shared" si="53"/>
        <v>36287.117841458057</v>
      </c>
      <c r="AM109" s="92">
        <f t="shared" si="46"/>
        <v>4830894.3626582613</v>
      </c>
      <c r="AN109" s="92">
        <f t="shared" si="54"/>
        <v>12.214227576540136</v>
      </c>
      <c r="AO109" s="92">
        <f t="shared" si="55"/>
        <v>0.52137174419578669</v>
      </c>
      <c r="AP109" s="92">
        <f t="shared" si="56"/>
        <v>0.51442626628751009</v>
      </c>
      <c r="AQ109" s="92">
        <f t="shared" si="57"/>
        <v>0.40316089153219958</v>
      </c>
      <c r="AR109" s="92">
        <f t="shared" si="58"/>
        <v>0.10333167272342034</v>
      </c>
      <c r="AS109" s="92">
        <f t="shared" si="59"/>
        <v>13.756518151279053</v>
      </c>
      <c r="AT109" s="92">
        <v>0</v>
      </c>
      <c r="AU109" s="92">
        <v>0</v>
      </c>
      <c r="AV109" s="92">
        <f t="shared" si="47"/>
        <v>0</v>
      </c>
      <c r="AW109" s="92">
        <f t="shared" si="48"/>
        <v>0</v>
      </c>
      <c r="AX109" s="92">
        <f t="shared" si="60"/>
        <v>13.76</v>
      </c>
      <c r="AY109" s="184"/>
      <c r="AZ109" s="91">
        <v>210.77</v>
      </c>
      <c r="BA109" s="91">
        <v>740.19</v>
      </c>
      <c r="BB109" s="92">
        <f t="shared" si="49"/>
        <v>1653112</v>
      </c>
      <c r="BC109" s="92">
        <f t="shared" si="50"/>
        <v>5805459</v>
      </c>
      <c r="BD109" s="93">
        <f t="shared" si="51"/>
        <v>7458571</v>
      </c>
      <c r="BE109" s="184"/>
      <c r="BF109" s="185"/>
      <c r="BG109" s="30"/>
      <c r="BI109" s="30"/>
      <c r="BK109" s="30"/>
    </row>
    <row r="110" spans="1:63" x14ac:dyDescent="0.35">
      <c r="A110" s="90" t="s">
        <v>166</v>
      </c>
      <c r="B110" s="89">
        <v>871</v>
      </c>
      <c r="C110" s="90" t="s">
        <v>179</v>
      </c>
      <c r="D110" s="203">
        <v>13.36</v>
      </c>
      <c r="E110" s="203">
        <f t="shared" si="43"/>
        <v>13.426799999999998</v>
      </c>
      <c r="F110" s="203">
        <f t="shared" si="44"/>
        <v>14.370444321599999</v>
      </c>
      <c r="G110" s="91">
        <f>ACA!W116</f>
        <v>1.3375683732416734</v>
      </c>
      <c r="H110" s="91">
        <f>'Formula factor data'!AH113</f>
        <v>399.57</v>
      </c>
      <c r="I110" s="91">
        <f>'Formula factor data'!AI113</f>
        <v>83.066104783599087</v>
      </c>
      <c r="J110" s="91">
        <f>'Formula factor data'!AJ113</f>
        <v>0</v>
      </c>
      <c r="K110" s="91">
        <f>'Formula factor data'!AK113</f>
        <v>0</v>
      </c>
      <c r="L110" s="91">
        <f>'Formula factor data'!AL113</f>
        <v>0</v>
      </c>
      <c r="M110" s="91">
        <f>'Formula factor data'!AM113</f>
        <v>4.9677021387584768</v>
      </c>
      <c r="N110" s="91">
        <f>'Formula factor data'!AN113</f>
        <v>26.540730307772559</v>
      </c>
      <c r="O110" s="91">
        <f>'Formula factor data'!AO113</f>
        <v>90.356596244131453</v>
      </c>
      <c r="P110" s="91">
        <f>'Formula factor data'!AP113</f>
        <v>230.357739256656</v>
      </c>
      <c r="Q110" s="91">
        <f>'Formula factor data'!AQ113</f>
        <v>5.6846606102159756</v>
      </c>
      <c r="R110" s="92">
        <f>$G110*'National calculations'!$E$61</f>
        <v>12.295843595365554</v>
      </c>
      <c r="S110" s="92">
        <f>$G110*'National calculations'!$E$62</f>
        <v>2.3486293204592501</v>
      </c>
      <c r="T110" s="92">
        <f>$G110*'National calculations'!$E$70</f>
        <v>2.5089563910158237</v>
      </c>
      <c r="U110" s="92">
        <f>$G110*'National calculations'!$E$71</f>
        <v>1.9001655020193369</v>
      </c>
      <c r="V110" s="92">
        <f>$G110*'National calculations'!$E$72</f>
        <v>1.7894762494745227</v>
      </c>
      <c r="W110" s="92">
        <f>$G110*'National calculations'!$E$73</f>
        <v>1.6418905794147665</v>
      </c>
      <c r="X110" s="92">
        <f>$G110*'National calculations'!$E$74</f>
        <v>1.0515478991757494</v>
      </c>
      <c r="Y110" s="92">
        <f>$G110*'National calculations'!$E$75</f>
        <v>0.86706581160105634</v>
      </c>
      <c r="Z110" s="92">
        <f>$G110*'National calculations'!$E$64</f>
        <v>1.0254545661199488</v>
      </c>
      <c r="AA110" s="92">
        <f>$G110*'National calculations'!$E$65</f>
        <v>6.6371199325001244</v>
      </c>
      <c r="AB110" s="93">
        <f t="shared" si="52"/>
        <v>2800438.6284781219</v>
      </c>
      <c r="AC110" s="93">
        <f t="shared" si="52"/>
        <v>111202.14886172766</v>
      </c>
      <c r="AD110" s="93">
        <f t="shared" si="52"/>
        <v>0</v>
      </c>
      <c r="AE110" s="93">
        <f t="shared" si="52"/>
        <v>0</v>
      </c>
      <c r="AF110" s="93">
        <f t="shared" si="52"/>
        <v>0</v>
      </c>
      <c r="AG110" s="93">
        <f t="shared" si="52"/>
        <v>4649.1613054906948</v>
      </c>
      <c r="AH110" s="93">
        <f t="shared" si="52"/>
        <v>15908.044042705173</v>
      </c>
      <c r="AI110" s="93">
        <f t="shared" si="52"/>
        <v>44656.715809878282</v>
      </c>
      <c r="AJ110" s="93">
        <f t="shared" si="45"/>
        <v>65213.921158074154</v>
      </c>
      <c r="AK110" s="93">
        <f t="shared" si="53"/>
        <v>134646.19547022969</v>
      </c>
      <c r="AL110" s="93">
        <f t="shared" si="53"/>
        <v>21505.97131997078</v>
      </c>
      <c r="AM110" s="92">
        <f t="shared" si="46"/>
        <v>3133006.865288124</v>
      </c>
      <c r="AN110" s="92">
        <f t="shared" si="54"/>
        <v>12.295843595365554</v>
      </c>
      <c r="AO110" s="92">
        <f t="shared" si="55"/>
        <v>0.48825359569312304</v>
      </c>
      <c r="AP110" s="92">
        <f t="shared" si="56"/>
        <v>0.28633377880376737</v>
      </c>
      <c r="AQ110" s="92">
        <f t="shared" si="57"/>
        <v>0.59118901709789651</v>
      </c>
      <c r="AR110" s="92">
        <f t="shared" si="58"/>
        <v>9.4425943503172849E-2</v>
      </c>
      <c r="AS110" s="92">
        <f t="shared" si="59"/>
        <v>13.756045930463511</v>
      </c>
      <c r="AT110" s="92">
        <v>0</v>
      </c>
      <c r="AU110" s="92">
        <v>0</v>
      </c>
      <c r="AV110" s="92">
        <f t="shared" si="47"/>
        <v>0</v>
      </c>
      <c r="AW110" s="92">
        <f t="shared" si="48"/>
        <v>0</v>
      </c>
      <c r="AX110" s="92">
        <f t="shared" si="60"/>
        <v>13.76</v>
      </c>
      <c r="AY110" s="184"/>
      <c r="AZ110" s="91">
        <v>136.69999999999999</v>
      </c>
      <c r="BA110" s="91">
        <v>480.06</v>
      </c>
      <c r="BB110" s="92">
        <f t="shared" si="49"/>
        <v>1072166</v>
      </c>
      <c r="BC110" s="92">
        <f t="shared" si="50"/>
        <v>3765207</v>
      </c>
      <c r="BD110" s="93">
        <f t="shared" si="51"/>
        <v>4837373</v>
      </c>
      <c r="BE110" s="184"/>
      <c r="BF110" s="185"/>
      <c r="BG110" s="30"/>
      <c r="BI110" s="30"/>
      <c r="BK110" s="30"/>
    </row>
    <row r="111" spans="1:63" x14ac:dyDescent="0.35">
      <c r="A111" s="90" t="s">
        <v>166</v>
      </c>
      <c r="B111" s="89">
        <v>852</v>
      </c>
      <c r="C111" s="90" t="s">
        <v>180</v>
      </c>
      <c r="D111" s="203">
        <v>12.55</v>
      </c>
      <c r="E111" s="203">
        <f t="shared" si="43"/>
        <v>12.61275</v>
      </c>
      <c r="F111" s="203">
        <f t="shared" si="44"/>
        <v>13.499182353</v>
      </c>
      <c r="G111" s="91">
        <f>ACA!W117</f>
        <v>1.1802981597733244</v>
      </c>
      <c r="H111" s="91">
        <f>'Formula factor data'!AH114</f>
        <v>749.99</v>
      </c>
      <c r="I111" s="91">
        <f>'Formula factor data'!AI114</f>
        <v>254.6698625057933</v>
      </c>
      <c r="J111" s="91">
        <f>'Formula factor data'!AJ114</f>
        <v>18.071390405474265</v>
      </c>
      <c r="K111" s="91">
        <f>'Formula factor data'!AK114</f>
        <v>74.524011792967897</v>
      </c>
      <c r="L111" s="91">
        <f>'Formula factor data'!AL114</f>
        <v>84.678932081240447</v>
      </c>
      <c r="M111" s="91">
        <f>'Formula factor data'!AM114</f>
        <v>42.257571522166408</v>
      </c>
      <c r="N111" s="91">
        <f>'Formula factor data'!AN114</f>
        <v>74.578608138603769</v>
      </c>
      <c r="O111" s="91">
        <f>'Formula factor data'!AO114</f>
        <v>146.70038072359321</v>
      </c>
      <c r="P111" s="91">
        <f>'Formula factor data'!AP114</f>
        <v>243.03172528379002</v>
      </c>
      <c r="Q111" s="91">
        <f>'Formula factor data'!AQ114</f>
        <v>21.888774502686221</v>
      </c>
      <c r="R111" s="92">
        <f>$G111*'National calculations'!$E$61</f>
        <v>10.850108195439812</v>
      </c>
      <c r="S111" s="92">
        <f>$G111*'National calculations'!$E$62</f>
        <v>2.0724793740520528</v>
      </c>
      <c r="T111" s="92">
        <f>$G111*'National calculations'!$E$70</f>
        <v>2.2139553166097805</v>
      </c>
      <c r="U111" s="92">
        <f>$G111*'National calculations'!$E$71</f>
        <v>1.6767455706677012</v>
      </c>
      <c r="V111" s="92">
        <f>$G111*'National calculations'!$E$72</f>
        <v>1.5790710714055063</v>
      </c>
      <c r="W111" s="92">
        <f>$G111*'National calculations'!$E$73</f>
        <v>1.4488384057225763</v>
      </c>
      <c r="X111" s="92">
        <f>$G111*'National calculations'!$E$74</f>
        <v>0.92790774299086365</v>
      </c>
      <c r="Y111" s="92">
        <f>$G111*'National calculations'!$E$75</f>
        <v>0.76511691088720324</v>
      </c>
      <c r="Z111" s="92">
        <f>$G111*'National calculations'!$E$64</f>
        <v>0.90488244304789822</v>
      </c>
      <c r="AA111" s="92">
        <f>$G111*'National calculations'!$E$65</f>
        <v>5.8567327093262032</v>
      </c>
      <c r="AB111" s="93">
        <f t="shared" si="52"/>
        <v>4638359.4079338061</v>
      </c>
      <c r="AC111" s="93">
        <f t="shared" si="52"/>
        <v>300844.88122447947</v>
      </c>
      <c r="AD111" s="93">
        <f t="shared" si="52"/>
        <v>22805.27299403651</v>
      </c>
      <c r="AE111" s="93">
        <f t="shared" si="52"/>
        <v>71225.949808880483</v>
      </c>
      <c r="AF111" s="93">
        <f t="shared" si="52"/>
        <v>76217.00964398912</v>
      </c>
      <c r="AG111" s="93">
        <f t="shared" si="52"/>
        <v>34897.903755713494</v>
      </c>
      <c r="AH111" s="93">
        <f t="shared" si="52"/>
        <v>39445.178733376371</v>
      </c>
      <c r="AI111" s="93">
        <f t="shared" si="52"/>
        <v>63978.477011370982</v>
      </c>
      <c r="AJ111" s="93">
        <f t="shared" si="45"/>
        <v>308569.79194736696</v>
      </c>
      <c r="AK111" s="93">
        <f t="shared" si="53"/>
        <v>125351.63054837671</v>
      </c>
      <c r="AL111" s="93">
        <f t="shared" si="53"/>
        <v>73072.119910260226</v>
      </c>
      <c r="AM111" s="92">
        <f t="shared" si="46"/>
        <v>5446197.8315642895</v>
      </c>
      <c r="AN111" s="92">
        <f t="shared" si="54"/>
        <v>10.850108195439814</v>
      </c>
      <c r="AO111" s="92">
        <f t="shared" si="55"/>
        <v>0.70374009951589878</v>
      </c>
      <c r="AP111" s="92">
        <f t="shared" si="56"/>
        <v>0.72181030705524485</v>
      </c>
      <c r="AQ111" s="92">
        <f t="shared" si="57"/>
        <v>0.29322409807189642</v>
      </c>
      <c r="AR111" s="92">
        <f t="shared" si="58"/>
        <v>0.17093121454545762</v>
      </c>
      <c r="AS111" s="92">
        <f t="shared" si="59"/>
        <v>12.739813914628311</v>
      </c>
      <c r="AT111" s="92">
        <v>0</v>
      </c>
      <c r="AU111" s="92">
        <v>0</v>
      </c>
      <c r="AV111" s="92">
        <f t="shared" si="47"/>
        <v>0</v>
      </c>
      <c r="AW111" s="92">
        <f t="shared" si="48"/>
        <v>0</v>
      </c>
      <c r="AX111" s="92">
        <f t="shared" si="60"/>
        <v>12.74</v>
      </c>
      <c r="AY111" s="184"/>
      <c r="AZ111" s="91">
        <v>256.58</v>
      </c>
      <c r="BA111" s="91">
        <v>901.06</v>
      </c>
      <c r="BB111" s="92">
        <f t="shared" si="49"/>
        <v>1863233</v>
      </c>
      <c r="BC111" s="92">
        <f t="shared" si="50"/>
        <v>6543318</v>
      </c>
      <c r="BD111" s="93">
        <f t="shared" si="51"/>
        <v>8406551</v>
      </c>
      <c r="BE111" s="184"/>
      <c r="BF111" s="185"/>
      <c r="BG111" s="30"/>
      <c r="BI111" s="30"/>
      <c r="BK111" s="30"/>
    </row>
    <row r="112" spans="1:63" x14ac:dyDescent="0.35">
      <c r="A112" s="90" t="s">
        <v>166</v>
      </c>
      <c r="B112" s="89">
        <v>936</v>
      </c>
      <c r="C112" s="90" t="s">
        <v>181</v>
      </c>
      <c r="D112" s="203">
        <v>13.04</v>
      </c>
      <c r="E112" s="203">
        <f t="shared" si="43"/>
        <v>13.105199999999998</v>
      </c>
      <c r="F112" s="203">
        <f t="shared" si="44"/>
        <v>14.0262420624</v>
      </c>
      <c r="G112" s="91">
        <f>ACA!W118</f>
        <v>1.3957693507983751</v>
      </c>
      <c r="H112" s="91">
        <f>'Formula factor data'!AH115</f>
        <v>5038.0600000000004</v>
      </c>
      <c r="I112" s="91">
        <f>'Formula factor data'!AI115</f>
        <v>723.60008726236595</v>
      </c>
      <c r="J112" s="91">
        <f>'Formula factor data'!AJ115</f>
        <v>0</v>
      </c>
      <c r="K112" s="91">
        <f>'Formula factor data'!AK115</f>
        <v>0</v>
      </c>
      <c r="L112" s="91">
        <f>'Formula factor data'!AL115</f>
        <v>42.875474461444774</v>
      </c>
      <c r="M112" s="91">
        <f>'Formula factor data'!AM115</f>
        <v>60.516546243434576</v>
      </c>
      <c r="N112" s="91">
        <f>'Formula factor data'!AN115</f>
        <v>145.65389266955927</v>
      </c>
      <c r="O112" s="91">
        <f>'Formula factor data'!AO115</f>
        <v>368.67100727498126</v>
      </c>
      <c r="P112" s="91">
        <f>'Formula factor data'!AP115</f>
        <v>853.55653019549823</v>
      </c>
      <c r="Q112" s="91">
        <f>'Formula factor data'!AQ115</f>
        <v>88.009439316500135</v>
      </c>
      <c r="R112" s="92">
        <f>$G112*'National calculations'!$E$61</f>
        <v>12.83086679974965</v>
      </c>
      <c r="S112" s="92">
        <f>$G112*'National calculations'!$E$62</f>
        <v>2.4508241129675223</v>
      </c>
      <c r="T112" s="92">
        <f>$G112*'National calculations'!$E$70</f>
        <v>2.6181274192230459</v>
      </c>
      <c r="U112" s="92">
        <f>$G112*'National calculations'!$E$71</f>
        <v>1.9828465013233361</v>
      </c>
      <c r="V112" s="92">
        <f>$G112*'National calculations'!$E$72</f>
        <v>1.8673408798870268</v>
      </c>
      <c r="W112" s="92">
        <f>$G112*'National calculations'!$E$73</f>
        <v>1.7133333846386103</v>
      </c>
      <c r="X112" s="92">
        <f>$G112*'National calculations'!$E$74</f>
        <v>1.0973034036449527</v>
      </c>
      <c r="Y112" s="92">
        <f>$G112*'National calculations'!$E$75</f>
        <v>0.90479403458443453</v>
      </c>
      <c r="Z112" s="92">
        <f>$G112*'National calculations'!$E$64</f>
        <v>1.0700746837768282</v>
      </c>
      <c r="AA112" s="92">
        <f>$G112*'National calculations'!$E$65</f>
        <v>6.9259177808646069</v>
      </c>
      <c r="AB112" s="93">
        <f t="shared" si="52"/>
        <v>36846325.769813634</v>
      </c>
      <c r="AC112" s="93">
        <f t="shared" si="52"/>
        <v>1010847.4289445656</v>
      </c>
      <c r="AD112" s="93">
        <f t="shared" si="52"/>
        <v>0</v>
      </c>
      <c r="AE112" s="93">
        <f t="shared" si="52"/>
        <v>0</v>
      </c>
      <c r="AF112" s="93">
        <f t="shared" si="52"/>
        <v>45635.981937652577</v>
      </c>
      <c r="AG112" s="93">
        <f t="shared" si="52"/>
        <v>59100.460831084565</v>
      </c>
      <c r="AH112" s="93">
        <f t="shared" si="52"/>
        <v>91101.11194285308</v>
      </c>
      <c r="AI112" s="93">
        <f t="shared" si="52"/>
        <v>190135.65702078349</v>
      </c>
      <c r="AJ112" s="93">
        <f t="shared" si="45"/>
        <v>385973.21173237369</v>
      </c>
      <c r="AK112" s="93">
        <f t="shared" si="53"/>
        <v>520620.46345671889</v>
      </c>
      <c r="AL112" s="93">
        <f t="shared" si="53"/>
        <v>347441.30016826151</v>
      </c>
      <c r="AM112" s="92">
        <f t="shared" si="46"/>
        <v>39111208.174115553</v>
      </c>
      <c r="AN112" s="92">
        <f t="shared" si="54"/>
        <v>12.83086679974965</v>
      </c>
      <c r="AO112" s="92">
        <f t="shared" si="55"/>
        <v>0.35200385505690873</v>
      </c>
      <c r="AP112" s="92">
        <f t="shared" si="56"/>
        <v>0.1344060978820007</v>
      </c>
      <c r="AQ112" s="92">
        <f t="shared" si="57"/>
        <v>0.18129383813106523</v>
      </c>
      <c r="AR112" s="92">
        <f t="shared" si="58"/>
        <v>0.12098826545258945</v>
      </c>
      <c r="AS112" s="92">
        <f t="shared" si="59"/>
        <v>13.619558856272214</v>
      </c>
      <c r="AT112" s="92">
        <v>0</v>
      </c>
      <c r="AU112" s="92">
        <v>0</v>
      </c>
      <c r="AV112" s="92">
        <f t="shared" si="47"/>
        <v>0</v>
      </c>
      <c r="AW112" s="92">
        <f t="shared" si="48"/>
        <v>0</v>
      </c>
      <c r="AX112" s="92">
        <f t="shared" si="60"/>
        <v>13.62</v>
      </c>
      <c r="AY112" s="184"/>
      <c r="AZ112" s="91">
        <v>1723.55</v>
      </c>
      <c r="BA112" s="91">
        <v>6052.91</v>
      </c>
      <c r="BB112" s="92">
        <f t="shared" si="49"/>
        <v>13380609</v>
      </c>
      <c r="BC112" s="92">
        <f t="shared" si="50"/>
        <v>46991162</v>
      </c>
      <c r="BD112" s="93">
        <f t="shared" si="51"/>
        <v>60371771</v>
      </c>
      <c r="BE112" s="184"/>
      <c r="BF112" s="185"/>
      <c r="BG112" s="30"/>
      <c r="BI112" s="30"/>
      <c r="BK112" s="30"/>
    </row>
    <row r="113" spans="1:63" x14ac:dyDescent="0.35">
      <c r="A113" s="90" t="s">
        <v>166</v>
      </c>
      <c r="B113" s="89">
        <v>869</v>
      </c>
      <c r="C113" s="90" t="s">
        <v>182</v>
      </c>
      <c r="D113" s="203">
        <v>11.75</v>
      </c>
      <c r="E113" s="203">
        <f t="shared" si="43"/>
        <v>11.808749999999998</v>
      </c>
      <c r="F113" s="203">
        <f t="shared" si="44"/>
        <v>12.638676705</v>
      </c>
      <c r="G113" s="91">
        <f>ACA!W119</f>
        <v>1.2634014561509741</v>
      </c>
      <c r="H113" s="91">
        <f>'Formula factor data'!AH116</f>
        <v>787.94</v>
      </c>
      <c r="I113" s="91">
        <f>'Formula factor data'!AI116</f>
        <v>120.73517004203288</v>
      </c>
      <c r="J113" s="91">
        <f>'Formula factor data'!AJ116</f>
        <v>0</v>
      </c>
      <c r="K113" s="91">
        <f>'Formula factor data'!AK116</f>
        <v>0</v>
      </c>
      <c r="L113" s="91">
        <f>'Formula factor data'!AL116</f>
        <v>0</v>
      </c>
      <c r="M113" s="91">
        <f>'Formula factor data'!AM116</f>
        <v>17.445166051660518</v>
      </c>
      <c r="N113" s="91">
        <f>'Formula factor data'!AN116</f>
        <v>31.692051660516611</v>
      </c>
      <c r="O113" s="91">
        <f>'Formula factor data'!AO116</f>
        <v>31.207463714637147</v>
      </c>
      <c r="P113" s="91">
        <f>'Formula factor data'!AP116</f>
        <v>103.57390772532</v>
      </c>
      <c r="Q113" s="91">
        <f>'Formula factor data'!AQ116</f>
        <v>13.938077684314697</v>
      </c>
      <c r="R113" s="92">
        <f>$G113*'National calculations'!$E$61</f>
        <v>11.614050551554616</v>
      </c>
      <c r="S113" s="92">
        <f>$G113*'National calculations'!$E$62</f>
        <v>2.2184000181132877</v>
      </c>
      <c r="T113" s="92">
        <f>$G113*'National calculations'!$E$70</f>
        <v>2.3698371023429976</v>
      </c>
      <c r="U113" s="92">
        <f>$G113*'National calculations'!$E$71</f>
        <v>1.7948030995685935</v>
      </c>
      <c r="V113" s="92">
        <f>$G113*'National calculations'!$E$72</f>
        <v>1.6902514627005216</v>
      </c>
      <c r="W113" s="92">
        <f>$G113*'National calculations'!$E$73</f>
        <v>1.5508492802097551</v>
      </c>
      <c r="X113" s="92">
        <f>$G113*'National calculations'!$E$74</f>
        <v>0.99324055024669722</v>
      </c>
      <c r="Y113" s="92">
        <f>$G113*'National calculations'!$E$75</f>
        <v>0.81898782213324139</v>
      </c>
      <c r="Z113" s="92">
        <f>$G113*'National calculations'!$E$64</f>
        <v>0.96859406813929294</v>
      </c>
      <c r="AA113" s="92">
        <f>$G113*'National calculations'!$E$65</f>
        <v>6.2690978308996232</v>
      </c>
      <c r="AB113" s="93">
        <f t="shared" si="52"/>
        <v>5216169.7452074084</v>
      </c>
      <c r="AC113" s="93">
        <f t="shared" si="52"/>
        <v>152668.17494264926</v>
      </c>
      <c r="AD113" s="93">
        <f t="shared" si="52"/>
        <v>0</v>
      </c>
      <c r="AE113" s="93">
        <f t="shared" si="52"/>
        <v>0</v>
      </c>
      <c r="AF113" s="93">
        <f t="shared" si="52"/>
        <v>0</v>
      </c>
      <c r="AG113" s="93">
        <f t="shared" si="52"/>
        <v>15421.249232183702</v>
      </c>
      <c r="AH113" s="93">
        <f t="shared" si="52"/>
        <v>17942.363572950817</v>
      </c>
      <c r="AI113" s="93">
        <f t="shared" si="52"/>
        <v>14568.363662913114</v>
      </c>
      <c r="AJ113" s="93">
        <f t="shared" si="45"/>
        <v>47931.976468047629</v>
      </c>
      <c r="AK113" s="93">
        <f t="shared" si="53"/>
        <v>57183.011402948323</v>
      </c>
      <c r="AL113" s="93">
        <f t="shared" si="53"/>
        <v>49806.12836925919</v>
      </c>
      <c r="AM113" s="92">
        <f t="shared" si="46"/>
        <v>5523759.0363903139</v>
      </c>
      <c r="AN113" s="92">
        <f t="shared" si="54"/>
        <v>11.614050551554618</v>
      </c>
      <c r="AO113" s="92">
        <f t="shared" si="55"/>
        <v>0.33992296800283855</v>
      </c>
      <c r="AP113" s="92">
        <f t="shared" si="56"/>
        <v>0.10672283014702702</v>
      </c>
      <c r="AQ113" s="92">
        <f t="shared" si="57"/>
        <v>0.12732070035377244</v>
      </c>
      <c r="AR113" s="92">
        <f t="shared" si="58"/>
        <v>0.1108957186811784</v>
      </c>
      <c r="AS113" s="92">
        <f t="shared" si="59"/>
        <v>12.298912768739436</v>
      </c>
      <c r="AT113" s="92">
        <v>0</v>
      </c>
      <c r="AU113" s="92">
        <v>0</v>
      </c>
      <c r="AV113" s="92">
        <f t="shared" si="47"/>
        <v>0</v>
      </c>
      <c r="AW113" s="92">
        <f t="shared" si="48"/>
        <v>0</v>
      </c>
      <c r="AX113" s="92">
        <f t="shared" si="60"/>
        <v>12.3</v>
      </c>
      <c r="AY113" s="184"/>
      <c r="AZ113" s="91">
        <v>269.56</v>
      </c>
      <c r="BA113" s="91">
        <v>946.66000000000008</v>
      </c>
      <c r="BB113" s="92">
        <f t="shared" si="49"/>
        <v>1889886</v>
      </c>
      <c r="BC113" s="92">
        <f t="shared" si="50"/>
        <v>6637034</v>
      </c>
      <c r="BD113" s="93">
        <f t="shared" si="51"/>
        <v>8526920</v>
      </c>
      <c r="BE113" s="184"/>
      <c r="BF113" s="185"/>
      <c r="BG113" s="30"/>
      <c r="BI113" s="30"/>
      <c r="BK113" s="30"/>
    </row>
    <row r="114" spans="1:63" x14ac:dyDescent="0.35">
      <c r="A114" s="90" t="s">
        <v>166</v>
      </c>
      <c r="B114" s="89">
        <v>938</v>
      </c>
      <c r="C114" s="90" t="s">
        <v>183</v>
      </c>
      <c r="D114" s="203">
        <v>11.93</v>
      </c>
      <c r="E114" s="203">
        <f t="shared" si="43"/>
        <v>11.989649999999999</v>
      </c>
      <c r="F114" s="203">
        <f t="shared" si="44"/>
        <v>12.832290475799999</v>
      </c>
      <c r="G114" s="91">
        <f>ACA!W120</f>
        <v>1.2283131578645916</v>
      </c>
      <c r="H114" s="91">
        <f>'Formula factor data'!AH117</f>
        <v>4056.63</v>
      </c>
      <c r="I114" s="91">
        <f>'Formula factor data'!AI117</f>
        <v>627.63240212610538</v>
      </c>
      <c r="J114" s="91">
        <f>'Formula factor data'!AJ117</f>
        <v>0</v>
      </c>
      <c r="K114" s="91">
        <f>'Formula factor data'!AK117</f>
        <v>18.122965382543107</v>
      </c>
      <c r="L114" s="91">
        <f>'Formula factor data'!AL117</f>
        <v>70.215107085129318</v>
      </c>
      <c r="M114" s="91">
        <f>'Formula factor data'!AM117</f>
        <v>74.495405441810348</v>
      </c>
      <c r="N114" s="91">
        <f>'Formula factor data'!AN117</f>
        <v>246.25376077586208</v>
      </c>
      <c r="O114" s="91">
        <f>'Formula factor data'!AO117</f>
        <v>536.85869814116381</v>
      </c>
      <c r="P114" s="91">
        <f>'Formula factor data'!AP117</f>
        <v>569.83162272086395</v>
      </c>
      <c r="Q114" s="91">
        <f>'Formula factor data'!AQ117</f>
        <v>79.618836585695618</v>
      </c>
      <c r="R114" s="92">
        <f>$G114*'National calculations'!$E$61</f>
        <v>11.291494907755061</v>
      </c>
      <c r="S114" s="92">
        <f>$G114*'National calculations'!$E$62</f>
        <v>2.1567886584183107</v>
      </c>
      <c r="T114" s="92">
        <f>$G114*'National calculations'!$E$70</f>
        <v>2.3040198985299836</v>
      </c>
      <c r="U114" s="92">
        <f>$G114*'National calculations'!$E$71</f>
        <v>1.7449562466807962</v>
      </c>
      <c r="V114" s="92">
        <f>$G114*'National calculations'!$E$72</f>
        <v>1.6433083099809453</v>
      </c>
      <c r="W114" s="92">
        <f>$G114*'National calculations'!$E$73</f>
        <v>1.5077777277144739</v>
      </c>
      <c r="X114" s="92">
        <f>$G114*'National calculations'!$E$74</f>
        <v>0.96565539864859573</v>
      </c>
      <c r="Y114" s="92">
        <f>$G114*'National calculations'!$E$75</f>
        <v>0.79624217081550863</v>
      </c>
      <c r="Z114" s="92">
        <f>$G114*'National calculations'!$E$64</f>
        <v>0.94169342035562376</v>
      </c>
      <c r="AA114" s="92">
        <f>$G114*'National calculations'!$E$65</f>
        <v>6.0949869229169167</v>
      </c>
      <c r="AB114" s="93">
        <f t="shared" si="52"/>
        <v>26109087.682958458</v>
      </c>
      <c r="AC114" s="93">
        <f t="shared" si="52"/>
        <v>771592.15454001201</v>
      </c>
      <c r="AD114" s="93">
        <f t="shared" si="52"/>
        <v>0</v>
      </c>
      <c r="AE114" s="93">
        <f t="shared" si="52"/>
        <v>18025.555542009599</v>
      </c>
      <c r="AF114" s="93">
        <f t="shared" si="52"/>
        <v>65769.489306741132</v>
      </c>
      <c r="AG114" s="93">
        <f t="shared" si="52"/>
        <v>64023.832491066125</v>
      </c>
      <c r="AH114" s="93">
        <f t="shared" si="52"/>
        <v>135543.87591251667</v>
      </c>
      <c r="AI114" s="93">
        <f t="shared" si="52"/>
        <v>243657.63508059166</v>
      </c>
      <c r="AJ114" s="93">
        <f t="shared" si="45"/>
        <v>527020.38833292515</v>
      </c>
      <c r="AK114" s="93">
        <f t="shared" si="53"/>
        <v>305865.81320127932</v>
      </c>
      <c r="AL114" s="93">
        <f t="shared" si="53"/>
        <v>276607.18765037402</v>
      </c>
      <c r="AM114" s="92">
        <f t="shared" si="46"/>
        <v>27990173.22668305</v>
      </c>
      <c r="AN114" s="92">
        <f t="shared" si="54"/>
        <v>11.291494907755061</v>
      </c>
      <c r="AO114" s="92">
        <f t="shared" si="55"/>
        <v>0.33369334806512413</v>
      </c>
      <c r="AP114" s="92">
        <f t="shared" si="56"/>
        <v>0.22792248060925047</v>
      </c>
      <c r="AQ114" s="92">
        <f t="shared" si="57"/>
        <v>0.13227893345629396</v>
      </c>
      <c r="AR114" s="92">
        <f t="shared" si="58"/>
        <v>0.11962534611430516</v>
      </c>
      <c r="AS114" s="92">
        <f t="shared" si="59"/>
        <v>12.105015016000037</v>
      </c>
      <c r="AT114" s="92">
        <v>0</v>
      </c>
      <c r="AU114" s="92">
        <v>0</v>
      </c>
      <c r="AV114" s="92">
        <f t="shared" si="47"/>
        <v>0</v>
      </c>
      <c r="AW114" s="92">
        <f t="shared" si="48"/>
        <v>0</v>
      </c>
      <c r="AX114" s="92">
        <f t="shared" si="60"/>
        <v>12.11</v>
      </c>
      <c r="AY114" s="184"/>
      <c r="AZ114" s="91">
        <v>1387.79</v>
      </c>
      <c r="BA114" s="91">
        <v>4873.8</v>
      </c>
      <c r="BB114" s="92">
        <f t="shared" si="49"/>
        <v>9579499</v>
      </c>
      <c r="BC114" s="92">
        <f t="shared" si="50"/>
        <v>33642380</v>
      </c>
      <c r="BD114" s="93">
        <f t="shared" si="51"/>
        <v>43221879</v>
      </c>
      <c r="BE114" s="184"/>
      <c r="BF114" s="185"/>
      <c r="BG114" s="30"/>
      <c r="BI114" s="30"/>
      <c r="BK114" s="30"/>
    </row>
    <row r="115" spans="1:63" x14ac:dyDescent="0.35">
      <c r="A115" s="90" t="s">
        <v>166</v>
      </c>
      <c r="B115" s="89">
        <v>868</v>
      </c>
      <c r="C115" s="90" t="s">
        <v>184</v>
      </c>
      <c r="D115" s="203">
        <v>12.52</v>
      </c>
      <c r="E115" s="203">
        <f t="shared" si="43"/>
        <v>12.582599999999998</v>
      </c>
      <c r="F115" s="203">
        <f t="shared" si="44"/>
        <v>13.4669133912</v>
      </c>
      <c r="G115" s="91">
        <f>ACA!W121</f>
        <v>1.3229856922206018</v>
      </c>
      <c r="H115" s="91">
        <f>'Formula factor data'!AH118</f>
        <v>647.98</v>
      </c>
      <c r="I115" s="91">
        <f>'Formula factor data'!AI118</f>
        <v>89.293803722834042</v>
      </c>
      <c r="J115" s="91">
        <f>'Formula factor data'!AJ118</f>
        <v>0</v>
      </c>
      <c r="K115" s="91">
        <f>'Formula factor data'!AK118</f>
        <v>0</v>
      </c>
      <c r="L115" s="91">
        <f>'Formula factor data'!AL118</f>
        <v>0</v>
      </c>
      <c r="M115" s="91">
        <f>'Formula factor data'!AM118</f>
        <v>0</v>
      </c>
      <c r="N115" s="91">
        <f>'Formula factor data'!AN118</f>
        <v>0</v>
      </c>
      <c r="O115" s="91">
        <f>'Formula factor data'!AO118</f>
        <v>33.852124780756704</v>
      </c>
      <c r="P115" s="91">
        <f>'Formula factor data'!AP118</f>
        <v>123.93574469263</v>
      </c>
      <c r="Q115" s="91">
        <f>'Formula factor data'!AQ118</f>
        <v>7.9191205745243796</v>
      </c>
      <c r="R115" s="92">
        <f>$G115*'National calculations'!$E$61</f>
        <v>12.161789614557348</v>
      </c>
      <c r="S115" s="92">
        <f>$G115*'National calculations'!$E$62</f>
        <v>2.3230236670196516</v>
      </c>
      <c r="T115" s="92">
        <f>$G115*'National calculations'!$E$70</f>
        <v>2.4816027906482465</v>
      </c>
      <c r="U115" s="92">
        <f>$G115*'National calculations'!$E$71</f>
        <v>1.8794491723291866</v>
      </c>
      <c r="V115" s="92">
        <f>$G115*'National calculations'!$E$72</f>
        <v>1.7699666962711773</v>
      </c>
      <c r="W115" s="92">
        <f>$G115*'National calculations'!$E$73</f>
        <v>1.6239900615271607</v>
      </c>
      <c r="X115" s="92">
        <f>$G115*'National calculations'!$E$74</f>
        <v>1.0400835225511031</v>
      </c>
      <c r="Y115" s="92">
        <f>$G115*'National calculations'!$E$75</f>
        <v>0.85761272912108488</v>
      </c>
      <c r="Z115" s="92">
        <f>$G115*'National calculations'!$E$64</f>
        <v>1.0142746689733924</v>
      </c>
      <c r="AA115" s="92">
        <f>$G115*'National calculations'!$E$65</f>
        <v>6.564759517279124</v>
      </c>
      <c r="AB115" s="93">
        <f t="shared" si="52"/>
        <v>4491939.9676312953</v>
      </c>
      <c r="AC115" s="93">
        <f t="shared" si="52"/>
        <v>118236.02303882004</v>
      </c>
      <c r="AD115" s="93">
        <f t="shared" si="52"/>
        <v>0</v>
      </c>
      <c r="AE115" s="93">
        <f t="shared" si="52"/>
        <v>0</v>
      </c>
      <c r="AF115" s="93">
        <f t="shared" si="52"/>
        <v>0</v>
      </c>
      <c r="AG115" s="93">
        <f t="shared" si="52"/>
        <v>0</v>
      </c>
      <c r="AH115" s="93">
        <f t="shared" si="52"/>
        <v>0</v>
      </c>
      <c r="AI115" s="93">
        <f t="shared" si="52"/>
        <v>16548.24747827019</v>
      </c>
      <c r="AJ115" s="93">
        <f t="shared" si="45"/>
        <v>16548.24747827019</v>
      </c>
      <c r="AK115" s="93">
        <f t="shared" si="53"/>
        <v>71651.785260590244</v>
      </c>
      <c r="AL115" s="93">
        <f t="shared" si="53"/>
        <v>29632.659631251216</v>
      </c>
      <c r="AM115" s="92">
        <f t="shared" si="46"/>
        <v>4728008.6830402268</v>
      </c>
      <c r="AN115" s="92">
        <f t="shared" si="54"/>
        <v>12.161789614557344</v>
      </c>
      <c r="AO115" s="92">
        <f t="shared" si="55"/>
        <v>0.32012040397288638</v>
      </c>
      <c r="AP115" s="92">
        <f t="shared" si="56"/>
        <v>4.4803872217926879E-2</v>
      </c>
      <c r="AQ115" s="92">
        <f t="shared" si="57"/>
        <v>0.19399500975660999</v>
      </c>
      <c r="AR115" s="92">
        <f t="shared" si="58"/>
        <v>8.0229516590156869E-2</v>
      </c>
      <c r="AS115" s="92">
        <f t="shared" si="59"/>
        <v>12.800938417094924</v>
      </c>
      <c r="AT115" s="92">
        <v>0</v>
      </c>
      <c r="AU115" s="92">
        <v>0</v>
      </c>
      <c r="AV115" s="92">
        <f t="shared" si="47"/>
        <v>0</v>
      </c>
      <c r="AW115" s="92">
        <f t="shared" si="48"/>
        <v>0</v>
      </c>
      <c r="AX115" s="92">
        <f t="shared" si="60"/>
        <v>12.8</v>
      </c>
      <c r="AY115" s="184"/>
      <c r="AZ115" s="91">
        <v>221.68</v>
      </c>
      <c r="BA115" s="91">
        <v>778.51</v>
      </c>
      <c r="BB115" s="92">
        <f t="shared" si="49"/>
        <v>1617378</v>
      </c>
      <c r="BC115" s="92">
        <f t="shared" si="50"/>
        <v>5680009</v>
      </c>
      <c r="BD115" s="93">
        <f t="shared" si="51"/>
        <v>7297387</v>
      </c>
      <c r="BE115" s="184"/>
      <c r="BF115" s="185"/>
      <c r="BG115" s="30"/>
      <c r="BI115" s="30"/>
      <c r="BK115" s="30"/>
    </row>
    <row r="116" spans="1:63" x14ac:dyDescent="0.35">
      <c r="A116" s="90" t="s">
        <v>166</v>
      </c>
      <c r="B116" s="89">
        <v>872</v>
      </c>
      <c r="C116" s="90" t="s">
        <v>185</v>
      </c>
      <c r="D116" s="203">
        <v>12.27</v>
      </c>
      <c r="E116" s="203">
        <f t="shared" si="43"/>
        <v>12.331349999999999</v>
      </c>
      <c r="F116" s="203">
        <f t="shared" si="44"/>
        <v>13.198005376199999</v>
      </c>
      <c r="G116" s="91">
        <f>ACA!W122</f>
        <v>1.2981167584362285</v>
      </c>
      <c r="H116" s="91">
        <f>'Formula factor data'!AH119</f>
        <v>871.76</v>
      </c>
      <c r="I116" s="91">
        <f>'Formula factor data'!AI119</f>
        <v>85.69431760527651</v>
      </c>
      <c r="J116" s="91">
        <f>'Formula factor data'!AJ119</f>
        <v>0</v>
      </c>
      <c r="K116" s="91">
        <f>'Formula factor data'!AK119</f>
        <v>0</v>
      </c>
      <c r="L116" s="91">
        <f>'Formula factor data'!AL119</f>
        <v>0</v>
      </c>
      <c r="M116" s="91">
        <f>'Formula factor data'!AM119</f>
        <v>0</v>
      </c>
      <c r="N116" s="91">
        <f>'Formula factor data'!AN119</f>
        <v>11.361314102564103</v>
      </c>
      <c r="O116" s="91">
        <f>'Formula factor data'!AO119</f>
        <v>8.1905555555555551</v>
      </c>
      <c r="P116" s="91">
        <f>'Formula factor data'!AP119</f>
        <v>237.92089367587201</v>
      </c>
      <c r="Q116" s="91">
        <f>'Formula factor data'!AQ119</f>
        <v>11.877819983484724</v>
      </c>
      <c r="R116" s="92">
        <f>$G116*'National calculations'!$E$61</f>
        <v>11.933177360923487</v>
      </c>
      <c r="S116" s="92">
        <f>$G116*'National calculations'!$E$62</f>
        <v>2.2793564360780412</v>
      </c>
      <c r="T116" s="92">
        <f>$G116*'National calculations'!$E$70</f>
        <v>2.434954655416973</v>
      </c>
      <c r="U116" s="92">
        <f>$G116*'National calculations'!$E$71</f>
        <v>1.8441200699113836</v>
      </c>
      <c r="V116" s="92">
        <f>$G116*'National calculations'!$E$72</f>
        <v>1.7366955998194598</v>
      </c>
      <c r="W116" s="92">
        <f>$G116*'National calculations'!$E$73</f>
        <v>1.5934629730302243</v>
      </c>
      <c r="X116" s="92">
        <f>$G116*'National calculations'!$E$74</f>
        <v>1.0205324658732897</v>
      </c>
      <c r="Y116" s="92">
        <f>$G116*'National calculations'!$E$75</f>
        <v>0.84149168238674754</v>
      </c>
      <c r="Z116" s="92">
        <f>$G116*'National calculations'!$E$64</f>
        <v>0.99520875637117179</v>
      </c>
      <c r="AA116" s="92">
        <f>$G116*'National calculations'!$E$65</f>
        <v>6.4413579032590036</v>
      </c>
      <c r="AB116" s="93">
        <f t="shared" si="52"/>
        <v>5929634.0168104349</v>
      </c>
      <c r="AC116" s="93">
        <f t="shared" si="52"/>
        <v>111336.89979027459</v>
      </c>
      <c r="AD116" s="93">
        <f t="shared" si="52"/>
        <v>0</v>
      </c>
      <c r="AE116" s="93">
        <f t="shared" si="52"/>
        <v>0</v>
      </c>
      <c r="AF116" s="93">
        <f t="shared" si="52"/>
        <v>0</v>
      </c>
      <c r="AG116" s="93">
        <f t="shared" si="52"/>
        <v>0</v>
      </c>
      <c r="AH116" s="93">
        <f t="shared" si="52"/>
        <v>6608.9162410909139</v>
      </c>
      <c r="AI116" s="93">
        <f t="shared" si="52"/>
        <v>3928.6020932521419</v>
      </c>
      <c r="AJ116" s="93">
        <f t="shared" si="45"/>
        <v>10537.518334343056</v>
      </c>
      <c r="AK116" s="93">
        <f t="shared" si="53"/>
        <v>134965.14532463296</v>
      </c>
      <c r="AL116" s="93">
        <f t="shared" si="53"/>
        <v>43610.295085741018</v>
      </c>
      <c r="AM116" s="92">
        <f t="shared" si="46"/>
        <v>6230083.8753454266</v>
      </c>
      <c r="AN116" s="92">
        <f t="shared" si="54"/>
        <v>11.933177360923485</v>
      </c>
      <c r="AO116" s="92">
        <f t="shared" si="55"/>
        <v>0.22406154717915802</v>
      </c>
      <c r="AP116" s="92">
        <f t="shared" si="56"/>
        <v>2.1206380506994232E-2</v>
      </c>
      <c r="AQ116" s="92">
        <f t="shared" si="57"/>
        <v>0.27161255013981184</v>
      </c>
      <c r="AR116" s="92">
        <f t="shared" si="58"/>
        <v>8.7764166311951733E-2</v>
      </c>
      <c r="AS116" s="92">
        <f t="shared" si="59"/>
        <v>12.5378220050614</v>
      </c>
      <c r="AT116" s="92">
        <v>0</v>
      </c>
      <c r="AU116" s="92">
        <v>0</v>
      </c>
      <c r="AV116" s="92">
        <f t="shared" si="47"/>
        <v>0</v>
      </c>
      <c r="AW116" s="92">
        <f t="shared" si="48"/>
        <v>0</v>
      </c>
      <c r="AX116" s="92">
        <f t="shared" si="60"/>
        <v>12.54</v>
      </c>
      <c r="AY116" s="184"/>
      <c r="AZ116" s="91">
        <v>298.23</v>
      </c>
      <c r="BA116" s="91">
        <v>1047.3699999999999</v>
      </c>
      <c r="BB116" s="92">
        <f t="shared" si="49"/>
        <v>2131689</v>
      </c>
      <c r="BC116" s="92">
        <f t="shared" si="50"/>
        <v>7486392</v>
      </c>
      <c r="BD116" s="93">
        <f t="shared" si="51"/>
        <v>9618081</v>
      </c>
      <c r="BE116" s="184"/>
      <c r="BF116" s="185"/>
      <c r="BG116" s="30"/>
      <c r="BI116" s="30"/>
      <c r="BK116" s="30"/>
    </row>
    <row r="117" spans="1:63" x14ac:dyDescent="0.35">
      <c r="A117" s="90" t="s">
        <v>186</v>
      </c>
      <c r="B117" s="89">
        <v>800</v>
      </c>
      <c r="C117" s="90" t="s">
        <v>187</v>
      </c>
      <c r="D117" s="203">
        <v>10.72</v>
      </c>
      <c r="E117" s="203">
        <f t="shared" si="43"/>
        <v>10.7736</v>
      </c>
      <c r="F117" s="203">
        <f t="shared" si="44"/>
        <v>11.5307756832</v>
      </c>
      <c r="G117" s="91">
        <f>ACA!W123</f>
        <v>1.1528657584186763</v>
      </c>
      <c r="H117" s="91">
        <f>'Formula factor data'!AH120</f>
        <v>944.03</v>
      </c>
      <c r="I117" s="91">
        <f>'Formula factor data'!AI120</f>
        <v>162.50219752159219</v>
      </c>
      <c r="J117" s="91">
        <f>'Formula factor data'!AJ120</f>
        <v>7.8920118798812009</v>
      </c>
      <c r="K117" s="91">
        <f>'Formula factor data'!AK120</f>
        <v>11.941860081399184</v>
      </c>
      <c r="L117" s="91">
        <f>'Formula factor data'!AL120</f>
        <v>16.926288637113625</v>
      </c>
      <c r="M117" s="91">
        <f>'Formula factor data'!AM120</f>
        <v>21.287663623363766</v>
      </c>
      <c r="N117" s="91">
        <f>'Formula factor data'!AN120</f>
        <v>36.240949290507089</v>
      </c>
      <c r="O117" s="91">
        <f>'Formula factor data'!AO120</f>
        <v>67.393627763722364</v>
      </c>
      <c r="P117" s="91">
        <f>'Formula factor data'!AP120</f>
        <v>82.696438811996401</v>
      </c>
      <c r="Q117" s="91">
        <f>'Formula factor data'!AQ120</f>
        <v>18.98941575319245</v>
      </c>
      <c r="R117" s="92">
        <f>$G117*'National calculations'!$E$61</f>
        <v>10.597930794082325</v>
      </c>
      <c r="S117" s="92">
        <f>$G117*'National calculations'!$E$62</f>
        <v>2.0243109637927805</v>
      </c>
      <c r="T117" s="92">
        <f>$G117*'National calculations'!$E$70</f>
        <v>2.1624987330985763</v>
      </c>
      <c r="U117" s="92">
        <f>$G117*'National calculations'!$E$71</f>
        <v>1.6377747758025982</v>
      </c>
      <c r="V117" s="92">
        <f>$G117*'National calculations'!$E$72</f>
        <v>1.5423704199306034</v>
      </c>
      <c r="W117" s="92">
        <f>$G117*'National calculations'!$E$73</f>
        <v>1.4151646121012738</v>
      </c>
      <c r="X117" s="92">
        <f>$G117*'National calculations'!$E$74</f>
        <v>0.90634138078396198</v>
      </c>
      <c r="Y117" s="92">
        <f>$G117*'National calculations'!$E$75</f>
        <v>0.74733412099730179</v>
      </c>
      <c r="Z117" s="92">
        <f>$G117*'National calculations'!$E$64</f>
        <v>0.88385123313630121</v>
      </c>
      <c r="AA117" s="92">
        <f>$G117*'National calculations'!$E$65</f>
        <v>5.7206109667150082</v>
      </c>
      <c r="AB117" s="93">
        <f t="shared" si="52"/>
        <v>5702715.8262963966</v>
      </c>
      <c r="AC117" s="93">
        <f t="shared" si="52"/>
        <v>187504.33864752608</v>
      </c>
      <c r="AD117" s="93">
        <f t="shared" si="52"/>
        <v>9727.8854443499458</v>
      </c>
      <c r="AE117" s="93">
        <f t="shared" si="52"/>
        <v>11148.104013963342</v>
      </c>
      <c r="AF117" s="93">
        <f t="shared" si="52"/>
        <v>14880.765940462179</v>
      </c>
      <c r="AG117" s="93">
        <f t="shared" si="52"/>
        <v>17171.562493436988</v>
      </c>
      <c r="AH117" s="93">
        <f t="shared" si="52"/>
        <v>18722.603051901453</v>
      </c>
      <c r="AI117" s="93">
        <f t="shared" si="52"/>
        <v>28708.36781240386</v>
      </c>
      <c r="AJ117" s="93">
        <f t="shared" si="45"/>
        <v>100359.28875651775</v>
      </c>
      <c r="AK117" s="93">
        <f t="shared" si="53"/>
        <v>41662.069169379312</v>
      </c>
      <c r="AL117" s="93">
        <f t="shared" si="53"/>
        <v>61919.704205257374</v>
      </c>
      <c r="AM117" s="92">
        <f t="shared" si="46"/>
        <v>6094161.2270750776</v>
      </c>
      <c r="AN117" s="92">
        <f t="shared" si="54"/>
        <v>10.597930794082327</v>
      </c>
      <c r="AO117" s="92">
        <f t="shared" si="55"/>
        <v>0.34845818467991385</v>
      </c>
      <c r="AP117" s="92">
        <f t="shared" si="56"/>
        <v>0.18650776738346622</v>
      </c>
      <c r="AQ117" s="92">
        <f t="shared" si="57"/>
        <v>7.7424816393508372E-2</v>
      </c>
      <c r="AR117" s="92">
        <f t="shared" si="58"/>
        <v>0.11507161849647095</v>
      </c>
      <c r="AS117" s="92">
        <f t="shared" si="59"/>
        <v>11.325393181035686</v>
      </c>
      <c r="AT117" s="92">
        <v>0</v>
      </c>
      <c r="AU117" s="92">
        <v>0</v>
      </c>
      <c r="AV117" s="92">
        <f t="shared" si="47"/>
        <v>0</v>
      </c>
      <c r="AW117" s="92">
        <f t="shared" si="48"/>
        <v>0</v>
      </c>
      <c r="AX117" s="92">
        <f t="shared" si="60"/>
        <v>11.33</v>
      </c>
      <c r="AY117" s="184"/>
      <c r="AZ117" s="91">
        <v>322.95999999999998</v>
      </c>
      <c r="BA117" s="91">
        <v>1134.19</v>
      </c>
      <c r="BB117" s="92">
        <f t="shared" si="49"/>
        <v>2085708</v>
      </c>
      <c r="BC117" s="92">
        <f t="shared" si="50"/>
        <v>7324713</v>
      </c>
      <c r="BD117" s="93">
        <f t="shared" si="51"/>
        <v>9410421</v>
      </c>
      <c r="BE117" s="184"/>
      <c r="BF117" s="185"/>
      <c r="BG117" s="30"/>
      <c r="BI117" s="30"/>
      <c r="BK117" s="30"/>
    </row>
    <row r="118" spans="1:63" x14ac:dyDescent="0.35">
      <c r="A118" s="90" t="s">
        <v>186</v>
      </c>
      <c r="B118" s="89">
        <v>839</v>
      </c>
      <c r="C118" s="90" t="s">
        <v>188</v>
      </c>
      <c r="D118" s="203">
        <v>10.77</v>
      </c>
      <c r="E118" s="203">
        <f t="shared" si="43"/>
        <v>10.823849999999998</v>
      </c>
      <c r="F118" s="203">
        <f t="shared" si="44"/>
        <v>11.584557286199999</v>
      </c>
      <c r="G118" s="91">
        <f>ACA!W124</f>
        <v>1.1206710297193019</v>
      </c>
      <c r="H118" s="91">
        <f>'Formula factor data'!AH121</f>
        <v>1642.7</v>
      </c>
      <c r="I118" s="91">
        <f>'Formula factor data'!AI121</f>
        <v>330.38488425395371</v>
      </c>
      <c r="J118" s="91">
        <f>'Formula factor data'!AJ121</f>
        <v>0</v>
      </c>
      <c r="K118" s="91">
        <f>'Formula factor data'!AK121</f>
        <v>34.145112049366674</v>
      </c>
      <c r="L118" s="91">
        <f>'Formula factor data'!AL121</f>
        <v>94.521495074158281</v>
      </c>
      <c r="M118" s="91">
        <f>'Formula factor data'!AM121</f>
        <v>56.908520082277796</v>
      </c>
      <c r="N118" s="91">
        <f>'Formula factor data'!AN121</f>
        <v>216.96373281368412</v>
      </c>
      <c r="O118" s="91">
        <f>'Formula factor data'!AO121</f>
        <v>224.78865432499728</v>
      </c>
      <c r="P118" s="91">
        <f>'Formula factor data'!AP121</f>
        <v>294.95375251205002</v>
      </c>
      <c r="Q118" s="91">
        <f>'Formula factor data'!AQ121</f>
        <v>30.532449821281279</v>
      </c>
      <c r="R118" s="92">
        <f>$G118*'National calculations'!$E$61</f>
        <v>10.301974821586249</v>
      </c>
      <c r="S118" s="92">
        <f>$G118*'National calculations'!$E$62</f>
        <v>1.9677804078225252</v>
      </c>
      <c r="T118" s="92">
        <f>$G118*'National calculations'!$E$70</f>
        <v>2.1021091695119667</v>
      </c>
      <c r="U118" s="92">
        <f>$G118*'National calculations'!$E$71</f>
        <v>1.5920385622039159</v>
      </c>
      <c r="V118" s="92">
        <f>$G118*'National calculations'!$E$72</f>
        <v>1.4992984517842716</v>
      </c>
      <c r="W118" s="92">
        <f>$G118*'National calculations'!$E$73</f>
        <v>1.3756449712247425</v>
      </c>
      <c r="X118" s="92">
        <f>$G118*'National calculations'!$E$74</f>
        <v>0.88103104898663287</v>
      </c>
      <c r="Y118" s="92">
        <f>$G118*'National calculations'!$E$75</f>
        <v>0.72646419828722353</v>
      </c>
      <c r="Z118" s="92">
        <f>$G118*'National calculations'!$E$64</f>
        <v>0.85916895729140019</v>
      </c>
      <c r="AA118" s="92">
        <f>$G118*'National calculations'!$E$65</f>
        <v>5.56085817960762</v>
      </c>
      <c r="AB118" s="93">
        <f t="shared" si="52"/>
        <v>9646140.8024692461</v>
      </c>
      <c r="AC118" s="93">
        <f t="shared" si="52"/>
        <v>370571.19429711648</v>
      </c>
      <c r="AD118" s="93">
        <f t="shared" si="52"/>
        <v>0</v>
      </c>
      <c r="AE118" s="93">
        <f t="shared" si="52"/>
        <v>30985.391003218232</v>
      </c>
      <c r="AF118" s="93">
        <f t="shared" si="52"/>
        <v>80778.080798261508</v>
      </c>
      <c r="AG118" s="93">
        <f t="shared" si="52"/>
        <v>44622.974098485807</v>
      </c>
      <c r="AH118" s="93">
        <f t="shared" si="52"/>
        <v>108956.51751435052</v>
      </c>
      <c r="AI118" s="93">
        <f t="shared" si="52"/>
        <v>93081.518442515604</v>
      </c>
      <c r="AJ118" s="93">
        <f t="shared" si="45"/>
        <v>358424.4818568317</v>
      </c>
      <c r="AK118" s="93">
        <f t="shared" si="53"/>
        <v>144446.61155712933</v>
      </c>
      <c r="AL118" s="93">
        <f t="shared" si="53"/>
        <v>96778.375299314794</v>
      </c>
      <c r="AM118" s="92">
        <f t="shared" si="46"/>
        <v>10616361.465479638</v>
      </c>
      <c r="AN118" s="92">
        <f t="shared" si="54"/>
        <v>10.301974821586247</v>
      </c>
      <c r="AO118" s="92">
        <f t="shared" si="55"/>
        <v>0.39576605726891273</v>
      </c>
      <c r="AP118" s="92">
        <f t="shared" si="56"/>
        <v>0.38279349878284646</v>
      </c>
      <c r="AQ118" s="92">
        <f t="shared" si="57"/>
        <v>0.15426743044680327</v>
      </c>
      <c r="AR118" s="92">
        <f t="shared" si="58"/>
        <v>0.10335826586237976</v>
      </c>
      <c r="AS118" s="92">
        <f t="shared" si="59"/>
        <v>11.33816007394719</v>
      </c>
      <c r="AT118" s="92">
        <v>0</v>
      </c>
      <c r="AU118" s="92">
        <v>0</v>
      </c>
      <c r="AV118" s="92">
        <f t="shared" si="47"/>
        <v>0</v>
      </c>
      <c r="AW118" s="92">
        <f t="shared" si="48"/>
        <v>0</v>
      </c>
      <c r="AX118" s="92">
        <f t="shared" si="60"/>
        <v>11.34</v>
      </c>
      <c r="AY118" s="184"/>
      <c r="AZ118" s="91">
        <v>561.98</v>
      </c>
      <c r="BA118" s="91">
        <v>1973.6</v>
      </c>
      <c r="BB118" s="92">
        <f t="shared" si="49"/>
        <v>3632527</v>
      </c>
      <c r="BC118" s="92">
        <f t="shared" si="50"/>
        <v>12756956</v>
      </c>
      <c r="BD118" s="93">
        <f t="shared" si="51"/>
        <v>16389483</v>
      </c>
      <c r="BE118" s="184"/>
      <c r="BF118" s="185"/>
      <c r="BG118" s="30"/>
      <c r="BI118" s="30"/>
      <c r="BK118" s="30"/>
    </row>
    <row r="119" spans="1:63" x14ac:dyDescent="0.35">
      <c r="A119" s="90" t="s">
        <v>186</v>
      </c>
      <c r="B119" s="89">
        <v>801</v>
      </c>
      <c r="C119" s="90" t="s">
        <v>189</v>
      </c>
      <c r="D119" s="203">
        <v>11.24</v>
      </c>
      <c r="E119" s="203">
        <f t="shared" si="43"/>
        <v>11.296199999999999</v>
      </c>
      <c r="F119" s="203">
        <f t="shared" si="44"/>
        <v>12.090104354400001</v>
      </c>
      <c r="G119" s="91">
        <f>ACA!W125</f>
        <v>1.1367846403623081</v>
      </c>
      <c r="H119" s="91">
        <f>'Formula factor data'!AH122</f>
        <v>2182.48</v>
      </c>
      <c r="I119" s="91">
        <f>'Formula factor data'!AI122</f>
        <v>597.46034403223575</v>
      </c>
      <c r="J119" s="91">
        <f>'Formula factor data'!AJ122</f>
        <v>150.22591412797394</v>
      </c>
      <c r="K119" s="91">
        <f>'Formula factor data'!AK122</f>
        <v>210.21225721889024</v>
      </c>
      <c r="L119" s="91">
        <f>'Formula factor data'!AL122</f>
        <v>154.12676013822141</v>
      </c>
      <c r="M119" s="91">
        <f>'Formula factor data'!AM122</f>
        <v>141.38399650474639</v>
      </c>
      <c r="N119" s="91">
        <f>'Formula factor data'!AN122</f>
        <v>220.09440044485044</v>
      </c>
      <c r="O119" s="91">
        <f>'Formula factor data'!AO122</f>
        <v>251.47453946061881</v>
      </c>
      <c r="P119" s="91">
        <f>'Formula factor data'!AP122</f>
        <v>523.817309831888</v>
      </c>
      <c r="Q119" s="91">
        <f>'Formula factor data'!AQ122</f>
        <v>44.090505050505051</v>
      </c>
      <c r="R119" s="92">
        <f>$G119*'National calculations'!$E$61</f>
        <v>10.450102154877511</v>
      </c>
      <c r="S119" s="92">
        <f>$G119*'National calculations'!$E$62</f>
        <v>1.9960742125892375</v>
      </c>
      <c r="T119" s="92">
        <f>$G119*'National calculations'!$E$70</f>
        <v>2.1323344254419725</v>
      </c>
      <c r="U119" s="92">
        <f>$G119*'National calculations'!$E$71</f>
        <v>1.6149297486803174</v>
      </c>
      <c r="V119" s="92">
        <f>$G119*'National calculations'!$E$72</f>
        <v>1.5208561710872903</v>
      </c>
      <c r="W119" s="92">
        <f>$G119*'National calculations'!$E$73</f>
        <v>1.3954247342965844</v>
      </c>
      <c r="X119" s="92">
        <f>$G119*'National calculations'!$E$74</f>
        <v>0.89369898713376761</v>
      </c>
      <c r="Y119" s="92">
        <f>$G119*'National calculations'!$E$75</f>
        <v>0.73690969114538718</v>
      </c>
      <c r="Z119" s="92">
        <f>$G119*'National calculations'!$E$64</f>
        <v>0.87152255052903294</v>
      </c>
      <c r="AA119" s="92">
        <f>$G119*'National calculations'!$E$65</f>
        <v>5.6408151885521782</v>
      </c>
      <c r="AB119" s="93">
        <f t="shared" si="52"/>
        <v>13000069.202056929</v>
      </c>
      <c r="AC119" s="93">
        <f t="shared" si="52"/>
        <v>679767.85588744085</v>
      </c>
      <c r="AD119" s="93">
        <f t="shared" si="52"/>
        <v>182589.176324484</v>
      </c>
      <c r="AE119" s="93">
        <f t="shared" si="52"/>
        <v>193502.47580041405</v>
      </c>
      <c r="AF119" s="93">
        <f t="shared" si="52"/>
        <v>133610.64154296563</v>
      </c>
      <c r="AG119" s="93">
        <f t="shared" si="52"/>
        <v>112455.71368116222</v>
      </c>
      <c r="AH119" s="93">
        <f t="shared" si="52"/>
        <v>112117.94136828471</v>
      </c>
      <c r="AI119" s="93">
        <f t="shared" si="52"/>
        <v>105628.99436676626</v>
      </c>
      <c r="AJ119" s="93">
        <f t="shared" si="45"/>
        <v>839904.94308407698</v>
      </c>
      <c r="AK119" s="93">
        <f t="shared" si="53"/>
        <v>260215.60078928794</v>
      </c>
      <c r="AL119" s="93">
        <f t="shared" si="53"/>
        <v>141762.64261910049</v>
      </c>
      <c r="AM119" s="92">
        <f t="shared" si="46"/>
        <v>14921720.244436838</v>
      </c>
      <c r="AN119" s="92">
        <f t="shared" si="54"/>
        <v>10.450102154877509</v>
      </c>
      <c r="AO119" s="92">
        <f t="shared" si="55"/>
        <v>0.54643120934324252</v>
      </c>
      <c r="AP119" s="92">
        <f t="shared" si="56"/>
        <v>0.67515736410283367</v>
      </c>
      <c r="AQ119" s="92">
        <f t="shared" si="57"/>
        <v>0.20917424117331829</v>
      </c>
      <c r="AR119" s="92">
        <f t="shared" si="58"/>
        <v>0.11395586239499349</v>
      </c>
      <c r="AS119" s="92">
        <f t="shared" si="59"/>
        <v>11.9948208318919</v>
      </c>
      <c r="AT119" s="92">
        <v>0</v>
      </c>
      <c r="AU119" s="92">
        <v>0</v>
      </c>
      <c r="AV119" s="92">
        <f t="shared" si="47"/>
        <v>0</v>
      </c>
      <c r="AW119" s="92">
        <f t="shared" si="48"/>
        <v>0</v>
      </c>
      <c r="AX119" s="92">
        <f t="shared" si="60"/>
        <v>11.99</v>
      </c>
      <c r="AY119" s="184"/>
      <c r="AZ119" s="91">
        <v>746.64</v>
      </c>
      <c r="BA119" s="91">
        <v>2622.11</v>
      </c>
      <c r="BB119" s="92">
        <f t="shared" si="49"/>
        <v>5102762</v>
      </c>
      <c r="BC119" s="92">
        <f t="shared" si="50"/>
        <v>17920287</v>
      </c>
      <c r="BD119" s="93">
        <f t="shared" si="51"/>
        <v>23023049</v>
      </c>
      <c r="BE119" s="184"/>
      <c r="BF119" s="185"/>
      <c r="BG119" s="30"/>
      <c r="BI119" s="30"/>
      <c r="BK119" s="30"/>
    </row>
    <row r="120" spans="1:63" x14ac:dyDescent="0.35">
      <c r="A120" s="90" t="s">
        <v>186</v>
      </c>
      <c r="B120" s="89">
        <v>908</v>
      </c>
      <c r="C120" s="90" t="s">
        <v>190</v>
      </c>
      <c r="D120" s="203">
        <v>10.220000000000001</v>
      </c>
      <c r="E120" s="203">
        <f t="shared" si="43"/>
        <v>10.271099999999999</v>
      </c>
      <c r="F120" s="203">
        <f t="shared" si="44"/>
        <v>10.992959653200002</v>
      </c>
      <c r="G120" s="91">
        <f>ACA!W126</f>
        <v>1.0388779880218237</v>
      </c>
      <c r="H120" s="91">
        <f>'Formula factor data'!AH123</f>
        <v>2241.1799999999998</v>
      </c>
      <c r="I120" s="91">
        <f>'Formula factor data'!AI123</f>
        <v>502.8614458366219</v>
      </c>
      <c r="J120" s="91">
        <f>'Formula factor data'!AJ123</f>
        <v>31.733991480634216</v>
      </c>
      <c r="K120" s="91">
        <f>'Formula factor data'!AK123</f>
        <v>97.942235544687222</v>
      </c>
      <c r="L120" s="91">
        <f>'Formula factor data'!AL123</f>
        <v>40.131565827877253</v>
      </c>
      <c r="M120" s="91">
        <f>'Formula factor data'!AM123</f>
        <v>147.00174883647549</v>
      </c>
      <c r="N120" s="91">
        <f>'Formula factor data'!AN123</f>
        <v>198.53633667271436</v>
      </c>
      <c r="O120" s="91">
        <f>'Formula factor data'!AO123</f>
        <v>325.73748915358522</v>
      </c>
      <c r="P120" s="91">
        <f>'Formula factor data'!AP123</f>
        <v>78.548655189004194</v>
      </c>
      <c r="Q120" s="91">
        <f>'Formula factor data'!AQ123</f>
        <v>44.837919495247974</v>
      </c>
      <c r="R120" s="92">
        <f>$G120*'National calculations'!$E$61</f>
        <v>9.5500772229132203</v>
      </c>
      <c r="S120" s="92">
        <f>$G120*'National calculations'!$E$62</f>
        <v>1.8241604331107473</v>
      </c>
      <c r="T120" s="92">
        <f>$G120*'National calculations'!$E$70</f>
        <v>1.9486851062544297</v>
      </c>
      <c r="U120" s="92">
        <f>$G120*'National calculations'!$E$71</f>
        <v>1.4758423966485752</v>
      </c>
      <c r="V120" s="92">
        <f>$G120*'National calculations'!$E$72</f>
        <v>1.3898709949020573</v>
      </c>
      <c r="W120" s="92">
        <f>$G120*'National calculations'!$E$73</f>
        <v>1.2752424592400307</v>
      </c>
      <c r="X120" s="92">
        <f>$G120*'National calculations'!$E$74</f>
        <v>0.81672831659192979</v>
      </c>
      <c r="Y120" s="92">
        <f>$G120*'National calculations'!$E$75</f>
        <v>0.67344264701439815</v>
      </c>
      <c r="Z120" s="92">
        <f>$G120*'National calculations'!$E$64</f>
        <v>0.79646184656460994</v>
      </c>
      <c r="AA120" s="92">
        <f>$G120*'National calculations'!$E$65</f>
        <v>5.154994645263975</v>
      </c>
      <c r="AB120" s="93">
        <f t="shared" si="52"/>
        <v>12199961.980155731</v>
      </c>
      <c r="AC120" s="93">
        <f t="shared" si="52"/>
        <v>522860.9731142564</v>
      </c>
      <c r="AD120" s="93">
        <f t="shared" si="52"/>
        <v>35248.547239380612</v>
      </c>
      <c r="AE120" s="93">
        <f t="shared" si="52"/>
        <v>82391.963074452564</v>
      </c>
      <c r="AF120" s="93">
        <f t="shared" si="52"/>
        <v>31793.288614776422</v>
      </c>
      <c r="AG120" s="93">
        <f t="shared" si="52"/>
        <v>106853.83686832301</v>
      </c>
      <c r="AH120" s="93">
        <f t="shared" si="52"/>
        <v>92425.641378829721</v>
      </c>
      <c r="AI120" s="93">
        <f t="shared" si="52"/>
        <v>125038.34464862611</v>
      </c>
      <c r="AJ120" s="93">
        <f t="shared" si="45"/>
        <v>473751.62182438845</v>
      </c>
      <c r="AK120" s="93">
        <f t="shared" si="53"/>
        <v>35659.773965490633</v>
      </c>
      <c r="AL120" s="93">
        <f t="shared" si="53"/>
        <v>131749.36389458488</v>
      </c>
      <c r="AM120" s="92">
        <f t="shared" si="46"/>
        <v>13363983.712954452</v>
      </c>
      <c r="AN120" s="92">
        <f t="shared" si="54"/>
        <v>9.5500772229132203</v>
      </c>
      <c r="AO120" s="92">
        <f t="shared" si="55"/>
        <v>0.40929329765214256</v>
      </c>
      <c r="AP120" s="92">
        <f t="shared" si="56"/>
        <v>0.37085071086799709</v>
      </c>
      <c r="AQ120" s="92">
        <f t="shared" si="57"/>
        <v>2.7914316100001391E-2</v>
      </c>
      <c r="AR120" s="92">
        <f t="shared" si="58"/>
        <v>0.10313282953746709</v>
      </c>
      <c r="AS120" s="92">
        <f t="shared" si="59"/>
        <v>10.46126837707083</v>
      </c>
      <c r="AT120" s="92">
        <v>0</v>
      </c>
      <c r="AU120" s="92">
        <v>0</v>
      </c>
      <c r="AV120" s="92">
        <f t="shared" si="47"/>
        <v>0</v>
      </c>
      <c r="AW120" s="92">
        <f t="shared" si="48"/>
        <v>0</v>
      </c>
      <c r="AX120" s="92">
        <f t="shared" si="60"/>
        <v>10.46</v>
      </c>
      <c r="AY120" s="184"/>
      <c r="AZ120" s="91">
        <v>766.72</v>
      </c>
      <c r="BA120" s="91">
        <v>2692.64</v>
      </c>
      <c r="BB120" s="92">
        <f t="shared" si="49"/>
        <v>4571338</v>
      </c>
      <c r="BC120" s="92">
        <f t="shared" si="50"/>
        <v>16054059</v>
      </c>
      <c r="BD120" s="93">
        <f t="shared" si="51"/>
        <v>20625397</v>
      </c>
      <c r="BE120" s="184"/>
      <c r="BF120" s="185"/>
      <c r="BG120" s="30"/>
      <c r="BI120" s="30"/>
      <c r="BK120" s="30"/>
    </row>
    <row r="121" spans="1:63" x14ac:dyDescent="0.35">
      <c r="A121" s="90" t="s">
        <v>186</v>
      </c>
      <c r="B121" s="89">
        <v>878</v>
      </c>
      <c r="C121" s="90" t="s">
        <v>191</v>
      </c>
      <c r="D121" s="203">
        <v>10.09</v>
      </c>
      <c r="E121" s="203">
        <f t="shared" si="43"/>
        <v>10.14045</v>
      </c>
      <c r="F121" s="203">
        <f t="shared" si="44"/>
        <v>10.8531274854</v>
      </c>
      <c r="G121" s="91">
        <f>ACA!W127</f>
        <v>1.0543691818411438</v>
      </c>
      <c r="H121" s="91">
        <f>'Formula factor data'!AH124</f>
        <v>3461.39</v>
      </c>
      <c r="I121" s="91">
        <f>'Formula factor data'!AI124</f>
        <v>676.58559350687119</v>
      </c>
      <c r="J121" s="91">
        <f>'Formula factor data'!AJ124</f>
        <v>0</v>
      </c>
      <c r="K121" s="91">
        <f>'Formula factor data'!AK124</f>
        <v>17.993761043092917</v>
      </c>
      <c r="L121" s="91">
        <f>'Formula factor data'!AL124</f>
        <v>30.87454080618129</v>
      </c>
      <c r="M121" s="91">
        <f>'Formula factor data'!AM124</f>
        <v>90.460438030849645</v>
      </c>
      <c r="N121" s="91">
        <f>'Formula factor data'!AN124</f>
        <v>239.22852796636647</v>
      </c>
      <c r="O121" s="91">
        <f>'Formula factor data'!AO124</f>
        <v>357.22040365877911</v>
      </c>
      <c r="P121" s="91">
        <f>'Formula factor data'!AP124</f>
        <v>197.92786767957969</v>
      </c>
      <c r="Q121" s="91">
        <f>'Formula factor data'!AQ124</f>
        <v>71.780668980477216</v>
      </c>
      <c r="R121" s="92">
        <f>$G121*'National calculations'!$E$61</f>
        <v>9.692482874929512</v>
      </c>
      <c r="S121" s="92">
        <f>$G121*'National calculations'!$E$62</f>
        <v>1.8513613394276303</v>
      </c>
      <c r="T121" s="92">
        <f>$G121*'National calculations'!$E$70</f>
        <v>1.9777428580037868</v>
      </c>
      <c r="U121" s="92">
        <f>$G121*'National calculations'!$E$71</f>
        <v>1.4978493703999265</v>
      </c>
      <c r="V121" s="92">
        <f>$G121*'National calculations'!$E$72</f>
        <v>1.4105960090174077</v>
      </c>
      <c r="W121" s="92">
        <f>$G121*'National calculations'!$E$73</f>
        <v>1.2942581938407129</v>
      </c>
      <c r="X121" s="92">
        <f>$G121*'National calculations'!$E$74</f>
        <v>0.82890693313393982</v>
      </c>
      <c r="Y121" s="92">
        <f>$G121*'National calculations'!$E$75</f>
        <v>0.68348466416307307</v>
      </c>
      <c r="Z121" s="92">
        <f>$G121*'National calculations'!$E$64</f>
        <v>0.80833826032742295</v>
      </c>
      <c r="AA121" s="92">
        <f>$G121*'National calculations'!$E$65</f>
        <v>5.2318631727600673</v>
      </c>
      <c r="AB121" s="93">
        <f t="shared" si="52"/>
        <v>19123194.080117788</v>
      </c>
      <c r="AC121" s="93">
        <f t="shared" si="52"/>
        <v>713984.51406042196</v>
      </c>
      <c r="AD121" s="93">
        <f t="shared" si="52"/>
        <v>0</v>
      </c>
      <c r="AE121" s="93">
        <f t="shared" si="52"/>
        <v>15362.607880228366</v>
      </c>
      <c r="AF121" s="93">
        <f t="shared" si="52"/>
        <v>24824.357303623321</v>
      </c>
      <c r="AG121" s="93">
        <f t="shared" si="52"/>
        <v>66735.122989712909</v>
      </c>
      <c r="AH121" s="93">
        <f t="shared" si="52"/>
        <v>113029.96569780624</v>
      </c>
      <c r="AI121" s="93">
        <f t="shared" si="52"/>
        <v>139168.16054734329</v>
      </c>
      <c r="AJ121" s="93">
        <f t="shared" si="45"/>
        <v>359120.21441871417</v>
      </c>
      <c r="AK121" s="93">
        <f t="shared" si="53"/>
        <v>91195.820891343858</v>
      </c>
      <c r="AL121" s="93">
        <f t="shared" si="53"/>
        <v>214061.58397637261</v>
      </c>
      <c r="AM121" s="92">
        <f t="shared" si="46"/>
        <v>20501556.21346464</v>
      </c>
      <c r="AN121" s="92">
        <f t="shared" si="54"/>
        <v>9.6924828749295102</v>
      </c>
      <c r="AO121" s="92">
        <f t="shared" si="55"/>
        <v>0.36187901699384328</v>
      </c>
      <c r="AP121" s="92">
        <f t="shared" si="56"/>
        <v>0.18201805167648863</v>
      </c>
      <c r="AQ121" s="92">
        <f t="shared" si="57"/>
        <v>4.6222086569392015E-2</v>
      </c>
      <c r="AR121" s="92">
        <f t="shared" si="58"/>
        <v>0.10849590440691158</v>
      </c>
      <c r="AS121" s="92">
        <f t="shared" si="59"/>
        <v>10.391097934576146</v>
      </c>
      <c r="AT121" s="92">
        <v>0</v>
      </c>
      <c r="AU121" s="92">
        <v>0</v>
      </c>
      <c r="AV121" s="92">
        <f t="shared" si="47"/>
        <v>0</v>
      </c>
      <c r="AW121" s="92">
        <f t="shared" si="48"/>
        <v>0</v>
      </c>
      <c r="AX121" s="92">
        <f t="shared" si="60"/>
        <v>10.39</v>
      </c>
      <c r="AY121" s="184"/>
      <c r="AZ121" s="91">
        <v>1184.1600000000001</v>
      </c>
      <c r="BA121" s="91">
        <v>4158.6499999999996</v>
      </c>
      <c r="BB121" s="92">
        <f t="shared" si="49"/>
        <v>7012951</v>
      </c>
      <c r="BC121" s="92">
        <f t="shared" si="50"/>
        <v>24628773</v>
      </c>
      <c r="BD121" s="93">
        <f t="shared" si="51"/>
        <v>31641724</v>
      </c>
      <c r="BE121" s="184"/>
      <c r="BF121" s="185"/>
      <c r="BG121" s="30"/>
      <c r="BI121" s="30"/>
      <c r="BK121" s="30"/>
    </row>
    <row r="122" spans="1:63" x14ac:dyDescent="0.35">
      <c r="A122" s="90" t="s">
        <v>186</v>
      </c>
      <c r="B122" s="89">
        <v>838</v>
      </c>
      <c r="C122" s="90" t="s">
        <v>192</v>
      </c>
      <c r="D122" s="203">
        <v>10.14</v>
      </c>
      <c r="E122" s="203">
        <f t="shared" si="43"/>
        <v>10.1907</v>
      </c>
      <c r="F122" s="203">
        <f t="shared" si="44"/>
        <v>10.906909088400001</v>
      </c>
      <c r="G122" s="91">
        <f>ACA!W128</f>
        <v>1.0606251002992526</v>
      </c>
      <c r="H122" s="91">
        <f>'Formula factor data'!AH125</f>
        <v>1586.32</v>
      </c>
      <c r="I122" s="91">
        <f>'Formula factor data'!AI125</f>
        <v>300.16935522020907</v>
      </c>
      <c r="J122" s="91">
        <f>'Formula factor data'!AJ125</f>
        <v>0</v>
      </c>
      <c r="K122" s="91">
        <f>'Formula factor data'!AK125</f>
        <v>20.30895779155831</v>
      </c>
      <c r="L122" s="91">
        <f>'Formula factor data'!AL125</f>
        <v>18.510768820430751</v>
      </c>
      <c r="M122" s="91">
        <f>'Formula factor data'!AM125</f>
        <v>45.589379209175171</v>
      </c>
      <c r="N122" s="91">
        <f>'Formula factor data'!AN125</f>
        <v>119.42090284723612</v>
      </c>
      <c r="O122" s="91">
        <f>'Formula factor data'!AO125</f>
        <v>122.69995332399812</v>
      </c>
      <c r="P122" s="91">
        <f>'Formula factor data'!AP125</f>
        <v>82.386989867592803</v>
      </c>
      <c r="Q122" s="91">
        <f>'Formula factor data'!AQ125</f>
        <v>33.11124830024476</v>
      </c>
      <c r="R122" s="92">
        <f>$G122*'National calculations'!$E$61</f>
        <v>9.7499915574350968</v>
      </c>
      <c r="S122" s="92">
        <f>$G122*'National calculations'!$E$62</f>
        <v>1.8623460739735791</v>
      </c>
      <c r="T122" s="92">
        <f>$G122*'National calculations'!$E$70</f>
        <v>1.989477455584848</v>
      </c>
      <c r="U122" s="92">
        <f>$G122*'National calculations'!$E$71</f>
        <v>1.5067366023914657</v>
      </c>
      <c r="V122" s="92">
        <f>$G122*'National calculations'!$E$72</f>
        <v>1.4189655381744883</v>
      </c>
      <c r="W122" s="92">
        <f>$G122*'National calculations'!$E$73</f>
        <v>1.3019374525518486</v>
      </c>
      <c r="X122" s="92">
        <f>$G122*'National calculations'!$E$74</f>
        <v>0.83382511006129634</v>
      </c>
      <c r="Y122" s="92">
        <f>$G122*'National calculations'!$E$75</f>
        <v>0.68754000303299867</v>
      </c>
      <c r="Z122" s="92">
        <f>$G122*'National calculations'!$E$64</f>
        <v>0.81313439656724318</v>
      </c>
      <c r="AA122" s="92">
        <f>$G122*'National calculations'!$E$65</f>
        <v>5.2629055343507352</v>
      </c>
      <c r="AB122" s="93">
        <f t="shared" si="52"/>
        <v>8815965.7662125528</v>
      </c>
      <c r="AC122" s="93">
        <f t="shared" si="52"/>
        <v>318640.95552627614</v>
      </c>
      <c r="AD122" s="93">
        <f t="shared" si="52"/>
        <v>0</v>
      </c>
      <c r="AE122" s="93">
        <f t="shared" si="52"/>
        <v>17442.142534749622</v>
      </c>
      <c r="AF122" s="93">
        <f t="shared" si="52"/>
        <v>14971.701533544454</v>
      </c>
      <c r="AG122" s="93">
        <f t="shared" si="52"/>
        <v>33832.076531677827</v>
      </c>
      <c r="AH122" s="93">
        <f t="shared" si="52"/>
        <v>56758.404052323145</v>
      </c>
      <c r="AI122" s="93">
        <f t="shared" si="52"/>
        <v>48085.841979902361</v>
      </c>
      <c r="AJ122" s="93">
        <f t="shared" si="45"/>
        <v>171090.16663219739</v>
      </c>
      <c r="AK122" s="93">
        <f t="shared" si="53"/>
        <v>38185.266315856687</v>
      </c>
      <c r="AL122" s="93">
        <f t="shared" si="53"/>
        <v>99328.981999313124</v>
      </c>
      <c r="AM122" s="92">
        <f t="shared" si="46"/>
        <v>9443211.1366861966</v>
      </c>
      <c r="AN122" s="92">
        <f t="shared" si="54"/>
        <v>9.7499915574350968</v>
      </c>
      <c r="AO122" s="92">
        <f t="shared" si="55"/>
        <v>0.35240003291992605</v>
      </c>
      <c r="AP122" s="92">
        <f t="shared" si="56"/>
        <v>0.18921666944502402</v>
      </c>
      <c r="AQ122" s="92">
        <f t="shared" si="57"/>
        <v>4.2230883611740787E-2</v>
      </c>
      <c r="AR122" s="92">
        <f t="shared" si="58"/>
        <v>0.10985259716111473</v>
      </c>
      <c r="AS122" s="92">
        <f t="shared" si="59"/>
        <v>10.443691740572904</v>
      </c>
      <c r="AT122" s="92">
        <v>0</v>
      </c>
      <c r="AU122" s="92">
        <v>0</v>
      </c>
      <c r="AV122" s="92">
        <f t="shared" si="47"/>
        <v>0</v>
      </c>
      <c r="AW122" s="92">
        <f t="shared" si="48"/>
        <v>0</v>
      </c>
      <c r="AX122" s="92">
        <f t="shared" si="60"/>
        <v>10.44</v>
      </c>
      <c r="AY122" s="184"/>
      <c r="AZ122" s="91">
        <v>542.69000000000005</v>
      </c>
      <c r="BA122" s="91">
        <v>1905.86</v>
      </c>
      <c r="BB122" s="92">
        <f t="shared" si="49"/>
        <v>3229440</v>
      </c>
      <c r="BC122" s="92">
        <f t="shared" si="50"/>
        <v>11341392</v>
      </c>
      <c r="BD122" s="93">
        <f t="shared" si="51"/>
        <v>14570832</v>
      </c>
      <c r="BE122" s="184"/>
      <c r="BF122" s="185"/>
      <c r="BG122" s="30"/>
      <c r="BI122" s="30"/>
      <c r="BK122" s="30"/>
    </row>
    <row r="123" spans="1:63" x14ac:dyDescent="0.35">
      <c r="A123" s="90" t="s">
        <v>186</v>
      </c>
      <c r="B123" s="89">
        <v>916</v>
      </c>
      <c r="C123" s="90" t="s">
        <v>193</v>
      </c>
      <c r="D123" s="203">
        <v>10.33</v>
      </c>
      <c r="E123" s="203">
        <f t="shared" si="43"/>
        <v>10.381649999999999</v>
      </c>
      <c r="F123" s="203">
        <f t="shared" si="44"/>
        <v>11.1112791798</v>
      </c>
      <c r="G123" s="91">
        <f>ACA!W129</f>
        <v>1.0809195578465849</v>
      </c>
      <c r="H123" s="91">
        <f>'Formula factor data'!AH126</f>
        <v>3151.9</v>
      </c>
      <c r="I123" s="91">
        <f>'Formula factor data'!AI126</f>
        <v>589.63350682056671</v>
      </c>
      <c r="J123" s="91">
        <f>'Formula factor data'!AJ126</f>
        <v>8.5130949054670779</v>
      </c>
      <c r="K123" s="91">
        <f>'Formula factor data'!AK126</f>
        <v>96.188187265219952</v>
      </c>
      <c r="L123" s="91">
        <f>'Formula factor data'!AL126</f>
        <v>119.77043867001956</v>
      </c>
      <c r="M123" s="91">
        <f>'Formula factor data'!AM126</f>
        <v>96.579593927540287</v>
      </c>
      <c r="N123" s="91">
        <f>'Formula factor data'!AN126</f>
        <v>237.68169569401758</v>
      </c>
      <c r="O123" s="91">
        <f>'Formula factor data'!AO126</f>
        <v>299.52394834062898</v>
      </c>
      <c r="P123" s="91">
        <f>'Formula factor data'!AP126</f>
        <v>342.27381935930998</v>
      </c>
      <c r="Q123" s="91">
        <f>'Formula factor data'!AQ126</f>
        <v>54.341403047654815</v>
      </c>
      <c r="R123" s="92">
        <f>$G123*'National calculations'!$E$61</f>
        <v>9.936552095832111</v>
      </c>
      <c r="S123" s="92">
        <f>$G123*'National calculations'!$E$62</f>
        <v>1.897981005983046</v>
      </c>
      <c r="T123" s="92">
        <f>$G123*'National calculations'!$E$70</f>
        <v>2.0275449742135789</v>
      </c>
      <c r="U123" s="92">
        <f>$G123*'National calculations'!$E$71</f>
        <v>1.535567149588225</v>
      </c>
      <c r="V123" s="92">
        <f>$G123*'National calculations'!$E$72</f>
        <v>1.4461166360199802</v>
      </c>
      <c r="W123" s="92">
        <f>$G123*'National calculations'!$E$73</f>
        <v>1.3268492845956503</v>
      </c>
      <c r="X123" s="92">
        <f>$G123*'National calculations'!$E$74</f>
        <v>0.84977987889833795</v>
      </c>
      <c r="Y123" s="92">
        <f>$G123*'National calculations'!$E$75</f>
        <v>0.70069568961792772</v>
      </c>
      <c r="Z123" s="92">
        <f>$G123*'National calculations'!$E$64</f>
        <v>0.82869326037949276</v>
      </c>
      <c r="AA123" s="92">
        <f>$G123*'National calculations'!$E$65</f>
        <v>5.3636082359107551</v>
      </c>
      <c r="AB123" s="93">
        <f t="shared" si="52"/>
        <v>17851840.573986344</v>
      </c>
      <c r="AC123" s="93">
        <f t="shared" si="52"/>
        <v>637894.52196886798</v>
      </c>
      <c r="AD123" s="93">
        <f t="shared" si="52"/>
        <v>9838.5891906323086</v>
      </c>
      <c r="AE123" s="93">
        <f t="shared" si="52"/>
        <v>84190.94970945995</v>
      </c>
      <c r="AF123" s="93">
        <f t="shared" si="52"/>
        <v>98725.153602551844</v>
      </c>
      <c r="AG123" s="93">
        <f t="shared" si="52"/>
        <v>73043.542112298281</v>
      </c>
      <c r="AH123" s="93">
        <f t="shared" si="52"/>
        <v>115126.95987243189</v>
      </c>
      <c r="AI123" s="93">
        <f t="shared" si="52"/>
        <v>119628.8295375843</v>
      </c>
      <c r="AJ123" s="93">
        <f t="shared" si="45"/>
        <v>500554.02402495849</v>
      </c>
      <c r="AK123" s="93">
        <f t="shared" si="53"/>
        <v>161674.80416522265</v>
      </c>
      <c r="AL123" s="93">
        <f t="shared" si="53"/>
        <v>166135.61825428793</v>
      </c>
      <c r="AM123" s="92">
        <f t="shared" si="46"/>
        <v>19318099.542399682</v>
      </c>
      <c r="AN123" s="92">
        <f t="shared" si="54"/>
        <v>9.9365520958321127</v>
      </c>
      <c r="AO123" s="92">
        <f t="shared" si="55"/>
        <v>0.35505986752010232</v>
      </c>
      <c r="AP123" s="92">
        <f t="shared" si="56"/>
        <v>0.27861447204218148</v>
      </c>
      <c r="AQ123" s="92">
        <f t="shared" si="57"/>
        <v>8.9990166980998182E-2</v>
      </c>
      <c r="AR123" s="92">
        <f t="shared" si="58"/>
        <v>9.247311048489712E-2</v>
      </c>
      <c r="AS123" s="92">
        <f t="shared" si="59"/>
        <v>10.752689712860292</v>
      </c>
      <c r="AT123" s="92">
        <v>0</v>
      </c>
      <c r="AU123" s="92">
        <v>0</v>
      </c>
      <c r="AV123" s="92">
        <f t="shared" si="47"/>
        <v>0</v>
      </c>
      <c r="AW123" s="92">
        <f t="shared" si="48"/>
        <v>0</v>
      </c>
      <c r="AX123" s="92">
        <f t="shared" si="60"/>
        <v>10.75</v>
      </c>
      <c r="AY123" s="184"/>
      <c r="AZ123" s="91">
        <v>1078.28</v>
      </c>
      <c r="BA123" s="91">
        <v>3786.8199999999997</v>
      </c>
      <c r="BB123" s="92">
        <f t="shared" si="49"/>
        <v>6607161</v>
      </c>
      <c r="BC123" s="92">
        <f t="shared" si="50"/>
        <v>23203740</v>
      </c>
      <c r="BD123" s="93">
        <f t="shared" si="51"/>
        <v>29810901</v>
      </c>
      <c r="BE123" s="184"/>
      <c r="BF123" s="185"/>
      <c r="BG123" s="30"/>
      <c r="BI123" s="30"/>
      <c r="BK123" s="30"/>
    </row>
    <row r="124" spans="1:63" x14ac:dyDescent="0.35">
      <c r="A124" s="90" t="s">
        <v>186</v>
      </c>
      <c r="B124" s="89">
        <v>802</v>
      </c>
      <c r="C124" s="90" t="s">
        <v>194</v>
      </c>
      <c r="D124" s="203">
        <v>10.73</v>
      </c>
      <c r="E124" s="203">
        <f t="shared" si="43"/>
        <v>10.78365</v>
      </c>
      <c r="F124" s="203">
        <f t="shared" si="44"/>
        <v>11.5415320038</v>
      </c>
      <c r="G124" s="91">
        <f>ACA!W130</f>
        <v>1.1240641620506622</v>
      </c>
      <c r="H124" s="91">
        <f>'Formula factor data'!AH127</f>
        <v>1092.6500000000001</v>
      </c>
      <c r="I124" s="91">
        <f>'Formula factor data'!AI127</f>
        <v>176.22543670734629</v>
      </c>
      <c r="J124" s="91">
        <f>'Formula factor data'!AJ127</f>
        <v>39.140931372549019</v>
      </c>
      <c r="K124" s="91">
        <f>'Formula factor data'!AK127</f>
        <v>29.664705882352944</v>
      </c>
      <c r="L124" s="91">
        <f>'Formula factor data'!AL127</f>
        <v>76.633823529411771</v>
      </c>
      <c r="M124" s="91">
        <f>'Formula factor data'!AM127</f>
        <v>33.475796568627452</v>
      </c>
      <c r="N124" s="91">
        <f>'Formula factor data'!AN127</f>
        <v>50.780208333333341</v>
      </c>
      <c r="O124" s="91">
        <f>'Formula factor data'!AO127</f>
        <v>60.050428921568631</v>
      </c>
      <c r="P124" s="91">
        <f>'Formula factor data'!AP127</f>
        <v>103.3553115774465</v>
      </c>
      <c r="Q124" s="91">
        <f>'Formula factor data'!AQ127</f>
        <v>22.324173806609551</v>
      </c>
      <c r="R124" s="92">
        <f>$G124*'National calculations'!$E$61</f>
        <v>10.33316681541582</v>
      </c>
      <c r="S124" s="92">
        <f>$G124*'National calculations'!$E$62</f>
        <v>1.9737383911608404</v>
      </c>
      <c r="T124" s="92">
        <f>$G124*'National calculations'!$E$70</f>
        <v>2.1084738692302296</v>
      </c>
      <c r="U124" s="92">
        <f>$G124*'National calculations'!$E$71</f>
        <v>1.5968588862552475</v>
      </c>
      <c r="V124" s="92">
        <f>$G124*'National calculations'!$E$72</f>
        <v>1.5038379802597974</v>
      </c>
      <c r="W124" s="92">
        <f>$G124*'National calculations'!$E$73</f>
        <v>1.379810105599194</v>
      </c>
      <c r="X124" s="92">
        <f>$G124*'National calculations'!$E$74</f>
        <v>0.88369860695678726</v>
      </c>
      <c r="Y124" s="92">
        <f>$G124*'National calculations'!$E$75</f>
        <v>0.72866376363103502</v>
      </c>
      <c r="Z124" s="92">
        <f>$G124*'National calculations'!$E$64</f>
        <v>0.86177032191114655</v>
      </c>
      <c r="AA124" s="92">
        <f>$G124*'National calculations'!$E$65</f>
        <v>5.5776951702845921</v>
      </c>
      <c r="AB124" s="93">
        <f t="shared" si="52"/>
        <v>6435604.7908925358</v>
      </c>
      <c r="AC124" s="93">
        <f t="shared" si="52"/>
        <v>198259.05865917326</v>
      </c>
      <c r="AD124" s="93">
        <f t="shared" si="52"/>
        <v>47040.749679321387</v>
      </c>
      <c r="AE124" s="93">
        <f t="shared" si="52"/>
        <v>27001.099041938662</v>
      </c>
      <c r="AF124" s="93">
        <f t="shared" si="52"/>
        <v>65689.56700575212</v>
      </c>
      <c r="AG124" s="93">
        <f t="shared" si="52"/>
        <v>26328.438167073742</v>
      </c>
      <c r="AH124" s="93">
        <f t="shared" si="52"/>
        <v>25578.407638131004</v>
      </c>
      <c r="AI124" s="93">
        <f t="shared" si="52"/>
        <v>24941.24578101945</v>
      </c>
      <c r="AJ124" s="93">
        <f t="shared" si="45"/>
        <v>216579.50731323633</v>
      </c>
      <c r="AK124" s="93">
        <f t="shared" si="53"/>
        <v>50769.06787371407</v>
      </c>
      <c r="AL124" s="93">
        <f t="shared" si="53"/>
        <v>70974.938760380333</v>
      </c>
      <c r="AM124" s="92">
        <f t="shared" si="46"/>
        <v>6972187.3634990407</v>
      </c>
      <c r="AN124" s="92">
        <f t="shared" si="54"/>
        <v>10.333166815415822</v>
      </c>
      <c r="AO124" s="92">
        <f t="shared" si="55"/>
        <v>0.31832966634180582</v>
      </c>
      <c r="AP124" s="92">
        <f t="shared" si="56"/>
        <v>0.34774543350382875</v>
      </c>
      <c r="AQ124" s="92">
        <f t="shared" si="57"/>
        <v>8.1516075714385142E-2</v>
      </c>
      <c r="AR124" s="92">
        <f t="shared" si="58"/>
        <v>0.11395912361846876</v>
      </c>
      <c r="AS124" s="92">
        <f t="shared" si="59"/>
        <v>11.194717114594312</v>
      </c>
      <c r="AT124" s="92">
        <v>0</v>
      </c>
      <c r="AU124" s="92">
        <v>0</v>
      </c>
      <c r="AV124" s="92">
        <f t="shared" si="47"/>
        <v>0</v>
      </c>
      <c r="AW124" s="92">
        <f t="shared" si="48"/>
        <v>0</v>
      </c>
      <c r="AX124" s="92">
        <f t="shared" si="60"/>
        <v>11.19</v>
      </c>
      <c r="AY124" s="184"/>
      <c r="AZ124" s="91">
        <v>373.8</v>
      </c>
      <c r="BA124" s="91">
        <v>1312.75</v>
      </c>
      <c r="BB124" s="92">
        <f t="shared" si="49"/>
        <v>2384209</v>
      </c>
      <c r="BC124" s="92">
        <f t="shared" si="50"/>
        <v>8373114</v>
      </c>
      <c r="BD124" s="93">
        <f t="shared" si="51"/>
        <v>10757323</v>
      </c>
      <c r="BE124" s="184"/>
      <c r="BF124" s="185"/>
      <c r="BG124" s="30"/>
      <c r="BI124" s="30"/>
      <c r="BK124" s="30"/>
    </row>
    <row r="125" spans="1:63" x14ac:dyDescent="0.35">
      <c r="A125" s="90" t="s">
        <v>186</v>
      </c>
      <c r="B125" s="89">
        <v>879</v>
      </c>
      <c r="C125" s="90" t="s">
        <v>195</v>
      </c>
      <c r="D125" s="203">
        <v>11</v>
      </c>
      <c r="E125" s="203">
        <f t="shared" si="43"/>
        <v>11.055</v>
      </c>
      <c r="F125" s="203">
        <f t="shared" si="44"/>
        <v>11.831952660000001</v>
      </c>
      <c r="G125" s="91">
        <f>ACA!W131</f>
        <v>1.0863746015556446</v>
      </c>
      <c r="H125" s="91">
        <f>'Formula factor data'!AH128</f>
        <v>1167.6400000000001</v>
      </c>
      <c r="I125" s="91">
        <f>'Formula factor data'!AI128</f>
        <v>310.24335423509507</v>
      </c>
      <c r="J125" s="91">
        <f>'Formula factor data'!AJ128</f>
        <v>61.384604382227636</v>
      </c>
      <c r="K125" s="91">
        <f>'Formula factor data'!AK128</f>
        <v>90.611138161898964</v>
      </c>
      <c r="L125" s="91">
        <f>'Formula factor data'!AL128</f>
        <v>101.00476871576386</v>
      </c>
      <c r="M125" s="91">
        <f>'Formula factor data'!AM128</f>
        <v>113.35275715155205</v>
      </c>
      <c r="N125" s="91">
        <f>'Formula factor data'!AN128</f>
        <v>174.38202373706633</v>
      </c>
      <c r="O125" s="91">
        <f>'Formula factor data'!AO128</f>
        <v>105.2688222763238</v>
      </c>
      <c r="P125" s="91">
        <f>'Formula factor data'!AP128</f>
        <v>124.19892177839201</v>
      </c>
      <c r="Q125" s="91">
        <f>'Formula factor data'!AQ128</f>
        <v>29.443892326732676</v>
      </c>
      <c r="R125" s="92">
        <f>$G125*'National calculations'!$E$61</f>
        <v>9.9866985897193139</v>
      </c>
      <c r="S125" s="92">
        <f>$G125*'National calculations'!$E$62</f>
        <v>1.9075594887401059</v>
      </c>
      <c r="T125" s="92">
        <f>$G125*'National calculations'!$E$70</f>
        <v>2.0377773234907575</v>
      </c>
      <c r="U125" s="92">
        <f>$G125*'National calculations'!$E$71</f>
        <v>1.5433166494084409</v>
      </c>
      <c r="V125" s="92">
        <f>$G125*'National calculations'!$E$72</f>
        <v>1.4534147086662028</v>
      </c>
      <c r="W125" s="92">
        <f>$G125*'National calculations'!$E$73</f>
        <v>1.3335454543432157</v>
      </c>
      <c r="X125" s="92">
        <f>$G125*'National calculations'!$E$74</f>
        <v>0.854068437051273</v>
      </c>
      <c r="Y125" s="92">
        <f>$G125*'National calculations'!$E$75</f>
        <v>0.70423186914754077</v>
      </c>
      <c r="Z125" s="92">
        <f>$G125*'National calculations'!$E$64</f>
        <v>0.83287540133897286</v>
      </c>
      <c r="AA125" s="92">
        <f>$G125*'National calculations'!$E$65</f>
        <v>5.3906765937295873</v>
      </c>
      <c r="AB125" s="93">
        <f t="shared" si="52"/>
        <v>6646695.1825409206</v>
      </c>
      <c r="AC125" s="93">
        <f t="shared" si="52"/>
        <v>337330.3628881367</v>
      </c>
      <c r="AD125" s="93">
        <f t="shared" si="52"/>
        <v>71300.248248286269</v>
      </c>
      <c r="AE125" s="93">
        <f t="shared" si="52"/>
        <v>79709.756543851108</v>
      </c>
      <c r="AF125" s="93">
        <f t="shared" si="52"/>
        <v>83677.035403243892</v>
      </c>
      <c r="AG125" s="93">
        <f t="shared" si="52"/>
        <v>86161.800800931931</v>
      </c>
      <c r="AH125" s="93">
        <f t="shared" si="52"/>
        <v>84892.484003883917</v>
      </c>
      <c r="AI125" s="93">
        <f t="shared" si="52"/>
        <v>42256.185900530996</v>
      </c>
      <c r="AJ125" s="93">
        <f t="shared" si="45"/>
        <v>447997.51090072811</v>
      </c>
      <c r="AK125" s="93">
        <f t="shared" si="53"/>
        <v>58962.069288566185</v>
      </c>
      <c r="AL125" s="93">
        <f t="shared" si="53"/>
        <v>90471.825680586873</v>
      </c>
      <c r="AM125" s="92">
        <f t="shared" si="46"/>
        <v>7581456.9512989381</v>
      </c>
      <c r="AN125" s="92">
        <f t="shared" si="54"/>
        <v>9.9866985897193139</v>
      </c>
      <c r="AO125" s="92">
        <f t="shared" si="55"/>
        <v>0.50684085350768515</v>
      </c>
      <c r="AP125" s="92">
        <f t="shared" si="56"/>
        <v>0.6731188940425763</v>
      </c>
      <c r="AQ125" s="92">
        <f t="shared" si="57"/>
        <v>8.8590855762089277E-2</v>
      </c>
      <c r="AR125" s="92">
        <f t="shared" si="58"/>
        <v>0.13593444999658461</v>
      </c>
      <c r="AS125" s="92">
        <f t="shared" si="59"/>
        <v>11.391183643028249</v>
      </c>
      <c r="AT125" s="92">
        <v>0</v>
      </c>
      <c r="AU125" s="92">
        <v>0</v>
      </c>
      <c r="AV125" s="92">
        <f t="shared" si="47"/>
        <v>0</v>
      </c>
      <c r="AW125" s="92">
        <f t="shared" si="48"/>
        <v>0</v>
      </c>
      <c r="AX125" s="92">
        <f t="shared" si="60"/>
        <v>11.39</v>
      </c>
      <c r="AY125" s="184"/>
      <c r="AZ125" s="91">
        <v>399.45</v>
      </c>
      <c r="BA125" s="91">
        <v>1402.85</v>
      </c>
      <c r="BB125" s="92">
        <f t="shared" si="49"/>
        <v>2593350</v>
      </c>
      <c r="BC125" s="92">
        <f t="shared" si="50"/>
        <v>9107724</v>
      </c>
      <c r="BD125" s="93">
        <f t="shared" si="51"/>
        <v>11701074</v>
      </c>
      <c r="BE125" s="184"/>
      <c r="BF125" s="185"/>
      <c r="BG125" s="30"/>
      <c r="BI125" s="30"/>
      <c r="BK125" s="30"/>
    </row>
    <row r="126" spans="1:63" x14ac:dyDescent="0.35">
      <c r="A126" s="90" t="s">
        <v>186</v>
      </c>
      <c r="B126" s="89">
        <v>933</v>
      </c>
      <c r="C126" s="90" t="s">
        <v>196</v>
      </c>
      <c r="D126" s="203">
        <v>10.16</v>
      </c>
      <c r="E126" s="203">
        <f t="shared" si="43"/>
        <v>10.210799999999999</v>
      </c>
      <c r="F126" s="203">
        <f t="shared" si="44"/>
        <v>10.9284217296</v>
      </c>
      <c r="G126" s="91">
        <f>ACA!W132</f>
        <v>1.0441055417729288</v>
      </c>
      <c r="H126" s="91">
        <f>'Formula factor data'!AH129</f>
        <v>2413.2199999999998</v>
      </c>
      <c r="I126" s="91">
        <f>'Formula factor data'!AI129</f>
        <v>500.70635170060984</v>
      </c>
      <c r="J126" s="91">
        <f>'Formula factor data'!AJ129</f>
        <v>0</v>
      </c>
      <c r="K126" s="91">
        <f>'Formula factor data'!AK129</f>
        <v>89.821199038994635</v>
      </c>
      <c r="L126" s="91">
        <f>'Formula factor data'!AL129</f>
        <v>66.719222324893721</v>
      </c>
      <c r="M126" s="91">
        <f>'Formula factor data'!AM129</f>
        <v>31.932462021807428</v>
      </c>
      <c r="N126" s="91">
        <f>'Formula factor data'!AN129</f>
        <v>312.63485862132688</v>
      </c>
      <c r="O126" s="91">
        <f>'Formula factor data'!AO129</f>
        <v>279.36444428017001</v>
      </c>
      <c r="P126" s="91">
        <f>'Formula factor data'!AP129</f>
        <v>265.08082973878595</v>
      </c>
      <c r="Q126" s="91">
        <f>'Formula factor data'!AQ129</f>
        <v>43.929101760668452</v>
      </c>
      <c r="R126" s="92">
        <f>$G126*'National calculations'!$E$61</f>
        <v>9.5981324734677571</v>
      </c>
      <c r="S126" s="92">
        <f>$G126*'National calculations'!$E$62</f>
        <v>1.8333394674388144</v>
      </c>
      <c r="T126" s="92">
        <f>$G126*'National calculations'!$E$70</f>
        <v>1.9584907391144735</v>
      </c>
      <c r="U126" s="92">
        <f>$G126*'National calculations'!$E$71</f>
        <v>1.483268721535226</v>
      </c>
      <c r="V126" s="92">
        <f>$G126*'National calculations'!$E$72</f>
        <v>1.3968647183390004</v>
      </c>
      <c r="W126" s="92">
        <f>$G126*'National calculations'!$E$73</f>
        <v>1.28165938074403</v>
      </c>
      <c r="X126" s="92">
        <f>$G126*'National calculations'!$E$74</f>
        <v>0.82083803036415404</v>
      </c>
      <c r="Y126" s="92">
        <f>$G126*'National calculations'!$E$75</f>
        <v>0.67683135837044273</v>
      </c>
      <c r="Z126" s="92">
        <f>$G126*'National calculations'!$E$64</f>
        <v>0.80046958102585197</v>
      </c>
      <c r="AA126" s="92">
        <f>$G126*'National calculations'!$E$65</f>
        <v>5.1809341799403121</v>
      </c>
      <c r="AB126" s="93">
        <f t="shared" si="52"/>
        <v>13202570.99114446</v>
      </c>
      <c r="AC126" s="93">
        <f t="shared" si="52"/>
        <v>523239.88821691583</v>
      </c>
      <c r="AD126" s="93">
        <f t="shared" si="52"/>
        <v>0</v>
      </c>
      <c r="AE126" s="93">
        <f t="shared" si="52"/>
        <v>75940.515787238473</v>
      </c>
      <c r="AF126" s="93">
        <f t="shared" si="52"/>
        <v>53122.70478937609</v>
      </c>
      <c r="AG126" s="93">
        <f t="shared" si="52"/>
        <v>23328.127515286116</v>
      </c>
      <c r="AH126" s="93">
        <f t="shared" si="52"/>
        <v>146274.87149712627</v>
      </c>
      <c r="AI126" s="93">
        <f t="shared" si="52"/>
        <v>107777.09129245425</v>
      </c>
      <c r="AJ126" s="93">
        <f t="shared" si="45"/>
        <v>406443.31088148116</v>
      </c>
      <c r="AK126" s="93">
        <f t="shared" si="53"/>
        <v>120947.81020982497</v>
      </c>
      <c r="AL126" s="93">
        <f t="shared" si="53"/>
        <v>129728.4573393763</v>
      </c>
      <c r="AM126" s="92">
        <f t="shared" si="46"/>
        <v>14382930.457792059</v>
      </c>
      <c r="AN126" s="92">
        <f t="shared" si="54"/>
        <v>9.5981324734677571</v>
      </c>
      <c r="AO126" s="92">
        <f t="shared" si="55"/>
        <v>0.3803899835779696</v>
      </c>
      <c r="AP126" s="92">
        <f t="shared" si="56"/>
        <v>0.29548008061550518</v>
      </c>
      <c r="AQ126" s="92">
        <f t="shared" si="57"/>
        <v>8.7927806299877828E-2</v>
      </c>
      <c r="AR126" s="92">
        <f t="shared" si="58"/>
        <v>9.4311245889692336E-2</v>
      </c>
      <c r="AS126" s="92">
        <f t="shared" si="59"/>
        <v>10.456241589850803</v>
      </c>
      <c r="AT126" s="92">
        <v>0</v>
      </c>
      <c r="AU126" s="92">
        <v>0</v>
      </c>
      <c r="AV126" s="92">
        <f t="shared" si="47"/>
        <v>0</v>
      </c>
      <c r="AW126" s="92">
        <f t="shared" si="48"/>
        <v>0</v>
      </c>
      <c r="AX126" s="92">
        <f t="shared" si="60"/>
        <v>10.46</v>
      </c>
      <c r="AY126" s="184"/>
      <c r="AZ126" s="91">
        <v>825.57</v>
      </c>
      <c r="BA126" s="91">
        <v>2899.3399999999997</v>
      </c>
      <c r="BB126" s="92">
        <f t="shared" si="49"/>
        <v>4922214</v>
      </c>
      <c r="BC126" s="92">
        <f t="shared" si="50"/>
        <v>17286445</v>
      </c>
      <c r="BD126" s="93">
        <f t="shared" si="51"/>
        <v>22208659</v>
      </c>
      <c r="BE126" s="184"/>
      <c r="BF126" s="185"/>
      <c r="BG126" s="30"/>
      <c r="BI126" s="30"/>
      <c r="BK126" s="30"/>
    </row>
    <row r="127" spans="1:63" x14ac:dyDescent="0.35">
      <c r="A127" s="90" t="s">
        <v>186</v>
      </c>
      <c r="B127" s="89">
        <v>803</v>
      </c>
      <c r="C127" s="90" t="s">
        <v>197</v>
      </c>
      <c r="D127" s="203">
        <v>10.82</v>
      </c>
      <c r="E127" s="203">
        <f t="shared" si="43"/>
        <v>10.874099999999999</v>
      </c>
      <c r="F127" s="203">
        <f t="shared" si="44"/>
        <v>11.6383388892</v>
      </c>
      <c r="G127" s="91">
        <f>ACA!W133</f>
        <v>1.1543125538468284</v>
      </c>
      <c r="H127" s="91">
        <f>'Formula factor data'!AH130</f>
        <v>1664.36</v>
      </c>
      <c r="I127" s="91">
        <f>'Formula factor data'!AI130</f>
        <v>237.25096064863948</v>
      </c>
      <c r="J127" s="91">
        <f>'Formula factor data'!AJ130</f>
        <v>0</v>
      </c>
      <c r="K127" s="91">
        <f>'Formula factor data'!AK130</f>
        <v>0</v>
      </c>
      <c r="L127" s="91">
        <f>'Formula factor data'!AL130</f>
        <v>14.147944246515408</v>
      </c>
      <c r="M127" s="91">
        <f>'Formula factor data'!AM130</f>
        <v>15.396292268266766</v>
      </c>
      <c r="N127" s="91">
        <f>'Formula factor data'!AN130</f>
        <v>104.44511781986373</v>
      </c>
      <c r="O127" s="91">
        <f>'Formula factor data'!AO130</f>
        <v>185.48371023188949</v>
      </c>
      <c r="P127" s="91">
        <f>'Formula factor data'!AP130</f>
        <v>242.38868463214797</v>
      </c>
      <c r="Q127" s="91">
        <f>'Formula factor data'!AQ130</f>
        <v>32.679548334483407</v>
      </c>
      <c r="R127" s="92">
        <f>$G127*'National calculations'!$E$61</f>
        <v>10.611230727495025</v>
      </c>
      <c r="S127" s="92">
        <f>$G127*'National calculations'!$E$62</f>
        <v>2.0268513843284643</v>
      </c>
      <c r="T127" s="92">
        <f>$G127*'National calculations'!$E$70</f>
        <v>2.1652125731598191</v>
      </c>
      <c r="U127" s="92">
        <f>$G127*'National calculations'!$E$71</f>
        <v>1.6398301105548629</v>
      </c>
      <c r="V127" s="92">
        <f>$G127*'National calculations'!$E$72</f>
        <v>1.5443060264448722</v>
      </c>
      <c r="W127" s="92">
        <f>$G127*'National calculations'!$E$73</f>
        <v>1.4169405809648812</v>
      </c>
      <c r="X127" s="92">
        <f>$G127*'National calculations'!$E$74</f>
        <v>0.90747879904492401</v>
      </c>
      <c r="Y127" s="92">
        <f>$G127*'National calculations'!$E$75</f>
        <v>0.74827199219493723</v>
      </c>
      <c r="Z127" s="92">
        <f>$G127*'National calculations'!$E$64</f>
        <v>0.88496042725880009</v>
      </c>
      <c r="AA127" s="92">
        <f>$G127*'National calculations'!$E$65</f>
        <v>5.7277900799226309</v>
      </c>
      <c r="AB127" s="93">
        <f t="shared" si="52"/>
        <v>10066717.544959763</v>
      </c>
      <c r="AC127" s="93">
        <f t="shared" si="52"/>
        <v>274097.2896736532</v>
      </c>
      <c r="AD127" s="93">
        <f t="shared" si="52"/>
        <v>0</v>
      </c>
      <c r="AE127" s="93">
        <f t="shared" si="52"/>
        <v>0</v>
      </c>
      <c r="AF127" s="93">
        <f t="shared" si="52"/>
        <v>12453.790670168886</v>
      </c>
      <c r="AG127" s="93">
        <f t="shared" si="52"/>
        <v>12434.909847442721</v>
      </c>
      <c r="AH127" s="93">
        <f t="shared" si="52"/>
        <v>54025.58614860705</v>
      </c>
      <c r="AI127" s="93">
        <f t="shared" si="52"/>
        <v>79111.591263706912</v>
      </c>
      <c r="AJ127" s="93">
        <f t="shared" si="45"/>
        <v>158025.87792992557</v>
      </c>
      <c r="AK127" s="93">
        <f t="shared" si="53"/>
        <v>122267.5045314156</v>
      </c>
      <c r="AL127" s="93">
        <f t="shared" si="53"/>
        <v>106693.50787696554</v>
      </c>
      <c r="AM127" s="92">
        <f t="shared" si="46"/>
        <v>10727801.724971723</v>
      </c>
      <c r="AN127" s="92">
        <f t="shared" si="54"/>
        <v>10.611230727495025</v>
      </c>
      <c r="AO127" s="92">
        <f t="shared" si="55"/>
        <v>0.28892333270683807</v>
      </c>
      <c r="AP127" s="92">
        <f t="shared" si="56"/>
        <v>0.16657356721694991</v>
      </c>
      <c r="AQ127" s="92">
        <f t="shared" si="57"/>
        <v>0.12888100766346477</v>
      </c>
      <c r="AR127" s="92">
        <f t="shared" si="58"/>
        <v>0.11246460667560276</v>
      </c>
      <c r="AS127" s="92">
        <f t="shared" si="59"/>
        <v>11.30807324175788</v>
      </c>
      <c r="AT127" s="92">
        <v>0</v>
      </c>
      <c r="AU127" s="92">
        <v>0</v>
      </c>
      <c r="AV127" s="92">
        <f t="shared" si="47"/>
        <v>0</v>
      </c>
      <c r="AW127" s="92">
        <f t="shared" si="48"/>
        <v>0</v>
      </c>
      <c r="AX127" s="92">
        <f t="shared" si="60"/>
        <v>11.31</v>
      </c>
      <c r="AY127" s="184"/>
      <c r="AZ127" s="91">
        <v>569.39</v>
      </c>
      <c r="BA127" s="91">
        <v>1999.62</v>
      </c>
      <c r="BB127" s="92">
        <f t="shared" si="49"/>
        <v>3670687</v>
      </c>
      <c r="BC127" s="92">
        <f t="shared" si="50"/>
        <v>12890951</v>
      </c>
      <c r="BD127" s="93">
        <f t="shared" si="51"/>
        <v>16561638</v>
      </c>
      <c r="BE127" s="184"/>
      <c r="BF127" s="185"/>
      <c r="BG127" s="30"/>
      <c r="BI127" s="30"/>
      <c r="BK127" s="30"/>
    </row>
    <row r="128" spans="1:63" x14ac:dyDescent="0.35">
      <c r="A128" s="90" t="s">
        <v>186</v>
      </c>
      <c r="B128" s="89">
        <v>866</v>
      </c>
      <c r="C128" s="90" t="s">
        <v>198</v>
      </c>
      <c r="D128" s="203">
        <v>10.96</v>
      </c>
      <c r="E128" s="203">
        <f t="shared" si="43"/>
        <v>11.014799999999999</v>
      </c>
      <c r="F128" s="203">
        <f t="shared" si="44"/>
        <v>11.7889273776</v>
      </c>
      <c r="G128" s="91">
        <f>ACA!W134</f>
        <v>1.1198094055783854</v>
      </c>
      <c r="H128" s="91">
        <f>'Formula factor data'!AH131</f>
        <v>1036.94</v>
      </c>
      <c r="I128" s="91">
        <f>'Formula factor data'!AI131</f>
        <v>187.59420076509613</v>
      </c>
      <c r="J128" s="91">
        <f>'Formula factor data'!AJ131</f>
        <v>46.545166468489896</v>
      </c>
      <c r="K128" s="91">
        <f>'Formula factor data'!AK131</f>
        <v>39.763751486325802</v>
      </c>
      <c r="L128" s="91">
        <f>'Formula factor data'!AL131</f>
        <v>24.582629310344828</v>
      </c>
      <c r="M128" s="91">
        <f>'Formula factor data'!AM131</f>
        <v>26.894475326991678</v>
      </c>
      <c r="N128" s="91">
        <f>'Formula factor data'!AN131</f>
        <v>98.407578775267538</v>
      </c>
      <c r="O128" s="91">
        <f>'Formula factor data'!AO131</f>
        <v>51.245920035671816</v>
      </c>
      <c r="P128" s="91">
        <f>'Formula factor data'!AP131</f>
        <v>279.91883761746402</v>
      </c>
      <c r="Q128" s="91">
        <f>'Formula factor data'!AQ131</f>
        <v>17.450373971578159</v>
      </c>
      <c r="R128" s="92">
        <f>$G128*'National calculations'!$E$61</f>
        <v>10.294054182995621</v>
      </c>
      <c r="S128" s="92">
        <f>$G128*'National calculations'!$E$62</f>
        <v>1.9662674864937504</v>
      </c>
      <c r="T128" s="92">
        <f>$G128*'National calculations'!$E$70</f>
        <v>2.1004929699678891</v>
      </c>
      <c r="U128" s="92">
        <f>$G128*'National calculations'!$E$71</f>
        <v>1.5908145287256805</v>
      </c>
      <c r="V128" s="92">
        <f>$G128*'National calculations'!$E$72</f>
        <v>1.4981457212270983</v>
      </c>
      <c r="W128" s="92">
        <f>$G128*'National calculations'!$E$73</f>
        <v>1.3745873112289857</v>
      </c>
      <c r="X128" s="92">
        <f>$G128*'National calculations'!$E$74</f>
        <v>0.88035367123654151</v>
      </c>
      <c r="Y128" s="92">
        <f>$G128*'National calculations'!$E$75</f>
        <v>0.72590565873890245</v>
      </c>
      <c r="Z128" s="92">
        <f>$G128*'National calculations'!$E$64</f>
        <v>0.85850838813676278</v>
      </c>
      <c r="AA128" s="92">
        <f>$G128*'National calculations'!$E$65</f>
        <v>5.5565827325542925</v>
      </c>
      <c r="AB128" s="93">
        <f t="shared" si="52"/>
        <v>6084360.4303738242</v>
      </c>
      <c r="AC128" s="93">
        <f t="shared" si="52"/>
        <v>210250.41524293803</v>
      </c>
      <c r="AD128" s="93">
        <f t="shared" si="52"/>
        <v>55727.643123237445</v>
      </c>
      <c r="AE128" s="93">
        <f t="shared" si="52"/>
        <v>36056.349541218136</v>
      </c>
      <c r="AF128" s="93">
        <f t="shared" si="52"/>
        <v>20992.165723148824</v>
      </c>
      <c r="AG128" s="93">
        <f t="shared" si="52"/>
        <v>21072.21858018696</v>
      </c>
      <c r="AH128" s="93">
        <f t="shared" si="52"/>
        <v>49381.079753814382</v>
      </c>
      <c r="AI128" s="93">
        <f t="shared" si="52"/>
        <v>21203.830904470022</v>
      </c>
      <c r="AJ128" s="93">
        <f t="shared" si="45"/>
        <v>204433.28762607576</v>
      </c>
      <c r="AK128" s="93">
        <f t="shared" si="53"/>
        <v>136978.22195248862</v>
      </c>
      <c r="AL128" s="93">
        <f t="shared" si="53"/>
        <v>55269.734611639054</v>
      </c>
      <c r="AM128" s="92">
        <f t="shared" si="46"/>
        <v>6691292.0898069656</v>
      </c>
      <c r="AN128" s="92">
        <f t="shared" si="54"/>
        <v>10.294054182995621</v>
      </c>
      <c r="AO128" s="92">
        <f t="shared" si="55"/>
        <v>0.35572007794008287</v>
      </c>
      <c r="AP128" s="92">
        <f t="shared" si="56"/>
        <v>0.34587815165010771</v>
      </c>
      <c r="AQ128" s="92">
        <f t="shared" si="57"/>
        <v>0.23175176007491782</v>
      </c>
      <c r="AR128" s="92">
        <f t="shared" si="58"/>
        <v>9.3510180615161975E-2</v>
      </c>
      <c r="AS128" s="92">
        <f t="shared" si="59"/>
        <v>11.320914353275892</v>
      </c>
      <c r="AT128" s="92">
        <v>0</v>
      </c>
      <c r="AU128" s="92">
        <v>0</v>
      </c>
      <c r="AV128" s="92">
        <f t="shared" si="47"/>
        <v>0</v>
      </c>
      <c r="AW128" s="92">
        <f t="shared" si="48"/>
        <v>0</v>
      </c>
      <c r="AX128" s="92">
        <f t="shared" si="60"/>
        <v>11.32</v>
      </c>
      <c r="AY128" s="184"/>
      <c r="AZ128" s="91">
        <v>354.74</v>
      </c>
      <c r="BA128" s="91">
        <v>1245.8200000000002</v>
      </c>
      <c r="BB128" s="92">
        <f t="shared" si="49"/>
        <v>2288925</v>
      </c>
      <c r="BC128" s="92">
        <f t="shared" si="50"/>
        <v>8038529</v>
      </c>
      <c r="BD128" s="93">
        <f t="shared" si="51"/>
        <v>10327454</v>
      </c>
      <c r="BE128" s="184"/>
      <c r="BF128" s="185"/>
      <c r="BG128" s="30"/>
      <c r="BI128" s="30"/>
      <c r="BK128" s="30"/>
    </row>
    <row r="129" spans="1:63" x14ac:dyDescent="0.35">
      <c r="A129" s="90" t="s">
        <v>186</v>
      </c>
      <c r="B129" s="89">
        <v>880</v>
      </c>
      <c r="C129" s="90" t="s">
        <v>199</v>
      </c>
      <c r="D129" s="203">
        <v>11.17</v>
      </c>
      <c r="E129" s="203">
        <f t="shared" si="43"/>
        <v>11.225849999999999</v>
      </c>
      <c r="F129" s="203">
        <f t="shared" si="44"/>
        <v>12.014810110199999</v>
      </c>
      <c r="G129" s="91">
        <f>ACA!W135</f>
        <v>1.0908725951842901</v>
      </c>
      <c r="H129" s="91">
        <f>'Formula factor data'!AH132</f>
        <v>444.62</v>
      </c>
      <c r="I129" s="91">
        <f>'Formula factor data'!AI132</f>
        <v>130.23897853900124</v>
      </c>
      <c r="J129" s="91">
        <f>'Formula factor data'!AJ132</f>
        <v>25.482472789115647</v>
      </c>
      <c r="K129" s="91">
        <f>'Formula factor data'!AK132</f>
        <v>37.354129251700677</v>
      </c>
      <c r="L129" s="91">
        <f>'Formula factor data'!AL132</f>
        <v>38.639595238095239</v>
      </c>
      <c r="M129" s="91">
        <f>'Formula factor data'!AM132</f>
        <v>20.794302721088439</v>
      </c>
      <c r="N129" s="91">
        <f>'Formula factor data'!AN132</f>
        <v>57.619122448979596</v>
      </c>
      <c r="O129" s="91">
        <f>'Formula factor data'!AO132</f>
        <v>133.99092517006804</v>
      </c>
      <c r="P129" s="91">
        <f>'Formula factor data'!AP132</f>
        <v>30.964842438937001</v>
      </c>
      <c r="Q129" s="91">
        <f>'Formula factor data'!AQ132</f>
        <v>14.046413695728909</v>
      </c>
      <c r="R129" s="92">
        <f>$G129*'National calculations'!$E$61</f>
        <v>10.028047224493578</v>
      </c>
      <c r="S129" s="92">
        <f>$G129*'National calculations'!$E$62</f>
        <v>1.9154574922596368</v>
      </c>
      <c r="T129" s="92">
        <f>$G129*'National calculations'!$E$70</f>
        <v>2.0462144771249959</v>
      </c>
      <c r="U129" s="92">
        <f>$G129*'National calculations'!$E$71</f>
        <v>1.5497065525284894</v>
      </c>
      <c r="V129" s="92">
        <f>$G129*'National calculations'!$E$72</f>
        <v>1.459432384420035</v>
      </c>
      <c r="W129" s="92">
        <f>$G129*'National calculations'!$E$73</f>
        <v>1.3390668269420924</v>
      </c>
      <c r="X129" s="92">
        <f>$G129*'National calculations'!$E$74</f>
        <v>0.85760459703032899</v>
      </c>
      <c r="Y129" s="92">
        <f>$G129*'National calculations'!$E$75</f>
        <v>0.70714765018290271</v>
      </c>
      <c r="Z129" s="92">
        <f>$G129*'National calculations'!$E$64</f>
        <v>0.83632381429276781</v>
      </c>
      <c r="AA129" s="92">
        <f>$G129*'National calculations'!$E$65</f>
        <v>5.4129959934449001</v>
      </c>
      <c r="AB129" s="93">
        <f t="shared" si="52"/>
        <v>2541442.1034639711</v>
      </c>
      <c r="AC129" s="93">
        <f t="shared" si="52"/>
        <v>142196.31951926003</v>
      </c>
      <c r="AD129" s="93">
        <f t="shared" si="52"/>
        <v>29721.284698398362</v>
      </c>
      <c r="AE129" s="93">
        <f t="shared" si="52"/>
        <v>32996.125153253292</v>
      </c>
      <c r="AF129" s="93">
        <f t="shared" si="52"/>
        <v>32143.369668474264</v>
      </c>
      <c r="AG129" s="93">
        <f t="shared" si="52"/>
        <v>15871.627749024694</v>
      </c>
      <c r="AH129" s="93">
        <f t="shared" si="52"/>
        <v>28166.221844786047</v>
      </c>
      <c r="AI129" s="93">
        <f t="shared" si="52"/>
        <v>54008.27969151266</v>
      </c>
      <c r="AJ129" s="93">
        <f t="shared" si="45"/>
        <v>192906.90880544932</v>
      </c>
      <c r="AK129" s="93">
        <f t="shared" si="53"/>
        <v>14761.082028378629</v>
      </c>
      <c r="AL129" s="93">
        <f t="shared" si="53"/>
        <v>43338.91320263259</v>
      </c>
      <c r="AM129" s="92">
        <f t="shared" si="46"/>
        <v>2934645.3270196919</v>
      </c>
      <c r="AN129" s="92">
        <f t="shared" si="54"/>
        <v>10.02804722449358</v>
      </c>
      <c r="AO129" s="92">
        <f t="shared" si="55"/>
        <v>0.56107963480448919</v>
      </c>
      <c r="AP129" s="92">
        <f t="shared" si="56"/>
        <v>0.76117397630087169</v>
      </c>
      <c r="AQ129" s="92">
        <f t="shared" si="57"/>
        <v>5.8244422512496889E-2</v>
      </c>
      <c r="AR129" s="92">
        <f t="shared" si="58"/>
        <v>0.1710071095705325</v>
      </c>
      <c r="AS129" s="92">
        <f t="shared" si="59"/>
        <v>11.579552367681972</v>
      </c>
      <c r="AT129" s="92">
        <v>0</v>
      </c>
      <c r="AU129" s="92">
        <v>0</v>
      </c>
      <c r="AV129" s="92">
        <f t="shared" si="47"/>
        <v>0</v>
      </c>
      <c r="AW129" s="92">
        <f t="shared" si="48"/>
        <v>0</v>
      </c>
      <c r="AX129" s="92">
        <f t="shared" si="60"/>
        <v>11.58</v>
      </c>
      <c r="AY129" s="184"/>
      <c r="AZ129" s="91">
        <v>152.11000000000001</v>
      </c>
      <c r="BA129" s="91">
        <v>534.17999999999995</v>
      </c>
      <c r="BB129" s="92">
        <f t="shared" si="49"/>
        <v>1004018</v>
      </c>
      <c r="BC129" s="92">
        <f t="shared" si="50"/>
        <v>3525909</v>
      </c>
      <c r="BD129" s="93">
        <f t="shared" si="51"/>
        <v>4529927</v>
      </c>
      <c r="BE129" s="184"/>
      <c r="BF129" s="185"/>
      <c r="BG129" s="30"/>
      <c r="BI129" s="30"/>
      <c r="BK129" s="30"/>
    </row>
    <row r="130" spans="1:63" x14ac:dyDescent="0.35">
      <c r="A130" s="90" t="s">
        <v>186</v>
      </c>
      <c r="B130" s="89">
        <v>865</v>
      </c>
      <c r="C130" s="90" t="s">
        <v>200</v>
      </c>
      <c r="D130" s="203">
        <v>10.14</v>
      </c>
      <c r="E130" s="203">
        <f t="shared" si="43"/>
        <v>10.1907</v>
      </c>
      <c r="F130" s="203">
        <f t="shared" si="44"/>
        <v>10.906909088400001</v>
      </c>
      <c r="G130" s="91">
        <f>ACA!W136</f>
        <v>1.0748908758953271</v>
      </c>
      <c r="H130" s="91">
        <f>'Formula factor data'!AH133</f>
        <v>2577.4299999999998</v>
      </c>
      <c r="I130" s="91">
        <f>'Formula factor data'!AI133</f>
        <v>418.89199452892422</v>
      </c>
      <c r="J130" s="91">
        <f>'Formula factor data'!AJ133</f>
        <v>0</v>
      </c>
      <c r="K130" s="91">
        <f>'Formula factor data'!AK133</f>
        <v>0</v>
      </c>
      <c r="L130" s="91">
        <f>'Formula factor data'!AL133</f>
        <v>50.186397774687059</v>
      </c>
      <c r="M130" s="91">
        <f>'Formula factor data'!AM133</f>
        <v>37.588587721041129</v>
      </c>
      <c r="N130" s="91">
        <f>'Formula factor data'!AN133</f>
        <v>131.40642519372142</v>
      </c>
      <c r="O130" s="91">
        <f>'Formula factor data'!AO133</f>
        <v>110.20523266441485</v>
      </c>
      <c r="P130" s="91">
        <f>'Formula factor data'!AP133</f>
        <v>201.47598016536787</v>
      </c>
      <c r="Q130" s="91">
        <f>'Formula factor data'!AQ133</f>
        <v>54.149876772655652</v>
      </c>
      <c r="R130" s="92">
        <f>$G130*'National calculations'!$E$61</f>
        <v>9.8811323267632467</v>
      </c>
      <c r="S130" s="92">
        <f>$G130*'National calculations'!$E$62</f>
        <v>1.887395274832621</v>
      </c>
      <c r="T130" s="92">
        <f>$G130*'National calculations'!$E$70</f>
        <v>2.0162366176363729</v>
      </c>
      <c r="U130" s="92">
        <f>$G130*'National calculations'!$E$71</f>
        <v>1.5270027324746058</v>
      </c>
      <c r="V130" s="92">
        <f>$G130*'National calculations'!$E$72</f>
        <v>1.4380511169906494</v>
      </c>
      <c r="W130" s="92">
        <f>$G130*'National calculations'!$E$73</f>
        <v>1.3194489630120378</v>
      </c>
      <c r="X130" s="92">
        <f>$G130*'National calculations'!$E$74</f>
        <v>0.84504034709759723</v>
      </c>
      <c r="Y130" s="92">
        <f>$G130*'National calculations'!$E$75</f>
        <v>0.69678765462433445</v>
      </c>
      <c r="Z130" s="92">
        <f>$G130*'National calculations'!$E$64</f>
        <v>0.82407133632814911</v>
      </c>
      <c r="AA130" s="92">
        <f>$G130*'National calculations'!$E$65</f>
        <v>5.333693439818183</v>
      </c>
      <c r="AB130" s="93">
        <f t="shared" si="52"/>
        <v>14516718.328992553</v>
      </c>
      <c r="AC130" s="93">
        <f t="shared" si="52"/>
        <v>450650.4195492891</v>
      </c>
      <c r="AD130" s="93">
        <f t="shared" si="52"/>
        <v>0</v>
      </c>
      <c r="AE130" s="93">
        <f t="shared" si="52"/>
        <v>0</v>
      </c>
      <c r="AF130" s="93">
        <f t="shared" si="52"/>
        <v>41137.245065246687</v>
      </c>
      <c r="AG130" s="93">
        <f t="shared" si="52"/>
        <v>28269.847161080401</v>
      </c>
      <c r="AH130" s="93">
        <f t="shared" si="52"/>
        <v>63294.926759237373</v>
      </c>
      <c r="AI130" s="93">
        <f t="shared" si="52"/>
        <v>43770.097989473019</v>
      </c>
      <c r="AJ130" s="93">
        <f t="shared" si="45"/>
        <v>176472.1169750375</v>
      </c>
      <c r="AK130" s="93">
        <f t="shared" si="53"/>
        <v>94637.430721352081</v>
      </c>
      <c r="AL130" s="93">
        <f t="shared" si="53"/>
        <v>164626.74023028757</v>
      </c>
      <c r="AM130" s="92">
        <f t="shared" si="46"/>
        <v>15403105.036468519</v>
      </c>
      <c r="AN130" s="92">
        <f t="shared" si="54"/>
        <v>9.8811323267632467</v>
      </c>
      <c r="AO130" s="92">
        <f t="shared" si="55"/>
        <v>0.30674539022945485</v>
      </c>
      <c r="AP130" s="92">
        <f t="shared" si="56"/>
        <v>0.12011973369572174</v>
      </c>
      <c r="AQ130" s="92">
        <f t="shared" si="57"/>
        <v>6.4417105493805221E-2</v>
      </c>
      <c r="AR130" s="92">
        <f t="shared" si="58"/>
        <v>0.11205691037555877</v>
      </c>
      <c r="AS130" s="92">
        <f t="shared" si="59"/>
        <v>10.484471466557787</v>
      </c>
      <c r="AT130" s="92">
        <v>0</v>
      </c>
      <c r="AU130" s="92">
        <v>0</v>
      </c>
      <c r="AV130" s="92">
        <f t="shared" si="47"/>
        <v>0</v>
      </c>
      <c r="AW130" s="92">
        <f t="shared" si="48"/>
        <v>0</v>
      </c>
      <c r="AX130" s="92">
        <f t="shared" si="60"/>
        <v>10.48</v>
      </c>
      <c r="AY130" s="184"/>
      <c r="AZ130" s="91">
        <v>881.75</v>
      </c>
      <c r="BA130" s="91">
        <v>3096.62</v>
      </c>
      <c r="BB130" s="92">
        <f t="shared" si="49"/>
        <v>5267222</v>
      </c>
      <c r="BC130" s="92">
        <f t="shared" si="50"/>
        <v>18497970</v>
      </c>
      <c r="BD130" s="93">
        <f t="shared" si="51"/>
        <v>23765192</v>
      </c>
      <c r="BE130" s="184"/>
      <c r="BF130" s="185"/>
      <c r="BG130" s="30"/>
      <c r="BI130" s="30"/>
      <c r="BK130" s="30"/>
    </row>
    <row r="131" spans="1:63" x14ac:dyDescent="0.35">
      <c r="A131" s="90" t="s">
        <v>201</v>
      </c>
      <c r="B131" s="89">
        <v>330</v>
      </c>
      <c r="C131" s="90" t="s">
        <v>202</v>
      </c>
      <c r="D131" s="203">
        <v>11.85</v>
      </c>
      <c r="E131" s="203">
        <f t="shared" si="43"/>
        <v>11.909249999999998</v>
      </c>
      <c r="F131" s="203">
        <f t="shared" si="44"/>
        <v>12.746239911</v>
      </c>
      <c r="G131" s="91">
        <f>ACA!W137</f>
        <v>1.0934243530761769</v>
      </c>
      <c r="H131" s="91">
        <f>'Formula factor data'!AH134</f>
        <v>3463.26</v>
      </c>
      <c r="I131" s="91">
        <f>'Formula factor data'!AI134</f>
        <v>1436.2225363047364</v>
      </c>
      <c r="J131" s="91">
        <f>'Formula factor data'!AJ134</f>
        <v>298.94688320607605</v>
      </c>
      <c r="K131" s="91">
        <f>'Formula factor data'!AK134</f>
        <v>676.89782571809485</v>
      </c>
      <c r="L131" s="91">
        <f>'Formula factor data'!AL134</f>
        <v>554.61409283723185</v>
      </c>
      <c r="M131" s="91">
        <f>'Formula factor data'!AM134</f>
        <v>385.78605583161641</v>
      </c>
      <c r="N131" s="91">
        <f>'Formula factor data'!AN134</f>
        <v>421.32389124550565</v>
      </c>
      <c r="O131" s="91">
        <f>'Formula factor data'!AO134</f>
        <v>311.39911687472227</v>
      </c>
      <c r="P131" s="91">
        <f>'Formula factor data'!AP134</f>
        <v>1469.461127608914</v>
      </c>
      <c r="Q131" s="91">
        <f>'Formula factor data'!AQ134</f>
        <v>80.011759074270245</v>
      </c>
      <c r="R131" s="92">
        <f>$G131*'National calculations'!$E$61</f>
        <v>10.051504728842188</v>
      </c>
      <c r="S131" s="92">
        <f>$G131*'National calculations'!$E$62</f>
        <v>1.9199381106141766</v>
      </c>
      <c r="T131" s="92">
        <f>$G131*'National calculations'!$E$70</f>
        <v>2.0510009608661286</v>
      </c>
      <c r="U131" s="92">
        <f>$G131*'National calculations'!$E$71</f>
        <v>1.5533316100677295</v>
      </c>
      <c r="V131" s="92">
        <f>$G131*'National calculations'!$E$72</f>
        <v>1.4628462735589309</v>
      </c>
      <c r="W131" s="92">
        <f>$G131*'National calculations'!$E$73</f>
        <v>1.342199158213863</v>
      </c>
      <c r="X131" s="92">
        <f>$G131*'National calculations'!$E$74</f>
        <v>0.8596106968335977</v>
      </c>
      <c r="Y131" s="92">
        <f>$G131*'National calculations'!$E$75</f>
        <v>0.70880180265226467</v>
      </c>
      <c r="Z131" s="92">
        <f>$G131*'National calculations'!$E$64</f>
        <v>0.83828013430916148</v>
      </c>
      <c r="AA131" s="92">
        <f>$G131*'National calculations'!$E$65</f>
        <v>5.4256580176867786</v>
      </c>
      <c r="AB131" s="93">
        <f t="shared" si="52"/>
        <v>19842255.332309697</v>
      </c>
      <c r="AC131" s="93">
        <f t="shared" si="52"/>
        <v>1571751.2781814174</v>
      </c>
      <c r="AD131" s="93">
        <f t="shared" si="52"/>
        <v>349489.99648104986</v>
      </c>
      <c r="AE131" s="93">
        <f t="shared" si="52"/>
        <v>599324.67000019911</v>
      </c>
      <c r="AF131" s="93">
        <f t="shared" si="52"/>
        <v>462449.64061302057</v>
      </c>
      <c r="AG131" s="93">
        <f t="shared" si="52"/>
        <v>295146.98005106987</v>
      </c>
      <c r="AH131" s="93">
        <f t="shared" si="52"/>
        <v>206439.47853532949</v>
      </c>
      <c r="AI131" s="93">
        <f t="shared" si="52"/>
        <v>125810.54556952204</v>
      </c>
      <c r="AJ131" s="93">
        <f t="shared" si="45"/>
        <v>2038661.3112501909</v>
      </c>
      <c r="AK131" s="93">
        <f t="shared" si="53"/>
        <v>702137.44070603268</v>
      </c>
      <c r="AL131" s="93">
        <f t="shared" si="53"/>
        <v>247446.37201440625</v>
      </c>
      <c r="AM131" s="92">
        <f t="shared" si="46"/>
        <v>24402251.734461747</v>
      </c>
      <c r="AN131" s="92">
        <f t="shared" si="54"/>
        <v>10.051504728842188</v>
      </c>
      <c r="AO131" s="92">
        <f t="shared" si="55"/>
        <v>0.79620311001034183</v>
      </c>
      <c r="AP131" s="92">
        <f t="shared" si="56"/>
        <v>1.0327260418412136</v>
      </c>
      <c r="AQ131" s="92">
        <f t="shared" si="57"/>
        <v>0.35568223910826574</v>
      </c>
      <c r="AR131" s="92">
        <f t="shared" si="58"/>
        <v>0.12534907634152137</v>
      </c>
      <c r="AS131" s="92">
        <f t="shared" si="59"/>
        <v>12.361465196143532</v>
      </c>
      <c r="AT131" s="92">
        <v>0</v>
      </c>
      <c r="AU131" s="92">
        <v>0</v>
      </c>
      <c r="AV131" s="92">
        <f t="shared" si="47"/>
        <v>0</v>
      </c>
      <c r="AW131" s="92">
        <f t="shared" si="48"/>
        <v>0</v>
      </c>
      <c r="AX131" s="92">
        <f t="shared" si="60"/>
        <v>12.36</v>
      </c>
      <c r="AY131" s="184"/>
      <c r="AZ131" s="91">
        <v>1184.8</v>
      </c>
      <c r="BA131" s="91">
        <v>4160.8900000000003</v>
      </c>
      <c r="BB131" s="92">
        <f t="shared" si="49"/>
        <v>8347153</v>
      </c>
      <c r="BC131" s="92">
        <f t="shared" si="50"/>
        <v>29314303</v>
      </c>
      <c r="BD131" s="93">
        <f t="shared" si="51"/>
        <v>37661456</v>
      </c>
      <c r="BE131" s="184"/>
      <c r="BF131" s="185"/>
      <c r="BG131" s="30"/>
      <c r="BI131" s="30"/>
      <c r="BK131" s="30"/>
    </row>
    <row r="132" spans="1:63" x14ac:dyDescent="0.35">
      <c r="A132" s="90" t="s">
        <v>201</v>
      </c>
      <c r="B132" s="89">
        <v>331</v>
      </c>
      <c r="C132" s="90" t="s">
        <v>203</v>
      </c>
      <c r="D132" s="203">
        <v>11.38</v>
      </c>
      <c r="E132" s="203">
        <f t="shared" si="43"/>
        <v>11.4369</v>
      </c>
      <c r="F132" s="203">
        <f t="shared" si="44"/>
        <v>12.240692842800001</v>
      </c>
      <c r="G132" s="91">
        <f>ACA!W138</f>
        <v>1.0920123254806879</v>
      </c>
      <c r="H132" s="91">
        <f>'Formula factor data'!AH135</f>
        <v>1205.03</v>
      </c>
      <c r="I132" s="91">
        <f>'Formula factor data'!AI135</f>
        <v>315.42321316614419</v>
      </c>
      <c r="J132" s="91">
        <f>'Formula factor data'!AJ135</f>
        <v>62.377088691064948</v>
      </c>
      <c r="K132" s="91">
        <f>'Formula factor data'!AK135</f>
        <v>181.00139748480993</v>
      </c>
      <c r="L132" s="91">
        <f>'Formula factor data'!AL135</f>
        <v>72.763810465828271</v>
      </c>
      <c r="M132" s="91">
        <f>'Formula factor data'!AM135</f>
        <v>136.7301243464745</v>
      </c>
      <c r="N132" s="91">
        <f>'Formula factor data'!AN135</f>
        <v>147.34387829117799</v>
      </c>
      <c r="O132" s="91">
        <f>'Formula factor data'!AO135</f>
        <v>111.92685978050963</v>
      </c>
      <c r="P132" s="91">
        <f>'Formula factor data'!AP135</f>
        <v>445.30486694871905</v>
      </c>
      <c r="Q132" s="91">
        <f>'Formula factor data'!AQ135</f>
        <v>25.861399824618083</v>
      </c>
      <c r="R132" s="92">
        <f>$G132*'National calculations'!$E$61</f>
        <v>10.038524405134028</v>
      </c>
      <c r="S132" s="92">
        <f>$G132*'National calculations'!$E$62</f>
        <v>1.9174587387342736</v>
      </c>
      <c r="T132" s="92">
        <f>$G132*'National calculations'!$E$70</f>
        <v>2.0483523368923073</v>
      </c>
      <c r="U132" s="92">
        <f>$G132*'National calculations'!$E$71</f>
        <v>1.5513256669110855</v>
      </c>
      <c r="V132" s="92">
        <f>$G132*'National calculations'!$E$72</f>
        <v>1.4609571814599556</v>
      </c>
      <c r="W132" s="92">
        <f>$G132*'National calculations'!$E$73</f>
        <v>1.3404658675251124</v>
      </c>
      <c r="X132" s="92">
        <f>$G132*'National calculations'!$E$74</f>
        <v>0.85850061178574621</v>
      </c>
      <c r="Y132" s="92">
        <f>$G132*'National calculations'!$E$75</f>
        <v>0.70788646936719413</v>
      </c>
      <c r="Z132" s="92">
        <f>$G132*'National calculations'!$E$64</f>
        <v>0.83719759514761394</v>
      </c>
      <c r="AA132" s="92">
        <f>$G132*'National calculations'!$E$65</f>
        <v>5.4186514252114</v>
      </c>
      <c r="AB132" s="93">
        <f t="shared" si="52"/>
        <v>6895132.1464336347</v>
      </c>
      <c r="AC132" s="93">
        <f t="shared" si="52"/>
        <v>344742.26799648808</v>
      </c>
      <c r="AD132" s="93">
        <f t="shared" si="52"/>
        <v>72829.045571662515</v>
      </c>
      <c r="AE132" s="93">
        <f t="shared" si="52"/>
        <v>160051.50478902788</v>
      </c>
      <c r="AF132" s="93">
        <f t="shared" si="52"/>
        <v>60593.742526752445</v>
      </c>
      <c r="AG132" s="93">
        <f t="shared" si="52"/>
        <v>104470.77690688065</v>
      </c>
      <c r="AH132" s="93">
        <f t="shared" si="52"/>
        <v>72102.041503840665</v>
      </c>
      <c r="AI132" s="93">
        <f t="shared" si="52"/>
        <v>45161.960470507714</v>
      </c>
      <c r="AJ132" s="93">
        <f t="shared" si="45"/>
        <v>515209.07176867191</v>
      </c>
      <c r="AK132" s="93">
        <f t="shared" si="53"/>
        <v>212500.65331868763</v>
      </c>
      <c r="AL132" s="93">
        <f t="shared" si="53"/>
        <v>79876.329280048318</v>
      </c>
      <c r="AM132" s="92">
        <f t="shared" si="46"/>
        <v>8047460.468797531</v>
      </c>
      <c r="AN132" s="92">
        <f t="shared" si="54"/>
        <v>10.038524405134028</v>
      </c>
      <c r="AO132" s="92">
        <f t="shared" si="55"/>
        <v>0.50190534383796825</v>
      </c>
      <c r="AP132" s="92">
        <f t="shared" si="56"/>
        <v>0.75008552858139799</v>
      </c>
      <c r="AQ132" s="92">
        <f t="shared" si="57"/>
        <v>0.30937666590623958</v>
      </c>
      <c r="AR132" s="92">
        <f t="shared" si="58"/>
        <v>0.11629080688250801</v>
      </c>
      <c r="AS132" s="92">
        <f t="shared" si="59"/>
        <v>11.716182750342142</v>
      </c>
      <c r="AT132" s="92">
        <v>0</v>
      </c>
      <c r="AU132" s="92">
        <v>0</v>
      </c>
      <c r="AV132" s="92">
        <f t="shared" si="47"/>
        <v>0</v>
      </c>
      <c r="AW132" s="92">
        <f t="shared" si="48"/>
        <v>0</v>
      </c>
      <c r="AX132" s="92">
        <f t="shared" si="60"/>
        <v>11.72</v>
      </c>
      <c r="AY132" s="184"/>
      <c r="AZ132" s="91">
        <v>412.25</v>
      </c>
      <c r="BA132" s="91">
        <v>1447.76</v>
      </c>
      <c r="BB132" s="92">
        <f t="shared" si="49"/>
        <v>2753995</v>
      </c>
      <c r="BC132" s="92">
        <f t="shared" si="50"/>
        <v>9671616</v>
      </c>
      <c r="BD132" s="93">
        <f t="shared" si="51"/>
        <v>12425611</v>
      </c>
      <c r="BE132" s="184"/>
      <c r="BF132" s="185"/>
      <c r="BG132" s="30"/>
      <c r="BI132" s="30"/>
      <c r="BK132" s="30"/>
    </row>
    <row r="133" spans="1:63" x14ac:dyDescent="0.35">
      <c r="A133" s="90" t="s">
        <v>201</v>
      </c>
      <c r="B133" s="89">
        <v>332</v>
      </c>
      <c r="C133" s="90" t="s">
        <v>204</v>
      </c>
      <c r="D133" s="203">
        <v>10.61</v>
      </c>
      <c r="E133" s="203">
        <f t="shared" si="43"/>
        <v>10.663049999999998</v>
      </c>
      <c r="F133" s="203">
        <f t="shared" si="44"/>
        <v>11.412456156599999</v>
      </c>
      <c r="G133" s="91">
        <f>ACA!W139</f>
        <v>1.0439732092596279</v>
      </c>
      <c r="H133" s="91">
        <f>'Formula factor data'!AH136</f>
        <v>1170.8599999999999</v>
      </c>
      <c r="I133" s="91">
        <f>'Formula factor data'!AI136</f>
        <v>304.36886052465582</v>
      </c>
      <c r="J133" s="91">
        <f>'Formula factor data'!AJ136</f>
        <v>49.626968390804592</v>
      </c>
      <c r="K133" s="91">
        <f>'Formula factor data'!AK136</f>
        <v>98.542207117595041</v>
      </c>
      <c r="L133" s="91">
        <f>'Formula factor data'!AL136</f>
        <v>160.26857979664013</v>
      </c>
      <c r="M133" s="91">
        <f>'Formula factor data'!AM136</f>
        <v>99.124531388152079</v>
      </c>
      <c r="N133" s="91">
        <f>'Formula factor data'!AN136</f>
        <v>212.93657493368698</v>
      </c>
      <c r="O133" s="91">
        <f>'Formula factor data'!AO136</f>
        <v>90.777883510167982</v>
      </c>
      <c r="P133" s="91">
        <f>'Formula factor data'!AP136</f>
        <v>141.73090103790398</v>
      </c>
      <c r="Q133" s="91">
        <f>'Formula factor data'!AQ136</f>
        <v>28.793770400799374</v>
      </c>
      <c r="R133" s="92">
        <f>$G133*'National calculations'!$E$61</f>
        <v>9.5969159824691062</v>
      </c>
      <c r="S133" s="92">
        <f>$G133*'National calculations'!$E$62</f>
        <v>1.8331071054698815</v>
      </c>
      <c r="T133" s="92">
        <f>$G133*'National calculations'!$E$70</f>
        <v>1.9582425151644851</v>
      </c>
      <c r="U133" s="92">
        <f>$G133*'National calculations'!$E$71</f>
        <v>1.4830807283966319</v>
      </c>
      <c r="V133" s="92">
        <f>$G133*'National calculations'!$E$72</f>
        <v>1.3966876762570235</v>
      </c>
      <c r="W133" s="92">
        <f>$G133*'National calculations'!$E$73</f>
        <v>1.2814969400708758</v>
      </c>
      <c r="X133" s="92">
        <f>$G133*'National calculations'!$E$74</f>
        <v>0.82073399532629132</v>
      </c>
      <c r="Y133" s="92">
        <f>$G133*'National calculations'!$E$75</f>
        <v>0.67674557509360844</v>
      </c>
      <c r="Z133" s="92">
        <f>$G133*'National calculations'!$E$64</f>
        <v>0.80036812753552933</v>
      </c>
      <c r="AA133" s="92">
        <f>$G133*'National calculations'!$E$65</f>
        <v>5.1802775355553834</v>
      </c>
      <c r="AB133" s="93">
        <f t="shared" si="52"/>
        <v>6404887.6769232526</v>
      </c>
      <c r="AC133" s="93">
        <f t="shared" si="52"/>
        <v>318026.21091956523</v>
      </c>
      <c r="AD133" s="93">
        <f t="shared" si="52"/>
        <v>55393.534458910624</v>
      </c>
      <c r="AE133" s="93">
        <f t="shared" si="52"/>
        <v>83303.247536571522</v>
      </c>
      <c r="AF133" s="93">
        <f t="shared" si="52"/>
        <v>127591.73566711409</v>
      </c>
      <c r="AG133" s="93">
        <f t="shared" si="52"/>
        <v>72405.836686129522</v>
      </c>
      <c r="AH133" s="93">
        <f t="shared" si="52"/>
        <v>99615.64296096006</v>
      </c>
      <c r="AI133" s="93">
        <f t="shared" si="52"/>
        <v>35017.112659665458</v>
      </c>
      <c r="AJ133" s="93">
        <f t="shared" si="45"/>
        <v>473327.10996935127</v>
      </c>
      <c r="AK133" s="93">
        <f t="shared" si="53"/>
        <v>64659.03065024945</v>
      </c>
      <c r="AL133" s="93">
        <f t="shared" si="53"/>
        <v>85021.04152358431</v>
      </c>
      <c r="AM133" s="92">
        <f t="shared" si="46"/>
        <v>7345921.0699860035</v>
      </c>
      <c r="AN133" s="92">
        <f t="shared" si="54"/>
        <v>9.5969159824691062</v>
      </c>
      <c r="AO133" s="92">
        <f t="shared" si="55"/>
        <v>0.47652214689332456</v>
      </c>
      <c r="AP133" s="92">
        <f t="shared" si="56"/>
        <v>0.70922094745974884</v>
      </c>
      <c r="AQ133" s="92">
        <f t="shared" si="57"/>
        <v>9.6883398423065634E-2</v>
      </c>
      <c r="AR133" s="92">
        <f t="shared" si="58"/>
        <v>0.127393302334353</v>
      </c>
      <c r="AS133" s="92">
        <f t="shared" si="59"/>
        <v>11.006935777579599</v>
      </c>
      <c r="AT133" s="92">
        <v>0</v>
      </c>
      <c r="AU133" s="92">
        <v>0</v>
      </c>
      <c r="AV133" s="92">
        <f t="shared" si="47"/>
        <v>0</v>
      </c>
      <c r="AW133" s="92">
        <f t="shared" si="48"/>
        <v>0</v>
      </c>
      <c r="AX133" s="92">
        <f t="shared" si="60"/>
        <v>11.01</v>
      </c>
      <c r="AY133" s="184"/>
      <c r="AZ133" s="91">
        <v>400.56</v>
      </c>
      <c r="BA133" s="91">
        <v>1406.71</v>
      </c>
      <c r="BB133" s="92">
        <f t="shared" si="49"/>
        <v>2513795</v>
      </c>
      <c r="BC133" s="92">
        <f t="shared" si="50"/>
        <v>8828090</v>
      </c>
      <c r="BD133" s="93">
        <f t="shared" si="51"/>
        <v>11341885</v>
      </c>
      <c r="BE133" s="184"/>
      <c r="BF133" s="185"/>
      <c r="BG133" s="30"/>
      <c r="BI133" s="30"/>
      <c r="BK133" s="30"/>
    </row>
    <row r="134" spans="1:63" x14ac:dyDescent="0.35">
      <c r="A134" s="90" t="s">
        <v>201</v>
      </c>
      <c r="B134" s="89">
        <v>884</v>
      </c>
      <c r="C134" s="90" t="s">
        <v>205</v>
      </c>
      <c r="D134" s="203">
        <v>9.77</v>
      </c>
      <c r="E134" s="203">
        <f t="shared" si="43"/>
        <v>9.8188499999999994</v>
      </c>
      <c r="F134" s="203">
        <f t="shared" si="44"/>
        <v>10.508925226199999</v>
      </c>
      <c r="G134" s="91">
        <f>ACA!W140</f>
        <v>1.0123103628075445</v>
      </c>
      <c r="H134" s="91">
        <f>'Formula factor data'!AH137</f>
        <v>830.03</v>
      </c>
      <c r="I134" s="91">
        <f>'Formula factor data'!AI137</f>
        <v>157.73234826479131</v>
      </c>
      <c r="J134" s="91">
        <f>'Formula factor data'!AJ137</f>
        <v>0</v>
      </c>
      <c r="K134" s="91">
        <f>'Formula factor data'!AK137</f>
        <v>0</v>
      </c>
      <c r="L134" s="91">
        <f>'Formula factor data'!AL137</f>
        <v>0</v>
      </c>
      <c r="M134" s="91">
        <f>'Formula factor data'!AM137</f>
        <v>45.991370272857822</v>
      </c>
      <c r="N134" s="91">
        <f>'Formula factor data'!AN137</f>
        <v>106.08808520823361</v>
      </c>
      <c r="O134" s="91">
        <f>'Formula factor data'!AO137</f>
        <v>60.99071565342269</v>
      </c>
      <c r="P134" s="91">
        <f>'Formula factor data'!AP137</f>
        <v>102.64437058139799</v>
      </c>
      <c r="Q134" s="91">
        <f>'Formula factor data'!AQ137</f>
        <v>18.04851433430515</v>
      </c>
      <c r="R134" s="92">
        <f>$G134*'National calculations'!$E$61</f>
        <v>9.3058494354817913</v>
      </c>
      <c r="S134" s="92">
        <f>$G134*'National calculations'!$E$62</f>
        <v>1.7775104787596252</v>
      </c>
      <c r="T134" s="92">
        <f>$G134*'National calculations'!$E$70</f>
        <v>1.8988506346797678</v>
      </c>
      <c r="U134" s="92">
        <f>$G134*'National calculations'!$E$71</f>
        <v>1.4381001130295299</v>
      </c>
      <c r="V134" s="92">
        <f>$G134*'National calculations'!$E$72</f>
        <v>1.3543272909113058</v>
      </c>
      <c r="W134" s="92">
        <f>$G134*'National calculations'!$E$73</f>
        <v>1.2426301947536711</v>
      </c>
      <c r="X134" s="92">
        <f>$G134*'National calculations'!$E$74</f>
        <v>0.79584181012313771</v>
      </c>
      <c r="Y134" s="92">
        <f>$G134*'National calculations'!$E$75</f>
        <v>0.65622043992609591</v>
      </c>
      <c r="Z134" s="92">
        <f>$G134*'National calculations'!$E$64</f>
        <v>0.77609362230634715</v>
      </c>
      <c r="AA134" s="92">
        <f>$G134*'National calculations'!$E$65</f>
        <v>5.0231639901763891</v>
      </c>
      <c r="AB134" s="93">
        <f t="shared" si="52"/>
        <v>4402756.4979517823</v>
      </c>
      <c r="AC134" s="93">
        <f t="shared" si="52"/>
        <v>159811.4140716166</v>
      </c>
      <c r="AD134" s="93">
        <f t="shared" si="52"/>
        <v>0</v>
      </c>
      <c r="AE134" s="93">
        <f t="shared" si="52"/>
        <v>0</v>
      </c>
      <c r="AF134" s="93">
        <f t="shared" si="52"/>
        <v>0</v>
      </c>
      <c r="AG134" s="93">
        <f t="shared" si="52"/>
        <v>32575.651277515222</v>
      </c>
      <c r="AH134" s="93">
        <f t="shared" si="52"/>
        <v>48124.720245832432</v>
      </c>
      <c r="AI134" s="93">
        <f t="shared" si="52"/>
        <v>22813.311926772982</v>
      </c>
      <c r="AJ134" s="93">
        <f t="shared" si="45"/>
        <v>103513.68345012063</v>
      </c>
      <c r="AK134" s="93">
        <f t="shared" si="53"/>
        <v>45407.135583107171</v>
      </c>
      <c r="AL134" s="93">
        <f t="shared" si="53"/>
        <v>51676.568949750486</v>
      </c>
      <c r="AM134" s="92">
        <f t="shared" si="46"/>
        <v>4763165.3000063775</v>
      </c>
      <c r="AN134" s="92">
        <f t="shared" si="54"/>
        <v>9.3058494354817913</v>
      </c>
      <c r="AO134" s="92">
        <f t="shared" si="55"/>
        <v>0.33778405826298946</v>
      </c>
      <c r="AP134" s="92">
        <f t="shared" si="56"/>
        <v>0.21879083095944035</v>
      </c>
      <c r="AQ134" s="92">
        <f t="shared" si="57"/>
        <v>9.5974412218681526E-2</v>
      </c>
      <c r="AR134" s="92">
        <f t="shared" si="58"/>
        <v>0.10922574759980244</v>
      </c>
      <c r="AS134" s="92">
        <f t="shared" si="59"/>
        <v>10.067624484522707</v>
      </c>
      <c r="AT134" s="92">
        <v>0</v>
      </c>
      <c r="AU134" s="92">
        <v>0</v>
      </c>
      <c r="AV134" s="92">
        <f t="shared" si="47"/>
        <v>0</v>
      </c>
      <c r="AW134" s="92">
        <f t="shared" si="48"/>
        <v>0</v>
      </c>
      <c r="AX134" s="92">
        <f t="shared" si="60"/>
        <v>10.07</v>
      </c>
      <c r="AY134" s="184"/>
      <c r="AZ134" s="91">
        <v>283.95999999999998</v>
      </c>
      <c r="BA134" s="91">
        <v>997.23</v>
      </c>
      <c r="BB134" s="92">
        <f t="shared" si="49"/>
        <v>1629903</v>
      </c>
      <c r="BC134" s="92">
        <f t="shared" si="50"/>
        <v>5724001</v>
      </c>
      <c r="BD134" s="93">
        <f t="shared" si="51"/>
        <v>7353904</v>
      </c>
      <c r="BE134" s="184"/>
      <c r="BF134" s="185"/>
      <c r="BG134" s="30"/>
      <c r="BI134" s="30"/>
      <c r="BK134" s="30"/>
    </row>
    <row r="135" spans="1:63" x14ac:dyDescent="0.35">
      <c r="A135" s="90" t="s">
        <v>201</v>
      </c>
      <c r="B135" s="89">
        <v>333</v>
      </c>
      <c r="C135" s="90" t="s">
        <v>206</v>
      </c>
      <c r="D135" s="203">
        <v>11.61</v>
      </c>
      <c r="E135" s="203">
        <f t="shared" si="43"/>
        <v>11.668049999999997</v>
      </c>
      <c r="F135" s="203">
        <f t="shared" si="44"/>
        <v>12.4880882166</v>
      </c>
      <c r="G135" s="91">
        <f>ACA!W141</f>
        <v>1.0884669942108971</v>
      </c>
      <c r="H135" s="91">
        <f>'Formula factor data'!AH138</f>
        <v>887.47</v>
      </c>
      <c r="I135" s="91">
        <f>'Formula factor data'!AI138</f>
        <v>307.21708916900093</v>
      </c>
      <c r="J135" s="91">
        <f>'Formula factor data'!AJ138</f>
        <v>25.431808745882034</v>
      </c>
      <c r="K135" s="91">
        <f>'Formula factor data'!AK138</f>
        <v>109.65715330114175</v>
      </c>
      <c r="L135" s="91">
        <f>'Formula factor data'!AL138</f>
        <v>159.07896746243063</v>
      </c>
      <c r="M135" s="91">
        <f>'Formula factor data'!AM138</f>
        <v>131.80485446094139</v>
      </c>
      <c r="N135" s="91">
        <f>'Formula factor data'!AN138</f>
        <v>220.23545873008712</v>
      </c>
      <c r="O135" s="91">
        <f>'Formula factor data'!AO138</f>
        <v>106.65339636265175</v>
      </c>
      <c r="P135" s="91">
        <f>'Formula factor data'!AP138</f>
        <v>312.31783244186897</v>
      </c>
      <c r="Q135" s="91">
        <f>'Formula factor data'!AQ138</f>
        <v>16.898202187486163</v>
      </c>
      <c r="R135" s="92">
        <f>$G135*'National calculations'!$E$61</f>
        <v>10.005933294534234</v>
      </c>
      <c r="S135" s="92">
        <f>$G135*'National calculations'!$E$62</f>
        <v>1.9112335100749032</v>
      </c>
      <c r="T135" s="92">
        <f>$G135*'National calculations'!$E$70</f>
        <v>2.0417021485912397</v>
      </c>
      <c r="U135" s="92">
        <f>$G135*'National calculations'!$E$71</f>
        <v>1.5462891272418946</v>
      </c>
      <c r="V135" s="92">
        <f>$G135*'National calculations'!$E$72</f>
        <v>1.4562140324511059</v>
      </c>
      <c r="W135" s="92">
        <f>$G135*'National calculations'!$E$73</f>
        <v>1.3361139060633842</v>
      </c>
      <c r="X135" s="92">
        <f>$G135*'National calculations'!$E$74</f>
        <v>0.85571340051250466</v>
      </c>
      <c r="Y135" s="92">
        <f>$G135*'National calculations'!$E$75</f>
        <v>0.70558824252785457</v>
      </c>
      <c r="Z135" s="92">
        <f>$G135*'National calculations'!$E$64</f>
        <v>0.83447954632727306</v>
      </c>
      <c r="AA135" s="92">
        <f>$G135*'National calculations'!$E$65</f>
        <v>5.4010592113786098</v>
      </c>
      <c r="AB135" s="93">
        <f t="shared" si="52"/>
        <v>5061580.4039131692</v>
      </c>
      <c r="AC135" s="93">
        <f t="shared" si="52"/>
        <v>334683.24954185454</v>
      </c>
      <c r="AD135" s="93">
        <f t="shared" si="52"/>
        <v>29596.781778646433</v>
      </c>
      <c r="AE135" s="93">
        <f t="shared" si="52"/>
        <v>96650.148408096269</v>
      </c>
      <c r="AF135" s="93">
        <f t="shared" si="52"/>
        <v>132042.22407137588</v>
      </c>
      <c r="AG135" s="93">
        <f t="shared" si="52"/>
        <v>100380.59039119683</v>
      </c>
      <c r="AH135" s="93">
        <f t="shared" si="52"/>
        <v>107421.3069829119</v>
      </c>
      <c r="AI135" s="93">
        <f t="shared" si="52"/>
        <v>42894.428024515568</v>
      </c>
      <c r="AJ135" s="93">
        <f t="shared" si="45"/>
        <v>508985.47965674289</v>
      </c>
      <c r="AK135" s="93">
        <f t="shared" si="53"/>
        <v>148555.02058182462</v>
      </c>
      <c r="AL135" s="93">
        <f t="shared" si="53"/>
        <v>52022.868630862373</v>
      </c>
      <c r="AM135" s="92">
        <f t="shared" si="46"/>
        <v>6105827.022324454</v>
      </c>
      <c r="AN135" s="92">
        <f t="shared" si="54"/>
        <v>10.005933294534234</v>
      </c>
      <c r="AO135" s="92">
        <f t="shared" si="55"/>
        <v>0.6616151483289171</v>
      </c>
      <c r="AP135" s="92">
        <f t="shared" si="56"/>
        <v>1.0061827237584762</v>
      </c>
      <c r="AQ135" s="92">
        <f t="shared" si="57"/>
        <v>0.29366946840570168</v>
      </c>
      <c r="AR135" s="92">
        <f t="shared" si="58"/>
        <v>0.10284087414837718</v>
      </c>
      <c r="AS135" s="92">
        <f t="shared" si="59"/>
        <v>12.070241509175707</v>
      </c>
      <c r="AT135" s="92">
        <v>0</v>
      </c>
      <c r="AU135" s="92">
        <v>0</v>
      </c>
      <c r="AV135" s="92">
        <f t="shared" si="47"/>
        <v>0</v>
      </c>
      <c r="AW135" s="92">
        <f t="shared" si="48"/>
        <v>0</v>
      </c>
      <c r="AX135" s="92">
        <f t="shared" si="60"/>
        <v>12.07</v>
      </c>
      <c r="AY135" s="184"/>
      <c r="AZ135" s="91">
        <v>303.61</v>
      </c>
      <c r="BA135" s="91">
        <v>1066.24</v>
      </c>
      <c r="BB135" s="92">
        <f t="shared" si="49"/>
        <v>2088807</v>
      </c>
      <c r="BC135" s="92">
        <f t="shared" si="50"/>
        <v>7335625</v>
      </c>
      <c r="BD135" s="93">
        <f t="shared" si="51"/>
        <v>9424432</v>
      </c>
      <c r="BE135" s="184"/>
      <c r="BF135" s="185"/>
      <c r="BG135" s="30"/>
      <c r="BI135" s="30"/>
      <c r="BK135" s="30"/>
    </row>
    <row r="136" spans="1:63" x14ac:dyDescent="0.35">
      <c r="A136" s="90" t="s">
        <v>201</v>
      </c>
      <c r="B136" s="89">
        <v>893</v>
      </c>
      <c r="C136" s="90" t="s">
        <v>207</v>
      </c>
      <c r="D136" s="203">
        <v>9.85</v>
      </c>
      <c r="E136" s="203">
        <f t="shared" si="43"/>
        <v>9.8992499999999986</v>
      </c>
      <c r="F136" s="203">
        <f t="shared" si="44"/>
        <v>10.594975791</v>
      </c>
      <c r="G136" s="91">
        <f>ACA!W142</f>
        <v>1.0377096100413985</v>
      </c>
      <c r="H136" s="91">
        <f>'Formula factor data'!AH139</f>
        <v>1436.72</v>
      </c>
      <c r="I136" s="91">
        <f>'Formula factor data'!AI139</f>
        <v>264.85702685003275</v>
      </c>
      <c r="J136" s="91">
        <f>'Formula factor data'!AJ139</f>
        <v>0</v>
      </c>
      <c r="K136" s="91">
        <f>'Formula factor data'!AK139</f>
        <v>17.40374955982816</v>
      </c>
      <c r="L136" s="91">
        <f>'Formula factor data'!AL139</f>
        <v>40.575020776110996</v>
      </c>
      <c r="M136" s="91">
        <f>'Formula factor data'!AM139</f>
        <v>37.134744700331012</v>
      </c>
      <c r="N136" s="91">
        <f>'Formula factor data'!AN139</f>
        <v>77.203842524121413</v>
      </c>
      <c r="O136" s="91">
        <f>'Formula factor data'!AO139</f>
        <v>174.84697232199451</v>
      </c>
      <c r="P136" s="91">
        <f>'Formula factor data'!AP139</f>
        <v>84.336700685474398</v>
      </c>
      <c r="Q136" s="91">
        <f>'Formula factor data'!AQ139</f>
        <v>26.511511710432931</v>
      </c>
      <c r="R136" s="92">
        <f>$G136*'National calculations'!$E$61</f>
        <v>9.539336693161637</v>
      </c>
      <c r="S136" s="92">
        <f>$G136*'National calculations'!$E$62</f>
        <v>1.8221088843173534</v>
      </c>
      <c r="T136" s="92">
        <f>$G136*'National calculations'!$E$70</f>
        <v>1.9464935103257628</v>
      </c>
      <c r="U136" s="92">
        <f>$G136*'National calculations'!$E$71</f>
        <v>1.474182585026129</v>
      </c>
      <c r="V136" s="92">
        <f>$G136*'National calculations'!$E$72</f>
        <v>1.3883078713352877</v>
      </c>
      <c r="W136" s="92">
        <f>$G136*'National calculations'!$E$73</f>
        <v>1.2738082530808295</v>
      </c>
      <c r="X136" s="92">
        <f>$G136*'National calculations'!$E$74</f>
        <v>0.81580978006300331</v>
      </c>
      <c r="Y136" s="92">
        <f>$G136*'National calculations'!$E$75</f>
        <v>0.67268525724493244</v>
      </c>
      <c r="Z136" s="92">
        <f>$G136*'National calculations'!$E$64</f>
        <v>0.79556610279632889</v>
      </c>
      <c r="AA136" s="92">
        <f>$G136*'National calculations'!$E$65</f>
        <v>5.1491970614262375</v>
      </c>
      <c r="AB136" s="93">
        <f t="shared" si="52"/>
        <v>7812052.8138655368</v>
      </c>
      <c r="AC136" s="93">
        <f t="shared" si="52"/>
        <v>275081.05476747494</v>
      </c>
      <c r="AD136" s="93">
        <f t="shared" si="52"/>
        <v>0</v>
      </c>
      <c r="AE136" s="93">
        <f t="shared" si="52"/>
        <v>14624.093573695254</v>
      </c>
      <c r="AF136" s="93">
        <f t="shared" si="52"/>
        <v>32108.453812148611</v>
      </c>
      <c r="AG136" s="93">
        <f t="shared" si="52"/>
        <v>26962.450236938803</v>
      </c>
      <c r="AH136" s="93">
        <f t="shared" si="52"/>
        <v>35900.680380084676</v>
      </c>
      <c r="AI136" s="93">
        <f t="shared" ref="AI136:AI159" si="61">O136*Y136*38*15</f>
        <v>67041.678916303514</v>
      </c>
      <c r="AJ136" s="93">
        <f t="shared" si="45"/>
        <v>176637.35691917088</v>
      </c>
      <c r="AK136" s="93">
        <f t="shared" si="53"/>
        <v>38244.389563614699</v>
      </c>
      <c r="AL136" s="93">
        <f t="shared" si="53"/>
        <v>77812.40897019727</v>
      </c>
      <c r="AM136" s="92">
        <f t="shared" si="46"/>
        <v>8379828.0240859948</v>
      </c>
      <c r="AN136" s="92">
        <f t="shared" si="54"/>
        <v>9.539336693161637</v>
      </c>
      <c r="AO136" s="92">
        <f t="shared" si="55"/>
        <v>0.33590284933551734</v>
      </c>
      <c r="AP136" s="92">
        <f t="shared" si="56"/>
        <v>0.21569275840678387</v>
      </c>
      <c r="AQ136" s="92">
        <f t="shared" si="57"/>
        <v>4.6700415033578795E-2</v>
      </c>
      <c r="AR136" s="92">
        <f t="shared" si="58"/>
        <v>9.5017121076708427E-2</v>
      </c>
      <c r="AS136" s="92">
        <f t="shared" si="59"/>
        <v>10.232649837014225</v>
      </c>
      <c r="AT136" s="92">
        <v>0</v>
      </c>
      <c r="AU136" s="92">
        <v>0</v>
      </c>
      <c r="AV136" s="92">
        <f t="shared" si="47"/>
        <v>0</v>
      </c>
      <c r="AW136" s="92">
        <f t="shared" si="48"/>
        <v>0</v>
      </c>
      <c r="AX136" s="92">
        <f t="shared" si="60"/>
        <v>10.23</v>
      </c>
      <c r="AY136" s="184"/>
      <c r="AZ136" s="91">
        <v>491.51</v>
      </c>
      <c r="BA136" s="91">
        <v>1726.13</v>
      </c>
      <c r="BB136" s="92">
        <f t="shared" si="49"/>
        <v>2866044</v>
      </c>
      <c r="BC136" s="92">
        <f t="shared" si="50"/>
        <v>10065237</v>
      </c>
      <c r="BD136" s="93">
        <f t="shared" si="51"/>
        <v>12931281</v>
      </c>
      <c r="BE136" s="184"/>
      <c r="BF136" s="185"/>
      <c r="BG136" s="30"/>
      <c r="BI136" s="30"/>
      <c r="BK136" s="30"/>
    </row>
    <row r="137" spans="1:63" x14ac:dyDescent="0.35">
      <c r="A137" s="90" t="s">
        <v>201</v>
      </c>
      <c r="B137" s="89">
        <v>334</v>
      </c>
      <c r="C137" s="90" t="s">
        <v>208</v>
      </c>
      <c r="D137" s="203">
        <v>10.91</v>
      </c>
      <c r="E137" s="203">
        <f t="shared" si="43"/>
        <v>10.964549999999999</v>
      </c>
      <c r="F137" s="203">
        <f t="shared" si="44"/>
        <v>11.735145774599999</v>
      </c>
      <c r="G137" s="91">
        <f>ACA!W143</f>
        <v>1.0936035149016312</v>
      </c>
      <c r="H137" s="91">
        <f>'Formula factor data'!AH140</f>
        <v>1086.45</v>
      </c>
      <c r="I137" s="91">
        <f>'Formula factor data'!AI140</f>
        <v>256.5916395575797</v>
      </c>
      <c r="J137" s="91">
        <f>'Formula factor data'!AJ140</f>
        <v>50.354595652173913</v>
      </c>
      <c r="K137" s="91">
        <f>'Formula factor data'!AK140</f>
        <v>153.14221304347825</v>
      </c>
      <c r="L137" s="91">
        <f>'Formula factor data'!AL140</f>
        <v>37.789565217391306</v>
      </c>
      <c r="M137" s="91">
        <f>'Formula factor data'!AM140</f>
        <v>18.422413043478262</v>
      </c>
      <c r="N137" s="91">
        <f>'Formula factor data'!AN140</f>
        <v>37.033773913043483</v>
      </c>
      <c r="O137" s="91">
        <f>'Formula factor data'!AO140</f>
        <v>60.368830434782616</v>
      </c>
      <c r="P137" s="91">
        <f>'Formula factor data'!AP140</f>
        <v>173.77269536623501</v>
      </c>
      <c r="Q137" s="91">
        <f>'Formula factor data'!AQ140</f>
        <v>26.715193075898803</v>
      </c>
      <c r="R137" s="92">
        <f>$G137*'National calculations'!$E$61</f>
        <v>10.053151706916816</v>
      </c>
      <c r="S137" s="92">
        <f>$G137*'National calculations'!$E$62</f>
        <v>1.9202526999277301</v>
      </c>
      <c r="T137" s="92">
        <f>$G137*'National calculations'!$E$70</f>
        <v>2.0513370253365451</v>
      </c>
      <c r="U137" s="92">
        <f>$G137*'National calculations'!$E$71</f>
        <v>1.5535861294828246</v>
      </c>
      <c r="V137" s="92">
        <f>$G137*'National calculations'!$E$72</f>
        <v>1.4630859666003311</v>
      </c>
      <c r="W137" s="92">
        <f>$G137*'National calculations'!$E$73</f>
        <v>1.3424190827570033</v>
      </c>
      <c r="X137" s="92">
        <f>$G137*'National calculations'!$E$74</f>
        <v>0.85975154738369886</v>
      </c>
      <c r="Y137" s="92">
        <f>$G137*'National calculations'!$E$75</f>
        <v>0.70891794257954099</v>
      </c>
      <c r="Z137" s="92">
        <f>$G137*'National calculations'!$E$64</f>
        <v>0.8384174897637775</v>
      </c>
      <c r="AA137" s="92">
        <f>$G137*'National calculations'!$E$65</f>
        <v>5.4265470328180081</v>
      </c>
      <c r="AB137" s="93">
        <f t="shared" ref="AB137:AH159" si="62">H137*R137*38*15</f>
        <v>6225680.6030284716</v>
      </c>
      <c r="AC137" s="93">
        <f t="shared" si="62"/>
        <v>280850.84952441545</v>
      </c>
      <c r="AD137" s="93">
        <f t="shared" si="62"/>
        <v>58877.720480578326</v>
      </c>
      <c r="AE137" s="93">
        <f t="shared" si="62"/>
        <v>135614.18227291136</v>
      </c>
      <c r="AF137" s="93">
        <f t="shared" si="62"/>
        <v>31514.948055491135</v>
      </c>
      <c r="AG137" s="93">
        <f t="shared" si="62"/>
        <v>14096.441327398141</v>
      </c>
      <c r="AH137" s="93">
        <f t="shared" si="62"/>
        <v>18148.711323502401</v>
      </c>
      <c r="AI137" s="93">
        <f t="shared" si="61"/>
        <v>24394.031828622785</v>
      </c>
      <c r="AJ137" s="93">
        <f t="shared" si="45"/>
        <v>282646.03528850415</v>
      </c>
      <c r="AK137" s="93">
        <f t="shared" ref="AK137:AL159" si="63">P137*Z137*38*15</f>
        <v>83045.618211913286</v>
      </c>
      <c r="AL137" s="93">
        <f t="shared" si="63"/>
        <v>82633.613478791929</v>
      </c>
      <c r="AM137" s="92">
        <f t="shared" si="46"/>
        <v>6954856.7195320958</v>
      </c>
      <c r="AN137" s="92">
        <f t="shared" ref="AN137:AN159" si="64">AB137/($H137*15*38)</f>
        <v>10.053151706916816</v>
      </c>
      <c r="AO137" s="92">
        <f t="shared" ref="AO137:AO159" si="65">AC137/($H137*15*38)</f>
        <v>0.45351446328807155</v>
      </c>
      <c r="AP137" s="92">
        <f t="shared" ref="AP137:AP159" si="66">AJ137/($H137*15*38)</f>
        <v>0.45641330696143667</v>
      </c>
      <c r="AQ137" s="92">
        <f t="shared" ref="AQ137:AQ159" si="67">AK137/($H137*15*38)</f>
        <v>0.1341010327566334</v>
      </c>
      <c r="AR137" s="92">
        <f t="shared" ref="AR137:AR159" si="68">AL137/($H137*15*38)</f>
        <v>0.13343573263121067</v>
      </c>
      <c r="AS137" s="92">
        <f t="shared" ref="AS137:AS159" si="69">AM137/($H137*15*38)</f>
        <v>11.230616242554168</v>
      </c>
      <c r="AT137" s="92">
        <v>0</v>
      </c>
      <c r="AU137" s="92">
        <v>0</v>
      </c>
      <c r="AV137" s="92">
        <f t="shared" si="47"/>
        <v>0</v>
      </c>
      <c r="AW137" s="92">
        <f t="shared" si="48"/>
        <v>0</v>
      </c>
      <c r="AX137" s="92">
        <f t="shared" ref="AX137:AX159" si="70">ROUND(AS137+AT137-AU137,2)</f>
        <v>11.23</v>
      </c>
      <c r="AY137" s="184"/>
      <c r="AZ137" s="91">
        <v>371.68</v>
      </c>
      <c r="BA137" s="91">
        <v>1305.3</v>
      </c>
      <c r="BB137" s="92">
        <f t="shared" si="49"/>
        <v>2379161</v>
      </c>
      <c r="BC137" s="92">
        <f t="shared" si="50"/>
        <v>8355356</v>
      </c>
      <c r="BD137" s="93">
        <f t="shared" si="51"/>
        <v>10734517</v>
      </c>
      <c r="BE137" s="184"/>
      <c r="BF137" s="185"/>
      <c r="BG137" s="30"/>
      <c r="BI137" s="30"/>
      <c r="BK137" s="30"/>
    </row>
    <row r="138" spans="1:63" x14ac:dyDescent="0.35">
      <c r="A138" s="90" t="s">
        <v>201</v>
      </c>
      <c r="B138" s="89">
        <v>860</v>
      </c>
      <c r="C138" s="90" t="s">
        <v>209</v>
      </c>
      <c r="D138" s="203">
        <v>10.4</v>
      </c>
      <c r="E138" s="203">
        <f t="shared" ref="E138:E159" si="71">$D138*100.5%</f>
        <v>10.452</v>
      </c>
      <c r="F138" s="203">
        <f t="shared" ref="F138:F159" si="72">$D138*107.563206%</f>
        <v>11.186573424000001</v>
      </c>
      <c r="G138" s="91">
        <f>ACA!W144</f>
        <v>1.0799210948408413</v>
      </c>
      <c r="H138" s="91">
        <f>'Formula factor data'!AH141</f>
        <v>4331.21</v>
      </c>
      <c r="I138" s="91">
        <f>'Formula factor data'!AI141</f>
        <v>839.21682841777363</v>
      </c>
      <c r="J138" s="91">
        <f>'Formula factor data'!AJ141</f>
        <v>6.6618702938475671</v>
      </c>
      <c r="K138" s="91">
        <f>'Formula factor data'!AK141</f>
        <v>70.794800734618917</v>
      </c>
      <c r="L138" s="91">
        <f>'Formula factor data'!AL141</f>
        <v>121.60399058769514</v>
      </c>
      <c r="M138" s="91">
        <f>'Formula factor data'!AM141</f>
        <v>223.22237029384758</v>
      </c>
      <c r="N138" s="91">
        <f>'Formula factor data'!AN141</f>
        <v>513.85889072543614</v>
      </c>
      <c r="O138" s="91">
        <f>'Formula factor data'!AO141</f>
        <v>325.53676629935723</v>
      </c>
      <c r="P138" s="91">
        <f>'Formula factor data'!AP141</f>
        <v>404.39663287999042</v>
      </c>
      <c r="Q138" s="91">
        <f>'Formula factor data'!AQ141</f>
        <v>83.407070151306741</v>
      </c>
      <c r="R138" s="92">
        <f>$G138*'National calculations'!$E$61</f>
        <v>9.9273735407765447</v>
      </c>
      <c r="S138" s="92">
        <f>$G138*'National calculations'!$E$62</f>
        <v>1.8962278100062302</v>
      </c>
      <c r="T138" s="92">
        <f>$G138*'National calculations'!$E$70</f>
        <v>2.0256720978884744</v>
      </c>
      <c r="U138" s="92">
        <f>$G138*'National calculations'!$E$71</f>
        <v>1.5341487211949472</v>
      </c>
      <c r="V138" s="92">
        <f>$G138*'National calculations'!$E$72</f>
        <v>1.4447808345233981</v>
      </c>
      <c r="W138" s="92">
        <f>$G138*'National calculations'!$E$73</f>
        <v>1.3256236522946627</v>
      </c>
      <c r="X138" s="92">
        <f>$G138*'National calculations'!$E$74</f>
        <v>0.84899492337972793</v>
      </c>
      <c r="Y138" s="92">
        <f>$G138*'National calculations'!$E$75</f>
        <v>0.70004844559381063</v>
      </c>
      <c r="Z138" s="92">
        <f>$G138*'National calculations'!$E$64</f>
        <v>0.8279277829139482</v>
      </c>
      <c r="AA138" s="92">
        <f>$G138*'National calculations'!$E$65</f>
        <v>5.3586537836002357</v>
      </c>
      <c r="AB138" s="93">
        <f t="shared" si="62"/>
        <v>24508597.545521662</v>
      </c>
      <c r="AC138" s="93">
        <f t="shared" si="62"/>
        <v>907067.38454247522</v>
      </c>
      <c r="AD138" s="93">
        <f t="shared" si="62"/>
        <v>7692.0159211794917</v>
      </c>
      <c r="AE138" s="93">
        <f t="shared" si="62"/>
        <v>61907.559218132024</v>
      </c>
      <c r="AF138" s="93">
        <f t="shared" si="62"/>
        <v>100143.93555151942</v>
      </c>
      <c r="AG138" s="93">
        <f t="shared" si="62"/>
        <v>168668.04665619702</v>
      </c>
      <c r="AH138" s="93">
        <f t="shared" si="62"/>
        <v>248670.24604887713</v>
      </c>
      <c r="AI138" s="93">
        <f t="shared" si="61"/>
        <v>129898.15912195535</v>
      </c>
      <c r="AJ138" s="93">
        <f t="shared" ref="AJ138:AJ159" si="73">SUM(AD138:AI138)</f>
        <v>716979.96251786046</v>
      </c>
      <c r="AK138" s="93">
        <f t="shared" si="63"/>
        <v>190842.38837657188</v>
      </c>
      <c r="AL138" s="93">
        <f t="shared" si="63"/>
        <v>254761.27886582684</v>
      </c>
      <c r="AM138" s="92">
        <f t="shared" ref="AM138:AM159" si="74">SUM(AB138, AC138, AJ138, AK138, AL138)</f>
        <v>26578248.559824396</v>
      </c>
      <c r="AN138" s="92">
        <f t="shared" si="64"/>
        <v>9.9273735407765429</v>
      </c>
      <c r="AO138" s="92">
        <f t="shared" si="65"/>
        <v>0.36741379168200317</v>
      </c>
      <c r="AP138" s="92">
        <f t="shared" si="66"/>
        <v>0.2904175930893832</v>
      </c>
      <c r="AQ138" s="92">
        <f t="shared" si="67"/>
        <v>7.7302002830201319E-2</v>
      </c>
      <c r="AR138" s="92">
        <f t="shared" si="68"/>
        <v>0.10319278262778997</v>
      </c>
      <c r="AS138" s="92">
        <f t="shared" si="69"/>
        <v>10.76569971100592</v>
      </c>
      <c r="AT138" s="92">
        <v>0</v>
      </c>
      <c r="AU138" s="92">
        <v>0</v>
      </c>
      <c r="AV138" s="92">
        <f t="shared" ref="AV138:AV159" si="75">AT138*$H138*15*38</f>
        <v>0</v>
      </c>
      <c r="AW138" s="92">
        <f t="shared" ref="AW138:AW159" si="76">AU138*$H138*15*38</f>
        <v>0</v>
      </c>
      <c r="AX138" s="92">
        <f t="shared" si="70"/>
        <v>10.77</v>
      </c>
      <c r="AY138" s="184"/>
      <c r="AZ138" s="91">
        <v>1481.73</v>
      </c>
      <c r="BA138" s="91">
        <v>5203.68</v>
      </c>
      <c r="BB138" s="92">
        <f t="shared" ref="BB138:BB159" si="77">ROUNDUP(AZ138*$AX138*15*38,0)</f>
        <v>9096193</v>
      </c>
      <c r="BC138" s="92">
        <f t="shared" ref="BC138:BC159" si="78">ROUNDUP(BA138*$AX138*15*38,0)</f>
        <v>31944872</v>
      </c>
      <c r="BD138" s="93">
        <f t="shared" ref="BD138:BD159" si="79" xml:space="preserve"> BB138+BC138</f>
        <v>41041065</v>
      </c>
      <c r="BE138" s="184"/>
      <c r="BF138" s="185"/>
      <c r="BG138" s="30"/>
      <c r="BI138" s="30"/>
      <c r="BK138" s="30"/>
    </row>
    <row r="139" spans="1:63" x14ac:dyDescent="0.35">
      <c r="A139" s="90" t="s">
        <v>201</v>
      </c>
      <c r="B139" s="89">
        <v>861</v>
      </c>
      <c r="C139" s="90" t="s">
        <v>210</v>
      </c>
      <c r="D139" s="203">
        <v>10.93</v>
      </c>
      <c r="E139" s="203">
        <f t="shared" si="71"/>
        <v>10.984649999999998</v>
      </c>
      <c r="F139" s="203">
        <f t="shared" si="72"/>
        <v>11.7566584158</v>
      </c>
      <c r="G139" s="91">
        <f>ACA!W145</f>
        <v>1.0270513818611153</v>
      </c>
      <c r="H139" s="91">
        <f>'Formula factor data'!AH142</f>
        <v>726.9</v>
      </c>
      <c r="I139" s="91">
        <f>'Formula factor data'!AI142</f>
        <v>285.39771819053709</v>
      </c>
      <c r="J139" s="91">
        <f>'Formula factor data'!AJ142</f>
        <v>37.997884908536584</v>
      </c>
      <c r="K139" s="91">
        <f>'Formula factor data'!AK142</f>
        <v>145.01987423780486</v>
      </c>
      <c r="L139" s="91">
        <f>'Formula factor data'!AL142</f>
        <v>114.68620426829268</v>
      </c>
      <c r="M139" s="91">
        <f>'Formula factor data'!AM142</f>
        <v>59.88245045731707</v>
      </c>
      <c r="N139" s="91">
        <f>'Formula factor data'!AN142</f>
        <v>122.53509908536586</v>
      </c>
      <c r="O139" s="91">
        <f>'Formula factor data'!AO142</f>
        <v>60.667339939024394</v>
      </c>
      <c r="P139" s="91">
        <f>'Formula factor data'!AP142</f>
        <v>191.94567209238002</v>
      </c>
      <c r="Q139" s="91">
        <f>'Formula factor data'!AQ142</f>
        <v>16.457599950102914</v>
      </c>
      <c r="R139" s="92">
        <f>$G139*'National calculations'!$E$61</f>
        <v>9.441358967813013</v>
      </c>
      <c r="S139" s="92">
        <f>$G139*'National calculations'!$E$62</f>
        <v>1.8033941571234897</v>
      </c>
      <c r="T139" s="92">
        <f>$G139*'National calculations'!$E$70</f>
        <v>1.926501239093289</v>
      </c>
      <c r="U139" s="92">
        <f>$G139*'National calculations'!$E$71</f>
        <v>1.4590413796074171</v>
      </c>
      <c r="V139" s="92">
        <f>$G139*'National calculations'!$E$72</f>
        <v>1.3740486778827143</v>
      </c>
      <c r="W139" s="92">
        <f>$G139*'National calculations'!$E$73</f>
        <v>1.2607250755831076</v>
      </c>
      <c r="X139" s="92">
        <f>$G139*'National calculations'!$E$74</f>
        <v>0.80743066638468697</v>
      </c>
      <c r="Y139" s="92">
        <f>$G139*'National calculations'!$E$75</f>
        <v>0.66577616351018043</v>
      </c>
      <c r="Z139" s="92">
        <f>$G139*'National calculations'!$E$64</f>
        <v>0.78739491022564079</v>
      </c>
      <c r="AA139" s="92">
        <f>$G139*'National calculations'!$E$65</f>
        <v>5.09631009122295</v>
      </c>
      <c r="AB139" s="93">
        <f t="shared" si="62"/>
        <v>3911866.5852108691</v>
      </c>
      <c r="AC139" s="93">
        <f t="shared" si="62"/>
        <v>293370.20914147882</v>
      </c>
      <c r="AD139" s="93">
        <f t="shared" si="62"/>
        <v>41725.694244755352</v>
      </c>
      <c r="AE139" s="93">
        <f t="shared" si="62"/>
        <v>120606.29850569993</v>
      </c>
      <c r="AF139" s="93">
        <f t="shared" si="62"/>
        <v>89823.123587353635</v>
      </c>
      <c r="AG139" s="93">
        <f t="shared" si="62"/>
        <v>43032.324920974577</v>
      </c>
      <c r="AH139" s="93">
        <f t="shared" si="62"/>
        <v>56395.000124706043</v>
      </c>
      <c r="AI139" s="93">
        <f t="shared" si="61"/>
        <v>23022.795235933816</v>
      </c>
      <c r="AJ139" s="93">
        <f t="shared" si="73"/>
        <v>374605.23661942332</v>
      </c>
      <c r="AK139" s="93">
        <f t="shared" si="63"/>
        <v>86148.115789866511</v>
      </c>
      <c r="AL139" s="93">
        <f t="shared" si="63"/>
        <v>47807.62864072129</v>
      </c>
      <c r="AM139" s="92">
        <f t="shared" si="74"/>
        <v>4713797.7754023587</v>
      </c>
      <c r="AN139" s="92">
        <f t="shared" si="64"/>
        <v>9.441358967813013</v>
      </c>
      <c r="AO139" s="92">
        <f t="shared" si="65"/>
        <v>0.70805417174465668</v>
      </c>
      <c r="AP139" s="92">
        <f t="shared" si="66"/>
        <v>0.90411634269880348</v>
      </c>
      <c r="AQ139" s="92">
        <f t="shared" si="67"/>
        <v>0.20791999621045515</v>
      </c>
      <c r="AR139" s="92">
        <f t="shared" si="68"/>
        <v>0.11538455455085955</v>
      </c>
      <c r="AS139" s="92">
        <f t="shared" si="69"/>
        <v>11.376834033017786</v>
      </c>
      <c r="AT139" s="92">
        <v>0</v>
      </c>
      <c r="AU139" s="92">
        <v>0</v>
      </c>
      <c r="AV139" s="92">
        <f t="shared" si="75"/>
        <v>0</v>
      </c>
      <c r="AW139" s="92">
        <f t="shared" si="76"/>
        <v>0</v>
      </c>
      <c r="AX139" s="92">
        <f t="shared" si="70"/>
        <v>11.38</v>
      </c>
      <c r="AY139" s="184"/>
      <c r="AZ139" s="91">
        <v>248.68</v>
      </c>
      <c r="BA139" s="91">
        <v>873.31999999999994</v>
      </c>
      <c r="BB139" s="92">
        <f t="shared" si="77"/>
        <v>1613088</v>
      </c>
      <c r="BC139" s="92">
        <f t="shared" si="78"/>
        <v>5664878</v>
      </c>
      <c r="BD139" s="93">
        <f t="shared" si="79"/>
        <v>7277966</v>
      </c>
      <c r="BE139" s="184"/>
      <c r="BF139" s="185"/>
      <c r="BG139" s="30"/>
      <c r="BI139" s="30"/>
      <c r="BK139" s="30"/>
    </row>
    <row r="140" spans="1:63" x14ac:dyDescent="0.35">
      <c r="A140" s="90" t="s">
        <v>201</v>
      </c>
      <c r="B140" s="89">
        <v>894</v>
      </c>
      <c r="C140" s="90" t="s">
        <v>211</v>
      </c>
      <c r="D140" s="203">
        <v>10.61</v>
      </c>
      <c r="E140" s="203">
        <f t="shared" si="71"/>
        <v>10.663049999999998</v>
      </c>
      <c r="F140" s="203">
        <f t="shared" si="72"/>
        <v>11.412456156599999</v>
      </c>
      <c r="G140" s="91">
        <f>ACA!W146</f>
        <v>1.029570844991085</v>
      </c>
      <c r="H140" s="91">
        <f>'Formula factor data'!AH143</f>
        <v>898.02</v>
      </c>
      <c r="I140" s="91">
        <f>'Formula factor data'!AI143</f>
        <v>258.26080062323962</v>
      </c>
      <c r="J140" s="91">
        <f>'Formula factor data'!AJ143</f>
        <v>95.043755992104522</v>
      </c>
      <c r="K140" s="91">
        <f>'Formula factor data'!AK143</f>
        <v>34.691815020208665</v>
      </c>
      <c r="L140" s="91">
        <f>'Formula factor data'!AL143</f>
        <v>47.015428141742646</v>
      </c>
      <c r="M140" s="91">
        <f>'Formula factor data'!AM143</f>
        <v>49.885310649497129</v>
      </c>
      <c r="N140" s="91">
        <f>'Formula factor data'!AN143</f>
        <v>132.01459535670645</v>
      </c>
      <c r="O140" s="91">
        <f>'Formula factor data'!AO143</f>
        <v>173.29025848294012</v>
      </c>
      <c r="P140" s="91">
        <f>'Formula factor data'!AP143</f>
        <v>164.20995823332601</v>
      </c>
      <c r="Q140" s="91">
        <f>'Formula factor data'!AQ143</f>
        <v>24.571011994002998</v>
      </c>
      <c r="R140" s="92">
        <f>$G140*'National calculations'!$E$61</f>
        <v>9.4645195966153501</v>
      </c>
      <c r="S140" s="92">
        <f>$G140*'National calculations'!$E$62</f>
        <v>1.8078180692742547</v>
      </c>
      <c r="T140" s="92">
        <f>$G140*'National calculations'!$E$70</f>
        <v>1.9312271456325907</v>
      </c>
      <c r="U140" s="92">
        <f>$G140*'National calculations'!$E$71</f>
        <v>1.4626205588246826</v>
      </c>
      <c r="V140" s="92">
        <f>$G140*'National calculations'!$E$72</f>
        <v>1.3774193612232457</v>
      </c>
      <c r="W140" s="92">
        <f>$G140*'National calculations'!$E$73</f>
        <v>1.2638177644213273</v>
      </c>
      <c r="X140" s="92">
        <f>$G140*'National calculations'!$E$74</f>
        <v>0.80941137721365908</v>
      </c>
      <c r="Y140" s="92">
        <f>$G140*'National calculations'!$E$75</f>
        <v>0.66740938121126259</v>
      </c>
      <c r="Z140" s="92">
        <f>$G140*'National calculations'!$E$64</f>
        <v>0.78932647127514199</v>
      </c>
      <c r="AA140" s="92">
        <f>$G140*'National calculations'!$E$65</f>
        <v>5.1088118663049924</v>
      </c>
      <c r="AB140" s="93">
        <f t="shared" si="62"/>
        <v>4844616.8962469343</v>
      </c>
      <c r="AC140" s="93">
        <f t="shared" si="62"/>
        <v>266126.46891259908</v>
      </c>
      <c r="AD140" s="93">
        <f t="shared" si="62"/>
        <v>104624.1165090545</v>
      </c>
      <c r="AE140" s="93">
        <f t="shared" si="62"/>
        <v>28922.348266755063</v>
      </c>
      <c r="AF140" s="93">
        <f t="shared" si="62"/>
        <v>36913.177769222842</v>
      </c>
      <c r="AG140" s="93">
        <f t="shared" si="62"/>
        <v>35936.186816031208</v>
      </c>
      <c r="AH140" s="93">
        <f t="shared" si="62"/>
        <v>60906.845800786141</v>
      </c>
      <c r="AI140" s="93">
        <f t="shared" si="61"/>
        <v>65923.660184902124</v>
      </c>
      <c r="AJ140" s="93">
        <f t="shared" si="73"/>
        <v>333226.3353467519</v>
      </c>
      <c r="AK140" s="93">
        <f t="shared" si="63"/>
        <v>73880.702121913302</v>
      </c>
      <c r="AL140" s="93">
        <f t="shared" si="63"/>
        <v>71551.346255988348</v>
      </c>
      <c r="AM140" s="92">
        <f t="shared" si="74"/>
        <v>5589401.7488841861</v>
      </c>
      <c r="AN140" s="92">
        <f t="shared" si="64"/>
        <v>9.4645195966153501</v>
      </c>
      <c r="AO140" s="92">
        <f t="shared" si="65"/>
        <v>0.51990884607461774</v>
      </c>
      <c r="AP140" s="92">
        <f t="shared" si="66"/>
        <v>0.65099619815983456</v>
      </c>
      <c r="AQ140" s="92">
        <f t="shared" si="67"/>
        <v>0.14433449909862772</v>
      </c>
      <c r="AR140" s="92">
        <f t="shared" si="68"/>
        <v>0.13978383292363736</v>
      </c>
      <c r="AS140" s="92">
        <f t="shared" si="69"/>
        <v>10.919542972872065</v>
      </c>
      <c r="AT140" s="92">
        <v>0</v>
      </c>
      <c r="AU140" s="92">
        <v>0</v>
      </c>
      <c r="AV140" s="92">
        <f t="shared" si="75"/>
        <v>0</v>
      </c>
      <c r="AW140" s="92">
        <f t="shared" si="76"/>
        <v>0</v>
      </c>
      <c r="AX140" s="92">
        <f t="shared" si="70"/>
        <v>10.92</v>
      </c>
      <c r="AY140" s="184"/>
      <c r="AZ140" s="91">
        <v>307.22000000000003</v>
      </c>
      <c r="BA140" s="91">
        <v>1078.9099999999999</v>
      </c>
      <c r="BB140" s="92">
        <f t="shared" si="77"/>
        <v>1912261</v>
      </c>
      <c r="BC140" s="92">
        <f t="shared" si="78"/>
        <v>6715568</v>
      </c>
      <c r="BD140" s="93">
        <f t="shared" si="79"/>
        <v>8627829</v>
      </c>
      <c r="BE140" s="184"/>
      <c r="BF140" s="185"/>
      <c r="BG140" s="30"/>
      <c r="BI140" s="30"/>
      <c r="BK140" s="30"/>
    </row>
    <row r="141" spans="1:63" x14ac:dyDescent="0.35">
      <c r="A141" s="90" t="s">
        <v>201</v>
      </c>
      <c r="B141" s="89">
        <v>335</v>
      </c>
      <c r="C141" s="90" t="s">
        <v>212</v>
      </c>
      <c r="D141" s="203">
        <v>11.08</v>
      </c>
      <c r="E141" s="203">
        <f t="shared" si="71"/>
        <v>11.135399999999999</v>
      </c>
      <c r="F141" s="203">
        <f t="shared" si="72"/>
        <v>11.9180032248</v>
      </c>
      <c r="G141" s="91">
        <f>ACA!W147</f>
        <v>1.0337676025017828</v>
      </c>
      <c r="H141" s="91">
        <f>'Formula factor data'!AH144</f>
        <v>771.05</v>
      </c>
      <c r="I141" s="91">
        <f>'Formula factor data'!AI144</f>
        <v>269.85208628648274</v>
      </c>
      <c r="J141" s="91">
        <f>'Formula factor data'!AJ144</f>
        <v>76.054222991537529</v>
      </c>
      <c r="K141" s="91">
        <f>'Formula factor data'!AK144</f>
        <v>121.47490658314099</v>
      </c>
      <c r="L141" s="91">
        <f>'Formula factor data'!AL144</f>
        <v>171.47155456643586</v>
      </c>
      <c r="M141" s="91">
        <f>'Formula factor data'!AM144</f>
        <v>58.301175953401469</v>
      </c>
      <c r="N141" s="91">
        <f>'Formula factor data'!AN144</f>
        <v>97.027393120123079</v>
      </c>
      <c r="O141" s="91">
        <f>'Formula factor data'!AO144</f>
        <v>69.571606769974721</v>
      </c>
      <c r="P141" s="91">
        <f>'Formula factor data'!AP144</f>
        <v>201.26265813517497</v>
      </c>
      <c r="Q141" s="91">
        <f>'Formula factor data'!AQ144</f>
        <v>17.46221416007036</v>
      </c>
      <c r="R141" s="92">
        <f>$G141*'National calculations'!$E$61</f>
        <v>9.5030990629002421</v>
      </c>
      <c r="S141" s="92">
        <f>$G141*'National calculations'!$E$62</f>
        <v>1.8151871338676364</v>
      </c>
      <c r="T141" s="92">
        <f>$G141*'National calculations'!$E$70</f>
        <v>1.9390992528000845</v>
      </c>
      <c r="U141" s="92">
        <f>$G141*'National calculations'!$E$71</f>
        <v>1.4685825223412403</v>
      </c>
      <c r="V141" s="92">
        <f>$G141*'National calculations'!$E$72</f>
        <v>1.3830340258941789</v>
      </c>
      <c r="W141" s="92">
        <f>$G141*'National calculations'!$E$73</f>
        <v>1.2689693639647608</v>
      </c>
      <c r="X141" s="92">
        <f>$G141*'National calculations'!$E$74</f>
        <v>0.81271071624709401</v>
      </c>
      <c r="Y141" s="92">
        <f>$G141*'National calculations'!$E$75</f>
        <v>0.67012988883532298</v>
      </c>
      <c r="Z141" s="92">
        <f>$G141*'National calculations'!$E$64</f>
        <v>0.79254393980859217</v>
      </c>
      <c r="AA141" s="92">
        <f>$G141*'National calculations'!$E$65</f>
        <v>5.1296365086061666</v>
      </c>
      <c r="AB141" s="93">
        <f t="shared" si="62"/>
        <v>4176597.7834960613</v>
      </c>
      <c r="AC141" s="93">
        <f t="shared" si="62"/>
        <v>279204.25999250077</v>
      </c>
      <c r="AD141" s="93">
        <f t="shared" si="62"/>
        <v>84061.711575853406</v>
      </c>
      <c r="AE141" s="93">
        <f t="shared" si="62"/>
        <v>101685.67708529037</v>
      </c>
      <c r="AF141" s="93">
        <f t="shared" si="62"/>
        <v>135176.06682986015</v>
      </c>
      <c r="AG141" s="93">
        <f t="shared" si="62"/>
        <v>42169.97151575172</v>
      </c>
      <c r="AH141" s="93">
        <f t="shared" si="62"/>
        <v>44947.465230198839</v>
      </c>
      <c r="AI141" s="93">
        <f t="shared" si="61"/>
        <v>26574.547473189039</v>
      </c>
      <c r="AJ141" s="93">
        <f t="shared" si="73"/>
        <v>434615.43971014355</v>
      </c>
      <c r="AK141" s="93">
        <f t="shared" si="63"/>
        <v>90920.415008436787</v>
      </c>
      <c r="AL141" s="93">
        <f t="shared" si="63"/>
        <v>51057.642427660001</v>
      </c>
      <c r="AM141" s="92">
        <f t="shared" si="74"/>
        <v>5032395.5406348025</v>
      </c>
      <c r="AN141" s="92">
        <f t="shared" si="64"/>
        <v>9.5030990629002403</v>
      </c>
      <c r="AO141" s="92">
        <f t="shared" si="65"/>
        <v>0.63527921026465561</v>
      </c>
      <c r="AP141" s="92">
        <f t="shared" si="66"/>
        <v>0.9888894722283319</v>
      </c>
      <c r="AQ141" s="92">
        <f t="shared" si="67"/>
        <v>0.2068730951492139</v>
      </c>
      <c r="AR141" s="92">
        <f t="shared" si="68"/>
        <v>0.11617250668127423</v>
      </c>
      <c r="AS141" s="92">
        <f t="shared" si="69"/>
        <v>11.450313347223716</v>
      </c>
      <c r="AT141" s="92">
        <v>0</v>
      </c>
      <c r="AU141" s="92">
        <v>0</v>
      </c>
      <c r="AV141" s="92">
        <f t="shared" si="75"/>
        <v>0</v>
      </c>
      <c r="AW141" s="92">
        <f t="shared" si="76"/>
        <v>0</v>
      </c>
      <c r="AX141" s="92">
        <f t="shared" si="70"/>
        <v>11.45</v>
      </c>
      <c r="AY141" s="184"/>
      <c r="AZ141" s="91">
        <v>263.77999999999997</v>
      </c>
      <c r="BA141" s="91">
        <v>926.37</v>
      </c>
      <c r="BB141" s="92">
        <f t="shared" si="77"/>
        <v>1721561</v>
      </c>
      <c r="BC141" s="92">
        <f t="shared" si="78"/>
        <v>6045954</v>
      </c>
      <c r="BD141" s="93">
        <f t="shared" si="79"/>
        <v>7767515</v>
      </c>
      <c r="BE141" s="184"/>
      <c r="BF141" s="185"/>
      <c r="BG141" s="30"/>
      <c r="BI141" s="30"/>
      <c r="BK141" s="30"/>
    </row>
    <row r="142" spans="1:63" x14ac:dyDescent="0.35">
      <c r="A142" s="90" t="s">
        <v>201</v>
      </c>
      <c r="B142" s="89">
        <v>937</v>
      </c>
      <c r="C142" s="90" t="s">
        <v>213</v>
      </c>
      <c r="D142" s="203">
        <v>10.69</v>
      </c>
      <c r="E142" s="203">
        <f t="shared" si="71"/>
        <v>10.743449999999998</v>
      </c>
      <c r="F142" s="203">
        <f t="shared" si="72"/>
        <v>11.4985067214</v>
      </c>
      <c r="G142" s="91">
        <f>ACA!W148</f>
        <v>1.0946973003989315</v>
      </c>
      <c r="H142" s="91">
        <f>'Formula factor data'!AH145</f>
        <v>3049.96</v>
      </c>
      <c r="I142" s="91">
        <f>'Formula factor data'!AI145</f>
        <v>667.06644925096782</v>
      </c>
      <c r="J142" s="91">
        <f>'Formula factor data'!AJ145</f>
        <v>14.31906103286385</v>
      </c>
      <c r="K142" s="91">
        <f>'Formula factor data'!AK145</f>
        <v>79.667795947947198</v>
      </c>
      <c r="L142" s="91">
        <f>'Formula factor data'!AL145</f>
        <v>41.131262564199517</v>
      </c>
      <c r="M142" s="91">
        <f>'Formula factor data'!AM145</f>
        <v>39.881948514352331</v>
      </c>
      <c r="N142" s="91">
        <f>'Formula factor data'!AN145</f>
        <v>219.5909695308315</v>
      </c>
      <c r="O142" s="91">
        <f>'Formula factor data'!AO145</f>
        <v>308.77277247376878</v>
      </c>
      <c r="P142" s="91">
        <f>'Formula factor data'!AP145</f>
        <v>471.92034922949597</v>
      </c>
      <c r="Q142" s="91">
        <f>'Formula factor data'!AQ145</f>
        <v>62.961157019646912</v>
      </c>
      <c r="R142" s="92">
        <f>$G142*'National calculations'!$E$61</f>
        <v>10.063206531530447</v>
      </c>
      <c r="S142" s="92">
        <f>$G142*'National calculations'!$E$62</f>
        <v>1.9221732721696012</v>
      </c>
      <c r="T142" s="92">
        <f>$G142*'National calculations'!$E$70</f>
        <v>2.0533887037170691</v>
      </c>
      <c r="U142" s="92">
        <f>$G142*'National calculations'!$E$71</f>
        <v>1.5551399741386622</v>
      </c>
      <c r="V142" s="92">
        <f>$G142*'National calculations'!$E$72</f>
        <v>1.4645492960334987</v>
      </c>
      <c r="W142" s="92">
        <f>$G142*'National calculations'!$E$73</f>
        <v>1.3437617252266107</v>
      </c>
      <c r="X142" s="92">
        <f>$G142*'National calculations'!$E$74</f>
        <v>0.86061144199906536</v>
      </c>
      <c r="Y142" s="92">
        <f>$G142*'National calculations'!$E$75</f>
        <v>0.70962697849045731</v>
      </c>
      <c r="Z142" s="92">
        <f>$G142*'National calculations'!$E$64</f>
        <v>0.83925604677140475</v>
      </c>
      <c r="AA142" s="92">
        <f>$G142*'National calculations'!$E$65</f>
        <v>5.4319744828618646</v>
      </c>
      <c r="AB142" s="93">
        <f t="shared" si="62"/>
        <v>17494655.113956764</v>
      </c>
      <c r="AC142" s="93">
        <f t="shared" si="62"/>
        <v>730863.8607214354</v>
      </c>
      <c r="AD142" s="93">
        <f t="shared" si="62"/>
        <v>16759.4809584492</v>
      </c>
      <c r="AE142" s="93">
        <f t="shared" si="62"/>
        <v>70619.907254199643</v>
      </c>
      <c r="AF142" s="93">
        <f t="shared" si="62"/>
        <v>34336.094131019418</v>
      </c>
      <c r="AG142" s="93">
        <f t="shared" si="62"/>
        <v>30547.346486395625</v>
      </c>
      <c r="AH142" s="93">
        <f t="shared" si="62"/>
        <v>107720.02553460399</v>
      </c>
      <c r="AI142" s="93">
        <f t="shared" si="61"/>
        <v>124894.68905528873</v>
      </c>
      <c r="AJ142" s="93">
        <f t="shared" si="73"/>
        <v>384877.54341995664</v>
      </c>
      <c r="AK142" s="93">
        <f t="shared" si="63"/>
        <v>225755.3438106367</v>
      </c>
      <c r="AL142" s="93">
        <f t="shared" si="63"/>
        <v>194941.93705504326</v>
      </c>
      <c r="AM142" s="92">
        <f t="shared" si="74"/>
        <v>19031093.798963837</v>
      </c>
      <c r="AN142" s="92">
        <f t="shared" si="64"/>
        <v>10.063206531530447</v>
      </c>
      <c r="AO142" s="92">
        <f t="shared" si="65"/>
        <v>0.42040462809718493</v>
      </c>
      <c r="AP142" s="92">
        <f t="shared" si="66"/>
        <v>0.22138774291659197</v>
      </c>
      <c r="AQ142" s="92">
        <f t="shared" si="67"/>
        <v>0.12985809869156564</v>
      </c>
      <c r="AR142" s="92">
        <f t="shared" si="68"/>
        <v>0.11213373235786081</v>
      </c>
      <c r="AS142" s="92">
        <f t="shared" si="69"/>
        <v>10.946990733593651</v>
      </c>
      <c r="AT142" s="92">
        <v>0</v>
      </c>
      <c r="AU142" s="92">
        <v>0</v>
      </c>
      <c r="AV142" s="92">
        <f t="shared" si="75"/>
        <v>0</v>
      </c>
      <c r="AW142" s="92">
        <f t="shared" si="76"/>
        <v>0</v>
      </c>
      <c r="AX142" s="92">
        <f t="shared" si="70"/>
        <v>10.95</v>
      </c>
      <c r="AY142" s="184"/>
      <c r="AZ142" s="91">
        <v>1043.4100000000001</v>
      </c>
      <c r="BA142" s="91">
        <v>3664.34</v>
      </c>
      <c r="BB142" s="92">
        <f t="shared" si="77"/>
        <v>6512444</v>
      </c>
      <c r="BC142" s="92">
        <f t="shared" si="78"/>
        <v>22870979</v>
      </c>
      <c r="BD142" s="93">
        <f t="shared" si="79"/>
        <v>29383423</v>
      </c>
      <c r="BE142" s="184"/>
      <c r="BF142" s="185"/>
      <c r="BG142" s="30"/>
      <c r="BI142" s="30"/>
      <c r="BK142" s="30"/>
    </row>
    <row r="143" spans="1:63" x14ac:dyDescent="0.35">
      <c r="A143" s="90" t="s">
        <v>201</v>
      </c>
      <c r="B143" s="89">
        <v>336</v>
      </c>
      <c r="C143" s="90" t="s">
        <v>214</v>
      </c>
      <c r="D143" s="203">
        <v>11.27</v>
      </c>
      <c r="E143" s="203">
        <f t="shared" si="71"/>
        <v>11.326349999999998</v>
      </c>
      <c r="F143" s="203">
        <f t="shared" si="72"/>
        <v>12.122373316199999</v>
      </c>
      <c r="G143" s="91">
        <f>ACA!W149</f>
        <v>1.0404819174731541</v>
      </c>
      <c r="H143" s="91">
        <f>'Formula factor data'!AH146</f>
        <v>618.97</v>
      </c>
      <c r="I143" s="91">
        <f>'Formula factor data'!AI146</f>
        <v>262.58360127719021</v>
      </c>
      <c r="J143" s="91">
        <f>'Formula factor data'!AJ146</f>
        <v>44.788788636769702</v>
      </c>
      <c r="K143" s="91">
        <f>'Formula factor data'!AK146</f>
        <v>108.85703114763862</v>
      </c>
      <c r="L143" s="91">
        <f>'Formula factor data'!AL146</f>
        <v>121.75915133107023</v>
      </c>
      <c r="M143" s="91">
        <f>'Formula factor data'!AM146</f>
        <v>81.873168364004528</v>
      </c>
      <c r="N143" s="91">
        <f>'Formula factor data'!AN146</f>
        <v>83.200243582871778</v>
      </c>
      <c r="O143" s="91">
        <f>'Formula factor data'!AO146</f>
        <v>55.995201596093153</v>
      </c>
      <c r="P143" s="91">
        <f>'Formula factor data'!AP146</f>
        <v>184.34014210756098</v>
      </c>
      <c r="Q143" s="91">
        <f>'Formula factor data'!AQ146</f>
        <v>12.976160801704774</v>
      </c>
      <c r="R143" s="92">
        <f>$G143*'National calculations'!$E$61</f>
        <v>9.5648216397715231</v>
      </c>
      <c r="S143" s="92">
        <f>$G143*'National calculations'!$E$62</f>
        <v>1.8269767644570194</v>
      </c>
      <c r="T143" s="92">
        <f>$G143*'National calculations'!$E$70</f>
        <v>1.9516936919298677</v>
      </c>
      <c r="U143" s="92">
        <f>$G143*'National calculations'!$E$71</f>
        <v>1.4781209578586496</v>
      </c>
      <c r="V143" s="92">
        <f>$G143*'National calculations'!$E$72</f>
        <v>1.3920168243911566</v>
      </c>
      <c r="W143" s="92">
        <f>$G143*'National calculations'!$E$73</f>
        <v>1.2772113131011629</v>
      </c>
      <c r="X143" s="92">
        <f>$G143*'National calculations'!$E$74</f>
        <v>0.81798926794119431</v>
      </c>
      <c r="Y143" s="92">
        <f>$G143*'National calculations'!$E$75</f>
        <v>0.67448237882870399</v>
      </c>
      <c r="Z143" s="92">
        <f>$G143*'National calculations'!$E$64</f>
        <v>0.79769150839910352</v>
      </c>
      <c r="AA143" s="92">
        <f>$G143*'National calculations'!$E$65</f>
        <v>5.1629534699077935</v>
      </c>
      <c r="AB143" s="93">
        <f t="shared" si="62"/>
        <v>3374592.4607105465</v>
      </c>
      <c r="AC143" s="93">
        <f t="shared" si="62"/>
        <v>273448.45880869764</v>
      </c>
      <c r="AD143" s="93">
        <f t="shared" si="62"/>
        <v>49825.977863391236</v>
      </c>
      <c r="AE143" s="93">
        <f t="shared" si="62"/>
        <v>91715.199715269977</v>
      </c>
      <c r="AF143" s="93">
        <f t="shared" si="62"/>
        <v>96609.748690570035</v>
      </c>
      <c r="AG143" s="93">
        <f t="shared" si="62"/>
        <v>59604.5220181474</v>
      </c>
      <c r="AH143" s="93">
        <f t="shared" si="62"/>
        <v>38792.436614302933</v>
      </c>
      <c r="AI143" s="93">
        <f t="shared" si="61"/>
        <v>21527.632762049678</v>
      </c>
      <c r="AJ143" s="93">
        <f t="shared" si="73"/>
        <v>358075.51766373124</v>
      </c>
      <c r="AK143" s="93">
        <f t="shared" si="63"/>
        <v>83816.542629282689</v>
      </c>
      <c r="AL143" s="93">
        <f t="shared" si="63"/>
        <v>38187.329229228599</v>
      </c>
      <c r="AM143" s="92">
        <f t="shared" si="74"/>
        <v>4128120.3090414866</v>
      </c>
      <c r="AN143" s="92">
        <f t="shared" si="64"/>
        <v>9.5648216397715231</v>
      </c>
      <c r="AO143" s="92">
        <f t="shared" si="65"/>
        <v>0.77505232605921615</v>
      </c>
      <c r="AP143" s="92">
        <f t="shared" si="66"/>
        <v>1.0149161713297081</v>
      </c>
      <c r="AQ143" s="92">
        <f t="shared" si="67"/>
        <v>0.23756654767805452</v>
      </c>
      <c r="AR143" s="92">
        <f t="shared" si="68"/>
        <v>0.10823677147073874</v>
      </c>
      <c r="AS143" s="92">
        <f t="shared" si="69"/>
        <v>11.700593456309241</v>
      </c>
      <c r="AT143" s="92">
        <v>0</v>
      </c>
      <c r="AU143" s="92">
        <v>0</v>
      </c>
      <c r="AV143" s="92">
        <f t="shared" si="75"/>
        <v>0</v>
      </c>
      <c r="AW143" s="92">
        <f t="shared" si="76"/>
        <v>0</v>
      </c>
      <c r="AX143" s="92">
        <f t="shared" si="70"/>
        <v>11.7</v>
      </c>
      <c r="AY143" s="184"/>
      <c r="AZ143" s="91">
        <v>211.75</v>
      </c>
      <c r="BA143" s="91">
        <v>743.66000000000008</v>
      </c>
      <c r="BB143" s="92">
        <f t="shared" si="77"/>
        <v>1412161</v>
      </c>
      <c r="BC143" s="92">
        <f t="shared" si="78"/>
        <v>4959469</v>
      </c>
      <c r="BD143" s="93">
        <f t="shared" si="79"/>
        <v>6371630</v>
      </c>
      <c r="BE143" s="184"/>
      <c r="BF143" s="185"/>
      <c r="BG143" s="30"/>
      <c r="BI143" s="30"/>
      <c r="BK143" s="30"/>
    </row>
    <row r="144" spans="1:63" x14ac:dyDescent="0.35">
      <c r="A144" s="90" t="s">
        <v>201</v>
      </c>
      <c r="B144" s="89">
        <v>885</v>
      </c>
      <c r="C144" s="90" t="s">
        <v>215</v>
      </c>
      <c r="D144" s="203">
        <v>10.11</v>
      </c>
      <c r="E144" s="203">
        <f t="shared" si="71"/>
        <v>10.160549999999999</v>
      </c>
      <c r="F144" s="203">
        <f t="shared" si="72"/>
        <v>10.874640126599999</v>
      </c>
      <c r="G144" s="91">
        <f>ACA!W150</f>
        <v>1.0406948526002182</v>
      </c>
      <c r="H144" s="91">
        <f>'Formula factor data'!AH147</f>
        <v>2485.35</v>
      </c>
      <c r="I144" s="91">
        <f>'Formula factor data'!AI147</f>
        <v>483.01026397928814</v>
      </c>
      <c r="J144" s="91">
        <f>'Formula factor data'!AJ147</f>
        <v>42.191932026944272</v>
      </c>
      <c r="K144" s="91">
        <f>'Formula factor data'!AK147</f>
        <v>123.44733619105939</v>
      </c>
      <c r="L144" s="91">
        <f>'Formula factor data'!AL147</f>
        <v>91.23265462339252</v>
      </c>
      <c r="M144" s="91">
        <f>'Formula factor data'!AM147</f>
        <v>100.19526944274341</v>
      </c>
      <c r="N144" s="91">
        <f>'Formula factor data'!AN147</f>
        <v>173.67180036742189</v>
      </c>
      <c r="O144" s="91">
        <f>'Formula factor data'!AO147</f>
        <v>226.09464176362525</v>
      </c>
      <c r="P144" s="91">
        <f>'Formula factor data'!AP147</f>
        <v>258.12782717714998</v>
      </c>
      <c r="Q144" s="91">
        <f>'Formula factor data'!AQ147</f>
        <v>54.764403207566566</v>
      </c>
      <c r="R144" s="92">
        <f>$G144*'National calculations'!$E$61</f>
        <v>9.5667790851408352</v>
      </c>
      <c r="S144" s="92">
        <f>$G144*'National calculations'!$E$62</f>
        <v>1.8273506561344717</v>
      </c>
      <c r="T144" s="92">
        <f>$G144*'National calculations'!$E$70</f>
        <v>1.9520931069867775</v>
      </c>
      <c r="U144" s="92">
        <f>$G144*'National calculations'!$E$71</f>
        <v>1.4784234560267506</v>
      </c>
      <c r="V144" s="92">
        <f>$G144*'National calculations'!$E$72</f>
        <v>1.3923017013067469</v>
      </c>
      <c r="W144" s="92">
        <f>$G144*'National calculations'!$E$73</f>
        <v>1.2774726950134054</v>
      </c>
      <c r="X144" s="92">
        <f>$G144*'National calculations'!$E$74</f>
        <v>0.81815666984004631</v>
      </c>
      <c r="Y144" s="92">
        <f>$G144*'National calculations'!$E$75</f>
        <v>0.67462041197337141</v>
      </c>
      <c r="Z144" s="92">
        <f>$G144*'National calculations'!$E$64</f>
        <v>0.79785475635165948</v>
      </c>
      <c r="AA144" s="92">
        <f>$G144*'National calculations'!$E$65</f>
        <v>5.1640100708296153</v>
      </c>
      <c r="AB144" s="93">
        <f t="shared" si="62"/>
        <v>13552772.807575222</v>
      </c>
      <c r="AC144" s="93">
        <f t="shared" si="62"/>
        <v>503098.59999727481</v>
      </c>
      <c r="AD144" s="93">
        <f t="shared" si="62"/>
        <v>46946.670417743961</v>
      </c>
      <c r="AE144" s="93">
        <f t="shared" si="62"/>
        <v>104029.23932306285</v>
      </c>
      <c r="AF144" s="93">
        <f t="shared" si="62"/>
        <v>72403.326740721735</v>
      </c>
      <c r="AG144" s="93">
        <f t="shared" si="62"/>
        <v>72958.130903090962</v>
      </c>
      <c r="AH144" s="93">
        <f t="shared" si="62"/>
        <v>80991.722845229087</v>
      </c>
      <c r="AI144" s="93">
        <f t="shared" si="61"/>
        <v>86940.994411782754</v>
      </c>
      <c r="AJ144" s="93">
        <f t="shared" si="73"/>
        <v>464270.0846416314</v>
      </c>
      <c r="AK144" s="93">
        <f t="shared" si="63"/>
        <v>117390.65335620473</v>
      </c>
      <c r="AL144" s="93">
        <f t="shared" si="63"/>
        <v>161198.23992150303</v>
      </c>
      <c r="AM144" s="92">
        <f t="shared" si="74"/>
        <v>14798730.385491835</v>
      </c>
      <c r="AN144" s="92">
        <f t="shared" si="64"/>
        <v>9.5667790851408352</v>
      </c>
      <c r="AO144" s="92">
        <f t="shared" si="65"/>
        <v>0.35513272690053171</v>
      </c>
      <c r="AP144" s="92">
        <f t="shared" si="66"/>
        <v>0.3277240309911742</v>
      </c>
      <c r="AQ144" s="92">
        <f t="shared" si="67"/>
        <v>8.2864994733139519E-2</v>
      </c>
      <c r="AR144" s="92">
        <f t="shared" si="68"/>
        <v>0.1137883717330949</v>
      </c>
      <c r="AS144" s="92">
        <f t="shared" si="69"/>
        <v>10.446289209498776</v>
      </c>
      <c r="AT144" s="92">
        <v>0</v>
      </c>
      <c r="AU144" s="92">
        <v>0</v>
      </c>
      <c r="AV144" s="92">
        <f t="shared" si="75"/>
        <v>0</v>
      </c>
      <c r="AW144" s="92">
        <f t="shared" si="76"/>
        <v>0</v>
      </c>
      <c r="AX144" s="92">
        <f t="shared" si="70"/>
        <v>10.45</v>
      </c>
      <c r="AY144" s="184"/>
      <c r="AZ144" s="91">
        <v>850.25</v>
      </c>
      <c r="BA144" s="91">
        <v>2985.99</v>
      </c>
      <c r="BB144" s="92">
        <f t="shared" si="77"/>
        <v>5064515</v>
      </c>
      <c r="BC144" s="92">
        <f t="shared" si="78"/>
        <v>17786050</v>
      </c>
      <c r="BD144" s="93">
        <f t="shared" si="79"/>
        <v>22850565</v>
      </c>
      <c r="BE144" s="184"/>
      <c r="BF144" s="185"/>
      <c r="BG144" s="30"/>
      <c r="BI144" s="30"/>
      <c r="BK144" s="30"/>
    </row>
    <row r="145" spans="1:63" x14ac:dyDescent="0.35">
      <c r="A145" s="90" t="s">
        <v>216</v>
      </c>
      <c r="B145" s="89">
        <v>370</v>
      </c>
      <c r="C145" s="90" t="s">
        <v>217</v>
      </c>
      <c r="D145" s="203">
        <v>10.57</v>
      </c>
      <c r="E145" s="203">
        <f t="shared" si="71"/>
        <v>10.62285</v>
      </c>
      <c r="F145" s="203">
        <f t="shared" si="72"/>
        <v>11.369430874200001</v>
      </c>
      <c r="G145" s="91">
        <f>ACA!W151</f>
        <v>1.0229703807635242</v>
      </c>
      <c r="H145" s="91">
        <f>'Formula factor data'!AH148</f>
        <v>1004.46</v>
      </c>
      <c r="I145" s="91">
        <f>'Formula factor data'!AI148</f>
        <v>295.43834837408622</v>
      </c>
      <c r="J145" s="91">
        <f>'Formula factor data'!AJ148</f>
        <v>58.86036371800629</v>
      </c>
      <c r="K145" s="91">
        <f>'Formula factor data'!AK148</f>
        <v>125.38836102379884</v>
      </c>
      <c r="L145" s="91">
        <f>'Formula factor data'!AL148</f>
        <v>104.33995509654244</v>
      </c>
      <c r="M145" s="91">
        <f>'Formula factor data'!AM148</f>
        <v>66.001787157611133</v>
      </c>
      <c r="N145" s="91">
        <f>'Formula factor data'!AN148</f>
        <v>196.35155814997754</v>
      </c>
      <c r="O145" s="91">
        <f>'Formula factor data'!AO148</f>
        <v>128.24493039964079</v>
      </c>
      <c r="P145" s="91">
        <f>'Formula factor data'!AP148</f>
        <v>88.406272531553398</v>
      </c>
      <c r="Q145" s="91">
        <f>'Formula factor data'!AQ148</f>
        <v>25.458836635514022</v>
      </c>
      <c r="R145" s="92">
        <f>$G145*'National calculations'!$E$61</f>
        <v>9.4038436136731089</v>
      </c>
      <c r="S145" s="92">
        <f>$G145*'National calculations'!$E$62</f>
        <v>1.7962283486112864</v>
      </c>
      <c r="T145" s="92">
        <f>$G145*'National calculations'!$E$70</f>
        <v>1.9188462631007503</v>
      </c>
      <c r="U145" s="92">
        <f>$G145*'National calculations'!$E$71</f>
        <v>1.4532438610248328</v>
      </c>
      <c r="V145" s="92">
        <f>$G145*'National calculations'!$E$72</f>
        <v>1.3685888788292127</v>
      </c>
      <c r="W145" s="92">
        <f>$G145*'National calculations'!$E$73</f>
        <v>1.2557155692350495</v>
      </c>
      <c r="X145" s="92">
        <f>$G145*'National calculations'!$E$74</f>
        <v>0.80422233085840245</v>
      </c>
      <c r="Y145" s="92">
        <f>$G145*'National calculations'!$E$75</f>
        <v>0.66313069386570012</v>
      </c>
      <c r="Z145" s="92">
        <f>$G145*'National calculations'!$E$64</f>
        <v>0.78426618701897355</v>
      </c>
      <c r="AA145" s="92">
        <f>$G145*'National calculations'!$E$65</f>
        <v>5.0760598413880702</v>
      </c>
      <c r="AB145" s="93">
        <f t="shared" si="62"/>
        <v>5384097.311028352</v>
      </c>
      <c r="AC145" s="93">
        <f t="shared" si="62"/>
        <v>302484.59987136553</v>
      </c>
      <c r="AD145" s="93">
        <f t="shared" si="62"/>
        <v>64378.073710076991</v>
      </c>
      <c r="AE145" s="93">
        <f t="shared" si="62"/>
        <v>103865.32356402661</v>
      </c>
      <c r="AF145" s="93">
        <f t="shared" si="62"/>
        <v>81395.146232720421</v>
      </c>
      <c r="AG145" s="93">
        <f t="shared" si="62"/>
        <v>47241.298886755641</v>
      </c>
      <c r="AH145" s="93">
        <f t="shared" si="62"/>
        <v>90008.875424940823</v>
      </c>
      <c r="AI145" s="93">
        <f t="shared" si="61"/>
        <v>48474.595317983163</v>
      </c>
      <c r="AJ145" s="93">
        <f t="shared" si="73"/>
        <v>435363.31313650368</v>
      </c>
      <c r="AK145" s="93">
        <f t="shared" si="63"/>
        <v>39520.408652122511</v>
      </c>
      <c r="AL145" s="93">
        <f t="shared" si="63"/>
        <v>73661.429604775505</v>
      </c>
      <c r="AM145" s="92">
        <f t="shared" si="74"/>
        <v>6235127.0622931188</v>
      </c>
      <c r="AN145" s="92">
        <f t="shared" si="64"/>
        <v>9.4038436136731072</v>
      </c>
      <c r="AO145" s="92">
        <f t="shared" si="65"/>
        <v>0.52831843639013065</v>
      </c>
      <c r="AP145" s="92">
        <f t="shared" si="66"/>
        <v>0.76040388487783717</v>
      </c>
      <c r="AQ145" s="92">
        <f t="shared" si="67"/>
        <v>6.9026193444120809E-2</v>
      </c>
      <c r="AR145" s="92">
        <f t="shared" si="68"/>
        <v>0.12865676906396681</v>
      </c>
      <c r="AS145" s="92">
        <f t="shared" si="69"/>
        <v>10.890248897449164</v>
      </c>
      <c r="AT145" s="92">
        <v>0</v>
      </c>
      <c r="AU145" s="92">
        <v>0</v>
      </c>
      <c r="AV145" s="92">
        <f t="shared" si="75"/>
        <v>0</v>
      </c>
      <c r="AW145" s="92">
        <f t="shared" si="76"/>
        <v>0</v>
      </c>
      <c r="AX145" s="92">
        <f t="shared" si="70"/>
        <v>10.89</v>
      </c>
      <c r="AY145" s="184"/>
      <c r="AZ145" s="91">
        <v>343.63</v>
      </c>
      <c r="BA145" s="91">
        <v>1206.8000000000002</v>
      </c>
      <c r="BB145" s="92">
        <f t="shared" si="77"/>
        <v>2133015</v>
      </c>
      <c r="BC145" s="92">
        <f t="shared" si="78"/>
        <v>7490970</v>
      </c>
      <c r="BD145" s="93">
        <f t="shared" si="79"/>
        <v>9623985</v>
      </c>
      <c r="BE145" s="184"/>
      <c r="BF145" s="185"/>
      <c r="BG145" s="30"/>
      <c r="BI145" s="30"/>
      <c r="BK145" s="30"/>
    </row>
    <row r="146" spans="1:63" x14ac:dyDescent="0.35">
      <c r="A146" s="90" t="s">
        <v>216</v>
      </c>
      <c r="B146" s="89">
        <v>380</v>
      </c>
      <c r="C146" s="90" t="s">
        <v>218</v>
      </c>
      <c r="D146" s="203">
        <v>10.97</v>
      </c>
      <c r="E146" s="203">
        <f t="shared" si="71"/>
        <v>11.024849999999999</v>
      </c>
      <c r="F146" s="203">
        <f t="shared" si="72"/>
        <v>11.799683698200001</v>
      </c>
      <c r="G146" s="91">
        <f>ACA!W152</f>
        <v>1.0537022508003422</v>
      </c>
      <c r="H146" s="91">
        <f>'Formula factor data'!AH149</f>
        <v>1836.5</v>
      </c>
      <c r="I146" s="91">
        <f>'Formula factor data'!AI149</f>
        <v>526.90253429698259</v>
      </c>
      <c r="J146" s="91">
        <f>'Formula factor data'!AJ149</f>
        <v>69.779589778076655</v>
      </c>
      <c r="K146" s="91">
        <f>'Formula factor data'!AK149</f>
        <v>195.13584398117015</v>
      </c>
      <c r="L146" s="91">
        <f>'Formula factor data'!AL149</f>
        <v>194.4154057386236</v>
      </c>
      <c r="M146" s="91">
        <f>'Formula factor data'!AM149</f>
        <v>221.43183983411791</v>
      </c>
      <c r="N146" s="91">
        <f>'Formula factor data'!AN149</f>
        <v>328.62275835014572</v>
      </c>
      <c r="O146" s="91">
        <f>'Formula factor data'!AO149</f>
        <v>246.18403945303743</v>
      </c>
      <c r="P146" s="91">
        <f>'Formula factor data'!AP149</f>
        <v>689.64416315225003</v>
      </c>
      <c r="Q146" s="91">
        <f>'Formula factor data'!AQ149</f>
        <v>44.978855756088038</v>
      </c>
      <c r="R146" s="92">
        <f>$G146*'National calculations'!$E$61</f>
        <v>9.6863519885160461</v>
      </c>
      <c r="S146" s="92">
        <f>$G146*'National calculations'!$E$62</f>
        <v>1.8501902786964655</v>
      </c>
      <c r="T146" s="92">
        <f>$G146*'National calculations'!$E$70</f>
        <v>1.9764918558638882</v>
      </c>
      <c r="U146" s="92">
        <f>$G146*'National calculations'!$E$71</f>
        <v>1.4969019202498564</v>
      </c>
      <c r="V146" s="92">
        <f>$G146*'National calculations'!$E$72</f>
        <v>1.4097037501382153</v>
      </c>
      <c r="W146" s="92">
        <f>$G146*'National calculations'!$E$73</f>
        <v>1.293439523322691</v>
      </c>
      <c r="X146" s="92">
        <f>$G146*'National calculations'!$E$74</f>
        <v>0.82838261606059993</v>
      </c>
      <c r="Y146" s="92">
        <f>$G146*'National calculations'!$E$75</f>
        <v>0.68305233254119635</v>
      </c>
      <c r="Z146" s="92">
        <f>$G146*'National calculations'!$E$64</f>
        <v>0.80782695376937419</v>
      </c>
      <c r="AA146" s="92">
        <f>$G146*'National calculations'!$E$65</f>
        <v>5.2285538082497665</v>
      </c>
      <c r="AB146" s="93">
        <f t="shared" si="62"/>
        <v>10139721.693338539</v>
      </c>
      <c r="AC146" s="93">
        <f t="shared" si="62"/>
        <v>555675.86966278066</v>
      </c>
      <c r="AD146" s="93">
        <f t="shared" si="62"/>
        <v>78613.710814078164</v>
      </c>
      <c r="AE146" s="93">
        <f t="shared" si="62"/>
        <v>166496.55515204428</v>
      </c>
      <c r="AF146" s="93">
        <f t="shared" si="62"/>
        <v>156218.83213599684</v>
      </c>
      <c r="AG146" s="93">
        <f t="shared" si="62"/>
        <v>163252.95521719949</v>
      </c>
      <c r="AH146" s="93">
        <f t="shared" si="62"/>
        <v>155168.46674771211</v>
      </c>
      <c r="AI146" s="93">
        <f t="shared" si="61"/>
        <v>95849.251958202338</v>
      </c>
      <c r="AJ146" s="93">
        <f t="shared" si="73"/>
        <v>815599.77202523325</v>
      </c>
      <c r="AK146" s="93">
        <f t="shared" si="63"/>
        <v>317554.49179734354</v>
      </c>
      <c r="AL146" s="93">
        <f t="shared" si="63"/>
        <v>134049.3895059003</v>
      </c>
      <c r="AM146" s="92">
        <f t="shared" si="74"/>
        <v>11962601.216329796</v>
      </c>
      <c r="AN146" s="92">
        <f t="shared" si="64"/>
        <v>9.6863519885160461</v>
      </c>
      <c r="AO146" s="92">
        <f t="shared" si="65"/>
        <v>0.53083035490161079</v>
      </c>
      <c r="AP146" s="92">
        <f t="shared" si="66"/>
        <v>0.77913247646432071</v>
      </c>
      <c r="AQ146" s="92">
        <f t="shared" si="67"/>
        <v>0.30335591805287854</v>
      </c>
      <c r="AR146" s="92">
        <f t="shared" si="68"/>
        <v>0.12805574056858757</v>
      </c>
      <c r="AS146" s="92">
        <f t="shared" si="69"/>
        <v>11.427726478503443</v>
      </c>
      <c r="AT146" s="92">
        <v>0</v>
      </c>
      <c r="AU146" s="92">
        <v>0</v>
      </c>
      <c r="AV146" s="92">
        <f t="shared" si="75"/>
        <v>0</v>
      </c>
      <c r="AW146" s="92">
        <f t="shared" si="76"/>
        <v>0</v>
      </c>
      <c r="AX146" s="92">
        <f t="shared" si="70"/>
        <v>11.43</v>
      </c>
      <c r="AY146" s="184"/>
      <c r="AZ146" s="91">
        <v>628.28</v>
      </c>
      <c r="BA146" s="91">
        <v>2206.44</v>
      </c>
      <c r="BB146" s="92">
        <f t="shared" si="77"/>
        <v>4093308</v>
      </c>
      <c r="BC146" s="92">
        <f t="shared" si="78"/>
        <v>14375178</v>
      </c>
      <c r="BD146" s="93">
        <f t="shared" si="79"/>
        <v>18468486</v>
      </c>
      <c r="BE146" s="184"/>
      <c r="BF146" s="185"/>
      <c r="BG146" s="30"/>
      <c r="BI146" s="30"/>
      <c r="BK146" s="30"/>
    </row>
    <row r="147" spans="1:63" x14ac:dyDescent="0.35">
      <c r="A147" s="90" t="s">
        <v>216</v>
      </c>
      <c r="B147" s="89">
        <v>381</v>
      </c>
      <c r="C147" s="90" t="s">
        <v>219</v>
      </c>
      <c r="D147" s="203">
        <v>10.43</v>
      </c>
      <c r="E147" s="203">
        <f t="shared" si="71"/>
        <v>10.482149999999999</v>
      </c>
      <c r="F147" s="203">
        <f t="shared" si="72"/>
        <v>11.2188423858</v>
      </c>
      <c r="G147" s="91">
        <f>ACA!W153</f>
        <v>1.0232522396701678</v>
      </c>
      <c r="H147" s="91">
        <f>'Formula factor data'!AH150</f>
        <v>1059.99</v>
      </c>
      <c r="I147" s="91">
        <f>'Formula factor data'!AI150</f>
        <v>277.4931212362232</v>
      </c>
      <c r="J147" s="91">
        <f>'Formula factor data'!AJ150</f>
        <v>59.477057552012965</v>
      </c>
      <c r="K147" s="91">
        <f>'Formula factor data'!AK150</f>
        <v>82.675974061064579</v>
      </c>
      <c r="L147" s="91">
        <f>'Formula factor data'!AL150</f>
        <v>53.176117265603885</v>
      </c>
      <c r="M147" s="91">
        <f>'Formula factor data'!AM150</f>
        <v>145.11256417184543</v>
      </c>
      <c r="N147" s="91">
        <f>'Formula factor data'!AN150</f>
        <v>132.79708997568224</v>
      </c>
      <c r="O147" s="91">
        <f>'Formula factor data'!AO150</f>
        <v>102.81988921912996</v>
      </c>
      <c r="P147" s="91">
        <f>'Formula factor data'!AP150</f>
        <v>161.03972634696601</v>
      </c>
      <c r="Q147" s="91">
        <f>'Formula factor data'!AQ150</f>
        <v>34.950074393828068</v>
      </c>
      <c r="R147" s="92">
        <f>$G147*'National calculations'!$E$61</f>
        <v>9.4064346535790921</v>
      </c>
      <c r="S147" s="92">
        <f>$G147*'National calculations'!$E$62</f>
        <v>1.7967232631933137</v>
      </c>
      <c r="T147" s="92">
        <f>$G147*'National calculations'!$E$70</f>
        <v>1.9193749625820891</v>
      </c>
      <c r="U147" s="92">
        <f>$G147*'National calculations'!$E$71</f>
        <v>1.4536442731320232</v>
      </c>
      <c r="V147" s="92">
        <f>$G147*'National calculations'!$E$72</f>
        <v>1.3689659659592852</v>
      </c>
      <c r="W147" s="92">
        <f>$G147*'National calculations'!$E$73</f>
        <v>1.2560615563956314</v>
      </c>
      <c r="X147" s="92">
        <f>$G147*'National calculations'!$E$74</f>
        <v>0.80444391814102245</v>
      </c>
      <c r="Y147" s="92">
        <f>$G147*'National calculations'!$E$75</f>
        <v>0.66331340618645696</v>
      </c>
      <c r="Z147" s="92">
        <f>$G147*'National calculations'!$E$64</f>
        <v>0.7844822757876686</v>
      </c>
      <c r="AA147" s="92">
        <f>$G147*'National calculations'!$E$65</f>
        <v>5.0774584475489677</v>
      </c>
      <c r="AB147" s="93">
        <f t="shared" si="62"/>
        <v>5683314.201014962</v>
      </c>
      <c r="AC147" s="93">
        <f t="shared" si="62"/>
        <v>284189.65739170951</v>
      </c>
      <c r="AD147" s="93">
        <f t="shared" si="62"/>
        <v>65070.501814630967</v>
      </c>
      <c r="AE147" s="93">
        <f t="shared" si="62"/>
        <v>68503.430045102592</v>
      </c>
      <c r="AF147" s="93">
        <f t="shared" si="62"/>
        <v>41493.88800092884</v>
      </c>
      <c r="AG147" s="93">
        <f t="shared" si="62"/>
        <v>103894.078527562</v>
      </c>
      <c r="AH147" s="93">
        <f t="shared" si="62"/>
        <v>60891.852485325326</v>
      </c>
      <c r="AI147" s="93">
        <f t="shared" si="61"/>
        <v>38875.032236743493</v>
      </c>
      <c r="AJ147" s="93">
        <f t="shared" si="73"/>
        <v>378728.78311029321</v>
      </c>
      <c r="AK147" s="93">
        <f t="shared" si="63"/>
        <v>72009.702279628022</v>
      </c>
      <c r="AL147" s="93">
        <f t="shared" si="63"/>
        <v>101150.80376984211</v>
      </c>
      <c r="AM147" s="92">
        <f t="shared" si="74"/>
        <v>6519393.1475664349</v>
      </c>
      <c r="AN147" s="92">
        <f t="shared" si="64"/>
        <v>9.4064346535790921</v>
      </c>
      <c r="AO147" s="92">
        <f t="shared" si="65"/>
        <v>0.47036136784426713</v>
      </c>
      <c r="AP147" s="92">
        <f t="shared" si="66"/>
        <v>0.62683276407985511</v>
      </c>
      <c r="AQ147" s="92">
        <f t="shared" si="67"/>
        <v>0.11918302155387434</v>
      </c>
      <c r="AR147" s="92">
        <f t="shared" si="68"/>
        <v>0.16741436284626005</v>
      </c>
      <c r="AS147" s="92">
        <f t="shared" si="69"/>
        <v>10.790226169903349</v>
      </c>
      <c r="AT147" s="92">
        <v>0</v>
      </c>
      <c r="AU147" s="92">
        <v>0</v>
      </c>
      <c r="AV147" s="92">
        <f t="shared" si="75"/>
        <v>0</v>
      </c>
      <c r="AW147" s="92">
        <f t="shared" si="76"/>
        <v>0</v>
      </c>
      <c r="AX147" s="92">
        <f t="shared" si="70"/>
        <v>10.79</v>
      </c>
      <c r="AY147" s="184"/>
      <c r="AZ147" s="91">
        <v>362.63</v>
      </c>
      <c r="BA147" s="91">
        <v>1273.51</v>
      </c>
      <c r="BB147" s="92">
        <f t="shared" si="77"/>
        <v>2230284</v>
      </c>
      <c r="BC147" s="92">
        <f t="shared" si="78"/>
        <v>7832469</v>
      </c>
      <c r="BD147" s="93">
        <f t="shared" si="79"/>
        <v>10062753</v>
      </c>
      <c r="BE147" s="184"/>
      <c r="BF147" s="185"/>
      <c r="BG147" s="30"/>
      <c r="BI147" s="30"/>
      <c r="BK147" s="30"/>
    </row>
    <row r="148" spans="1:63" x14ac:dyDescent="0.35">
      <c r="A148" s="90" t="s">
        <v>216</v>
      </c>
      <c r="B148" s="89">
        <v>371</v>
      </c>
      <c r="C148" s="90" t="s">
        <v>220</v>
      </c>
      <c r="D148" s="203">
        <v>10.76</v>
      </c>
      <c r="E148" s="203">
        <f t="shared" si="71"/>
        <v>10.813799999999999</v>
      </c>
      <c r="F148" s="203">
        <f t="shared" si="72"/>
        <v>11.5738009656</v>
      </c>
      <c r="G148" s="91">
        <f>ACA!W154</f>
        <v>1.0448925092901227</v>
      </c>
      <c r="H148" s="91">
        <f>'Formula factor data'!AH151</f>
        <v>1140.1300000000001</v>
      </c>
      <c r="I148" s="91">
        <f>'Formula factor data'!AI151</f>
        <v>335.58270372167686</v>
      </c>
      <c r="J148" s="91">
        <f>'Formula factor data'!AJ151</f>
        <v>56.694844131673847</v>
      </c>
      <c r="K148" s="91">
        <f>'Formula factor data'!AK151</f>
        <v>172.07382517157151</v>
      </c>
      <c r="L148" s="91">
        <f>'Formula factor data'!AL151</f>
        <v>124.46341805280913</v>
      </c>
      <c r="M148" s="91">
        <f>'Formula factor data'!AM151</f>
        <v>93.364140979411431</v>
      </c>
      <c r="N148" s="91">
        <f>'Formula factor data'!AN151</f>
        <v>184.40744038618124</v>
      </c>
      <c r="O148" s="91">
        <f>'Formula factor data'!AO151</f>
        <v>96.745938699546357</v>
      </c>
      <c r="P148" s="91">
        <f>'Formula factor data'!AP151</f>
        <v>181.52639184371705</v>
      </c>
      <c r="Q148" s="91">
        <f>'Formula factor data'!AQ151</f>
        <v>27.854188694358626</v>
      </c>
      <c r="R148" s="92">
        <f>$G148*'National calculations'!$E$61</f>
        <v>9.6053668172961757</v>
      </c>
      <c r="S148" s="92">
        <f>$G148*'National calculations'!$E$62</f>
        <v>1.834721299591926</v>
      </c>
      <c r="T148" s="92">
        <f>$G148*'National calculations'!$E$70</f>
        <v>1.9599669007980816</v>
      </c>
      <c r="U148" s="92">
        <f>$G148*'National calculations'!$E$71</f>
        <v>1.4843866969279587</v>
      </c>
      <c r="V148" s="92">
        <f>$G148*'National calculations'!$E$72</f>
        <v>1.3979175689515739</v>
      </c>
      <c r="W148" s="92">
        <f>$G148*'National calculations'!$E$73</f>
        <v>1.2826253983163911</v>
      </c>
      <c r="X148" s="92">
        <f>$G148*'National calculations'!$E$74</f>
        <v>0.82145671577566626</v>
      </c>
      <c r="Y148" s="92">
        <f>$G148*'National calculations'!$E$75</f>
        <v>0.67734150248168967</v>
      </c>
      <c r="Z148" s="92">
        <f>$G148*'National calculations'!$E$64</f>
        <v>0.80107291424607363</v>
      </c>
      <c r="AA148" s="92">
        <f>$G148*'National calculations'!$E$65</f>
        <v>5.1848391749290466</v>
      </c>
      <c r="AB148" s="93">
        <f t="shared" si="62"/>
        <v>6242279.1155602178</v>
      </c>
      <c r="AC148" s="93">
        <f t="shared" si="62"/>
        <v>350949.41854690015</v>
      </c>
      <c r="AD148" s="93">
        <f t="shared" si="62"/>
        <v>63338.410228072644</v>
      </c>
      <c r="AE148" s="93">
        <f t="shared" si="62"/>
        <v>145591.73527528721</v>
      </c>
      <c r="AF148" s="93">
        <f t="shared" si="62"/>
        <v>99174.071309038234</v>
      </c>
      <c r="AG148" s="93">
        <f t="shared" si="62"/>
        <v>68258.194551945606</v>
      </c>
      <c r="AH148" s="93">
        <f t="shared" si="62"/>
        <v>86345.156296210756</v>
      </c>
      <c r="AI148" s="93">
        <f t="shared" si="61"/>
        <v>37352.122502318743</v>
      </c>
      <c r="AJ148" s="93">
        <f t="shared" si="73"/>
        <v>500059.69016287319</v>
      </c>
      <c r="AK148" s="93">
        <f t="shared" si="63"/>
        <v>82887.049164288037</v>
      </c>
      <c r="AL148" s="93">
        <f t="shared" si="63"/>
        <v>82319.108575174527</v>
      </c>
      <c r="AM148" s="92">
        <f t="shared" si="74"/>
        <v>7258494.3820094531</v>
      </c>
      <c r="AN148" s="92">
        <f t="shared" si="64"/>
        <v>9.6053668172961775</v>
      </c>
      <c r="AO148" s="92">
        <f t="shared" si="65"/>
        <v>0.54002678141335403</v>
      </c>
      <c r="AP148" s="92">
        <f t="shared" si="66"/>
        <v>0.76947164098842102</v>
      </c>
      <c r="AQ148" s="92">
        <f t="shared" si="67"/>
        <v>0.12754324132056968</v>
      </c>
      <c r="AR148" s="92">
        <f t="shared" si="68"/>
        <v>0.12666931729572625</v>
      </c>
      <c r="AS148" s="92">
        <f t="shared" si="69"/>
        <v>11.169077798314248</v>
      </c>
      <c r="AT148" s="92">
        <v>0</v>
      </c>
      <c r="AU148" s="92">
        <v>0</v>
      </c>
      <c r="AV148" s="92">
        <f t="shared" si="75"/>
        <v>0</v>
      </c>
      <c r="AW148" s="92">
        <f t="shared" si="76"/>
        <v>0</v>
      </c>
      <c r="AX148" s="92">
        <f t="shared" si="70"/>
        <v>11.17</v>
      </c>
      <c r="AY148" s="184"/>
      <c r="AZ148" s="91">
        <v>390.04</v>
      </c>
      <c r="BA148" s="91">
        <v>1369.8000000000002</v>
      </c>
      <c r="BB148" s="92">
        <f t="shared" si="77"/>
        <v>2483346</v>
      </c>
      <c r="BC148" s="92">
        <f t="shared" si="78"/>
        <v>8721380</v>
      </c>
      <c r="BD148" s="93">
        <f t="shared" si="79"/>
        <v>11204726</v>
      </c>
      <c r="BE148" s="184"/>
      <c r="BF148" s="185"/>
      <c r="BG148" s="30"/>
      <c r="BI148" s="30"/>
      <c r="BK148" s="30"/>
    </row>
    <row r="149" spans="1:63" x14ac:dyDescent="0.35">
      <c r="A149" s="90" t="s">
        <v>216</v>
      </c>
      <c r="B149" s="89">
        <v>811</v>
      </c>
      <c r="C149" s="90" t="s">
        <v>221</v>
      </c>
      <c r="D149" s="203">
        <v>10.01</v>
      </c>
      <c r="E149" s="203">
        <f t="shared" si="71"/>
        <v>10.060049999999999</v>
      </c>
      <c r="F149" s="203">
        <f t="shared" si="72"/>
        <v>10.767076920599999</v>
      </c>
      <c r="G149" s="91">
        <f>ACA!W155</f>
        <v>1.0414372332865667</v>
      </c>
      <c r="H149" s="91">
        <f>'Formula factor data'!AH152</f>
        <v>1727.99</v>
      </c>
      <c r="I149" s="91">
        <f>'Formula factor data'!AI152</f>
        <v>340.19917120540424</v>
      </c>
      <c r="J149" s="91">
        <f>'Formula factor data'!AJ152</f>
        <v>15.492895079050031</v>
      </c>
      <c r="K149" s="91">
        <f>'Formula factor data'!AK152</f>
        <v>50.144942851276433</v>
      </c>
      <c r="L149" s="91">
        <f>'Formula factor data'!AL152</f>
        <v>46.478685237150096</v>
      </c>
      <c r="M149" s="91">
        <f>'Formula factor data'!AM152</f>
        <v>52.510270344261173</v>
      </c>
      <c r="N149" s="91">
        <f>'Formula factor data'!AN152</f>
        <v>116.13757990555062</v>
      </c>
      <c r="O149" s="91">
        <f>'Formula factor data'!AO152</f>
        <v>106.67626993361166</v>
      </c>
      <c r="P149" s="91">
        <f>'Formula factor data'!AP152</f>
        <v>89.005745583073008</v>
      </c>
      <c r="Q149" s="91">
        <f>'Formula factor data'!AQ152</f>
        <v>33.838232123362445</v>
      </c>
      <c r="R149" s="92">
        <f>$G149*'National calculations'!$E$61</f>
        <v>9.5736035563156712</v>
      </c>
      <c r="S149" s="92">
        <f>$G149*'National calculations'!$E$62</f>
        <v>1.8286541985041787</v>
      </c>
      <c r="T149" s="92">
        <f>$G149*'National calculations'!$E$70</f>
        <v>1.9534856345052525</v>
      </c>
      <c r="U149" s="92">
        <f>$G149*'National calculations'!$E$71</f>
        <v>1.4794780908385368</v>
      </c>
      <c r="V149" s="92">
        <f>$G149*'National calculations'!$E$72</f>
        <v>1.3932949010809532</v>
      </c>
      <c r="W149" s="92">
        <f>$G149*'National calculations'!$E$73</f>
        <v>1.278383981404172</v>
      </c>
      <c r="X149" s="92">
        <f>$G149*'National calculations'!$E$74</f>
        <v>0.81874030269705411</v>
      </c>
      <c r="Y149" s="92">
        <f>$G149*'National calculations'!$E$75</f>
        <v>0.67510165310107961</v>
      </c>
      <c r="Z149" s="92">
        <f>$G149*'National calculations'!$E$64</f>
        <v>0.79842390681891395</v>
      </c>
      <c r="AA149" s="92">
        <f>$G149*'National calculations'!$E$65</f>
        <v>5.167693822441449</v>
      </c>
      <c r="AB149" s="93">
        <f t="shared" si="62"/>
        <v>9429561.9892884139</v>
      </c>
      <c r="AC149" s="93">
        <f t="shared" si="62"/>
        <v>354600.78636887047</v>
      </c>
      <c r="AD149" s="93">
        <f t="shared" si="62"/>
        <v>17251.134345078171</v>
      </c>
      <c r="AE149" s="93">
        <f t="shared" si="62"/>
        <v>42287.356259443972</v>
      </c>
      <c r="AF149" s="93">
        <f t="shared" si="62"/>
        <v>36912.353635424646</v>
      </c>
      <c r="AG149" s="93">
        <f t="shared" si="62"/>
        <v>38263.124426364433</v>
      </c>
      <c r="AH149" s="93">
        <f t="shared" si="62"/>
        <v>54199.314876033081</v>
      </c>
      <c r="AI149" s="93">
        <f t="shared" si="61"/>
        <v>41049.875921937797</v>
      </c>
      <c r="AJ149" s="93">
        <f t="shared" si="73"/>
        <v>229963.1594642821</v>
      </c>
      <c r="AK149" s="93">
        <f t="shared" si="63"/>
        <v>40506.659617127443</v>
      </c>
      <c r="AL149" s="93">
        <f t="shared" si="63"/>
        <v>99673.40517055674</v>
      </c>
      <c r="AM149" s="92">
        <f t="shared" si="74"/>
        <v>10154305.999909252</v>
      </c>
      <c r="AN149" s="92">
        <f t="shared" si="64"/>
        <v>9.5736035563156729</v>
      </c>
      <c r="AO149" s="92">
        <f t="shared" si="65"/>
        <v>0.36001750169410957</v>
      </c>
      <c r="AP149" s="92">
        <f t="shared" si="66"/>
        <v>0.23347596884879035</v>
      </c>
      <c r="AQ149" s="92">
        <f t="shared" si="67"/>
        <v>4.1125420354149879E-2</v>
      </c>
      <c r="AR149" s="92">
        <f t="shared" si="68"/>
        <v>0.10119596936685971</v>
      </c>
      <c r="AS149" s="92">
        <f t="shared" si="69"/>
        <v>10.309418416579584</v>
      </c>
      <c r="AT149" s="92">
        <v>0</v>
      </c>
      <c r="AU149" s="92">
        <v>0</v>
      </c>
      <c r="AV149" s="92">
        <f t="shared" si="75"/>
        <v>0</v>
      </c>
      <c r="AW149" s="92">
        <f t="shared" si="76"/>
        <v>0</v>
      </c>
      <c r="AX149" s="92">
        <f t="shared" si="70"/>
        <v>10.31</v>
      </c>
      <c r="AY149" s="184"/>
      <c r="AZ149" s="91">
        <v>591.16</v>
      </c>
      <c r="BA149" s="91">
        <v>2076.0699999999997</v>
      </c>
      <c r="BB149" s="92">
        <f t="shared" si="77"/>
        <v>3474070</v>
      </c>
      <c r="BC149" s="92">
        <f t="shared" si="78"/>
        <v>12200441</v>
      </c>
      <c r="BD149" s="93">
        <f t="shared" si="79"/>
        <v>15674511</v>
      </c>
      <c r="BE149" s="184"/>
      <c r="BF149" s="185"/>
      <c r="BG149" s="30"/>
      <c r="BI149" s="30"/>
      <c r="BK149" s="30"/>
    </row>
    <row r="150" spans="1:63" x14ac:dyDescent="0.35">
      <c r="A150" s="90" t="s">
        <v>216</v>
      </c>
      <c r="B150" s="89">
        <v>810</v>
      </c>
      <c r="C150" s="90" t="s">
        <v>222</v>
      </c>
      <c r="D150" s="203">
        <v>10.79</v>
      </c>
      <c r="E150" s="203">
        <f t="shared" si="71"/>
        <v>10.843949999999998</v>
      </c>
      <c r="F150" s="203">
        <f t="shared" si="72"/>
        <v>11.606069927399998</v>
      </c>
      <c r="G150" s="91">
        <f>ACA!W156</f>
        <v>1.0118285303691263</v>
      </c>
      <c r="H150" s="91">
        <f>'Formula factor data'!AH153</f>
        <v>826.09</v>
      </c>
      <c r="I150" s="91">
        <f>'Formula factor data'!AI153</f>
        <v>283.32853257886069</v>
      </c>
      <c r="J150" s="91">
        <f>'Formula factor data'!AJ153</f>
        <v>208.06380934462214</v>
      </c>
      <c r="K150" s="91">
        <f>'Formula factor data'!AK153</f>
        <v>160.29617184070244</v>
      </c>
      <c r="L150" s="91">
        <f>'Formula factor data'!AL153</f>
        <v>38.234833490122291</v>
      </c>
      <c r="M150" s="91">
        <f>'Formula factor data'!AM153</f>
        <v>76.800445714837068</v>
      </c>
      <c r="N150" s="91">
        <f>'Formula factor data'!AN153</f>
        <v>74.170156981933076</v>
      </c>
      <c r="O150" s="91">
        <f>'Formula factor data'!AO153</f>
        <v>32.535874568830359</v>
      </c>
      <c r="P150" s="91">
        <f>'Formula factor data'!AP153</f>
        <v>162.62575014964099</v>
      </c>
      <c r="Q150" s="91">
        <f>'Formula factor data'!AQ153</f>
        <v>20.233278080158339</v>
      </c>
      <c r="R150" s="92">
        <f>$G150*'National calculations'!$E$61</f>
        <v>9.3014201020581826</v>
      </c>
      <c r="S150" s="92">
        <f>$G150*'National calculations'!$E$62</f>
        <v>1.7766644316976161</v>
      </c>
      <c r="T150" s="92">
        <f>$G150*'National calculations'!$E$70</f>
        <v>1.8979468329751579</v>
      </c>
      <c r="U150" s="92">
        <f>$G150*'National calculations'!$E$71</f>
        <v>1.4374156161503033</v>
      </c>
      <c r="V150" s="92">
        <f>$G150*'National calculations'!$E$72</f>
        <v>1.3536826676366944</v>
      </c>
      <c r="W150" s="92">
        <f>$G150*'National calculations'!$E$73</f>
        <v>1.2420387362852132</v>
      </c>
      <c r="X150" s="92">
        <f>$G150*'National calculations'!$E$74</f>
        <v>0.79546301087929394</v>
      </c>
      <c r="Y150" s="92">
        <f>$G150*'National calculations'!$E$75</f>
        <v>0.65590809668994399</v>
      </c>
      <c r="Z150" s="92">
        <f>$G150*'National calculations'!$E$64</f>
        <v>0.77572422266744634</v>
      </c>
      <c r="AA150" s="92">
        <f>$G150*'National calculations'!$E$65</f>
        <v>5.0207730995534297</v>
      </c>
      <c r="AB150" s="93">
        <f t="shared" si="62"/>
        <v>4379771.7753022695</v>
      </c>
      <c r="AC150" s="93">
        <f t="shared" si="62"/>
        <v>286926.44400122639</v>
      </c>
      <c r="AD150" s="93">
        <f t="shared" si="62"/>
        <v>225089.60736135242</v>
      </c>
      <c r="AE150" s="93">
        <f t="shared" si="62"/>
        <v>131334.96574937479</v>
      </c>
      <c r="AF150" s="93">
        <f t="shared" si="62"/>
        <v>29501.963895465535</v>
      </c>
      <c r="AG150" s="93">
        <f t="shared" si="62"/>
        <v>54371.803268824486</v>
      </c>
      <c r="AH150" s="93">
        <f t="shared" si="62"/>
        <v>33629.781342435876</v>
      </c>
      <c r="AI150" s="93">
        <f t="shared" si="61"/>
        <v>12164.109830673035</v>
      </c>
      <c r="AJ150" s="93">
        <f t="shared" si="73"/>
        <v>486092.23144812614</v>
      </c>
      <c r="AK150" s="93">
        <f t="shared" si="63"/>
        <v>71907.058163708134</v>
      </c>
      <c r="AL150" s="93">
        <f t="shared" si="63"/>
        <v>57904.418031366535</v>
      </c>
      <c r="AM150" s="92">
        <f t="shared" si="74"/>
        <v>5282601.9269466968</v>
      </c>
      <c r="AN150" s="92">
        <f t="shared" si="64"/>
        <v>9.3014201020581844</v>
      </c>
      <c r="AO150" s="92">
        <f t="shared" si="65"/>
        <v>0.60935216056112662</v>
      </c>
      <c r="AP150" s="92">
        <f t="shared" si="66"/>
        <v>1.0323250354144033</v>
      </c>
      <c r="AQ150" s="92">
        <f t="shared" si="67"/>
        <v>0.15271064123829195</v>
      </c>
      <c r="AR150" s="92">
        <f t="shared" si="68"/>
        <v>0.12297291856897317</v>
      </c>
      <c r="AS150" s="92">
        <f t="shared" si="69"/>
        <v>11.218780857840979</v>
      </c>
      <c r="AT150" s="92">
        <v>0</v>
      </c>
      <c r="AU150" s="92">
        <v>0</v>
      </c>
      <c r="AV150" s="92">
        <f t="shared" si="75"/>
        <v>0</v>
      </c>
      <c r="AW150" s="92">
        <f t="shared" si="76"/>
        <v>0</v>
      </c>
      <c r="AX150" s="92">
        <f t="shared" si="70"/>
        <v>11.22</v>
      </c>
      <c r="AY150" s="184"/>
      <c r="AZ150" s="91">
        <v>282.61</v>
      </c>
      <c r="BA150" s="91">
        <v>992.49</v>
      </c>
      <c r="BB150" s="92">
        <f t="shared" si="77"/>
        <v>1807404</v>
      </c>
      <c r="BC150" s="92">
        <f t="shared" si="78"/>
        <v>6347371</v>
      </c>
      <c r="BD150" s="93">
        <f t="shared" si="79"/>
        <v>8154775</v>
      </c>
      <c r="BE150" s="184"/>
      <c r="BF150" s="185"/>
      <c r="BG150" s="30"/>
      <c r="BI150" s="30"/>
      <c r="BK150" s="30"/>
    </row>
    <row r="151" spans="1:63" x14ac:dyDescent="0.35">
      <c r="A151" s="90" t="s">
        <v>216</v>
      </c>
      <c r="B151" s="89">
        <v>382</v>
      </c>
      <c r="C151" s="90" t="s">
        <v>223</v>
      </c>
      <c r="D151" s="203">
        <v>10.41</v>
      </c>
      <c r="E151" s="203">
        <f t="shared" si="71"/>
        <v>10.46205</v>
      </c>
      <c r="F151" s="203">
        <f t="shared" si="72"/>
        <v>11.197329744599999</v>
      </c>
      <c r="G151" s="91">
        <f>ACA!W157</f>
        <v>1.0327482053803692</v>
      </c>
      <c r="H151" s="91">
        <f>'Formula factor data'!AH154</f>
        <v>1963.49</v>
      </c>
      <c r="I151" s="91">
        <f>'Formula factor data'!AI154</f>
        <v>514.03033916210279</v>
      </c>
      <c r="J151" s="91">
        <f>'Formula factor data'!AJ154</f>
        <v>9.9773228503981102</v>
      </c>
      <c r="K151" s="91">
        <f>'Formula factor data'!AK154</f>
        <v>161.99401352378666</v>
      </c>
      <c r="L151" s="91">
        <f>'Formula factor data'!AL154</f>
        <v>71.805299883967507</v>
      </c>
      <c r="M151" s="91">
        <f>'Formula factor data'!AM154</f>
        <v>156.65182491097508</v>
      </c>
      <c r="N151" s="91">
        <f>'Formula factor data'!AN154</f>
        <v>294.4630643616357</v>
      </c>
      <c r="O151" s="91">
        <f>'Formula factor data'!AO154</f>
        <v>293.74181210739005</v>
      </c>
      <c r="P151" s="91">
        <f>'Formula factor data'!AP154</f>
        <v>476.60899982011</v>
      </c>
      <c r="Q151" s="91">
        <f>'Formula factor data'!AQ154</f>
        <v>39.412253929866985</v>
      </c>
      <c r="R151" s="92">
        <f>$G151*'National calculations'!$E$61</f>
        <v>9.4937280671311886</v>
      </c>
      <c r="S151" s="92">
        <f>$G151*'National calculations'!$E$62</f>
        <v>1.8133971797864545</v>
      </c>
      <c r="T151" s="92">
        <f>$G151*'National calculations'!$E$70</f>
        <v>1.9371871091116424</v>
      </c>
      <c r="U151" s="92">
        <f>$G151*'National calculations'!$E$71</f>
        <v>1.4671343546948468</v>
      </c>
      <c r="V151" s="92">
        <f>$G151*'National calculations'!$E$72</f>
        <v>1.3816702175281577</v>
      </c>
      <c r="W151" s="92">
        <f>$G151*'National calculations'!$E$73</f>
        <v>1.267718034639236</v>
      </c>
      <c r="X151" s="92">
        <f>$G151*'National calculations'!$E$74</f>
        <v>0.8119093030835558</v>
      </c>
      <c r="Y151" s="92">
        <f>$G151*'National calculations'!$E$75</f>
        <v>0.66946907447240556</v>
      </c>
      <c r="Z151" s="92">
        <f>$G151*'National calculations'!$E$64</f>
        <v>0.79176241308161843</v>
      </c>
      <c r="AA151" s="92">
        <f>$G151*'National calculations'!$E$65</f>
        <v>5.1245781795599514</v>
      </c>
      <c r="AB151" s="93">
        <f t="shared" si="62"/>
        <v>10625278.869842909</v>
      </c>
      <c r="AC151" s="93">
        <f t="shared" si="62"/>
        <v>531320.46539590228</v>
      </c>
      <c r="AD151" s="93">
        <f t="shared" si="62"/>
        <v>11016.926489264661</v>
      </c>
      <c r="AE151" s="93">
        <f t="shared" si="62"/>
        <v>135470.18002251995</v>
      </c>
      <c r="AF151" s="93">
        <f t="shared" si="62"/>
        <v>56550.409256902909</v>
      </c>
      <c r="AG151" s="93">
        <f t="shared" si="62"/>
        <v>113196.49585131089</v>
      </c>
      <c r="AH151" s="93">
        <f t="shared" si="62"/>
        <v>136274.06178073119</v>
      </c>
      <c r="AI151" s="93">
        <f t="shared" si="61"/>
        <v>112091.10367866754</v>
      </c>
      <c r="AJ151" s="93">
        <f t="shared" si="73"/>
        <v>564599.17707939714</v>
      </c>
      <c r="AK151" s="93">
        <f t="shared" si="63"/>
        <v>215095.82232257255</v>
      </c>
      <c r="AL151" s="93">
        <f t="shared" si="63"/>
        <v>115123.57060287522</v>
      </c>
      <c r="AM151" s="92">
        <f t="shared" si="74"/>
        <v>12051417.905243654</v>
      </c>
      <c r="AN151" s="92">
        <f t="shared" si="64"/>
        <v>9.4937280671311886</v>
      </c>
      <c r="AO151" s="92">
        <f t="shared" si="65"/>
        <v>0.47473690589778</v>
      </c>
      <c r="AP151" s="92">
        <f t="shared" si="66"/>
        <v>0.50447156444347452</v>
      </c>
      <c r="AQ151" s="92">
        <f t="shared" si="67"/>
        <v>0.19218895527554861</v>
      </c>
      <c r="AR151" s="92">
        <f t="shared" si="68"/>
        <v>0.10286335886420216</v>
      </c>
      <c r="AS151" s="92">
        <f t="shared" si="69"/>
        <v>10.767988851612193</v>
      </c>
      <c r="AT151" s="92">
        <v>0</v>
      </c>
      <c r="AU151" s="92">
        <v>0</v>
      </c>
      <c r="AV151" s="92">
        <f t="shared" si="75"/>
        <v>0</v>
      </c>
      <c r="AW151" s="92">
        <f t="shared" si="76"/>
        <v>0</v>
      </c>
      <c r="AX151" s="92">
        <f t="shared" si="70"/>
        <v>10.77</v>
      </c>
      <c r="AY151" s="184"/>
      <c r="AZ151" s="91">
        <v>671.72</v>
      </c>
      <c r="BA151" s="91">
        <v>2359.0100000000002</v>
      </c>
      <c r="BB151" s="92">
        <f t="shared" si="77"/>
        <v>4123622</v>
      </c>
      <c r="BC151" s="92">
        <f t="shared" si="78"/>
        <v>14481727</v>
      </c>
      <c r="BD151" s="93">
        <f t="shared" si="79"/>
        <v>18605349</v>
      </c>
      <c r="BE151" s="184"/>
      <c r="BF151" s="185"/>
      <c r="BG151" s="30"/>
      <c r="BI151" s="30"/>
      <c r="BK151" s="30"/>
    </row>
    <row r="152" spans="1:63" x14ac:dyDescent="0.35">
      <c r="A152" s="90" t="s">
        <v>216</v>
      </c>
      <c r="B152" s="89">
        <v>383</v>
      </c>
      <c r="C152" s="90" t="s">
        <v>224</v>
      </c>
      <c r="D152" s="203">
        <v>11.18</v>
      </c>
      <c r="E152" s="203">
        <f t="shared" si="71"/>
        <v>11.235899999999999</v>
      </c>
      <c r="F152" s="203">
        <f t="shared" si="72"/>
        <v>12.0255664308</v>
      </c>
      <c r="G152" s="91">
        <f>ACA!W158</f>
        <v>1.0894751282502746</v>
      </c>
      <c r="H152" s="91">
        <f>'Formula factor data'!AH155</f>
        <v>3898.73</v>
      </c>
      <c r="I152" s="91">
        <f>'Formula factor data'!AI155</f>
        <v>1001.666450786421</v>
      </c>
      <c r="J152" s="91">
        <f>'Formula factor data'!AJ155</f>
        <v>268.38528726606467</v>
      </c>
      <c r="K152" s="91">
        <f>'Formula factor data'!AK155</f>
        <v>539.8320036644418</v>
      </c>
      <c r="L152" s="91">
        <f>'Formula factor data'!AL155</f>
        <v>320.17446342101823</v>
      </c>
      <c r="M152" s="91">
        <f>'Formula factor data'!AM155</f>
        <v>209.62285586528813</v>
      </c>
      <c r="N152" s="91">
        <f>'Formula factor data'!AN155</f>
        <v>442.46154931727961</v>
      </c>
      <c r="O152" s="91">
        <f>'Formula factor data'!AO155</f>
        <v>246.70016424551758</v>
      </c>
      <c r="P152" s="91">
        <f>'Formula factor data'!AP155</f>
        <v>932.60825225428289</v>
      </c>
      <c r="Q152" s="91">
        <f>'Formula factor data'!AQ155</f>
        <v>74.424968810829938</v>
      </c>
      <c r="R152" s="92">
        <f>$G152*'National calculations'!$E$61</f>
        <v>10.01520075234748</v>
      </c>
      <c r="S152" s="92">
        <f>$G152*'National calculations'!$E$62</f>
        <v>1.9130036873691647</v>
      </c>
      <c r="T152" s="92">
        <f>$G152*'National calculations'!$E$70</f>
        <v>2.0435931654481698</v>
      </c>
      <c r="U152" s="92">
        <f>$G152*'National calculations'!$E$71</f>
        <v>1.5477212944203049</v>
      </c>
      <c r="V152" s="92">
        <f>$G152*'National calculations'!$E$72</f>
        <v>1.4575627724152398</v>
      </c>
      <c r="W152" s="92">
        <f>$G152*'National calculations'!$E$73</f>
        <v>1.3373514097418167</v>
      </c>
      <c r="X152" s="92">
        <f>$G152*'National calculations'!$E$74</f>
        <v>0.85650595904812976</v>
      </c>
      <c r="Y152" s="92">
        <f>$G152*'National calculations'!$E$75</f>
        <v>0.7062417557063525</v>
      </c>
      <c r="Z152" s="92">
        <f>$G152*'National calculations'!$E$64</f>
        <v>0.8352524381469526</v>
      </c>
      <c r="AA152" s="92">
        <f>$G152*'National calculations'!$E$65</f>
        <v>5.4060616521220073</v>
      </c>
      <c r="AB152" s="93">
        <f t="shared" si="62"/>
        <v>22256541.268643823</v>
      </c>
      <c r="AC152" s="93">
        <f t="shared" si="62"/>
        <v>1092229.2199049923</v>
      </c>
      <c r="AD152" s="93">
        <f t="shared" si="62"/>
        <v>312628.09309535089</v>
      </c>
      <c r="AE152" s="93">
        <f t="shared" si="62"/>
        <v>476240.40786419087</v>
      </c>
      <c r="AF152" s="93">
        <f t="shared" si="62"/>
        <v>266004.39577948564</v>
      </c>
      <c r="AG152" s="93">
        <f t="shared" si="62"/>
        <v>159793.47042916279</v>
      </c>
      <c r="AH152" s="93">
        <f t="shared" si="62"/>
        <v>216013.44357475324</v>
      </c>
      <c r="AI152" s="93">
        <f t="shared" si="61"/>
        <v>99311.075563985927</v>
      </c>
      <c r="AJ152" s="93">
        <f t="shared" si="73"/>
        <v>1529990.8863069294</v>
      </c>
      <c r="AK152" s="93">
        <f t="shared" si="63"/>
        <v>444009.09042287408</v>
      </c>
      <c r="AL152" s="93">
        <f t="shared" si="63"/>
        <v>229337.20281370438</v>
      </c>
      <c r="AM152" s="92">
        <f t="shared" si="74"/>
        <v>25552107.668092322</v>
      </c>
      <c r="AN152" s="92">
        <f t="shared" si="64"/>
        <v>10.015200752347479</v>
      </c>
      <c r="AO152" s="92">
        <f t="shared" si="65"/>
        <v>0.49149123275230844</v>
      </c>
      <c r="AP152" s="92">
        <f t="shared" si="66"/>
        <v>0.68847920665975271</v>
      </c>
      <c r="AQ152" s="92">
        <f t="shared" si="67"/>
        <v>0.19979924655756054</v>
      </c>
      <c r="AR152" s="92">
        <f t="shared" si="68"/>
        <v>0.10319923920061255</v>
      </c>
      <c r="AS152" s="92">
        <f t="shared" si="69"/>
        <v>11.498169677517712</v>
      </c>
      <c r="AT152" s="92">
        <v>0</v>
      </c>
      <c r="AU152" s="92">
        <v>0</v>
      </c>
      <c r="AV152" s="92">
        <f t="shared" si="75"/>
        <v>0</v>
      </c>
      <c r="AW152" s="92">
        <f t="shared" si="76"/>
        <v>0</v>
      </c>
      <c r="AX152" s="92">
        <f t="shared" si="70"/>
        <v>11.5</v>
      </c>
      <c r="AY152" s="184"/>
      <c r="AZ152" s="91">
        <v>1333.78</v>
      </c>
      <c r="BA152" s="91">
        <v>4684.08</v>
      </c>
      <c r="BB152" s="92">
        <f t="shared" si="77"/>
        <v>8742928</v>
      </c>
      <c r="BC152" s="92">
        <f t="shared" si="78"/>
        <v>30704145</v>
      </c>
      <c r="BD152" s="93">
        <f t="shared" si="79"/>
        <v>39447073</v>
      </c>
      <c r="BE152" s="184"/>
      <c r="BF152" s="185"/>
      <c r="BG152" s="30"/>
      <c r="BI152" s="30"/>
      <c r="BK152" s="30"/>
    </row>
    <row r="153" spans="1:63" x14ac:dyDescent="0.35">
      <c r="A153" s="90" t="s">
        <v>216</v>
      </c>
      <c r="B153" s="89">
        <v>812</v>
      </c>
      <c r="C153" s="90" t="s">
        <v>225</v>
      </c>
      <c r="D153" s="203">
        <v>10.65</v>
      </c>
      <c r="E153" s="203">
        <f t="shared" si="71"/>
        <v>10.703249999999999</v>
      </c>
      <c r="F153" s="203">
        <f t="shared" si="72"/>
        <v>11.455481439</v>
      </c>
      <c r="G153" s="91">
        <f>ACA!W159</f>
        <v>1.0162837899031711</v>
      </c>
      <c r="H153" s="91">
        <f>'Formula factor data'!AH156</f>
        <v>545.69000000000005</v>
      </c>
      <c r="I153" s="91">
        <f>'Formula factor data'!AI156</f>
        <v>181.45739919502381</v>
      </c>
      <c r="J153" s="91">
        <f>'Formula factor data'!AJ156</f>
        <v>141.43557569818719</v>
      </c>
      <c r="K153" s="91">
        <f>'Formula factor data'!AK156</f>
        <v>81.278667319941206</v>
      </c>
      <c r="L153" s="91">
        <f>'Formula factor data'!AL156</f>
        <v>24.530650416462521</v>
      </c>
      <c r="M153" s="91">
        <f>'Formula factor data'!AM156</f>
        <v>18.849164625183736</v>
      </c>
      <c r="N153" s="91">
        <f>'Formula factor data'!AN156</f>
        <v>46.588183488486038</v>
      </c>
      <c r="O153" s="91">
        <f>'Formula factor data'!AO156</f>
        <v>46.38766046055855</v>
      </c>
      <c r="P153" s="91">
        <f>'Formula factor data'!AP156</f>
        <v>45.874194809155803</v>
      </c>
      <c r="Q153" s="91">
        <f>'Formula factor data'!AQ156</f>
        <v>12.952254256244565</v>
      </c>
      <c r="R153" s="92">
        <f>$G153*'National calculations'!$E$61</f>
        <v>9.3423758957979892</v>
      </c>
      <c r="S153" s="92">
        <f>$G153*'National calculations'!$E$62</f>
        <v>1.7844873986436376</v>
      </c>
      <c r="T153" s="92">
        <f>$G153*'National calculations'!$E$70</f>
        <v>1.9063038277316093</v>
      </c>
      <c r="U153" s="92">
        <f>$G153*'National calculations'!$E$71</f>
        <v>1.443744810708498</v>
      </c>
      <c r="V153" s="92">
        <f>$G153*'National calculations'!$E$72</f>
        <v>1.3596431712497516</v>
      </c>
      <c r="W153" s="92">
        <f>$G153*'National calculations'!$E$73</f>
        <v>1.2475076519714203</v>
      </c>
      <c r="X153" s="92">
        <f>$G153*'National calculations'!$E$74</f>
        <v>0.79896557485810071</v>
      </c>
      <c r="Y153" s="92">
        <f>$G153*'National calculations'!$E$75</f>
        <v>0.65879617576018823</v>
      </c>
      <c r="Z153" s="92">
        <f>$G153*'National calculations'!$E$64</f>
        <v>0.77913987327928258</v>
      </c>
      <c r="AA153" s="92">
        <f>$G153*'National calculations'!$E$65</f>
        <v>5.04288044931545</v>
      </c>
      <c r="AB153" s="93">
        <f t="shared" si="62"/>
        <v>2905883.4284694628</v>
      </c>
      <c r="AC153" s="93">
        <f t="shared" si="62"/>
        <v>184570.81208487586</v>
      </c>
      <c r="AD153" s="93">
        <f t="shared" si="62"/>
        <v>153682.93221860047</v>
      </c>
      <c r="AE153" s="93">
        <f t="shared" si="62"/>
        <v>66887.022873746479</v>
      </c>
      <c r="AF153" s="93">
        <f t="shared" si="62"/>
        <v>19011.170855283144</v>
      </c>
      <c r="AG153" s="93">
        <f t="shared" si="62"/>
        <v>13403.25194881586</v>
      </c>
      <c r="AH153" s="93">
        <f t="shared" si="62"/>
        <v>21216.742237409566</v>
      </c>
      <c r="AI153" s="93">
        <f t="shared" si="61"/>
        <v>17419.207588910496</v>
      </c>
      <c r="AJ153" s="93">
        <f t="shared" si="73"/>
        <v>291620.32772276597</v>
      </c>
      <c r="AK153" s="93">
        <f t="shared" si="63"/>
        <v>20373.176168325019</v>
      </c>
      <c r="AL153" s="93">
        <f t="shared" si="63"/>
        <v>37230.501765125766</v>
      </c>
      <c r="AM153" s="92">
        <f t="shared" si="74"/>
        <v>3439678.2462105555</v>
      </c>
      <c r="AN153" s="92">
        <f t="shared" si="64"/>
        <v>9.3423758957979892</v>
      </c>
      <c r="AO153" s="92">
        <f t="shared" si="65"/>
        <v>0.59339266296646109</v>
      </c>
      <c r="AP153" s="92">
        <f t="shared" si="66"/>
        <v>0.93755540698920692</v>
      </c>
      <c r="AQ153" s="92">
        <f t="shared" si="67"/>
        <v>6.5499485661080048E-2</v>
      </c>
      <c r="AR153" s="92">
        <f t="shared" si="68"/>
        <v>0.1196955593164224</v>
      </c>
      <c r="AS153" s="92">
        <f t="shared" si="69"/>
        <v>11.05851901073116</v>
      </c>
      <c r="AT153" s="92">
        <v>0</v>
      </c>
      <c r="AU153" s="92">
        <v>0</v>
      </c>
      <c r="AV153" s="92">
        <f t="shared" si="75"/>
        <v>0</v>
      </c>
      <c r="AW153" s="92">
        <f t="shared" si="76"/>
        <v>0</v>
      </c>
      <c r="AX153" s="92">
        <f t="shared" si="70"/>
        <v>11.06</v>
      </c>
      <c r="AY153" s="184"/>
      <c r="AZ153" s="91">
        <v>186.68</v>
      </c>
      <c r="BA153" s="91">
        <v>655.62000000000012</v>
      </c>
      <c r="BB153" s="92">
        <f t="shared" si="77"/>
        <v>1176869</v>
      </c>
      <c r="BC153" s="92">
        <f t="shared" si="78"/>
        <v>4133160</v>
      </c>
      <c r="BD153" s="93">
        <f t="shared" si="79"/>
        <v>5310029</v>
      </c>
      <c r="BE153" s="184"/>
      <c r="BF153" s="185"/>
      <c r="BG153" s="30"/>
      <c r="BI153" s="30"/>
      <c r="BK153" s="30"/>
    </row>
    <row r="154" spans="1:63" x14ac:dyDescent="0.35">
      <c r="A154" s="90" t="s">
        <v>216</v>
      </c>
      <c r="B154" s="89">
        <v>813</v>
      </c>
      <c r="C154" s="90" t="s">
        <v>226</v>
      </c>
      <c r="D154" s="203">
        <v>10.29</v>
      </c>
      <c r="E154" s="203">
        <f t="shared" si="71"/>
        <v>10.341449999999998</v>
      </c>
      <c r="F154" s="203">
        <f t="shared" si="72"/>
        <v>11.068253897399998</v>
      </c>
      <c r="G154" s="91">
        <f>ACA!W160</f>
        <v>1.0183994798904692</v>
      </c>
      <c r="H154" s="91">
        <f>'Formula factor data'!AH157</f>
        <v>644.98</v>
      </c>
      <c r="I154" s="91">
        <f>'Formula factor data'!AI157</f>
        <v>190.53771889751789</v>
      </c>
      <c r="J154" s="91">
        <f>'Formula factor data'!AJ157</f>
        <v>20.714574543730745</v>
      </c>
      <c r="K154" s="91">
        <f>'Formula factor data'!AK157</f>
        <v>33.403206921071344</v>
      </c>
      <c r="L154" s="91">
        <f>'Formula factor data'!AL157</f>
        <v>67.417914197677177</v>
      </c>
      <c r="M154" s="91">
        <f>'Formula factor data'!AM157</f>
        <v>57.25172078691633</v>
      </c>
      <c r="N154" s="91">
        <f>'Formula factor data'!AN157</f>
        <v>56.334470253614604</v>
      </c>
      <c r="O154" s="91">
        <f>'Formula factor data'!AO157</f>
        <v>59.544847120170658</v>
      </c>
      <c r="P154" s="91">
        <f>'Formula factor data'!AP157</f>
        <v>95.456283567455998</v>
      </c>
      <c r="Q154" s="91">
        <f>'Formula factor data'!AQ157</f>
        <v>14.788172916169096</v>
      </c>
      <c r="R154" s="92">
        <f>$G154*'National calculations'!$E$61</f>
        <v>9.3618247656281355</v>
      </c>
      <c r="S154" s="92">
        <f>$G154*'National calculations'!$E$62</f>
        <v>1.7882023276420915</v>
      </c>
      <c r="T154" s="92">
        <f>$G154*'National calculations'!$E$70</f>
        <v>1.9102723530206567</v>
      </c>
      <c r="U154" s="92">
        <f>$G154*'National calculations'!$E$71</f>
        <v>1.4467503850082915</v>
      </c>
      <c r="V154" s="92">
        <f>$G154*'National calculations'!$E$72</f>
        <v>1.3624736635514987</v>
      </c>
      <c r="W154" s="92">
        <f>$G154*'National calculations'!$E$73</f>
        <v>1.2501047016091058</v>
      </c>
      <c r="X154" s="92">
        <f>$G154*'National calculations'!$E$74</f>
        <v>0.80062885383953974</v>
      </c>
      <c r="Y154" s="92">
        <f>$G154*'National calculations'!$E$75</f>
        <v>0.6601676514115502</v>
      </c>
      <c r="Z154" s="92">
        <f>$G154*'National calculations'!$E$64</f>
        <v>0.78076187930257923</v>
      </c>
      <c r="AA154" s="92">
        <f>$G154*'National calculations'!$E$65</f>
        <v>5.053378670166512</v>
      </c>
      <c r="AB154" s="93">
        <f t="shared" si="62"/>
        <v>3441768.1502808556</v>
      </c>
      <c r="AC154" s="93">
        <f t="shared" si="62"/>
        <v>194210.39568860893</v>
      </c>
      <c r="AD154" s="93">
        <f t="shared" si="62"/>
        <v>22555.173061620364</v>
      </c>
      <c r="AE154" s="93">
        <f t="shared" si="62"/>
        <v>27545.878409935809</v>
      </c>
      <c r="AF154" s="93">
        <f t="shared" si="62"/>
        <v>52357.425551168606</v>
      </c>
      <c r="AG154" s="93">
        <f t="shared" si="62"/>
        <v>40795.267838633452</v>
      </c>
      <c r="AH154" s="93">
        <f t="shared" si="62"/>
        <v>25708.711339961192</v>
      </c>
      <c r="AI154" s="93">
        <f t="shared" si="61"/>
        <v>22406.461669880238</v>
      </c>
      <c r="AJ154" s="93">
        <f t="shared" si="73"/>
        <v>191368.91787119964</v>
      </c>
      <c r="AK154" s="93">
        <f t="shared" si="63"/>
        <v>42481.317589139107</v>
      </c>
      <c r="AL154" s="93">
        <f t="shared" si="63"/>
        <v>42596.235423622718</v>
      </c>
      <c r="AM154" s="92">
        <f t="shared" si="74"/>
        <v>3912425.0168534257</v>
      </c>
      <c r="AN154" s="92">
        <f t="shared" si="64"/>
        <v>9.3618247656281337</v>
      </c>
      <c r="AO154" s="92">
        <f t="shared" si="65"/>
        <v>0.528264430581035</v>
      </c>
      <c r="AP154" s="92">
        <f t="shared" si="66"/>
        <v>0.52053543308890748</v>
      </c>
      <c r="AQ154" s="92">
        <f t="shared" si="67"/>
        <v>0.11555184245924967</v>
      </c>
      <c r="AR154" s="92">
        <f t="shared" si="68"/>
        <v>0.1158644261609709</v>
      </c>
      <c r="AS154" s="92">
        <f t="shared" si="69"/>
        <v>10.642040897918296</v>
      </c>
      <c r="AT154" s="92">
        <v>0</v>
      </c>
      <c r="AU154" s="92">
        <v>0</v>
      </c>
      <c r="AV154" s="92">
        <f t="shared" si="75"/>
        <v>0</v>
      </c>
      <c r="AW154" s="92">
        <f t="shared" si="76"/>
        <v>0</v>
      </c>
      <c r="AX154" s="92">
        <f t="shared" si="70"/>
        <v>10.64</v>
      </c>
      <c r="AY154" s="184"/>
      <c r="AZ154" s="91">
        <v>220.65</v>
      </c>
      <c r="BA154" s="91">
        <v>774.90000000000009</v>
      </c>
      <c r="BB154" s="92">
        <f t="shared" si="77"/>
        <v>1338199</v>
      </c>
      <c r="BC154" s="92">
        <f t="shared" si="78"/>
        <v>4699614</v>
      </c>
      <c r="BD154" s="93">
        <f t="shared" si="79"/>
        <v>6037813</v>
      </c>
      <c r="BE154" s="184"/>
      <c r="BF154" s="185"/>
      <c r="BG154" s="30"/>
      <c r="BI154" s="30"/>
      <c r="BK154" s="30"/>
    </row>
    <row r="155" spans="1:63" x14ac:dyDescent="0.35">
      <c r="A155" s="90" t="s">
        <v>216</v>
      </c>
      <c r="B155" s="89">
        <v>815</v>
      </c>
      <c r="C155" s="90" t="s">
        <v>227</v>
      </c>
      <c r="D155" s="203">
        <v>10.11</v>
      </c>
      <c r="E155" s="203">
        <f t="shared" si="71"/>
        <v>10.160549999999999</v>
      </c>
      <c r="F155" s="203">
        <f t="shared" si="72"/>
        <v>10.874640126599999</v>
      </c>
      <c r="G155" s="91">
        <f>ACA!W161</f>
        <v>1.0686029719825645</v>
      </c>
      <c r="H155" s="91">
        <f>'Formula factor data'!AH158</f>
        <v>3173.69</v>
      </c>
      <c r="I155" s="91">
        <f>'Formula factor data'!AI158</f>
        <v>572.60664614072903</v>
      </c>
      <c r="J155" s="91">
        <f>'Formula factor data'!AJ158</f>
        <v>61.215820576846525</v>
      </c>
      <c r="K155" s="91">
        <f>'Formula factor data'!AK158</f>
        <v>17.801974088951617</v>
      </c>
      <c r="L155" s="91">
        <f>'Formula factor data'!AL158</f>
        <v>31.928701914377736</v>
      </c>
      <c r="M155" s="91">
        <f>'Formula factor data'!AM158</f>
        <v>57.081168530380346</v>
      </c>
      <c r="N155" s="91">
        <f>'Formula factor data'!AN158</f>
        <v>163.6181549033563</v>
      </c>
      <c r="O155" s="91">
        <f>'Formula factor data'!AO158</f>
        <v>208.62440066532429</v>
      </c>
      <c r="P155" s="91">
        <f>'Formula factor data'!AP158</f>
        <v>215.92499358998882</v>
      </c>
      <c r="Q155" s="91">
        <f>'Formula factor data'!AQ158</f>
        <v>54.810309409540437</v>
      </c>
      <c r="R155" s="92">
        <f>$G155*'National calculations'!$E$61</f>
        <v>9.8233296120753693</v>
      </c>
      <c r="S155" s="92">
        <f>$G155*'National calculations'!$E$62</f>
        <v>1.8763543771939053</v>
      </c>
      <c r="T155" s="92">
        <f>$G155*'National calculations'!$E$70</f>
        <v>2.0044420230394744</v>
      </c>
      <c r="U155" s="92">
        <f>$G155*'National calculations'!$E$71</f>
        <v>1.5180700615666605</v>
      </c>
      <c r="V155" s="92">
        <f>$G155*'National calculations'!$E$72</f>
        <v>1.429638795844332</v>
      </c>
      <c r="W155" s="92">
        <f>$G155*'National calculations'!$E$73</f>
        <v>1.3117304415478908</v>
      </c>
      <c r="X155" s="92">
        <f>$G155*'National calculations'!$E$74</f>
        <v>0.84009702436213229</v>
      </c>
      <c r="Y155" s="92">
        <f>$G155*'National calculations'!$E$75</f>
        <v>0.69271158149158263</v>
      </c>
      <c r="Z155" s="92">
        <f>$G155*'National calculations'!$E$64</f>
        <v>0.81925067825364717</v>
      </c>
      <c r="AA155" s="92">
        <f>$G155*'National calculations'!$E$65</f>
        <v>5.3024923638747543</v>
      </c>
      <c r="AB155" s="93">
        <f t="shared" si="62"/>
        <v>17770435.685232066</v>
      </c>
      <c r="AC155" s="93">
        <f t="shared" si="62"/>
        <v>612415.40253099275</v>
      </c>
      <c r="AD155" s="93">
        <f t="shared" si="62"/>
        <v>69941.031046273172</v>
      </c>
      <c r="AE155" s="93">
        <f t="shared" si="62"/>
        <v>15404.04702369704</v>
      </c>
      <c r="AF155" s="93">
        <f t="shared" si="62"/>
        <v>26018.511245913851</v>
      </c>
      <c r="AG155" s="93">
        <f t="shared" si="62"/>
        <v>42678.81064824247</v>
      </c>
      <c r="AH155" s="93">
        <f t="shared" si="62"/>
        <v>78349.421287581281</v>
      </c>
      <c r="AI155" s="93">
        <f t="shared" si="61"/>
        <v>82374.426957887918</v>
      </c>
      <c r="AJ155" s="93">
        <f t="shared" si="73"/>
        <v>314766.24820959568</v>
      </c>
      <c r="AK155" s="93">
        <f t="shared" si="63"/>
        <v>100831.11754679227</v>
      </c>
      <c r="AL155" s="93">
        <f t="shared" si="63"/>
        <v>165659.81085024943</v>
      </c>
      <c r="AM155" s="92">
        <f t="shared" si="74"/>
        <v>18964108.264369696</v>
      </c>
      <c r="AN155" s="92">
        <f t="shared" si="64"/>
        <v>9.823329612075371</v>
      </c>
      <c r="AO155" s="92">
        <f t="shared" si="65"/>
        <v>0.33853747117597449</v>
      </c>
      <c r="AP155" s="92">
        <f t="shared" si="66"/>
        <v>0.17399981979557233</v>
      </c>
      <c r="AQ155" s="92">
        <f t="shared" si="67"/>
        <v>5.5738492874386834E-2</v>
      </c>
      <c r="AR155" s="92">
        <f t="shared" si="68"/>
        <v>9.1575184440099933E-2</v>
      </c>
      <c r="AS155" s="92">
        <f t="shared" si="69"/>
        <v>10.483180580361404</v>
      </c>
      <c r="AT155" s="92">
        <v>0</v>
      </c>
      <c r="AU155" s="92">
        <v>0</v>
      </c>
      <c r="AV155" s="92">
        <f t="shared" si="75"/>
        <v>0</v>
      </c>
      <c r="AW155" s="92">
        <f t="shared" si="76"/>
        <v>0</v>
      </c>
      <c r="AX155" s="92">
        <f t="shared" si="70"/>
        <v>10.48</v>
      </c>
      <c r="AY155" s="184"/>
      <c r="AZ155" s="91">
        <v>1085.74</v>
      </c>
      <c r="BA155" s="91">
        <v>3812.99</v>
      </c>
      <c r="BB155" s="92">
        <f t="shared" si="77"/>
        <v>6485777</v>
      </c>
      <c r="BC155" s="92">
        <f t="shared" si="78"/>
        <v>22777278</v>
      </c>
      <c r="BD155" s="93">
        <f t="shared" si="79"/>
        <v>29263055</v>
      </c>
      <c r="BE155" s="184"/>
      <c r="BF155" s="185"/>
      <c r="BG155" s="30"/>
      <c r="BI155" s="30"/>
      <c r="BK155" s="30"/>
    </row>
    <row r="156" spans="1:63" x14ac:dyDescent="0.35">
      <c r="A156" s="90" t="s">
        <v>216</v>
      </c>
      <c r="B156" s="89">
        <v>372</v>
      </c>
      <c r="C156" s="90" t="s">
        <v>228</v>
      </c>
      <c r="D156" s="203">
        <v>10.78</v>
      </c>
      <c r="E156" s="203">
        <f t="shared" si="71"/>
        <v>10.833899999999998</v>
      </c>
      <c r="F156" s="203">
        <f t="shared" si="72"/>
        <v>11.5953136068</v>
      </c>
      <c r="G156" s="91">
        <f>ACA!W162</f>
        <v>1.0469259388989176</v>
      </c>
      <c r="H156" s="91">
        <f>'Formula factor data'!AH159</f>
        <v>1134.6400000000001</v>
      </c>
      <c r="I156" s="91">
        <f>'Formula factor data'!AI159</f>
        <v>312.03680792515138</v>
      </c>
      <c r="J156" s="91">
        <f>'Formula factor data'!AJ159</f>
        <v>90.903591343870843</v>
      </c>
      <c r="K156" s="91">
        <f>'Formula factor data'!AK159</f>
        <v>95.060063767722681</v>
      </c>
      <c r="L156" s="91">
        <f>'Formula factor data'!AL159</f>
        <v>107.99131130859509</v>
      </c>
      <c r="M156" s="91">
        <f>'Formula factor data'!AM159</f>
        <v>80.512410284241241</v>
      </c>
      <c r="N156" s="91">
        <f>'Formula factor data'!AN159</f>
        <v>171.33902991655927</v>
      </c>
      <c r="O156" s="91">
        <f>'Formula factor data'!AO159</f>
        <v>148.24751645071569</v>
      </c>
      <c r="P156" s="91">
        <f>'Formula factor data'!AP159</f>
        <v>149.52370348562403</v>
      </c>
      <c r="Q156" s="91">
        <f>'Formula factor data'!AQ159</f>
        <v>35.426549385617406</v>
      </c>
      <c r="R156" s="92">
        <f>$G156*'National calculations'!$E$61</f>
        <v>9.6240594934479997</v>
      </c>
      <c r="S156" s="92">
        <f>$G156*'National calculations'!$E$62</f>
        <v>1.8382917880214118</v>
      </c>
      <c r="T156" s="92">
        <f>$G156*'National calculations'!$E$70</f>
        <v>1.9637811254124857</v>
      </c>
      <c r="U156" s="92">
        <f>$G156*'National calculations'!$E$71</f>
        <v>1.4872754111579853</v>
      </c>
      <c r="V156" s="92">
        <f>$G156*'National calculations'!$E$72</f>
        <v>1.4006380085662591</v>
      </c>
      <c r="W156" s="92">
        <f>$G156*'National calculations'!$E$73</f>
        <v>1.2851214717772879</v>
      </c>
      <c r="X156" s="92">
        <f>$G156*'National calculations'!$E$74</f>
        <v>0.82305532462140918</v>
      </c>
      <c r="Y156" s="92">
        <f>$G156*'National calculations'!$E$75</f>
        <v>0.67865965363519698</v>
      </c>
      <c r="Z156" s="92">
        <f>$G156*'National calculations'!$E$64</f>
        <v>0.80263185487216571</v>
      </c>
      <c r="AA156" s="92">
        <f>$G156*'National calculations'!$E$65</f>
        <v>5.1949292132836167</v>
      </c>
      <c r="AB156" s="93">
        <f t="shared" si="62"/>
        <v>6224310.4322781283</v>
      </c>
      <c r="AC156" s="93">
        <f t="shared" si="62"/>
        <v>326960.37989445566</v>
      </c>
      <c r="AD156" s="93">
        <f t="shared" si="62"/>
        <v>101753.41144058293</v>
      </c>
      <c r="AE156" s="93">
        <f t="shared" si="62"/>
        <v>80586.882392161104</v>
      </c>
      <c r="AF156" s="93">
        <f t="shared" si="62"/>
        <v>86216.339071825845</v>
      </c>
      <c r="AG156" s="93">
        <f t="shared" si="62"/>
        <v>58976.889504467945</v>
      </c>
      <c r="AH156" s="93">
        <f t="shared" si="62"/>
        <v>80382.255506325891</v>
      </c>
      <c r="AI156" s="93">
        <f t="shared" si="61"/>
        <v>57347.4766550309</v>
      </c>
      <c r="AJ156" s="93">
        <f t="shared" si="73"/>
        <v>465263.25457039458</v>
      </c>
      <c r="AK156" s="93">
        <f t="shared" si="63"/>
        <v>68407.117861332605</v>
      </c>
      <c r="AL156" s="93">
        <f t="shared" si="63"/>
        <v>104901.89730763182</v>
      </c>
      <c r="AM156" s="92">
        <f t="shared" si="74"/>
        <v>7189843.0819119429</v>
      </c>
      <c r="AN156" s="92">
        <f t="shared" si="64"/>
        <v>9.6240594934479997</v>
      </c>
      <c r="AO156" s="92">
        <f t="shared" si="65"/>
        <v>0.5055477522114683</v>
      </c>
      <c r="AP156" s="92">
        <f t="shared" si="66"/>
        <v>0.71939233925096047</v>
      </c>
      <c r="AQ156" s="92">
        <f t="shared" si="67"/>
        <v>0.10577142307341721</v>
      </c>
      <c r="AR156" s="92">
        <f t="shared" si="68"/>
        <v>0.1621998310734494</v>
      </c>
      <c r="AS156" s="92">
        <f t="shared" si="69"/>
        <v>11.116970839057295</v>
      </c>
      <c r="AT156" s="92">
        <v>0</v>
      </c>
      <c r="AU156" s="92">
        <v>0</v>
      </c>
      <c r="AV156" s="92">
        <f t="shared" si="75"/>
        <v>0</v>
      </c>
      <c r="AW156" s="92">
        <f t="shared" si="76"/>
        <v>0</v>
      </c>
      <c r="AX156" s="92">
        <f t="shared" si="70"/>
        <v>11.12</v>
      </c>
      <c r="AY156" s="184"/>
      <c r="AZ156" s="91">
        <v>388.17</v>
      </c>
      <c r="BA156" s="91">
        <v>1363.2</v>
      </c>
      <c r="BB156" s="92">
        <f t="shared" si="77"/>
        <v>2460377</v>
      </c>
      <c r="BC156" s="92">
        <f t="shared" si="78"/>
        <v>8640507</v>
      </c>
      <c r="BD156" s="93">
        <f t="shared" si="79"/>
        <v>11100884</v>
      </c>
      <c r="BE156" s="184"/>
      <c r="BF156" s="185"/>
      <c r="BG156" s="30"/>
      <c r="BI156" s="30"/>
      <c r="BK156" s="30"/>
    </row>
    <row r="157" spans="1:63" x14ac:dyDescent="0.35">
      <c r="A157" s="90" t="s">
        <v>216</v>
      </c>
      <c r="B157" s="89">
        <v>373</v>
      </c>
      <c r="C157" s="90" t="s">
        <v>229</v>
      </c>
      <c r="D157" s="203">
        <v>10.85</v>
      </c>
      <c r="E157" s="203">
        <f t="shared" si="71"/>
        <v>10.904249999999999</v>
      </c>
      <c r="F157" s="203">
        <f t="shared" si="72"/>
        <v>11.670607851</v>
      </c>
      <c r="G157" s="91">
        <f>ACA!W163</f>
        <v>1.0446537407101351</v>
      </c>
      <c r="H157" s="91">
        <f>'Formula factor data'!AH160</f>
        <v>2344.77</v>
      </c>
      <c r="I157" s="91">
        <f>'Formula factor data'!AI160</f>
        <v>781.69579182458051</v>
      </c>
      <c r="J157" s="91">
        <f>'Formula factor data'!AJ160</f>
        <v>174.16727987997999</v>
      </c>
      <c r="K157" s="91">
        <f>'Formula factor data'!AK160</f>
        <v>414.93712818803129</v>
      </c>
      <c r="L157" s="91">
        <f>'Formula factor data'!AL160</f>
        <v>239.89665011544477</v>
      </c>
      <c r="M157" s="91">
        <f>'Formula factor data'!AM160</f>
        <v>130.54728788131357</v>
      </c>
      <c r="N157" s="91">
        <f>'Formula factor data'!AN160</f>
        <v>198.33574261667724</v>
      </c>
      <c r="O157" s="91">
        <f>'Formula factor data'!AO160</f>
        <v>145.1654572428738</v>
      </c>
      <c r="P157" s="91">
        <f>'Formula factor data'!AP160</f>
        <v>590.56828022989794</v>
      </c>
      <c r="Q157" s="91">
        <f>'Formula factor data'!AQ160</f>
        <v>61.227903641044499</v>
      </c>
      <c r="R157" s="92">
        <f>$G157*'National calculations'!$E$61</f>
        <v>9.6031718931534193</v>
      </c>
      <c r="S157" s="92">
        <f>$G157*'National calculations'!$E$62</f>
        <v>1.8343020470894134</v>
      </c>
      <c r="T157" s="92">
        <f>$G157*'National calculations'!$E$70</f>
        <v>1.9595190284001407</v>
      </c>
      <c r="U157" s="92">
        <f>$G157*'National calculations'!$E$71</f>
        <v>1.4840474994501063</v>
      </c>
      <c r="V157" s="92">
        <f>$G157*'National calculations'!$E$72</f>
        <v>1.3975981305501013</v>
      </c>
      <c r="W157" s="92">
        <f>$G157*'National calculations'!$E$73</f>
        <v>1.2823323053500915</v>
      </c>
      <c r="X157" s="92">
        <f>$G157*'National calculations'!$E$74</f>
        <v>0.82126900455005869</v>
      </c>
      <c r="Y157" s="92">
        <f>$G157*'National calculations'!$E$75</f>
        <v>0.67718672305004823</v>
      </c>
      <c r="Z157" s="92">
        <f>$G157*'National calculations'!$E$64</f>
        <v>0.80088986092671255</v>
      </c>
      <c r="AA157" s="92">
        <f>$G157*'National calculations'!$E$65</f>
        <v>5.1836543863730418</v>
      </c>
      <c r="AB157" s="93">
        <f t="shared" si="62"/>
        <v>12834820.735148326</v>
      </c>
      <c r="AC157" s="93">
        <f t="shared" si="62"/>
        <v>817303.72895265452</v>
      </c>
      <c r="AD157" s="93">
        <f t="shared" si="62"/>
        <v>194531.93645822286</v>
      </c>
      <c r="AE157" s="93">
        <f t="shared" si="62"/>
        <v>350998.25228437997</v>
      </c>
      <c r="AF157" s="93">
        <f t="shared" si="62"/>
        <v>191109.09254414911</v>
      </c>
      <c r="AG157" s="93">
        <f t="shared" si="62"/>
        <v>95420.852636846728</v>
      </c>
      <c r="AH157" s="93">
        <f t="shared" si="62"/>
        <v>92845.588806132248</v>
      </c>
      <c r="AI157" s="93">
        <f t="shared" si="61"/>
        <v>56033.348565507251</v>
      </c>
      <c r="AJ157" s="93">
        <f t="shared" si="73"/>
        <v>980939.0712952381</v>
      </c>
      <c r="AK157" s="93">
        <f t="shared" si="63"/>
        <v>269598.68425799895</v>
      </c>
      <c r="AL157" s="93">
        <f t="shared" si="63"/>
        <v>180909.04602807597</v>
      </c>
      <c r="AM157" s="92">
        <f t="shared" si="74"/>
        <v>15083571.265682293</v>
      </c>
      <c r="AN157" s="92">
        <f t="shared" si="64"/>
        <v>9.6031718931534176</v>
      </c>
      <c r="AO157" s="92">
        <f t="shared" si="65"/>
        <v>0.61151677612090216</v>
      </c>
      <c r="AP157" s="92">
        <f t="shared" si="66"/>
        <v>0.73395076664852099</v>
      </c>
      <c r="AQ157" s="92">
        <f t="shared" si="67"/>
        <v>0.20171707579892728</v>
      </c>
      <c r="AR157" s="92">
        <f t="shared" si="68"/>
        <v>0.13535838964048766</v>
      </c>
      <c r="AS157" s="92">
        <f t="shared" si="69"/>
        <v>11.285714901362256</v>
      </c>
      <c r="AT157" s="92">
        <v>0</v>
      </c>
      <c r="AU157" s="92">
        <v>0</v>
      </c>
      <c r="AV157" s="92">
        <f t="shared" si="75"/>
        <v>0</v>
      </c>
      <c r="AW157" s="92">
        <f t="shared" si="76"/>
        <v>0</v>
      </c>
      <c r="AX157" s="92">
        <f t="shared" si="70"/>
        <v>11.29</v>
      </c>
      <c r="AY157" s="184"/>
      <c r="AZ157" s="91">
        <v>802.16</v>
      </c>
      <c r="BA157" s="91">
        <v>2817.1000000000004</v>
      </c>
      <c r="BB157" s="92">
        <f t="shared" si="77"/>
        <v>5162141</v>
      </c>
      <c r="BC157" s="92">
        <f t="shared" si="78"/>
        <v>18128884</v>
      </c>
      <c r="BD157" s="93">
        <f t="shared" si="79"/>
        <v>23291025</v>
      </c>
      <c r="BE157" s="184"/>
      <c r="BF157" s="185"/>
      <c r="BG157" s="30"/>
      <c r="BI157" s="30"/>
      <c r="BK157" s="30"/>
    </row>
    <row r="158" spans="1:63" x14ac:dyDescent="0.35">
      <c r="A158" s="90" t="s">
        <v>216</v>
      </c>
      <c r="B158" s="89">
        <v>384</v>
      </c>
      <c r="C158" s="90" t="s">
        <v>230</v>
      </c>
      <c r="D158" s="203">
        <v>10.76</v>
      </c>
      <c r="E158" s="203">
        <f t="shared" si="71"/>
        <v>10.813799999999999</v>
      </c>
      <c r="F158" s="203">
        <f t="shared" si="72"/>
        <v>11.5738009656</v>
      </c>
      <c r="G158" s="91">
        <f>ACA!W164</f>
        <v>1.0672492351784018</v>
      </c>
      <c r="H158" s="91">
        <f>'Formula factor data'!AH161</f>
        <v>1471.79</v>
      </c>
      <c r="I158" s="91">
        <f>'Formula factor data'!AI161</f>
        <v>386.1145794733871</v>
      </c>
      <c r="J158" s="91">
        <f>'Formula factor data'!AJ161</f>
        <v>54.233498379456499</v>
      </c>
      <c r="K158" s="91">
        <f>'Formula factor data'!AK161</f>
        <v>87.698282223884306</v>
      </c>
      <c r="L158" s="91">
        <f>'Formula factor data'!AL161</f>
        <v>60.765002243829464</v>
      </c>
      <c r="M158" s="91">
        <f>'Formula factor data'!AM161</f>
        <v>162.33355671902268</v>
      </c>
      <c r="N158" s="91">
        <f>'Formula factor data'!AN161</f>
        <v>259.64562552979305</v>
      </c>
      <c r="O158" s="91">
        <f>'Formula factor data'!AO161</f>
        <v>230.95104113687358</v>
      </c>
      <c r="P158" s="91">
        <f>'Formula factor data'!AP161</f>
        <v>192.07522144011699</v>
      </c>
      <c r="Q158" s="91">
        <f>'Formula factor data'!AQ161</f>
        <v>35.372173458725179</v>
      </c>
      <c r="R158" s="92">
        <f>$G158*'National calculations'!$E$61</f>
        <v>9.8108851372012111</v>
      </c>
      <c r="S158" s="92">
        <f>$G158*'National calculations'!$E$62</f>
        <v>1.8739773578100396</v>
      </c>
      <c r="T158" s="92">
        <f>$G158*'National calculations'!$E$70</f>
        <v>2.0019027385628787</v>
      </c>
      <c r="U158" s="92">
        <f>$G158*'National calculations'!$E$71</f>
        <v>1.5161469269998273</v>
      </c>
      <c r="V158" s="92">
        <f>$G158*'National calculations'!$E$72</f>
        <v>1.427827688533819</v>
      </c>
      <c r="W158" s="92">
        <f>$G158*'National calculations'!$E$73</f>
        <v>1.3100687039124717</v>
      </c>
      <c r="X158" s="92">
        <f>$G158*'National calculations'!$E$74</f>
        <v>0.83903276542708871</v>
      </c>
      <c r="Y158" s="92">
        <f>$G158*'National calculations'!$E$75</f>
        <v>0.69183403465040638</v>
      </c>
      <c r="Z158" s="92">
        <f>$G158*'National calculations'!$E$64</f>
        <v>0.81821282806600482</v>
      </c>
      <c r="AA158" s="92">
        <f>$G158*'National calculations'!$E$65</f>
        <v>5.2957750149107596</v>
      </c>
      <c r="AB158" s="93">
        <f t="shared" si="62"/>
        <v>8230550.7025663797</v>
      </c>
      <c r="AC158" s="93">
        <f t="shared" si="62"/>
        <v>412434.8882884793</v>
      </c>
      <c r="AD158" s="93">
        <f t="shared" si="62"/>
        <v>61885.007688777259</v>
      </c>
      <c r="AE158" s="93">
        <f t="shared" si="62"/>
        <v>75789.184225236299</v>
      </c>
      <c r="AF158" s="93">
        <f t="shared" si="62"/>
        <v>49454.31303760883</v>
      </c>
      <c r="AG158" s="93">
        <f t="shared" si="62"/>
        <v>121220.8239838633</v>
      </c>
      <c r="AH158" s="93">
        <f t="shared" si="62"/>
        <v>124175.17671500589</v>
      </c>
      <c r="AI158" s="93">
        <f t="shared" si="61"/>
        <v>91074.480639968067</v>
      </c>
      <c r="AJ158" s="93">
        <f t="shared" si="73"/>
        <v>523598.98629045964</v>
      </c>
      <c r="AK158" s="93">
        <f t="shared" si="63"/>
        <v>89580.293777475687</v>
      </c>
      <c r="AL158" s="93">
        <f t="shared" si="63"/>
        <v>106774.1512827096</v>
      </c>
      <c r="AM158" s="92">
        <f t="shared" si="74"/>
        <v>9362939.0222055037</v>
      </c>
      <c r="AN158" s="92">
        <f t="shared" si="64"/>
        <v>9.8108851372012094</v>
      </c>
      <c r="AO158" s="92">
        <f t="shared" si="65"/>
        <v>0.49162582940057514</v>
      </c>
      <c r="AP158" s="92">
        <f t="shared" si="66"/>
        <v>0.62413436209668505</v>
      </c>
      <c r="AQ158" s="92">
        <f t="shared" si="67"/>
        <v>0.10678045790222944</v>
      </c>
      <c r="AR158" s="92">
        <f t="shared" si="68"/>
        <v>0.12727567956420843</v>
      </c>
      <c r="AS158" s="92">
        <f t="shared" si="69"/>
        <v>11.160701466164907</v>
      </c>
      <c r="AT158" s="92">
        <v>0</v>
      </c>
      <c r="AU158" s="92">
        <v>0</v>
      </c>
      <c r="AV158" s="92">
        <f t="shared" si="75"/>
        <v>0</v>
      </c>
      <c r="AW158" s="92">
        <f t="shared" si="76"/>
        <v>0</v>
      </c>
      <c r="AX158" s="92">
        <f t="shared" si="70"/>
        <v>11.16</v>
      </c>
      <c r="AY158" s="184"/>
      <c r="AZ158" s="91">
        <v>503.51</v>
      </c>
      <c r="BA158" s="91">
        <v>1768.26</v>
      </c>
      <c r="BB158" s="92">
        <f t="shared" si="77"/>
        <v>3202928</v>
      </c>
      <c r="BC158" s="92">
        <f t="shared" si="78"/>
        <v>11248256</v>
      </c>
      <c r="BD158" s="93">
        <f t="shared" si="79"/>
        <v>14451184</v>
      </c>
      <c r="BE158" s="184"/>
      <c r="BF158" s="185"/>
      <c r="BG158" s="30"/>
      <c r="BI158" s="30"/>
      <c r="BK158" s="30"/>
    </row>
    <row r="159" spans="1:63" x14ac:dyDescent="0.35">
      <c r="A159" s="90" t="s">
        <v>216</v>
      </c>
      <c r="B159" s="89">
        <v>816</v>
      </c>
      <c r="C159" s="90" t="s">
        <v>231</v>
      </c>
      <c r="D159" s="203">
        <v>10.3</v>
      </c>
      <c r="E159" s="203">
        <f t="shared" si="71"/>
        <v>10.3515</v>
      </c>
      <c r="F159" s="203">
        <f t="shared" si="72"/>
        <v>11.079010218000001</v>
      </c>
      <c r="G159" s="91">
        <f>ACA!W165</f>
        <v>1.0848446678193595</v>
      </c>
      <c r="H159" s="91">
        <f>'Formula factor data'!AH162</f>
        <v>1010.33</v>
      </c>
      <c r="I159" s="91">
        <f>'Formula factor data'!AI162</f>
        <v>173.34055305171492</v>
      </c>
      <c r="J159" s="91">
        <f>'Formula factor data'!AJ162</f>
        <v>0</v>
      </c>
      <c r="K159" s="91">
        <f>'Formula factor data'!AK162</f>
        <v>10.477143530520859</v>
      </c>
      <c r="L159" s="91">
        <f>'Formula factor data'!AL162</f>
        <v>25.359449681828895</v>
      </c>
      <c r="M159" s="91">
        <f>'Formula factor data'!AM162</f>
        <v>32.145781286825361</v>
      </c>
      <c r="N159" s="91">
        <f>'Formula factor data'!AN162</f>
        <v>71.077894178647185</v>
      </c>
      <c r="O159" s="91">
        <f>'Formula factor data'!AO162</f>
        <v>99.175688192316755</v>
      </c>
      <c r="P159" s="91">
        <f>'Formula factor data'!AP162</f>
        <v>113.65657535834301</v>
      </c>
      <c r="Q159" s="91">
        <f>'Formula factor data'!AQ162</f>
        <v>19.819870813397131</v>
      </c>
      <c r="R159" s="92">
        <f>$G159*'National calculations'!$E$61</f>
        <v>9.9726343920984899</v>
      </c>
      <c r="S159" s="92">
        <f>$G159*'National calculations'!$E$62</f>
        <v>1.9048730860834027</v>
      </c>
      <c r="T159" s="92">
        <f>$G159*'National calculations'!$E$70</f>
        <v>2.0349075359701536</v>
      </c>
      <c r="U159" s="92">
        <f>$G159*'National calculations'!$E$71</f>
        <v>1.5411432073891602</v>
      </c>
      <c r="V159" s="92">
        <f>$G159*'National calculations'!$E$72</f>
        <v>1.4513678749198899</v>
      </c>
      <c r="W159" s="92">
        <f>$G159*'National calculations'!$E$73</f>
        <v>1.3316674316275265</v>
      </c>
      <c r="X159" s="92">
        <f>$G159*'National calculations'!$E$74</f>
        <v>0.85286565845807882</v>
      </c>
      <c r="Y159" s="92">
        <f>$G159*'National calculations'!$E$75</f>
        <v>0.70324010434262629</v>
      </c>
      <c r="Z159" s="92">
        <f>$G159*'National calculations'!$E$64</f>
        <v>0.83170246874941689</v>
      </c>
      <c r="AA159" s="92">
        <f>$G159*'National calculations'!$E$65</f>
        <v>5.3830849416692947</v>
      </c>
      <c r="AB159" s="93">
        <f t="shared" si="62"/>
        <v>5743121.4720602548</v>
      </c>
      <c r="AC159" s="93">
        <f t="shared" si="62"/>
        <v>188209.29991396371</v>
      </c>
      <c r="AD159" s="93">
        <f t="shared" si="62"/>
        <v>0</v>
      </c>
      <c r="AE159" s="93">
        <f t="shared" si="62"/>
        <v>9203.6637933950005</v>
      </c>
      <c r="AF159" s="93">
        <f t="shared" si="62"/>
        <v>20979.357638496713</v>
      </c>
      <c r="AG159" s="93">
        <f t="shared" si="62"/>
        <v>24400.269302215554</v>
      </c>
      <c r="AH159" s="93">
        <f t="shared" si="62"/>
        <v>34553.340161676781</v>
      </c>
      <c r="AI159" s="93">
        <f t="shared" si="61"/>
        <v>39754.263148191465</v>
      </c>
      <c r="AJ159" s="93">
        <f t="shared" si="73"/>
        <v>128890.89404397551</v>
      </c>
      <c r="AK159" s="93">
        <f t="shared" si="63"/>
        <v>53881.21895962867</v>
      </c>
      <c r="AL159" s="93">
        <f t="shared" si="63"/>
        <v>60814.467429214448</v>
      </c>
      <c r="AM159" s="92">
        <f t="shared" si="74"/>
        <v>6174917.3524070363</v>
      </c>
      <c r="AN159" s="92">
        <f t="shared" si="64"/>
        <v>9.9726343920984917</v>
      </c>
      <c r="AO159" s="92">
        <f t="shared" si="65"/>
        <v>0.32681574756270138</v>
      </c>
      <c r="AP159" s="92">
        <f t="shared" si="66"/>
        <v>0.22381239349098464</v>
      </c>
      <c r="AQ159" s="92">
        <f t="shared" si="67"/>
        <v>9.3561959275818812E-2</v>
      </c>
      <c r="AR159" s="92">
        <f t="shared" si="68"/>
        <v>0.10560118785092877</v>
      </c>
      <c r="AS159" s="92">
        <f t="shared" si="69"/>
        <v>10.722425680278922</v>
      </c>
      <c r="AT159" s="92">
        <v>0</v>
      </c>
      <c r="AU159" s="92">
        <v>0</v>
      </c>
      <c r="AV159" s="92">
        <f t="shared" si="75"/>
        <v>0</v>
      </c>
      <c r="AW159" s="92">
        <f t="shared" si="76"/>
        <v>0</v>
      </c>
      <c r="AX159" s="92">
        <f t="shared" si="70"/>
        <v>10.72</v>
      </c>
      <c r="AZ159" s="91">
        <v>345.64</v>
      </c>
      <c r="BA159" s="91">
        <v>1213.8499999999999</v>
      </c>
      <c r="BB159" s="92">
        <f t="shared" si="77"/>
        <v>2111999</v>
      </c>
      <c r="BC159" s="92">
        <f t="shared" si="78"/>
        <v>7417110</v>
      </c>
      <c r="BD159" s="93">
        <f t="shared" si="79"/>
        <v>9529109</v>
      </c>
      <c r="BE159" s="184"/>
      <c r="BF159" s="185"/>
      <c r="BG159" s="30"/>
      <c r="BI159" s="30"/>
      <c r="BK159" s="30"/>
    </row>
  </sheetData>
  <mergeCells count="3">
    <mergeCell ref="A5:A7"/>
    <mergeCell ref="B5:B7"/>
    <mergeCell ref="C5:C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xsi:nil="true"/>
    <_dlc_DocId xmlns="075f0024-1ef3-4388-a12f-6b3dbe873bc5">IFADOCS-634726643-861285</_dlc_DocId>
    <_dlc_DocIdUrl xmlns="075f0024-1ef3-4388-a12f-6b3dbe873bc5">
      <Url>https://educationgovuk.sharepoint.com/sites/ifdanalysis/_layouts/15/DocIdRedir.aspx?ID=IFADOCS-634726643-861285</Url>
      <Description>IFADOCS-634726643-861285</Description>
    </_dlc_DocIdUrl>
    <lcf76f155ced4ddcb4097134ff3c332f xmlns="5f633878-cdf3-4c8f-9aa8-535ead00829d">
      <Terms xmlns="http://schemas.microsoft.com/office/infopath/2007/PartnerControls"/>
    </lcf76f155ced4ddcb4097134ff3c332f>
    <Martin xmlns="5f633878-cdf3-4c8f-9aa8-535ead00829d" xsi:nil="true"/>
    <HNT xmlns="5f633878-cdf3-4c8f-9aa8-535ead00829d">false</H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B6B0942CD5D9A45BDD9F7FD0360DB77" ma:contentTypeVersion="20" ma:contentTypeDescription="Create a new document." ma:contentTypeScope="" ma:versionID="a534089fad80d289821dc5e5035be6d4">
  <xsd:schema xmlns:xsd="http://www.w3.org/2001/XMLSchema" xmlns:xs="http://www.w3.org/2001/XMLSchema" xmlns:p="http://schemas.microsoft.com/office/2006/metadata/properties" xmlns:ns2="075f0024-1ef3-4388-a12f-6b3dbe873bc5" xmlns:ns3="5f633878-cdf3-4c8f-9aa8-535ead00829d" xmlns:ns4="8c566321-f672-4e06-a901-b5e72b4c4357" targetNamespace="http://schemas.microsoft.com/office/2006/metadata/properties" ma:root="true" ma:fieldsID="81d8aacd953bdbc3958ce7363163806c" ns2:_="" ns3:_="" ns4:_="">
    <xsd:import namespace="075f0024-1ef3-4388-a12f-6b3dbe873bc5"/>
    <xsd:import namespace="5f633878-cdf3-4c8f-9aa8-535ead00829d"/>
    <xsd:import namespace="8c566321-f672-4e06-a901-b5e72b4c43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2:_dlc_DocId" minOccurs="0"/>
                <xsd:element ref="ns2:_dlc_DocIdUrl" minOccurs="0"/>
                <xsd:element ref="ns2:_dlc_DocIdPersistId" minOccurs="0"/>
                <xsd:element ref="ns3:MediaServiceLocation" minOccurs="0"/>
                <xsd:element ref="ns3:HNT"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element ref="ns3:Mart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5f0024-1ef3-4388-a12f-6b3dbe873b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f633878-cdf3-4c8f-9aa8-535ead00829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HNT" ma:index="23" nillable="true" ma:displayName="HNT" ma:default="0" ma:format="Dropdown" ma:indexed="true" ma:internalName="HNT">
      <xsd:simpleType>
        <xsd:restriction base="dms:Boolea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artin" ma:index="30" nillable="true" ma:displayName="Martin" ma:format="Dropdown" ma:internalName="Marti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df2750a-3242-40de-ba94-4557ab122abf}" ma:internalName="TaxCatchAll" ma:showField="CatchAllData" ma:web="075f0024-1ef3-4388-a12f-6b3dbe873b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374A3F-7235-4C50-AAD4-86B46416DFC1}">
  <ds:schemaRefs>
    <ds:schemaRef ds:uri="http://schemas.microsoft.com/sharepoint/events"/>
  </ds:schemaRefs>
</ds:datastoreItem>
</file>

<file path=customXml/itemProps2.xml><?xml version="1.0" encoding="utf-8"?>
<ds:datastoreItem xmlns:ds="http://schemas.openxmlformats.org/officeDocument/2006/customXml" ds:itemID="{D2876D47-940D-4F17-B63A-A5D798C55CBF}">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8c566321-f672-4e06-a901-b5e72b4c4357"/>
    <ds:schemaRef ds:uri="http://schemas.openxmlformats.org/package/2006/metadata/core-properties"/>
    <ds:schemaRef ds:uri="http://purl.org/dc/dcmitype/"/>
    <ds:schemaRef ds:uri="2b634f1d-9a41-4abe-a65e-9a5044d0957a"/>
    <ds:schemaRef ds:uri="http://www.w3.org/XML/1998/namespace"/>
    <ds:schemaRef ds:uri="http://purl.org/dc/elements/1.1/"/>
    <ds:schemaRef ds:uri="075f0024-1ef3-4388-a12f-6b3dbe873bc5"/>
    <ds:schemaRef ds:uri="5f633878-cdf3-4c8f-9aa8-535ead00829d"/>
  </ds:schemaRefs>
</ds:datastoreItem>
</file>

<file path=customXml/itemProps3.xml><?xml version="1.0" encoding="utf-8"?>
<ds:datastoreItem xmlns:ds="http://schemas.openxmlformats.org/officeDocument/2006/customXml" ds:itemID="{3E258D08-75B8-47D4-96F0-8B8F18452165}">
  <ds:schemaRefs>
    <ds:schemaRef ds:uri="http://schemas.microsoft.com/sharepoint/v3/contenttype/forms"/>
  </ds:schemaRefs>
</ds:datastoreItem>
</file>

<file path=customXml/itemProps4.xml><?xml version="1.0" encoding="utf-8"?>
<ds:datastoreItem xmlns:ds="http://schemas.openxmlformats.org/officeDocument/2006/customXml" ds:itemID="{899949ED-E853-4CFF-A937-C1A078370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5f0024-1ef3-4388-a12f-6b3dbe873bc5"/>
    <ds:schemaRef ds:uri="5f633878-cdf3-4c8f-9aa8-535ead00829d"/>
    <ds:schemaRef ds:uri="8c566321-f672-4e06-a901-b5e72b4c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Information</vt:lpstr>
      <vt:lpstr>National calculations</vt:lpstr>
      <vt:lpstr>National average rates</vt:lpstr>
      <vt:lpstr>3-4YO 2025-26 rates</vt:lpstr>
      <vt:lpstr>2YO 2025-26 rates</vt:lpstr>
      <vt:lpstr>Under 2s 2025-26 rates</vt:lpstr>
      <vt:lpstr>3-4YO 2025-26 step-by-step</vt:lpstr>
      <vt:lpstr>2YO 2025-26 step-by-step</vt:lpstr>
      <vt:lpstr>Under 2s 2025-26 step-by-step</vt:lpstr>
      <vt:lpstr>MNS 2025-26</vt:lpstr>
      <vt:lpstr>TP notional rates</vt:lpstr>
      <vt:lpstr>ACA</vt:lpstr>
      <vt:lpstr>Formula factor data</vt:lpstr>
    </vt:vector>
  </TitlesOfParts>
  <Manager/>
  <Company>DfE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EYNFF step-by-step</dc:title>
  <dc:subject/>
  <dc:creator>FIELDEN, Susan</dc:creator>
  <cp:keywords/>
  <dc:description/>
  <cp:lastModifiedBy>APPLEBY, Emma</cp:lastModifiedBy>
  <cp:revision/>
  <dcterms:created xsi:type="dcterms:W3CDTF">2015-12-18T19:39:51Z</dcterms:created>
  <dcterms:modified xsi:type="dcterms:W3CDTF">2024-12-09T15:34:04Z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0x010100AB6B0942CD5D9A45BDD9F7FD0360DB77</vt:lpwstr>
  </property>
  <property fmtid="{D5CDD505-2E9C-101B-9397-08002B2CF9AE}" pid="3" name="_dlc_DocIdItemGuid">
    <vt:lpwstr>292b75f2-8cd9-4b1c-9a06-22f94060eac1</vt:lpwstr>
  </property>
  <property fmtid="{D5CDD505-2E9C-101B-9397-08002B2CF9AE}" pid="4" name="IWPOrganisationalUnit">
    <vt:lpwstr>4;#DfE|cc08a6d4-dfde-4d0f-bd85-069ebcef80d5</vt:lpwstr>
  </property>
  <property fmtid="{D5CDD505-2E9C-101B-9397-08002B2CF9AE}" pid="5" name="IWPOwner">
    <vt:lpwstr>3;#DfE|a484111e-5b24-4ad9-9778-c536c8c88985</vt:lpwstr>
  </property>
  <property fmtid="{D5CDD505-2E9C-101B-9397-08002B2CF9AE}" pid="6" name="IWPSubject">
    <vt:lpwstr/>
  </property>
  <property fmtid="{D5CDD505-2E9C-101B-9397-08002B2CF9AE}" pid="7" name="IWPFunction">
    <vt:lpwstr/>
  </property>
  <property fmtid="{D5CDD505-2E9C-101B-9397-08002B2CF9AE}" pid="8" name="IWPSiteType">
    <vt:lpwstr/>
  </property>
  <property fmtid="{D5CDD505-2E9C-101B-9397-08002B2CF9AE}" pid="9" name="IWPRightsProtectiveMarking">
    <vt:lpwstr>1;#Official|0884c477-2e62-47ea-b19c-5af6e91124c5</vt:lpwstr>
  </property>
  <property fmtid="{D5CDD505-2E9C-101B-9397-08002B2CF9AE}" pid="10" name="MediaServiceImageTags">
    <vt:lpwstr/>
  </property>
  <property fmtid="{D5CDD505-2E9C-101B-9397-08002B2CF9AE}" pid="11" name="h5181134883947a99a38d116ffff0006">
    <vt:lpwstr/>
  </property>
  <property fmtid="{D5CDD505-2E9C-101B-9397-08002B2CF9AE}" pid="12" name="h1b1145f5c5c4834921dc3f8379498cf">
    <vt:lpwstr/>
  </property>
  <property fmtid="{D5CDD505-2E9C-101B-9397-08002B2CF9AE}" pid="13" name="d59a6d3cd8784d8fa99931b3477ced08">
    <vt:lpwstr>DfE|cc08a6d4-dfde-4d0f-bd85-069ebcef80d5</vt:lpwstr>
  </property>
  <property fmtid="{D5CDD505-2E9C-101B-9397-08002B2CF9AE}" pid="14" name="h5181134883947a99a38d116ffff0102">
    <vt:lpwstr>DfE|a484111e-5b24-4ad9-9778-c536c8c88985</vt:lpwstr>
  </property>
  <property fmtid="{D5CDD505-2E9C-101B-9397-08002B2CF9AE}" pid="15" name="cd19ba31271941d0ba89f6fb44ad316e">
    <vt:lpwstr>Official|0884c477-2e62-47ea-b19c-5af6e91124c5</vt:lpwstr>
  </property>
  <property fmtid="{D5CDD505-2E9C-101B-9397-08002B2CF9AE}" pid="16" name="j5857073a57040f39d760e85c5ef764a">
    <vt:lpwstr/>
  </property>
  <property fmtid="{D5CDD505-2E9C-101B-9397-08002B2CF9AE}" pid="17" name="DfeOrganisationalUnit">
    <vt:lpwstr>4;#DfE|cc08a6d4-dfde-4d0f-bd85-069ebcef80d5</vt:lpwstr>
  </property>
  <property fmtid="{D5CDD505-2E9C-101B-9397-08002B2CF9AE}" pid="18" name="DfeRights:ProtectiveMarking">
    <vt:lpwstr>1</vt:lpwstr>
  </property>
  <property fmtid="{D5CDD505-2E9C-101B-9397-08002B2CF9AE}" pid="19" name="DfeOwner">
    <vt:lpwstr>3;#DfE|a484111e-5b24-4ad9-9778-c536c8c88985</vt:lpwstr>
  </property>
  <property fmtid="{D5CDD505-2E9C-101B-9397-08002B2CF9AE}" pid="20" name="DfeRights_x003a_ProtectiveMarking">
    <vt:lpwstr>1</vt:lpwstr>
  </property>
  <property fmtid="{D5CDD505-2E9C-101B-9397-08002B2CF9AE}" pid="21" name="DfeSubject">
    <vt:lpwstr/>
  </property>
  <property fmtid="{D5CDD505-2E9C-101B-9397-08002B2CF9AE}" pid="22" name="lcf76f155ced4ddcb4097134ff3c332f">
    <vt:lpwstr/>
  </property>
</Properties>
</file>