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84AAABD5-930C-4C5C-9325-7EE4D8F40C71}" xr6:coauthVersionLast="47" xr6:coauthVersionMax="47" xr10:uidLastSave="{00000000-0000-0000-0000-000000000000}"/>
  <bookViews>
    <workbookView xWindow="-110" yWindow="-110" windowWidth="19420" windowHeight="10420" tabRatio="778" xr2:uid="{1E704E16-B114-498C-9F0C-B7C04CA9024D}"/>
  </bookViews>
  <sheets>
    <sheet name="Cover_sheet" sheetId="87" r:id="rId1"/>
    <sheet name="Contents" sheetId="2" r:id="rId2"/>
    <sheet name="Notes" sheetId="67" r:id="rId3"/>
    <sheet name="Table1" sheetId="42" r:id="rId4"/>
    <sheet name="Table2" sheetId="43" r:id="rId5"/>
    <sheet name="Table3" sheetId="66" r:id="rId6"/>
    <sheet name="Table4" sheetId="45" r:id="rId7"/>
    <sheet name="Table5" sheetId="46" r:id="rId8"/>
    <sheet name="Table6" sheetId="114"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lt_Chk_1_Hdg" hidden="1">#REF!</definedName>
    <definedName name="Alt_Chk_14_Hdg" hidden="1">#REF!</definedName>
    <definedName name="Alt_Chk_15_Hdg" hidden="1">#REF!</definedName>
    <definedName name="Alt_Chk_2_Hdg" hidden="1">#REF!</definedName>
    <definedName name="Bluesky_jobs_wage_premium">#REF!</definedName>
    <definedName name="Bluesky_safe_wage">#REF!</definedName>
    <definedName name="BMGHIndex" hidden="1">"O"</definedName>
    <definedName name="Cloud_jobs_wage_premium">#REF!</definedName>
    <definedName name="Cloud_safe_wage">#REF!</definedName>
    <definedName name="Cloud_safeguarded_jobs">#REF!</definedName>
    <definedName name="Depreciation_rate">#REF!</definedName>
    <definedName name="Discount_rate">#REF!</definedName>
    <definedName name="DME_LocalFile" hidden="1">"True"</definedName>
    <definedName name="Domestic_Results">#REF!</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Fixed_Bluesky_jobs">#REF!</definedName>
    <definedName name="GDP_def_index">#REF!</definedName>
    <definedName name="GDP_def_year">#REF!</definedName>
    <definedName name="High_scenario_probability">#REF!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Low_scenario_probability">#REF!</definedName>
    <definedName name="Maximum_aerospace_wage">#REF!</definedName>
    <definedName name="Millions_to_pounds">#REF!</definedName>
    <definedName name="Minimum_aerospace_wage">#REF!</definedName>
    <definedName name="Pal_Workbook_GUID" hidden="1">"1LMS2U6TLKFBVGQISFA5FIYM"</definedName>
    <definedName name="Pension_uplift">#REF!</definedName>
    <definedName name="Postcode_Outcode_Results">#REF!</definedName>
    <definedName name="Present_value_base_year">#REF!</definedName>
    <definedName name="Price_base_year">#REF!</definedName>
    <definedName name="_xlnm.Print_Area" localSheetId="1">'Contents'!$A$4:$S$13</definedName>
    <definedName name="_xlnm.Print_Area" localSheetId="2">Notes!$A$4:$R$17</definedName>
    <definedName name="_xlnm.Print_Area" localSheetId="3">Table1!$A$1:$N$57</definedName>
    <definedName name="_xlnm.Print_Area" localSheetId="4">Table2!$A$1:$E$58</definedName>
    <definedName name="_xlnm.Print_Area" localSheetId="5">Table3!$A$7:$Q$57</definedName>
    <definedName name="_xlnm.Print_Area" localSheetId="6">Table4!$A$7:$H$58</definedName>
    <definedName name="_xlnm.Print_Area" localSheetId="7">Table5!$A$8:$Q$54</definedName>
    <definedName name="_xlnm.Print_Area" localSheetId="8">Table6!$A$7:$H$59</definedName>
    <definedName name="Product_market_displacement">#REF!</definedName>
    <definedName name="R_D_spend_per_year">#REF!</definedName>
    <definedName name="R_D_spillover_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3000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SD_Results">#REF!</definedName>
    <definedName name="Sub_of_investment">#REF!</definedName>
    <definedName name="Unadjusted_R_D_spend">#REF!</definedName>
    <definedName name="Variable_Bluesky_jobs">#REF!</definedName>
    <definedName name="Wage_premium_at_maximum">#REF!</definedName>
    <definedName name="Wage_premium_at_minimum_wage">#REF!</definedName>
    <definedName name="Wage_premium_base_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14" l="1"/>
  <c r="G40" i="114" s="1"/>
  <c r="B40" i="114"/>
  <c r="F40" i="114" s="1"/>
  <c r="C39" i="114"/>
  <c r="B39" i="114"/>
  <c r="C38" i="114"/>
  <c r="G38" i="114" s="1"/>
  <c r="B38" i="114"/>
  <c r="F38" i="114" s="1"/>
  <c r="C37" i="114"/>
  <c r="G37" i="114" s="1"/>
  <c r="B37" i="114"/>
  <c r="B55" i="114" s="1"/>
  <c r="C36" i="114"/>
  <c r="G36" i="114" s="1"/>
  <c r="B36" i="114"/>
  <c r="C35" i="114"/>
  <c r="B35" i="114"/>
  <c r="C34" i="114"/>
  <c r="B34" i="114"/>
  <c r="F34" i="114" s="1"/>
  <c r="C22" i="114"/>
  <c r="G22" i="114" s="1"/>
  <c r="B22" i="114"/>
  <c r="C21" i="114"/>
  <c r="G21" i="114" s="1"/>
  <c r="B21" i="114"/>
  <c r="C20" i="114"/>
  <c r="G20" i="114" s="1"/>
  <c r="B20" i="114"/>
  <c r="C19" i="114"/>
  <c r="C18" i="114"/>
  <c r="C17" i="114"/>
  <c r="C16" i="114"/>
  <c r="E58" i="114"/>
  <c r="D58" i="114"/>
  <c r="E57" i="114"/>
  <c r="D57" i="114"/>
  <c r="E56" i="114"/>
  <c r="D56" i="114"/>
  <c r="E55" i="114"/>
  <c r="D55" i="114"/>
  <c r="E54" i="114"/>
  <c r="D54" i="114"/>
  <c r="E53" i="114"/>
  <c r="D53" i="114"/>
  <c r="E52" i="114"/>
  <c r="D52" i="114"/>
  <c r="E51" i="114"/>
  <c r="D51" i="114"/>
  <c r="C51" i="114"/>
  <c r="B51" i="114"/>
  <c r="E50" i="114"/>
  <c r="D50" i="114"/>
  <c r="C50" i="114"/>
  <c r="B50" i="114"/>
  <c r="E49" i="114"/>
  <c r="D49" i="114"/>
  <c r="C49" i="114"/>
  <c r="B49" i="114"/>
  <c r="C48" i="114"/>
  <c r="B48" i="114"/>
  <c r="C47" i="114"/>
  <c r="B47" i="114"/>
  <c r="C46" i="114"/>
  <c r="B46" i="114"/>
  <c r="C45" i="114"/>
  <c r="B45" i="114"/>
  <c r="E41" i="114"/>
  <c r="D41" i="114"/>
  <c r="G33" i="114"/>
  <c r="F33" i="114"/>
  <c r="G32" i="114"/>
  <c r="F32" i="114"/>
  <c r="G31" i="114"/>
  <c r="F31" i="114"/>
  <c r="G30" i="114"/>
  <c r="F30" i="114"/>
  <c r="G29" i="114"/>
  <c r="F29" i="114"/>
  <c r="G28" i="114"/>
  <c r="F28" i="114"/>
  <c r="G27" i="114"/>
  <c r="F27" i="114"/>
  <c r="E23" i="114"/>
  <c r="D23" i="114"/>
  <c r="F19" i="114"/>
  <c r="F18" i="114"/>
  <c r="F17" i="114"/>
  <c r="F16" i="114"/>
  <c r="G15" i="114"/>
  <c r="F15" i="114"/>
  <c r="F51" i="114" s="1"/>
  <c r="G14" i="114"/>
  <c r="G50" i="114" s="1"/>
  <c r="F14" i="114"/>
  <c r="H14" i="114" s="1"/>
  <c r="G13" i="114"/>
  <c r="F13" i="114"/>
  <c r="G12" i="114"/>
  <c r="F12" i="114"/>
  <c r="G11" i="114"/>
  <c r="F11" i="114"/>
  <c r="F47" i="114" s="1"/>
  <c r="G10" i="114"/>
  <c r="F10" i="114"/>
  <c r="G9" i="114"/>
  <c r="F9" i="114"/>
  <c r="H9" i="114" s="1"/>
  <c r="G47" i="114" l="1"/>
  <c r="G51" i="114"/>
  <c r="F50" i="114"/>
  <c r="H32" i="114"/>
  <c r="B52" i="114"/>
  <c r="G45" i="114"/>
  <c r="H33" i="114"/>
  <c r="H15" i="114"/>
  <c r="H51" i="114" s="1"/>
  <c r="E59" i="114"/>
  <c r="C41" i="114"/>
  <c r="B54" i="114"/>
  <c r="F36" i="114"/>
  <c r="H36" i="114" s="1"/>
  <c r="C52" i="114"/>
  <c r="B58" i="114"/>
  <c r="G58" i="114"/>
  <c r="C54" i="114"/>
  <c r="B41" i="114"/>
  <c r="G56" i="114"/>
  <c r="G17" i="114"/>
  <c r="G53" i="114" s="1"/>
  <c r="C56" i="114"/>
  <c r="F22" i="114"/>
  <c r="F58" i="114" s="1"/>
  <c r="G34" i="114"/>
  <c r="H34" i="114" s="1"/>
  <c r="F35" i="114"/>
  <c r="F53" i="114" s="1"/>
  <c r="G16" i="114"/>
  <c r="G35" i="114"/>
  <c r="F39" i="114"/>
  <c r="B53" i="114"/>
  <c r="C55" i="114"/>
  <c r="G19" i="114"/>
  <c r="G55" i="114" s="1"/>
  <c r="G18" i="114"/>
  <c r="H18" i="114" s="1"/>
  <c r="F21" i="114"/>
  <c r="D59" i="114"/>
  <c r="H12" i="114"/>
  <c r="H13" i="114"/>
  <c r="B23" i="114"/>
  <c r="H27" i="114"/>
  <c r="H45" i="114" s="1"/>
  <c r="H28" i="114"/>
  <c r="F37" i="114"/>
  <c r="H38" i="114"/>
  <c r="H10" i="114"/>
  <c r="C23" i="114"/>
  <c r="H29" i="114"/>
  <c r="H30" i="114"/>
  <c r="F49" i="114"/>
  <c r="F52" i="114"/>
  <c r="H31" i="114"/>
  <c r="F46" i="114"/>
  <c r="G49" i="114"/>
  <c r="C58" i="114"/>
  <c r="G46" i="114"/>
  <c r="H40" i="114"/>
  <c r="B57" i="114"/>
  <c r="H50" i="114"/>
  <c r="H11" i="114"/>
  <c r="F20" i="114"/>
  <c r="G39" i="114"/>
  <c r="C53" i="114"/>
  <c r="C57" i="114"/>
  <c r="F45" i="114"/>
  <c r="F48" i="114"/>
  <c r="B56" i="114"/>
  <c r="G48" i="114"/>
  <c r="F54" i="114" l="1"/>
  <c r="H22" i="114"/>
  <c r="F41" i="114"/>
  <c r="H35" i="114"/>
  <c r="H17" i="114"/>
  <c r="H19" i="114"/>
  <c r="F55" i="114"/>
  <c r="G52" i="114"/>
  <c r="G23" i="114"/>
  <c r="H58" i="114"/>
  <c r="H16" i="114"/>
  <c r="H54" i="114"/>
  <c r="H46" i="114"/>
  <c r="H39" i="114"/>
  <c r="H49" i="114"/>
  <c r="H21" i="114"/>
  <c r="F57" i="114"/>
  <c r="B59" i="114"/>
  <c r="H20" i="114"/>
  <c r="F56" i="114"/>
  <c r="H48" i="114"/>
  <c r="G57" i="114"/>
  <c r="G41" i="114"/>
  <c r="G54" i="114"/>
  <c r="H47" i="114"/>
  <c r="F23" i="114"/>
  <c r="C59" i="114"/>
  <c r="H37" i="114"/>
  <c r="H53" i="114" l="1"/>
  <c r="F59" i="114"/>
  <c r="H52" i="114"/>
  <c r="H41" i="114"/>
  <c r="G59" i="114"/>
  <c r="H56" i="114"/>
  <c r="H57" i="114"/>
  <c r="H23" i="114"/>
  <c r="H55" i="114"/>
  <c r="H59" i="114" l="1"/>
  <c r="P57" i="66" l="1"/>
  <c r="P56" i="66"/>
  <c r="D57" i="66"/>
  <c r="J57" i="42"/>
  <c r="B58" i="43" l="1"/>
  <c r="D57" i="42" l="1"/>
  <c r="I38" i="46" l="1"/>
  <c r="G38" i="46"/>
  <c r="F38" i="46"/>
  <c r="E38" i="46"/>
  <c r="B38" i="46"/>
  <c r="C38" i="46"/>
  <c r="I22" i="46"/>
  <c r="G22" i="46"/>
  <c r="F22" i="46"/>
  <c r="E22" i="46"/>
  <c r="C22" i="46"/>
  <c r="B22" i="46"/>
  <c r="C58" i="45"/>
  <c r="D58" i="45"/>
  <c r="E58" i="45"/>
  <c r="B58" i="45"/>
  <c r="C58" i="43"/>
  <c r="D57" i="43"/>
  <c r="O57" i="66"/>
  <c r="M57" i="66"/>
  <c r="L57" i="66"/>
  <c r="I57" i="66"/>
  <c r="K57" i="42"/>
  <c r="M57" i="42"/>
  <c r="H57" i="42"/>
  <c r="L57" i="42" s="1"/>
  <c r="D55" i="66"/>
  <c r="N57" i="66" l="1"/>
  <c r="Q57" i="66" s="1"/>
  <c r="B54" i="46"/>
  <c r="N57" i="42"/>
  <c r="F58" i="45"/>
  <c r="G58" i="45"/>
  <c r="J56" i="42"/>
  <c r="D9" i="42"/>
  <c r="D10" i="42"/>
  <c r="D11" i="42"/>
  <c r="D12" i="42"/>
  <c r="D13" i="42"/>
  <c r="D14" i="42"/>
  <c r="D15" i="42"/>
  <c r="D16" i="42"/>
  <c r="D17" i="42"/>
  <c r="D18" i="42"/>
  <c r="D19" i="42"/>
  <c r="D20" i="42"/>
  <c r="D21" i="42"/>
  <c r="D22" i="42"/>
  <c r="D23" i="42"/>
  <c r="D24" i="42"/>
  <c r="D25" i="42"/>
  <c r="D26" i="42"/>
  <c r="D27" i="42"/>
  <c r="D28" i="42"/>
  <c r="D29" i="42"/>
  <c r="D30" i="42"/>
  <c r="D31" i="42"/>
  <c r="D32" i="42"/>
  <c r="D33" i="42"/>
  <c r="D34" i="42"/>
  <c r="D35" i="42"/>
  <c r="D36" i="42"/>
  <c r="D37" i="42"/>
  <c r="D38" i="42"/>
  <c r="D39" i="42"/>
  <c r="D40" i="42"/>
  <c r="D41" i="42"/>
  <c r="D42" i="42"/>
  <c r="D43" i="42"/>
  <c r="D44" i="42"/>
  <c r="D45" i="42"/>
  <c r="D46" i="42"/>
  <c r="D47" i="42"/>
  <c r="D48" i="42"/>
  <c r="D49" i="42"/>
  <c r="D50" i="42"/>
  <c r="D51" i="42"/>
  <c r="D52" i="42"/>
  <c r="D53" i="42"/>
  <c r="D54" i="42"/>
  <c r="D55" i="42"/>
  <c r="D56" i="42"/>
  <c r="H58" i="45" l="1"/>
  <c r="L56" i="66" l="1"/>
  <c r="M56" i="66"/>
  <c r="O56" i="66"/>
  <c r="I56" i="66"/>
  <c r="D56" i="66"/>
  <c r="N56" i="66" s="1"/>
  <c r="Q56" i="66" s="1"/>
  <c r="D56" i="43"/>
  <c r="G57" i="45" l="1"/>
  <c r="F57" i="45"/>
  <c r="H57" i="45" l="1"/>
  <c r="H56" i="42"/>
  <c r="K56" i="42"/>
  <c r="M56" i="42"/>
  <c r="O55" i="66"/>
  <c r="L56" i="42" l="1"/>
  <c r="N56" i="42" l="1"/>
  <c r="H55" i="42"/>
  <c r="G56" i="45" l="1"/>
  <c r="F56" i="45"/>
  <c r="U26" i="46"/>
  <c r="U27" i="46"/>
  <c r="U28" i="46"/>
  <c r="U29" i="46"/>
  <c r="U30" i="46"/>
  <c r="U31" i="46"/>
  <c r="H56" i="45" l="1"/>
  <c r="H22" i="46" l="1"/>
  <c r="D22" i="46"/>
  <c r="U38" i="46" l="1"/>
  <c r="P22" i="46" l="1"/>
  <c r="P54" i="46" s="1"/>
  <c r="L22" i="46"/>
  <c r="L54" i="46" s="1"/>
  <c r="G54" i="46"/>
  <c r="G21" i="46"/>
  <c r="F21" i="46"/>
  <c r="C54" i="46"/>
  <c r="C21" i="46"/>
  <c r="B21" i="46"/>
  <c r="E54" i="46"/>
  <c r="I54" i="46"/>
  <c r="J54" i="46"/>
  <c r="K54" i="46"/>
  <c r="M54" i="46"/>
  <c r="N54" i="46"/>
  <c r="O54" i="46"/>
  <c r="Q54" i="46"/>
  <c r="D38" i="46"/>
  <c r="D54" i="46" s="1"/>
  <c r="H38" i="46"/>
  <c r="R38" i="46"/>
  <c r="S38" i="46"/>
  <c r="S22" i="46"/>
  <c r="F55" i="45"/>
  <c r="G55" i="45"/>
  <c r="L55" i="66"/>
  <c r="M55" i="66"/>
  <c r="P55" i="66"/>
  <c r="I55" i="66"/>
  <c r="D55" i="43"/>
  <c r="M55" i="42"/>
  <c r="K55" i="42"/>
  <c r="J55" i="42"/>
  <c r="L55" i="42" l="1"/>
  <c r="T38" i="46"/>
  <c r="S54" i="46"/>
  <c r="N55" i="66"/>
  <c r="Q55" i="66" s="1"/>
  <c r="H55" i="45"/>
  <c r="H54" i="46"/>
  <c r="F54" i="46"/>
  <c r="R22" i="46"/>
  <c r="U22" i="46"/>
  <c r="N55" i="42" l="1"/>
  <c r="V38" i="46"/>
  <c r="T22" i="46"/>
  <c r="U54" i="46"/>
  <c r="R54" i="46"/>
  <c r="T54" i="46" l="1"/>
  <c r="V22" i="46"/>
  <c r="V54" i="46" l="1"/>
  <c r="L20" i="46" l="1"/>
  <c r="L21" i="46"/>
  <c r="I50" i="66"/>
  <c r="I51" i="66"/>
  <c r="I52" i="66"/>
  <c r="I53" i="66"/>
  <c r="I54" i="66"/>
  <c r="D53" i="66"/>
  <c r="D54" i="66"/>
  <c r="M50" i="42"/>
  <c r="M51" i="42"/>
  <c r="M52" i="42"/>
  <c r="M53" i="42"/>
  <c r="M54" i="42"/>
  <c r="J50" i="42"/>
  <c r="K50" i="42"/>
  <c r="J51" i="42"/>
  <c r="K51" i="42"/>
  <c r="J52" i="42"/>
  <c r="K52" i="42"/>
  <c r="J53" i="42"/>
  <c r="K53" i="42"/>
  <c r="J54" i="42"/>
  <c r="K54" i="42"/>
  <c r="H50" i="42"/>
  <c r="H51" i="42"/>
  <c r="H52" i="42"/>
  <c r="H53" i="42"/>
  <c r="H54" i="42"/>
  <c r="L53" i="42" l="1"/>
  <c r="L54" i="42"/>
  <c r="H27" i="46" l="1"/>
  <c r="H28" i="46"/>
  <c r="H29" i="46"/>
  <c r="H30" i="46"/>
  <c r="H31" i="46"/>
  <c r="H26" i="46"/>
  <c r="D27" i="46"/>
  <c r="D28" i="46"/>
  <c r="D29" i="46"/>
  <c r="D30" i="46"/>
  <c r="D31" i="46"/>
  <c r="D26" i="46"/>
  <c r="H11" i="46"/>
  <c r="H12" i="46"/>
  <c r="H13" i="46"/>
  <c r="H14" i="46"/>
  <c r="H15" i="46"/>
  <c r="H10" i="46"/>
  <c r="D11" i="46"/>
  <c r="D12" i="46"/>
  <c r="D13" i="46"/>
  <c r="D14" i="46"/>
  <c r="D15" i="46"/>
  <c r="D10" i="46"/>
  <c r="J53" i="46"/>
  <c r="K53" i="46"/>
  <c r="M53" i="46"/>
  <c r="N53" i="46"/>
  <c r="O53" i="46"/>
  <c r="Q53" i="46"/>
  <c r="I37" i="46"/>
  <c r="G37" i="46"/>
  <c r="F37" i="46"/>
  <c r="E37" i="46"/>
  <c r="C37" i="46"/>
  <c r="B37" i="46"/>
  <c r="I21" i="46"/>
  <c r="E21" i="46"/>
  <c r="G52" i="45"/>
  <c r="G53" i="45"/>
  <c r="G54" i="45"/>
  <c r="F52" i="45"/>
  <c r="F53" i="45"/>
  <c r="F54" i="45"/>
  <c r="L54" i="66"/>
  <c r="M54" i="66"/>
  <c r="O54" i="66"/>
  <c r="P54" i="66"/>
  <c r="U37" i="46" l="1"/>
  <c r="S21" i="46"/>
  <c r="R21" i="46"/>
  <c r="H52" i="45"/>
  <c r="D21" i="46"/>
  <c r="H54" i="45"/>
  <c r="H53" i="45"/>
  <c r="H37" i="46"/>
  <c r="D37" i="46"/>
  <c r="I53" i="46"/>
  <c r="H21" i="46"/>
  <c r="E53" i="46"/>
  <c r="B53" i="46"/>
  <c r="C53" i="46"/>
  <c r="F53" i="46"/>
  <c r="G53" i="46"/>
  <c r="N54" i="66"/>
  <c r="D53" i="46" l="1"/>
  <c r="H53" i="46"/>
  <c r="Q54" i="66"/>
  <c r="D54" i="43" l="1"/>
  <c r="S37" i="46"/>
  <c r="R26" i="46"/>
  <c r="R27" i="46"/>
  <c r="R28" i="46"/>
  <c r="R29" i="46"/>
  <c r="R30" i="46"/>
  <c r="R31" i="46"/>
  <c r="B32" i="46"/>
  <c r="F32" i="46"/>
  <c r="B33" i="46"/>
  <c r="F33" i="46"/>
  <c r="B34" i="46"/>
  <c r="F34" i="46"/>
  <c r="B35" i="46"/>
  <c r="F35" i="46"/>
  <c r="B36" i="46"/>
  <c r="F36" i="46"/>
  <c r="L53" i="66"/>
  <c r="C32" i="46"/>
  <c r="C33" i="46"/>
  <c r="C34" i="46"/>
  <c r="C35" i="46"/>
  <c r="C36" i="46"/>
  <c r="M53" i="66"/>
  <c r="H40" i="42"/>
  <c r="N53" i="66"/>
  <c r="O53" i="66"/>
  <c r="H10" i="42"/>
  <c r="H11" i="42"/>
  <c r="H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1" i="42"/>
  <c r="H42" i="42"/>
  <c r="H43" i="42"/>
  <c r="H44" i="42"/>
  <c r="H45" i="42"/>
  <c r="H46" i="42"/>
  <c r="H47" i="42"/>
  <c r="H48" i="42"/>
  <c r="H49" i="42"/>
  <c r="L51" i="42"/>
  <c r="H9" i="42"/>
  <c r="G32" i="46"/>
  <c r="G33" i="46"/>
  <c r="G34" i="46"/>
  <c r="G35" i="46"/>
  <c r="G36" i="46"/>
  <c r="P26" i="46"/>
  <c r="P27" i="46"/>
  <c r="P28" i="46"/>
  <c r="P29" i="46"/>
  <c r="P30" i="46"/>
  <c r="P31" i="46"/>
  <c r="P32" i="46"/>
  <c r="P33" i="46"/>
  <c r="P34" i="46"/>
  <c r="P35" i="46"/>
  <c r="P36" i="46"/>
  <c r="P37" i="46"/>
  <c r="L26" i="46"/>
  <c r="L27" i="46"/>
  <c r="L28" i="46"/>
  <c r="L29" i="46"/>
  <c r="L30" i="46"/>
  <c r="L31" i="46"/>
  <c r="L32" i="46"/>
  <c r="L33" i="46"/>
  <c r="L34" i="46"/>
  <c r="L35" i="46"/>
  <c r="L36" i="46"/>
  <c r="L37" i="46"/>
  <c r="D52" i="66"/>
  <c r="O52" i="66"/>
  <c r="E36" i="46"/>
  <c r="I36" i="46"/>
  <c r="E35" i="46"/>
  <c r="I35" i="46"/>
  <c r="E34" i="46"/>
  <c r="I34" i="46"/>
  <c r="E33" i="46"/>
  <c r="I33" i="46"/>
  <c r="E32" i="46"/>
  <c r="I32" i="46"/>
  <c r="H42" i="46"/>
  <c r="H43" i="46"/>
  <c r="H44" i="46"/>
  <c r="H45" i="46"/>
  <c r="H46" i="46"/>
  <c r="H47" i="46"/>
  <c r="D42" i="46"/>
  <c r="D43" i="46"/>
  <c r="D44" i="46"/>
  <c r="D45" i="46"/>
  <c r="D46" i="46"/>
  <c r="D47" i="46"/>
  <c r="U10" i="46"/>
  <c r="P10" i="46"/>
  <c r="P11" i="46"/>
  <c r="P12" i="46"/>
  <c r="P13" i="46"/>
  <c r="P14" i="46"/>
  <c r="P15" i="46"/>
  <c r="P16" i="46"/>
  <c r="P17" i="46"/>
  <c r="P18" i="46"/>
  <c r="P19" i="46"/>
  <c r="P20" i="46"/>
  <c r="P21" i="46"/>
  <c r="L10" i="46"/>
  <c r="L11" i="46"/>
  <c r="L12" i="46"/>
  <c r="L13" i="46"/>
  <c r="L14" i="46"/>
  <c r="L15" i="46"/>
  <c r="L16" i="46"/>
  <c r="L17" i="46"/>
  <c r="L18" i="46"/>
  <c r="L19" i="46"/>
  <c r="D9" i="66"/>
  <c r="I9" i="66"/>
  <c r="O9" i="66"/>
  <c r="P9" i="66"/>
  <c r="D10" i="66"/>
  <c r="I10" i="66"/>
  <c r="O10" i="66"/>
  <c r="P10" i="66"/>
  <c r="D11" i="66"/>
  <c r="I11" i="66"/>
  <c r="D12" i="66"/>
  <c r="I12" i="66"/>
  <c r="D13" i="66"/>
  <c r="I13" i="66"/>
  <c r="O13" i="66"/>
  <c r="P13" i="66"/>
  <c r="D14" i="66"/>
  <c r="I14" i="66"/>
  <c r="O14" i="66"/>
  <c r="P14" i="66"/>
  <c r="D15" i="66"/>
  <c r="I15" i="66"/>
  <c r="D16" i="66"/>
  <c r="I16" i="66"/>
  <c r="D17" i="66"/>
  <c r="I17" i="66"/>
  <c r="O17" i="66"/>
  <c r="P17" i="66"/>
  <c r="D18" i="66"/>
  <c r="I18" i="66"/>
  <c r="O18" i="66"/>
  <c r="P18" i="66"/>
  <c r="D19" i="66"/>
  <c r="I19" i="66"/>
  <c r="D20" i="66"/>
  <c r="I20" i="66"/>
  <c r="D21" i="66"/>
  <c r="I21" i="66"/>
  <c r="O21" i="66"/>
  <c r="P21" i="66"/>
  <c r="D22" i="66"/>
  <c r="I22" i="66"/>
  <c r="O22" i="66"/>
  <c r="P22" i="66"/>
  <c r="D23" i="66"/>
  <c r="I23" i="66"/>
  <c r="D24" i="66"/>
  <c r="I24" i="66"/>
  <c r="D25" i="66"/>
  <c r="I25" i="66"/>
  <c r="O25" i="66"/>
  <c r="P25" i="66"/>
  <c r="D26" i="66"/>
  <c r="I26" i="66"/>
  <c r="O26" i="66"/>
  <c r="P26" i="66"/>
  <c r="D27" i="66"/>
  <c r="I27" i="66"/>
  <c r="D28" i="66"/>
  <c r="I28" i="66"/>
  <c r="D29" i="66"/>
  <c r="I29" i="66"/>
  <c r="O29" i="66"/>
  <c r="P29" i="66"/>
  <c r="D30" i="66"/>
  <c r="I30" i="66"/>
  <c r="O30" i="66"/>
  <c r="P30" i="66"/>
  <c r="D31" i="66"/>
  <c r="I31" i="66"/>
  <c r="D32" i="66"/>
  <c r="I32" i="66"/>
  <c r="D33" i="66"/>
  <c r="I33" i="66"/>
  <c r="O33" i="66"/>
  <c r="P33" i="66"/>
  <c r="D34" i="66"/>
  <c r="I34" i="66"/>
  <c r="O34" i="66"/>
  <c r="P34" i="66"/>
  <c r="D35" i="66"/>
  <c r="I35" i="66"/>
  <c r="D36" i="66"/>
  <c r="I36" i="66"/>
  <c r="D37" i="66"/>
  <c r="I37" i="66"/>
  <c r="O37" i="66"/>
  <c r="P37" i="66"/>
  <c r="D38" i="66"/>
  <c r="I38" i="66"/>
  <c r="O38" i="66"/>
  <c r="P38" i="66"/>
  <c r="D39" i="66"/>
  <c r="I39" i="66"/>
  <c r="D40" i="66"/>
  <c r="I40" i="66"/>
  <c r="D41" i="66"/>
  <c r="I41" i="66"/>
  <c r="O41" i="66"/>
  <c r="P41" i="66"/>
  <c r="D42" i="66"/>
  <c r="I42" i="66"/>
  <c r="O42" i="66"/>
  <c r="P42" i="66"/>
  <c r="D43" i="66"/>
  <c r="I43" i="66"/>
  <c r="D44" i="66"/>
  <c r="I44" i="66"/>
  <c r="D45" i="66"/>
  <c r="I45" i="66"/>
  <c r="O45" i="66"/>
  <c r="P45" i="66"/>
  <c r="D46" i="66"/>
  <c r="I46" i="66"/>
  <c r="O46" i="66"/>
  <c r="P46" i="66"/>
  <c r="D47" i="66"/>
  <c r="I47" i="66"/>
  <c r="D48" i="66"/>
  <c r="I48" i="66"/>
  <c r="D49" i="66"/>
  <c r="I49" i="66"/>
  <c r="O49" i="66"/>
  <c r="P49" i="66"/>
  <c r="D50" i="66"/>
  <c r="O50" i="66"/>
  <c r="P50" i="66"/>
  <c r="D51" i="66"/>
  <c r="P53" i="66"/>
  <c r="O11" i="66"/>
  <c r="P11" i="66"/>
  <c r="O12" i="66"/>
  <c r="P12" i="66"/>
  <c r="O15" i="66"/>
  <c r="P15" i="66"/>
  <c r="O16" i="66"/>
  <c r="P16" i="66"/>
  <c r="O19" i="66"/>
  <c r="P19" i="66"/>
  <c r="O20" i="66"/>
  <c r="P20" i="66"/>
  <c r="O23" i="66"/>
  <c r="P23" i="66"/>
  <c r="O24" i="66"/>
  <c r="P24" i="66"/>
  <c r="O27" i="66"/>
  <c r="P27" i="66"/>
  <c r="O28" i="66"/>
  <c r="P28" i="66"/>
  <c r="O31" i="66"/>
  <c r="P31" i="66"/>
  <c r="O32" i="66"/>
  <c r="P32" i="66"/>
  <c r="O35" i="66"/>
  <c r="P35" i="66"/>
  <c r="O36" i="66"/>
  <c r="P36" i="66"/>
  <c r="O39" i="66"/>
  <c r="P39" i="66"/>
  <c r="O40" i="66"/>
  <c r="P40" i="66"/>
  <c r="O43" i="66"/>
  <c r="P43" i="66"/>
  <c r="O44" i="66"/>
  <c r="P44" i="66"/>
  <c r="O47" i="66"/>
  <c r="P47" i="66"/>
  <c r="O48" i="66"/>
  <c r="P48" i="66"/>
  <c r="O51" i="66"/>
  <c r="P51" i="66"/>
  <c r="P52" i="66"/>
  <c r="M9" i="42"/>
  <c r="M10" i="42"/>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40" i="42"/>
  <c r="M41" i="42"/>
  <c r="M42" i="42"/>
  <c r="M43" i="42"/>
  <c r="M44" i="42"/>
  <c r="M45" i="42"/>
  <c r="M46" i="42"/>
  <c r="M47" i="42"/>
  <c r="M48" i="42"/>
  <c r="M49" i="42"/>
  <c r="J10" i="42"/>
  <c r="J11" i="42"/>
  <c r="J12" i="42"/>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9" i="42"/>
  <c r="D52" i="43"/>
  <c r="D53" i="43"/>
  <c r="K34" i="42"/>
  <c r="K35" i="42"/>
  <c r="K36" i="42"/>
  <c r="K37" i="42"/>
  <c r="K38" i="42"/>
  <c r="K39" i="42"/>
  <c r="K40" i="42"/>
  <c r="K41" i="42"/>
  <c r="K42" i="42"/>
  <c r="K43" i="42"/>
  <c r="K44" i="42"/>
  <c r="K45" i="42"/>
  <c r="K46" i="42"/>
  <c r="K47" i="42"/>
  <c r="K48" i="42"/>
  <c r="K49" i="42"/>
  <c r="F51" i="45"/>
  <c r="G51" i="45"/>
  <c r="L52" i="66"/>
  <c r="M52" i="66"/>
  <c r="D11" i="43"/>
  <c r="D12" i="43"/>
  <c r="D13" i="43"/>
  <c r="D14" i="43"/>
  <c r="D15" i="43"/>
  <c r="D16" i="43"/>
  <c r="D17" i="43"/>
  <c r="D18" i="43"/>
  <c r="D19" i="43"/>
  <c r="D20" i="43"/>
  <c r="D21" i="43"/>
  <c r="D22" i="43"/>
  <c r="D23" i="43"/>
  <c r="D24" i="43"/>
  <c r="D25" i="43"/>
  <c r="D26" i="43"/>
  <c r="D27" i="43"/>
  <c r="D28" i="43"/>
  <c r="D29" i="43"/>
  <c r="D30" i="43"/>
  <c r="D32" i="43"/>
  <c r="D33" i="43"/>
  <c r="D34" i="43"/>
  <c r="D35" i="43"/>
  <c r="D36" i="43"/>
  <c r="D37" i="43"/>
  <c r="D38" i="43"/>
  <c r="D39" i="43"/>
  <c r="D40" i="43"/>
  <c r="D41" i="43"/>
  <c r="D42" i="43"/>
  <c r="D43" i="43"/>
  <c r="D44" i="43"/>
  <c r="D45" i="43"/>
  <c r="D46" i="43"/>
  <c r="D47" i="43"/>
  <c r="D48" i="43"/>
  <c r="D49" i="43"/>
  <c r="D50" i="43"/>
  <c r="D51" i="43"/>
  <c r="D31" i="43"/>
  <c r="D8" i="43"/>
  <c r="D9" i="43"/>
  <c r="D10" i="43"/>
  <c r="C20" i="46"/>
  <c r="G20" i="46"/>
  <c r="B20" i="46"/>
  <c r="F20" i="46"/>
  <c r="E20" i="46"/>
  <c r="I20" i="46"/>
  <c r="L51" i="66"/>
  <c r="M51" i="66"/>
  <c r="Q52" i="46"/>
  <c r="O52" i="46"/>
  <c r="N52" i="46"/>
  <c r="M52" i="46"/>
  <c r="K52" i="46"/>
  <c r="J52" i="46"/>
  <c r="I19" i="46"/>
  <c r="G19" i="46"/>
  <c r="F19" i="46"/>
  <c r="F18" i="46"/>
  <c r="B19" i="46"/>
  <c r="E19" i="46"/>
  <c r="C19" i="46"/>
  <c r="I18" i="46"/>
  <c r="G18" i="46"/>
  <c r="E18" i="46"/>
  <c r="C18" i="46"/>
  <c r="B18" i="46"/>
  <c r="I17" i="46"/>
  <c r="G17" i="46"/>
  <c r="F17" i="46"/>
  <c r="E17" i="46"/>
  <c r="C17" i="46"/>
  <c r="B17" i="46"/>
  <c r="I16" i="46"/>
  <c r="G16" i="46"/>
  <c r="F16" i="46"/>
  <c r="E16" i="46"/>
  <c r="C16" i="46"/>
  <c r="B16" i="46"/>
  <c r="F50" i="45"/>
  <c r="G50" i="45"/>
  <c r="L50" i="66"/>
  <c r="M50" i="66"/>
  <c r="F49" i="45"/>
  <c r="G49" i="45"/>
  <c r="L49" i="66"/>
  <c r="M49" i="66"/>
  <c r="F48" i="45"/>
  <c r="G48" i="45"/>
  <c r="L48" i="66"/>
  <c r="M48" i="66"/>
  <c r="G47" i="45"/>
  <c r="F47" i="45"/>
  <c r="M47" i="66"/>
  <c r="L47" i="66"/>
  <c r="G46" i="45"/>
  <c r="F46" i="45"/>
  <c r="L46" i="66"/>
  <c r="M46" i="66"/>
  <c r="Q51" i="46"/>
  <c r="O51" i="46"/>
  <c r="N51" i="46"/>
  <c r="M51" i="46"/>
  <c r="K51" i="46"/>
  <c r="J51" i="46"/>
  <c r="Q50" i="46"/>
  <c r="O50" i="46"/>
  <c r="N50" i="46"/>
  <c r="M50" i="46"/>
  <c r="K50" i="46"/>
  <c r="J50" i="46"/>
  <c r="Q49" i="46"/>
  <c r="O49" i="46"/>
  <c r="N49" i="46"/>
  <c r="M49" i="46"/>
  <c r="K49" i="46"/>
  <c r="J49" i="46"/>
  <c r="Q48" i="46"/>
  <c r="O48" i="46"/>
  <c r="N48" i="46"/>
  <c r="M48" i="46"/>
  <c r="K48" i="46"/>
  <c r="J48" i="46"/>
  <c r="Q47" i="46"/>
  <c r="N47" i="46"/>
  <c r="M47" i="46"/>
  <c r="J47" i="46"/>
  <c r="I47" i="46"/>
  <c r="F47" i="46"/>
  <c r="E47" i="46"/>
  <c r="B47" i="46"/>
  <c r="Q46" i="46"/>
  <c r="N46" i="46"/>
  <c r="M46" i="46"/>
  <c r="J46" i="46"/>
  <c r="I46" i="46"/>
  <c r="F46" i="46"/>
  <c r="E46" i="46"/>
  <c r="B46" i="46"/>
  <c r="Q45" i="46"/>
  <c r="N45" i="46"/>
  <c r="M45" i="46"/>
  <c r="J45" i="46"/>
  <c r="I45" i="46"/>
  <c r="F45" i="46"/>
  <c r="E45" i="46"/>
  <c r="B45" i="46"/>
  <c r="I44" i="46"/>
  <c r="F44" i="46"/>
  <c r="E44" i="46"/>
  <c r="B44" i="46"/>
  <c r="I43" i="46"/>
  <c r="F43" i="46"/>
  <c r="E43" i="46"/>
  <c r="B43" i="46"/>
  <c r="I42" i="46"/>
  <c r="F42" i="46"/>
  <c r="E42" i="46"/>
  <c r="B42" i="46"/>
  <c r="U15" i="46"/>
  <c r="R15" i="46"/>
  <c r="U14" i="46"/>
  <c r="R14" i="46"/>
  <c r="U13" i="46"/>
  <c r="R13" i="46"/>
  <c r="U12" i="46"/>
  <c r="R12" i="46"/>
  <c r="U11" i="46"/>
  <c r="R11" i="46"/>
  <c r="R10" i="46"/>
  <c r="G45" i="45"/>
  <c r="G44" i="45"/>
  <c r="F45" i="45"/>
  <c r="F44" i="45"/>
  <c r="G43" i="45"/>
  <c r="F43" i="45"/>
  <c r="G42" i="45"/>
  <c r="F42" i="45"/>
  <c r="G41" i="45"/>
  <c r="F41" i="45"/>
  <c r="G40" i="45"/>
  <c r="F40" i="45"/>
  <c r="F39" i="45"/>
  <c r="G39" i="45"/>
  <c r="F38" i="45"/>
  <c r="G38" i="45"/>
  <c r="G37" i="45"/>
  <c r="F37" i="45"/>
  <c r="G36" i="45"/>
  <c r="F36" i="45"/>
  <c r="G35" i="45"/>
  <c r="F35" i="45"/>
  <c r="G34" i="45"/>
  <c r="F34" i="45"/>
  <c r="G33" i="45"/>
  <c r="F33" i="45"/>
  <c r="G32" i="45"/>
  <c r="F32" i="45"/>
  <c r="G31" i="45"/>
  <c r="F31" i="45"/>
  <c r="G30" i="45"/>
  <c r="F30" i="45"/>
  <c r="H30" i="45" s="1"/>
  <c r="G29" i="45"/>
  <c r="F29" i="45"/>
  <c r="G28" i="45"/>
  <c r="F28" i="45"/>
  <c r="G27" i="45"/>
  <c r="F27" i="45"/>
  <c r="G26" i="45"/>
  <c r="F26" i="45"/>
  <c r="G25" i="45"/>
  <c r="F25" i="45"/>
  <c r="G24" i="45"/>
  <c r="F24" i="45"/>
  <c r="G23" i="45"/>
  <c r="F23" i="45"/>
  <c r="G22" i="45"/>
  <c r="F22" i="45"/>
  <c r="G21" i="45"/>
  <c r="F21" i="45"/>
  <c r="G20" i="45"/>
  <c r="F20" i="45"/>
  <c r="G19" i="45"/>
  <c r="F19" i="45"/>
  <c r="G18" i="45"/>
  <c r="F18" i="45"/>
  <c r="H18" i="45" s="1"/>
  <c r="G17" i="45"/>
  <c r="F17" i="45"/>
  <c r="G16" i="45"/>
  <c r="F16" i="45"/>
  <c r="G15" i="45"/>
  <c r="F15" i="45"/>
  <c r="G14" i="45"/>
  <c r="F14" i="45"/>
  <c r="G13" i="45"/>
  <c r="F13" i="45"/>
  <c r="G12" i="45"/>
  <c r="F12" i="45"/>
  <c r="G11" i="45"/>
  <c r="F11" i="45"/>
  <c r="G10" i="45"/>
  <c r="F10" i="45"/>
  <c r="G9" i="45"/>
  <c r="F9" i="45"/>
  <c r="H9" i="45" s="1"/>
  <c r="G8" i="45"/>
  <c r="F8" i="45"/>
  <c r="M45" i="66"/>
  <c r="L45" i="66"/>
  <c r="M44" i="66"/>
  <c r="L44" i="66"/>
  <c r="M43" i="66"/>
  <c r="L43" i="66"/>
  <c r="L42" i="66"/>
  <c r="M42" i="66"/>
  <c r="M41" i="66"/>
  <c r="M40" i="66"/>
  <c r="L41" i="66"/>
  <c r="L40" i="66"/>
  <c r="M39" i="66"/>
  <c r="L39" i="66"/>
  <c r="M38" i="66"/>
  <c r="L38" i="66"/>
  <c r="M37" i="66"/>
  <c r="L37" i="66"/>
  <c r="M36" i="66"/>
  <c r="L36" i="66"/>
  <c r="M35" i="66"/>
  <c r="L35" i="66"/>
  <c r="M34" i="66"/>
  <c r="L34" i="66"/>
  <c r="L33" i="66"/>
  <c r="L32" i="66"/>
  <c r="L31" i="66"/>
  <c r="L30" i="66"/>
  <c r="L29" i="66"/>
  <c r="L28" i="66"/>
  <c r="L27" i="66"/>
  <c r="L26" i="66"/>
  <c r="L25" i="66"/>
  <c r="L24" i="66"/>
  <c r="L23" i="66"/>
  <c r="L22" i="66"/>
  <c r="L21" i="66"/>
  <c r="L20" i="66"/>
  <c r="L19" i="66"/>
  <c r="L18" i="66"/>
  <c r="L17" i="66"/>
  <c r="L16" i="66"/>
  <c r="L15" i="66"/>
  <c r="L14" i="66"/>
  <c r="L13" i="66"/>
  <c r="L12" i="66"/>
  <c r="L11" i="66"/>
  <c r="L10" i="66"/>
  <c r="L9" i="66"/>
  <c r="H46" i="45"/>
  <c r="H34" i="45"/>
  <c r="D58" i="43" l="1"/>
  <c r="H37" i="45"/>
  <c r="H47" i="45"/>
  <c r="T28" i="46"/>
  <c r="V28" i="46" s="1"/>
  <c r="H36" i="45"/>
  <c r="H29" i="45"/>
  <c r="H14" i="45"/>
  <c r="H17" i="45"/>
  <c r="H19" i="45"/>
  <c r="H33" i="45"/>
  <c r="H50" i="45"/>
  <c r="H28" i="45"/>
  <c r="H45" i="45"/>
  <c r="H32" i="45"/>
  <c r="H12" i="45"/>
  <c r="H44" i="45"/>
  <c r="H48" i="45"/>
  <c r="H43" i="45"/>
  <c r="H27" i="45"/>
  <c r="H22" i="45"/>
  <c r="H35" i="45"/>
  <c r="T29" i="46"/>
  <c r="U32" i="46"/>
  <c r="U36" i="46"/>
  <c r="U34" i="46"/>
  <c r="U33" i="46"/>
  <c r="U35" i="46"/>
  <c r="T30" i="46"/>
  <c r="T37" i="46"/>
  <c r="T27" i="46"/>
  <c r="T26" i="46"/>
  <c r="T31" i="46"/>
  <c r="D34" i="46"/>
  <c r="H16" i="45"/>
  <c r="H11" i="45"/>
  <c r="H8" i="45"/>
  <c r="H31" i="45"/>
  <c r="H41" i="45"/>
  <c r="H20" i="45"/>
  <c r="H21" i="45"/>
  <c r="H15" i="45"/>
  <c r="H42" i="45"/>
  <c r="H10" i="45"/>
  <c r="H26" i="45"/>
  <c r="H25" i="45"/>
  <c r="H23" i="45"/>
  <c r="H13" i="45"/>
  <c r="H40" i="45"/>
  <c r="H34" i="46"/>
  <c r="D16" i="46"/>
  <c r="H17" i="46"/>
  <c r="H33" i="46"/>
  <c r="H38" i="45"/>
  <c r="D33" i="46"/>
  <c r="H16" i="46"/>
  <c r="D19" i="46"/>
  <c r="H32" i="46"/>
  <c r="H24" i="45"/>
  <c r="H39" i="45"/>
  <c r="D18" i="46"/>
  <c r="H18" i="46"/>
  <c r="D32" i="46"/>
  <c r="H19" i="46"/>
  <c r="P53" i="46"/>
  <c r="H35" i="46"/>
  <c r="D17" i="46"/>
  <c r="D35" i="46"/>
  <c r="S53" i="46"/>
  <c r="L52" i="42"/>
  <c r="L50" i="42"/>
  <c r="L47" i="46"/>
  <c r="T13" i="46"/>
  <c r="P49" i="46"/>
  <c r="L51" i="46"/>
  <c r="L43" i="46"/>
  <c r="P47" i="46"/>
  <c r="L49" i="46"/>
  <c r="P45" i="46"/>
  <c r="H51" i="45"/>
  <c r="H36" i="46"/>
  <c r="D36" i="46"/>
  <c r="H20" i="46"/>
  <c r="D20" i="46"/>
  <c r="R46" i="46"/>
  <c r="T14" i="46"/>
  <c r="T10" i="46"/>
  <c r="L50" i="46"/>
  <c r="P46" i="46"/>
  <c r="L48" i="46"/>
  <c r="P52" i="46"/>
  <c r="C51" i="46"/>
  <c r="F48" i="46"/>
  <c r="R47" i="46"/>
  <c r="L44" i="46"/>
  <c r="U44" i="46"/>
  <c r="L42" i="46"/>
  <c r="U46" i="46"/>
  <c r="U45" i="46"/>
  <c r="T12" i="46"/>
  <c r="I50" i="46"/>
  <c r="B48" i="46"/>
  <c r="L52" i="46"/>
  <c r="P51" i="46"/>
  <c r="U42" i="46"/>
  <c r="P43" i="46"/>
  <c r="R16" i="46"/>
  <c r="P42" i="46"/>
  <c r="R43" i="46"/>
  <c r="R42" i="46"/>
  <c r="P48" i="46"/>
  <c r="P50" i="46"/>
  <c r="L46" i="46"/>
  <c r="R45" i="46"/>
  <c r="U47" i="46"/>
  <c r="R44" i="46"/>
  <c r="U43" i="46"/>
  <c r="L45" i="46"/>
  <c r="T11" i="46"/>
  <c r="P44" i="46"/>
  <c r="L53" i="46"/>
  <c r="T15" i="46"/>
  <c r="F52" i="46"/>
  <c r="C52" i="46"/>
  <c r="H49" i="45"/>
  <c r="S36" i="46"/>
  <c r="N22" i="66"/>
  <c r="Q22" i="66" s="1"/>
  <c r="N17" i="66"/>
  <c r="Q17" i="66" s="1"/>
  <c r="N14" i="66"/>
  <c r="N11" i="66"/>
  <c r="S35" i="46"/>
  <c r="R33" i="46"/>
  <c r="B50" i="46"/>
  <c r="N32" i="66"/>
  <c r="N24" i="66"/>
  <c r="R34" i="46"/>
  <c r="N50" i="66"/>
  <c r="N45" i="66"/>
  <c r="N34" i="66"/>
  <c r="Q34" i="66" s="1"/>
  <c r="B51" i="46"/>
  <c r="N43" i="66"/>
  <c r="N41" i="66"/>
  <c r="N38" i="66"/>
  <c r="Q38" i="66" s="1"/>
  <c r="N35" i="66"/>
  <c r="Q35" i="66" s="1"/>
  <c r="N12" i="66"/>
  <c r="Q12" i="66" s="1"/>
  <c r="S32" i="46"/>
  <c r="N48" i="66"/>
  <c r="N31" i="66"/>
  <c r="N26" i="66"/>
  <c r="N23" i="66"/>
  <c r="N21" i="66"/>
  <c r="N15" i="66"/>
  <c r="Q15" i="66" s="1"/>
  <c r="N10" i="66"/>
  <c r="N36" i="66"/>
  <c r="Q36" i="66" s="1"/>
  <c r="N29" i="66"/>
  <c r="N18" i="66"/>
  <c r="N51" i="66"/>
  <c r="R32" i="46"/>
  <c r="R37" i="46"/>
  <c r="N19" i="66"/>
  <c r="G49" i="46"/>
  <c r="N40" i="66"/>
  <c r="N30" i="66"/>
  <c r="N42" i="66"/>
  <c r="N37" i="66"/>
  <c r="N16" i="66"/>
  <c r="B52" i="46"/>
  <c r="E51" i="46"/>
  <c r="N39" i="66"/>
  <c r="N33" i="66"/>
  <c r="N28" i="66"/>
  <c r="N52" i="66"/>
  <c r="R36" i="46"/>
  <c r="N49" i="66"/>
  <c r="N27" i="66"/>
  <c r="N20" i="66"/>
  <c r="S34" i="46"/>
  <c r="N46" i="66"/>
  <c r="R35" i="46"/>
  <c r="N13" i="66"/>
  <c r="S33" i="46"/>
  <c r="N44" i="66"/>
  <c r="N25" i="66"/>
  <c r="Q25" i="66" s="1"/>
  <c r="N47" i="66"/>
  <c r="N9" i="66"/>
  <c r="Q53" i="66"/>
  <c r="R20" i="46"/>
  <c r="L13" i="42"/>
  <c r="N13" i="42" s="1"/>
  <c r="F49" i="46"/>
  <c r="I52" i="46"/>
  <c r="L19" i="42"/>
  <c r="I49" i="46"/>
  <c r="I48" i="46"/>
  <c r="G48" i="46"/>
  <c r="U16" i="46"/>
  <c r="U17" i="46"/>
  <c r="E49" i="46"/>
  <c r="I51" i="46"/>
  <c r="L45" i="42"/>
  <c r="N45" i="42" s="1"/>
  <c r="U19" i="46"/>
  <c r="G50" i="46"/>
  <c r="L47" i="42"/>
  <c r="G52" i="46"/>
  <c r="L42" i="42"/>
  <c r="L41" i="42"/>
  <c r="L11" i="42"/>
  <c r="L49" i="42"/>
  <c r="L15" i="42"/>
  <c r="L43" i="42"/>
  <c r="L17" i="42"/>
  <c r="C50" i="46"/>
  <c r="E50" i="46"/>
  <c r="U18" i="46"/>
  <c r="S18" i="46"/>
  <c r="L31" i="42"/>
  <c r="L12" i="42"/>
  <c r="F50" i="46"/>
  <c r="R18" i="46"/>
  <c r="S17" i="46"/>
  <c r="C49" i="46"/>
  <c r="E52" i="46"/>
  <c r="L46" i="42"/>
  <c r="L37" i="42"/>
  <c r="S16" i="46"/>
  <c r="C48" i="46"/>
  <c r="U20" i="46"/>
  <c r="G51" i="46"/>
  <c r="S19" i="46"/>
  <c r="L27" i="42"/>
  <c r="L21" i="42"/>
  <c r="R17" i="46"/>
  <c r="B49" i="46"/>
  <c r="L25" i="42"/>
  <c r="L33" i="42"/>
  <c r="L16" i="42"/>
  <c r="L29" i="42"/>
  <c r="R19" i="46"/>
  <c r="L35" i="42"/>
  <c r="F51" i="46"/>
  <c r="E48" i="46"/>
  <c r="S20" i="46"/>
  <c r="L39" i="42"/>
  <c r="L23" i="42"/>
  <c r="L20" i="42"/>
  <c r="L36" i="42"/>
  <c r="L32" i="42"/>
  <c r="L28" i="42"/>
  <c r="L24" i="42"/>
  <c r="U21" i="46"/>
  <c r="L14" i="42"/>
  <c r="L9" i="42"/>
  <c r="L10" i="42"/>
  <c r="L40" i="42"/>
  <c r="L38" i="42"/>
  <c r="L34" i="42"/>
  <c r="L30" i="42"/>
  <c r="L26" i="42"/>
  <c r="L22" i="42"/>
  <c r="L18" i="42"/>
  <c r="L48" i="42"/>
  <c r="L44" i="42"/>
  <c r="Q14" i="66" l="1"/>
  <c r="T32" i="46"/>
  <c r="V32" i="46" s="1"/>
  <c r="T36" i="46"/>
  <c r="T35" i="46"/>
  <c r="T33" i="46"/>
  <c r="T34" i="46"/>
  <c r="H49" i="46"/>
  <c r="H51" i="46"/>
  <c r="H50" i="46"/>
  <c r="H48" i="46"/>
  <c r="Q24" i="66"/>
  <c r="V13" i="46"/>
  <c r="D51" i="46"/>
  <c r="Q27" i="66"/>
  <c r="Q40" i="66"/>
  <c r="Q11" i="66"/>
  <c r="Q47" i="66"/>
  <c r="Q33" i="66"/>
  <c r="Q19" i="66"/>
  <c r="Q39" i="66"/>
  <c r="Q23" i="66"/>
  <c r="Q16" i="66"/>
  <c r="Q18" i="66"/>
  <c r="Q45" i="66"/>
  <c r="Q30" i="66"/>
  <c r="Q29" i="66"/>
  <c r="Q43" i="66"/>
  <c r="Q37" i="66"/>
  <c r="Q32" i="66"/>
  <c r="V37" i="46"/>
  <c r="R53" i="46"/>
  <c r="N47" i="42"/>
  <c r="N19" i="42"/>
  <c r="N15" i="42"/>
  <c r="N29" i="42"/>
  <c r="N20" i="42"/>
  <c r="N16" i="42"/>
  <c r="V27" i="46"/>
  <c r="V26" i="46"/>
  <c r="V31" i="46"/>
  <c r="V29" i="46"/>
  <c r="V30" i="46"/>
  <c r="D52" i="46"/>
  <c r="Q50" i="66"/>
  <c r="Q49" i="66"/>
  <c r="Q51" i="66"/>
  <c r="V10" i="46"/>
  <c r="T44" i="46"/>
  <c r="T46" i="46"/>
  <c r="V15" i="46"/>
  <c r="V14" i="46"/>
  <c r="T42" i="46"/>
  <c r="V12" i="46"/>
  <c r="T43" i="46"/>
  <c r="V11" i="46"/>
  <c r="T45" i="46"/>
  <c r="U51" i="46"/>
  <c r="T47" i="46"/>
  <c r="U53" i="46"/>
  <c r="R52" i="46"/>
  <c r="Q48" i="66"/>
  <c r="Q41" i="66"/>
  <c r="Q44" i="66"/>
  <c r="Q42" i="66"/>
  <c r="Q26" i="66"/>
  <c r="Q10" i="66"/>
  <c r="Q31" i="66"/>
  <c r="Q9" i="66"/>
  <c r="Q28" i="66"/>
  <c r="Q20" i="66"/>
  <c r="Q21" i="66"/>
  <c r="Q52" i="66"/>
  <c r="R48" i="46"/>
  <c r="Q46" i="66"/>
  <c r="H52" i="46"/>
  <c r="Q13" i="66"/>
  <c r="N43" i="42"/>
  <c r="N11" i="42"/>
  <c r="U48" i="46"/>
  <c r="N12" i="42"/>
  <c r="N41" i="42"/>
  <c r="U49" i="46"/>
  <c r="N49" i="42"/>
  <c r="N31" i="42"/>
  <c r="N42" i="42"/>
  <c r="T20" i="46"/>
  <c r="N46" i="42"/>
  <c r="N51" i="42"/>
  <c r="N17" i="42"/>
  <c r="T19" i="46"/>
  <c r="N21" i="42"/>
  <c r="N23" i="42"/>
  <c r="N28" i="42"/>
  <c r="N36" i="42"/>
  <c r="N27" i="42"/>
  <c r="N54" i="42"/>
  <c r="N33" i="42"/>
  <c r="N25" i="42"/>
  <c r="D48" i="46"/>
  <c r="T16" i="46"/>
  <c r="U50" i="46"/>
  <c r="N32" i="42"/>
  <c r="N50" i="42"/>
  <c r="N39" i="42"/>
  <c r="S48" i="46"/>
  <c r="R50" i="46"/>
  <c r="N35" i="42"/>
  <c r="S52" i="46"/>
  <c r="T18" i="46"/>
  <c r="D50" i="46"/>
  <c r="S51" i="46"/>
  <c r="N24" i="42"/>
  <c r="R51" i="46"/>
  <c r="N37" i="42"/>
  <c r="S50" i="46"/>
  <c r="D49" i="46"/>
  <c r="T17" i="46"/>
  <c r="R49" i="46"/>
  <c r="U52" i="46"/>
  <c r="S49" i="46"/>
  <c r="N53" i="42"/>
  <c r="T21" i="46"/>
  <c r="N52" i="42"/>
  <c r="N18" i="42"/>
  <c r="N44" i="42"/>
  <c r="N26" i="42"/>
  <c r="N40" i="42"/>
  <c r="N48" i="42"/>
  <c r="N22" i="42"/>
  <c r="N30" i="42"/>
  <c r="N14" i="42"/>
  <c r="N10" i="42"/>
  <c r="N38" i="42"/>
  <c r="N9" i="42"/>
  <c r="N34" i="42"/>
  <c r="V33" i="46" l="1"/>
  <c r="V45" i="46"/>
  <c r="T53" i="46"/>
  <c r="V35" i="46"/>
  <c r="V34" i="46"/>
  <c r="V42" i="46"/>
  <c r="V36" i="46"/>
  <c r="V47" i="46"/>
  <c r="T51" i="46"/>
  <c r="V44" i="46"/>
  <c r="V46" i="46"/>
  <c r="V43" i="46"/>
  <c r="T52" i="46"/>
  <c r="V19" i="46"/>
  <c r="V20" i="46"/>
  <c r="V18" i="46"/>
  <c r="T50" i="46"/>
  <c r="T48" i="46"/>
  <c r="V16" i="46"/>
  <c r="V17" i="46"/>
  <c r="T49" i="46"/>
  <c r="V21" i="46"/>
  <c r="V53" i="46" l="1"/>
  <c r="V52" i="46"/>
  <c r="V51" i="46"/>
  <c r="V48" i="46"/>
  <c r="V49" i="46"/>
  <c r="V50" i="46"/>
</calcChain>
</file>

<file path=xl/sharedStrings.xml><?xml version="1.0" encoding="utf-8"?>
<sst xmlns="http://schemas.openxmlformats.org/spreadsheetml/2006/main" count="640" uniqueCount="264">
  <si>
    <t>Cover Sheet: Information about the Smart Meters Statistics in Great Britain, quarterly report to end September 2024</t>
  </si>
  <si>
    <t xml:space="preserve">This spreadsheet contains the data tables published alongside the quarterly report on Smart Meters Statistics by the Department for Energy Security and Net Zero.
We have edited these data tables and the accompanying cover sheet, table of contents and notes worksheet to meet the legal accessibility regulations.  
</t>
  </si>
  <si>
    <t>Latest report and previous publications (opens in a new window)</t>
  </si>
  <si>
    <t>Publication dates</t>
  </si>
  <si>
    <t>The data tables in this spreadsheet were published at 9:30am on Thursday 28th November 2024</t>
  </si>
  <si>
    <t>The next publication is at 9:30am on Thursday 20th March 2025</t>
  </si>
  <si>
    <t xml:space="preserve">Units, notes and no data </t>
  </si>
  <si>
    <t xml:space="preserve">Some cells have no data; when this is the case it is indicated at the top of the table
Data across all tables is reported at meter level
Some cells in the tables refer to notes which can be found in the notes worksheet. Note markers are presented in square brackets, for example: [Note 1].
Revised and estimated data are also presented in square brackets with cell references to indicate which cells in the table they are applicable. Revisions are due to updates from energy suppliers or the receipt of data replacing estimates unless otherwise stated.
The time period referred to in Tables 1 to 4 refers to a calendar quarters. For example, Q1 represents January to March; Q2 (April to June); Q3 (July - September); and Q4 (October to December). In Tables 5,6,7 and 8 the time period refers to calendar years i.e. January to December.
</t>
  </si>
  <si>
    <t xml:space="preserve">Contact details </t>
  </si>
  <si>
    <t>Statistical enquiries</t>
  </si>
  <si>
    <t>Responsible statistician: Mita Kerai</t>
  </si>
  <si>
    <t>smartmeter.stats@energysecurity.gov.uk</t>
  </si>
  <si>
    <t>0300 068 5044</t>
  </si>
  <si>
    <t>General enquiries</t>
  </si>
  <si>
    <t>smartmetering@energysecurity.gov.uk</t>
  </si>
  <si>
    <t>020 7215 1000</t>
  </si>
  <si>
    <t>Contents: Hyperlinks to all content in the quarterly Smart Meters Statistics in Great Britain data file</t>
  </si>
  <si>
    <t>This worksheet contains one table.</t>
  </si>
  <si>
    <t>The table contains links to all worksheets in this document.</t>
  </si>
  <si>
    <t>Worksheet title</t>
  </si>
  <si>
    <t>Cover sheet</t>
  </si>
  <si>
    <t>Contents</t>
  </si>
  <si>
    <t>Notes</t>
  </si>
  <si>
    <t>Table 1: Quarterly domestic meters operated by large energy suppliers</t>
  </si>
  <si>
    <t>Table 2: Quarterly domestic smart meters installed by large energy suppliers</t>
  </si>
  <si>
    <t>Table 3: Quarterly non-domestic meters operated by large energy suppliers</t>
  </si>
  <si>
    <t>Table 4: Quarterly non-domestic smart and advanced meters installed by large energy suppliers</t>
  </si>
  <si>
    <t>Table 5: Annual meters operated by large and small energy suppliers</t>
  </si>
  <si>
    <t>Table 6: Annual smart and advanced meters installed by large and small energy suppliers</t>
  </si>
  <si>
    <t>Notes: Supplementary notes to explain the quarterly and annual time series on smart meters statistics in Great Britain</t>
  </si>
  <si>
    <t xml:space="preserve">This worksheet contains one table. </t>
  </si>
  <si>
    <t>Freeze panes are active on this sheet. To turn off freeze panes select the 'View' ribbon then 'Freeze Panes' then 'Unfreeze Panes' or use [Alt W, F].</t>
  </si>
  <si>
    <t>The table contains information about the statistics presented in Tables 1 to 6 of this document.  Not all notes listed below are applicable to all tables</t>
  </si>
  <si>
    <t>Note Number</t>
  </si>
  <si>
    <t>Description</t>
  </si>
  <si>
    <t>Utility Warehouse data included with large suppliers from Q4 2013</t>
  </si>
  <si>
    <t>First Utility and OVO data included with large suppliers from Q1 2015</t>
  </si>
  <si>
    <t>Utilita data included with large suppliers from Q1 2016</t>
  </si>
  <si>
    <t>Extra Energy data included with large suppliers from Q2 2016</t>
  </si>
  <si>
    <t>Co-operative Energy data included with large suppliers from Q4 2016</t>
  </si>
  <si>
    <t>Economy Energy and Just Energy data included with large suppliers from Q4 2017</t>
  </si>
  <si>
    <t>Extra Energy included with small suppliers from Q4 2017</t>
  </si>
  <si>
    <t>Bulb data included with large suppliers from Q1 2018</t>
  </si>
  <si>
    <t>Octopus data included with large suppliers from Q4 2018</t>
  </si>
  <si>
    <t>From Q4 2018, smart meters operating in traditional mode are recorded separately. Prior to this they are reported as 'non-smart' meters</t>
  </si>
  <si>
    <t>Economy Energy ceased trading in Q1 2019 and their customers were transitioned to OVO</t>
  </si>
  <si>
    <t>Avro, Green Network Energy and Opus Energy included with large suppliers from Q4 2019</t>
  </si>
  <si>
    <t>Co-operative Energy was bought by Octopus Energy in 2019 and their portfolio remains with large suppliers from Q4 2019</t>
  </si>
  <si>
    <t>SSE's domestic portfolio was bought by OVO in 2020 and their portfolio remains with large suppliers from Q1 2020</t>
  </si>
  <si>
    <t>Historic installations for large suppliers transitioning prior to 2016</t>
  </si>
  <si>
    <t>Only includes meters installed during Q3 and Q4 2012</t>
  </si>
  <si>
    <t>People's Energy portfolio included with large suppliers from Q4 2020</t>
  </si>
  <si>
    <t>npower merged with E.ON in 2019, with combined reporting to BEIS for these statistics starting from Q4 2020. Their portfolio therefore remains with large suppliers from Q4 2020</t>
  </si>
  <si>
    <t xml:space="preserve">Just Energy were taken over by Shell Energy from Q4 2020. Shell Energy provide a combined reporting to BEIS.  Their portfolio therefore remains with large suppliers from Q4 2020 </t>
  </si>
  <si>
    <t>Avro Energy and People's Energy ceased trading in the second half of September 2021.  Their data for Q3 2021 has been estimated using a range of administrative data sources</t>
  </si>
  <si>
    <t>So Energy and E included with large suppliers from Q4 2021</t>
  </si>
  <si>
    <t>Shell Energy UK portfolio included with large suppliers from Q4 2021</t>
  </si>
  <si>
    <t>Together Energy, Zog Energy and Xcel Power ceased trading between December 2020 and February 2022. Their data for 2021 has been estimated using a range of administrative data sources</t>
  </si>
  <si>
    <t>Installations includes estimated data for 25 suppliers who ceased trading between August and December 2021</t>
  </si>
  <si>
    <t>From the start of 2022, only SMETS2 meter installations are included (and advanced meters installations in non-domestic sites)</t>
  </si>
  <si>
    <t>Data is to end Q3 2024;  for small suppliers, end 2023 position used as estimate until 2024 data is available</t>
  </si>
  <si>
    <t>Data for 2024 currently includes up to end of Q3 2024 only, with small supplier data not yet available</t>
  </si>
  <si>
    <t>The Q2 2024 statistics have been revised in this release due to updated energy supplier data. This resulted in an increase in the number of smart meters operating in traditional mode (0.74 percentage point increase). Further details on why revisions to the time series can occur can be found in the Technical Information section of the written report</t>
  </si>
  <si>
    <t>Table 1: Number of domestic meters operated by large energy suppliers at end of each quarter, by fuel and meter type</t>
  </si>
  <si>
    <t xml:space="preserve">This worksheet contains one table. Some cells refer to notes which can be found in the notes worksheet. </t>
  </si>
  <si>
    <t>Some cells are empty because data on smart meters in traditional mode prior to Quarter 4 2018 was reported as part of the statistics on non-smart meters.</t>
  </si>
  <si>
    <t>Information on the time period reported in this table can be found in the cover sheet worksheet.</t>
  </si>
  <si>
    <t>Source: Energy Suppliers Reporting to Department for Energy Security and Net Zero.</t>
  </si>
  <si>
    <t>Date published: 28 November 2024</t>
  </si>
  <si>
    <t>Quarter</t>
  </si>
  <si>
    <r>
      <t xml:space="preserve">Gas meters
</t>
    </r>
    <r>
      <rPr>
        <sz val="11"/>
        <rFont val="Calibri"/>
        <family val="2"/>
        <scheme val="minor"/>
      </rPr>
      <t>smart in
smart mode</t>
    </r>
  </si>
  <si>
    <r>
      <t xml:space="preserve">Gas meters
</t>
    </r>
    <r>
      <rPr>
        <sz val="11"/>
        <rFont val="Calibri"/>
        <family val="2"/>
        <scheme val="minor"/>
      </rPr>
      <t>smart in
traditional mode</t>
    </r>
  </si>
  <si>
    <r>
      <t xml:space="preserve">Gas meters
</t>
    </r>
    <r>
      <rPr>
        <sz val="11"/>
        <rFont val="Calibri"/>
        <family val="2"/>
        <scheme val="minor"/>
      </rPr>
      <t>total smart meters</t>
    </r>
  </si>
  <si>
    <r>
      <t xml:space="preserve">Gas meters
</t>
    </r>
    <r>
      <rPr>
        <sz val="11"/>
        <rFont val="Calibri"/>
        <family val="2"/>
        <scheme val="minor"/>
      </rPr>
      <t>non-smart</t>
    </r>
  </si>
  <si>
    <r>
      <t xml:space="preserve">Electricity 
meters
</t>
    </r>
    <r>
      <rPr>
        <sz val="11"/>
        <rFont val="Calibri"/>
        <family val="2"/>
        <scheme val="minor"/>
      </rPr>
      <t>smart in
smart 
mode</t>
    </r>
  </si>
  <si>
    <r>
      <t xml:space="preserve">Electricity 
meters
</t>
    </r>
    <r>
      <rPr>
        <sz val="11"/>
        <rFont val="Calibri"/>
        <family val="2"/>
        <scheme val="minor"/>
      </rPr>
      <t>smart in
traditional mode</t>
    </r>
  </si>
  <si>
    <r>
      <t xml:space="preserve">Electricity meters
</t>
    </r>
    <r>
      <rPr>
        <sz val="11"/>
        <rFont val="Calibri"/>
        <family val="2"/>
        <scheme val="minor"/>
      </rPr>
      <t>total smart meters</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</si>
  <si>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</si>
  <si>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</si>
  <si>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</si>
  <si>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t xml:space="preserve">All meters
</t>
    </r>
    <r>
      <rPr>
        <sz val="11"/>
        <rFont val="Calibri"/>
        <family val="2"/>
        <scheme val="minor"/>
      </rPr>
      <t>total smart meters</t>
    </r>
  </si>
  <si>
    <r>
      <t xml:space="preserve">All meters
</t>
    </r>
    <r>
      <rPr>
        <sz val="11"/>
        <rFont val="Calibri"/>
        <family val="2"/>
        <scheme val="minor"/>
      </rPr>
      <t>non-smart</t>
    </r>
  </si>
  <si>
    <t>Total</t>
  </si>
  <si>
    <t>Q3 2012</t>
  </si>
  <si>
    <t>Q4 2012</t>
  </si>
  <si>
    <t>Q1 2013</t>
  </si>
  <si>
    <t>Q2 2013</t>
  </si>
  <si>
    <t>Q3 2013</t>
  </si>
  <si>
    <t>Q4 2013</t>
  </si>
  <si>
    <t>[Note 1]</t>
  </si>
  <si>
    <t>Q1 2014</t>
  </si>
  <si>
    <t>Q2 2014</t>
  </si>
  <si>
    <t>Q3 2014</t>
  </si>
  <si>
    <t>Q4 2014</t>
  </si>
  <si>
    <t>Q1 2015</t>
  </si>
  <si>
    <t>[Note 2]</t>
  </si>
  <si>
    <t>Q2 2015</t>
  </si>
  <si>
    <t>Q3 2015</t>
  </si>
  <si>
    <t>Q4 2015</t>
  </si>
  <si>
    <t>Q1 2016</t>
  </si>
  <si>
    <t>[Note 3]</t>
  </si>
  <si>
    <t>Q2 2016</t>
  </si>
  <si>
    <t>[Note 4]</t>
  </si>
  <si>
    <t>Q3 2016</t>
  </si>
  <si>
    <t>Q4 2016</t>
  </si>
  <si>
    <t>[Note 5]</t>
  </si>
  <si>
    <t>Q1 2017</t>
  </si>
  <si>
    <t>Q2 2017</t>
  </si>
  <si>
    <t>Q3 2017</t>
  </si>
  <si>
    <t>Q4 2017</t>
  </si>
  <si>
    <t>[Notes 6, 7]</t>
  </si>
  <si>
    <t>Q1 2018</t>
  </si>
  <si>
    <t>[Note 8]</t>
  </si>
  <si>
    <t>Q2 2018</t>
  </si>
  <si>
    <t>Q3 2018</t>
  </si>
  <si>
    <t>Q4 2018</t>
  </si>
  <si>
    <t>[Notes 9, 10]</t>
  </si>
  <si>
    <t>Q1 2019</t>
  </si>
  <si>
    <t>[Note 11]</t>
  </si>
  <si>
    <t>Q2 2019</t>
  </si>
  <si>
    <t>Q3 2019</t>
  </si>
  <si>
    <t>Q4 2019</t>
  </si>
  <si>
    <t>[Notes 12, 13]</t>
  </si>
  <si>
    <t>Q1 2020</t>
  </si>
  <si>
    <t>[Note 14]</t>
  </si>
  <si>
    <t>Q2 2020</t>
  </si>
  <si>
    <t>Q3 2020</t>
  </si>
  <si>
    <t>Q4 2020</t>
  </si>
  <si>
    <t>[Notes 17, 18, 19]</t>
  </si>
  <si>
    <t>Q1 2021</t>
  </si>
  <si>
    <t>Q2 2021</t>
  </si>
  <si>
    <t>Q3 2021</t>
  </si>
  <si>
    <t>[Note 20]</t>
  </si>
  <si>
    <t>Q4 2021</t>
  </si>
  <si>
    <t>[Note 21]</t>
  </si>
  <si>
    <t>Q1 2022</t>
  </si>
  <si>
    <t>Q2 2022</t>
  </si>
  <si>
    <t>Q3 2022</t>
  </si>
  <si>
    <t>Q4 2022</t>
  </si>
  <si>
    <t>Q1 2023</t>
  </si>
  <si>
    <t>Q2 2023</t>
  </si>
  <si>
    <t>Q3 2023</t>
  </si>
  <si>
    <t>Q4 2023</t>
  </si>
  <si>
    <t>Q1 2024</t>
  </si>
  <si>
    <t>Q2 2024</t>
  </si>
  <si>
    <t>[Revision to cells: B56 to N56], [Note 28]</t>
  </si>
  <si>
    <t>Q3 2024</t>
  </si>
  <si>
    <t>Table 2: Number of domestic smart meters installed by large energy suppliers during each quarter, by fuel type</t>
  </si>
  <si>
    <t>Gas</t>
  </si>
  <si>
    <t>Electricity</t>
  </si>
  <si>
    <t>All Smart Meters</t>
  </si>
  <si>
    <t>Historic</t>
  </si>
  <si>
    <t>[Estimated data in cells B8 to D8], [Note 15]</t>
  </si>
  <si>
    <t xml:space="preserve">Q3 2014 </t>
  </si>
  <si>
    <t>[Note 9]</t>
  </si>
  <si>
    <t>[Note 18]</t>
  </si>
  <si>
    <t>[Note 25]</t>
  </si>
  <si>
    <t>Table 3: Number of non-domestic meters operated by large energy suppliers at end of each quarter, by fuel and meter type</t>
  </si>
  <si>
    <t>Some cells are empty because data on smart meters in traditional mode prior to Quarter 3 2018 was reported as part of the statistics on non-smart meters.</t>
  </si>
  <si>
    <r>
      <t xml:space="preserve">Gas meters
</t>
    </r>
    <r>
      <rPr>
        <sz val="11"/>
        <rFont val="Calibri"/>
        <family val="2"/>
        <scheme val="minor"/>
      </rPr>
      <t>advanced</t>
    </r>
  </si>
  <si>
    <r>
      <t xml:space="preserve">Electricity 
meters
</t>
    </r>
    <r>
      <rPr>
        <sz val="11"/>
        <rFont val="Calibri"/>
        <family val="2"/>
        <scheme val="minor"/>
      </rPr>
      <t>smart in
smart mode</t>
    </r>
  </si>
  <si>
    <r>
      <t xml:space="preserve">Electricity 
meters
</t>
    </r>
    <r>
      <rPr>
        <sz val="11"/>
        <rFont val="Calibri"/>
        <family val="2"/>
        <scheme val="minor"/>
      </rPr>
      <t>advanced</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</si>
  <si>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</si>
  <si>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</si>
  <si>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</si>
  <si>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rPr>
        <b/>
        <sz val="11"/>
        <rFont val="Calibri"/>
        <family val="2"/>
        <scheme val="minor"/>
      </rPr>
      <t xml:space="preserve">All meters
</t>
    </r>
    <r>
      <rPr>
        <sz val="11"/>
        <rFont val="Calibri"/>
        <family val="2"/>
        <scheme val="minor"/>
      </rPr>
      <t>total smart meters</t>
    </r>
  </si>
  <si>
    <r>
      <t xml:space="preserve">All meters
</t>
    </r>
    <r>
      <rPr>
        <sz val="11"/>
        <rFont val="Calibri"/>
        <family val="2"/>
        <scheme val="minor"/>
      </rPr>
      <t>advanced</t>
    </r>
  </si>
  <si>
    <t>[Revision to cells: B56 to Q56], [Note 28]</t>
  </si>
  <si>
    <t>Table 4: Number of non-domestic smart and advanced meters installed by large energy suppliers during each quarter, by fuel type</t>
  </si>
  <si>
    <t xml:space="preserve">Freeze panes are active on this sheet. To turn off freeze panes select the 'View' ribbon then 'Freeze Panes' then 'Unfreeze Panes' or use [Alt W, F]. </t>
  </si>
  <si>
    <r>
      <rPr>
        <b/>
        <sz val="11"/>
        <rFont val="Calibri"/>
        <family val="2"/>
        <scheme val="minor"/>
      </rPr>
      <t xml:space="preserve">Gas
</t>
    </r>
    <r>
      <rPr>
        <sz val="11"/>
        <rFont val="Calibri"/>
        <family val="2"/>
        <scheme val="minor"/>
      </rPr>
      <t>smart 
meters</t>
    </r>
  </si>
  <si>
    <r>
      <rPr>
        <b/>
        <sz val="11"/>
        <rFont val="Calibri"/>
        <family val="2"/>
        <scheme val="minor"/>
      </rPr>
      <t xml:space="preserve">Gas
</t>
    </r>
    <r>
      <rPr>
        <sz val="11"/>
        <rFont val="Calibri"/>
        <family val="2"/>
        <scheme val="minor"/>
      </rPr>
      <t>advanced 
meters</t>
    </r>
  </si>
  <si>
    <r>
      <rPr>
        <b/>
        <sz val="11"/>
        <rFont val="Calibri"/>
        <family val="2"/>
        <scheme val="minor"/>
      </rPr>
      <t xml:space="preserve">Electricity
</t>
    </r>
    <r>
      <rPr>
        <sz val="11"/>
        <rFont val="Calibri"/>
        <family val="2"/>
        <scheme val="minor"/>
      </rPr>
      <t>smart 
meters</t>
    </r>
  </si>
  <si>
    <r>
      <rPr>
        <b/>
        <sz val="11"/>
        <rFont val="Calibri"/>
        <family val="2"/>
        <scheme val="minor"/>
      </rPr>
      <t>Electricity</t>
    </r>
    <r>
      <rPr>
        <sz val="11"/>
        <rFont val="Calibri"/>
        <family val="2"/>
        <scheme val="minor"/>
      </rPr>
      <t xml:space="preserve">
advanced 
meters</t>
    </r>
  </si>
  <si>
    <r>
      <rPr>
        <b/>
        <sz val="11"/>
        <rFont val="Calibri"/>
        <family val="2"/>
        <scheme val="minor"/>
      </rPr>
      <t xml:space="preserve">All 
</t>
    </r>
    <r>
      <rPr>
        <sz val="11"/>
        <rFont val="Calibri"/>
        <family val="2"/>
        <scheme val="minor"/>
      </rPr>
      <t>smart 
meters</t>
    </r>
  </si>
  <si>
    <r>
      <rPr>
        <b/>
        <sz val="11"/>
        <rFont val="Calibri"/>
        <family val="2"/>
        <scheme val="minor"/>
      </rPr>
      <t xml:space="preserve">All 
</t>
    </r>
    <r>
      <rPr>
        <sz val="11"/>
        <rFont val="Calibri"/>
        <family val="2"/>
        <scheme val="minor"/>
      </rPr>
      <t>advanced 
meters</t>
    </r>
  </si>
  <si>
    <r>
      <rPr>
        <b/>
        <sz val="11"/>
        <rFont val="Calibri"/>
        <family val="2"/>
        <scheme val="minor"/>
      </rPr>
      <t>All</t>
    </r>
    <r>
      <rPr>
        <sz val="11"/>
        <rFont val="Calibri"/>
        <family val="2"/>
        <scheme val="minor"/>
      </rPr>
      <t xml:space="preserve"> 
smart and 
advanced 
meters</t>
    </r>
  </si>
  <si>
    <t>[Estimate data in cells B8 to H8], [Note 15]</t>
  </si>
  <si>
    <t>Table 5: Number of meters operated by large and small energy suppliers at end year point, by fuel and meter type</t>
  </si>
  <si>
    <t>This worksheet contains three tables presented vertically on top of each other with one blank row in between each table: 5a is for domestic, 5b is for non-domestic and 5c is the total of both sectors.</t>
  </si>
  <si>
    <t>Some cells are empty for two reasons.  First, data on smart meters in traditional mode prior to 2018 was reported as part of the statistics on non-smart meters.  Secondly, small supplier data was not available before 2015.</t>
  </si>
  <si>
    <t>Small supplier data is available on an annual basis only. This means data reported for 2023 is carried forward to the data row for 2024 until this becomes available.</t>
  </si>
  <si>
    <r>
      <t xml:space="preserve">Table 5a: </t>
    </r>
    <r>
      <rPr>
        <sz val="12"/>
        <rFont val="Calibri"/>
        <family val="2"/>
        <scheme val="minor"/>
      </rPr>
      <t>Number of domestic meters operated by large and small energy suppliers at end year point by fuel and meter type</t>
    </r>
  </si>
  <si>
    <t>Year</t>
  </si>
  <si>
    <r>
      <t xml:space="preserve">Large suppliers
</t>
    </r>
    <r>
      <rPr>
        <sz val="11"/>
        <rFont val="Calibri"/>
        <family val="2"/>
        <scheme val="minor"/>
      </rPr>
      <t>gas meters
smart in
smart mode</t>
    </r>
  </si>
  <si>
    <r>
      <t xml:space="preserve">Large suppliers
</t>
    </r>
    <r>
      <rPr>
        <sz val="11"/>
        <rFont val="Calibri"/>
        <family val="2"/>
        <scheme val="minor"/>
      </rPr>
      <t>gas meters
smart in
traditional mode</t>
    </r>
  </si>
  <si>
    <r>
      <t xml:space="preserve">Large suppliers
</t>
    </r>
    <r>
      <rPr>
        <sz val="11"/>
        <rFont val="Calibri"/>
        <family val="2"/>
        <scheme val="minor"/>
      </rPr>
      <t>gas meters
total smart</t>
    </r>
  </si>
  <si>
    <r>
      <t xml:space="preserve">Large suppliers
</t>
    </r>
    <r>
      <rPr>
        <sz val="11"/>
        <rFont val="Calibri"/>
        <family val="2"/>
        <scheme val="minor"/>
      </rPr>
      <t>gas meters
non-smart</t>
    </r>
  </si>
  <si>
    <r>
      <t xml:space="preserve">Large
suppliers
</t>
    </r>
    <r>
      <rPr>
        <sz val="11"/>
        <rFont val="Calibri"/>
        <family val="2"/>
        <scheme val="minor"/>
      </rPr>
      <t>electricity 
meters
smart in
smart mode</t>
    </r>
  </si>
  <si>
    <r>
      <t xml:space="preserve">Large 
suppliers
</t>
    </r>
    <r>
      <rPr>
        <sz val="11"/>
        <rFont val="Calibri"/>
        <family val="2"/>
        <scheme val="minor"/>
      </rPr>
      <t>electricity 
meters
smart in
traditional mode</t>
    </r>
  </si>
  <si>
    <r>
      <t>Large suppliers</t>
    </r>
    <r>
      <rPr>
        <sz val="11"/>
        <rFont val="Calibri"/>
        <family val="2"/>
        <scheme val="minor"/>
      </rPr>
      <t xml:space="preserve">
electricity meters
total smart</t>
    </r>
  </si>
  <si>
    <r>
      <t xml:space="preserve">Large
suppliers
</t>
    </r>
    <r>
      <rPr>
        <sz val="11"/>
        <rFont val="Calibri"/>
        <family val="2"/>
        <scheme val="minor"/>
      </rPr>
      <t>electricity meters
non-smart</t>
    </r>
  </si>
  <si>
    <r>
      <t xml:space="preserve">Small
suppliers
</t>
    </r>
    <r>
      <rPr>
        <sz val="11"/>
        <rFont val="Calibri"/>
        <family val="2"/>
        <scheme val="minor"/>
      </rPr>
      <t>gas meters
smart in
smart mode</t>
    </r>
  </si>
  <si>
    <r>
      <t xml:space="preserve">Small
suppliers
</t>
    </r>
    <r>
      <rPr>
        <sz val="11"/>
        <rFont val="Calibri"/>
        <family val="2"/>
        <scheme val="minor"/>
      </rPr>
      <t>gas meters
smart in
traditional mode</t>
    </r>
  </si>
  <si>
    <r>
      <t xml:space="preserve">Small suppliers
</t>
    </r>
    <r>
      <rPr>
        <sz val="11"/>
        <rFont val="Calibri"/>
        <family val="2"/>
        <scheme val="minor"/>
      </rPr>
      <t>gas meters
total smart</t>
    </r>
  </si>
  <si>
    <r>
      <t xml:space="preserve">Small
suppliers
</t>
    </r>
    <r>
      <rPr>
        <sz val="11"/>
        <rFont val="Calibri"/>
        <family val="2"/>
        <scheme val="minor"/>
      </rPr>
      <t>gas meters
non-smart</t>
    </r>
  </si>
  <si>
    <r>
      <t xml:space="preserve">Small
suppliers
</t>
    </r>
    <r>
      <rPr>
        <sz val="11"/>
        <rFont val="Calibri"/>
        <family val="2"/>
        <scheme val="minor"/>
      </rPr>
      <t>electricity 
meters
smart in
smart mode</t>
    </r>
  </si>
  <si>
    <r>
      <t xml:space="preserve">Small 
suppliers
</t>
    </r>
    <r>
      <rPr>
        <sz val="11"/>
        <rFont val="Calibri"/>
        <family val="2"/>
        <scheme val="minor"/>
      </rPr>
      <t>electricity 
meters
smart in
traditional mode</t>
    </r>
  </si>
  <si>
    <r>
      <t xml:space="preserve">Small suppliers
</t>
    </r>
    <r>
      <rPr>
        <sz val="11"/>
        <rFont val="Calibri"/>
        <family val="2"/>
        <scheme val="minor"/>
      </rPr>
      <t>electricity meters
total smart</t>
    </r>
  </si>
  <si>
    <r>
      <t xml:space="preserve">Small 
suppliers
</t>
    </r>
    <r>
      <rPr>
        <sz val="11"/>
        <rFont val="Calibri"/>
        <family val="2"/>
        <scheme val="minor"/>
      </rPr>
      <t>electricity meters
non-smart</t>
    </r>
  </si>
  <si>
    <r>
      <t xml:space="preserve">All 
suppliers
</t>
    </r>
    <r>
      <rPr>
        <sz val="11"/>
        <rFont val="Calibri"/>
        <family val="2"/>
        <scheme val="minor"/>
      </rPr>
      <t>smart in
smart mode</t>
    </r>
  </si>
  <si>
    <r>
      <t xml:space="preserve">All 
suppliers
</t>
    </r>
    <r>
      <rPr>
        <sz val="11"/>
        <rFont val="Calibri"/>
        <family val="2"/>
        <scheme val="minor"/>
      </rPr>
      <t>smart in
traditional mode</t>
    </r>
  </si>
  <si>
    <r>
      <t xml:space="preserve">All suppliers
</t>
    </r>
    <r>
      <rPr>
        <sz val="11"/>
        <rFont val="Calibri"/>
        <family val="2"/>
        <scheme val="minor"/>
      </rPr>
      <t>total smart meters</t>
    </r>
  </si>
  <si>
    <r>
      <t xml:space="preserve">All 
suppliers
</t>
    </r>
    <r>
      <rPr>
        <sz val="11"/>
        <rFont val="Calibri"/>
        <family val="2"/>
        <scheme val="minor"/>
      </rPr>
      <t>non-smart</t>
    </r>
  </si>
  <si>
    <t>2013</t>
  </si>
  <si>
    <t>2015</t>
  </si>
  <si>
    <t>2016</t>
  </si>
  <si>
    <t>[Notes 3, 4, 5]</t>
  </si>
  <si>
    <t>2017</t>
  </si>
  <si>
    <t>2018</t>
  </si>
  <si>
    <t>[Notes 8, 9, 10]</t>
  </si>
  <si>
    <t>2019</t>
  </si>
  <si>
    <t>[Notes 11, 12, 13]</t>
  </si>
  <si>
    <t>2020</t>
  </si>
  <si>
    <t>[Notes 14, 17, 18, 19]</t>
  </si>
  <si>
    <t>2021</t>
  </si>
  <si>
    <t>[Notes 21, 22, 23]</t>
  </si>
  <si>
    <t>2022</t>
  </si>
  <si>
    <t>2024</t>
  </si>
  <si>
    <t>[Note 26]</t>
  </si>
  <si>
    <r>
      <t xml:space="preserve">Table 5b: </t>
    </r>
    <r>
      <rPr>
        <sz val="12"/>
        <rFont val="Calibri"/>
        <family val="2"/>
        <scheme val="minor"/>
      </rPr>
      <t>Number of non-domestic meters operated by large and small energy suppliers at end year point by fuel and meter type</t>
    </r>
  </si>
  <si>
    <r>
      <rPr>
        <b/>
        <sz val="11"/>
        <color rgb="FF000000"/>
        <rFont val="Calibri"/>
        <family val="2"/>
        <scheme val="minor"/>
      </rPr>
      <t xml:space="preserve">Large suppliers
</t>
    </r>
    <r>
      <rPr>
        <sz val="11"/>
        <color rgb="FF000000"/>
        <rFont val="Calibri"/>
        <family val="2"/>
        <scheme val="minor"/>
      </rPr>
      <t>gas meters
smart in smart mode and advanced</t>
    </r>
  </si>
  <si>
    <r>
      <t xml:space="preserve">Large suppliers
</t>
    </r>
    <r>
      <rPr>
        <sz val="11"/>
        <rFont val="Calibri"/>
        <family val="2"/>
        <scheme val="minor"/>
      </rPr>
      <t>gas meters
total smart and advanced</t>
    </r>
  </si>
  <si>
    <r>
      <rPr>
        <b/>
        <sz val="11"/>
        <rFont val="Calibri"/>
        <family val="2"/>
        <scheme val="minor"/>
      </rPr>
      <t xml:space="preserve">Large suppliers
</t>
    </r>
    <r>
      <rPr>
        <sz val="11"/>
        <rFont val="Calibri"/>
        <family val="2"/>
        <scheme val="minor"/>
      </rPr>
      <t>electricity meters
smart in smart mode and advanced</t>
    </r>
  </si>
  <si>
    <r>
      <t xml:space="preserve">Large suppliers
</t>
    </r>
    <r>
      <rPr>
        <sz val="11"/>
        <rFont val="Calibri"/>
        <family val="2"/>
        <scheme val="minor"/>
      </rPr>
      <t>electricity meters
smart in
traditional mode</t>
    </r>
  </si>
  <si>
    <r>
      <t xml:space="preserve">Large suppliers
</t>
    </r>
    <r>
      <rPr>
        <sz val="11"/>
        <rFont val="Calibri"/>
        <family val="2"/>
        <scheme val="minor"/>
      </rPr>
      <t>electricity meters
total smart and advanced</t>
    </r>
  </si>
  <si>
    <r>
      <t xml:space="preserve">Large 
suppliers
</t>
    </r>
    <r>
      <rPr>
        <sz val="11"/>
        <rFont val="Calibri"/>
        <family val="2"/>
        <scheme val="minor"/>
      </rPr>
      <t>electricity meters
non-smart</t>
    </r>
  </si>
  <si>
    <r>
      <rPr>
        <b/>
        <sz val="11"/>
        <rFont val="Calibri"/>
        <family val="2"/>
        <scheme val="minor"/>
      </rPr>
      <t>Small
suppliers</t>
    </r>
    <r>
      <rPr>
        <sz val="11"/>
        <rFont val="Calibri"/>
        <family val="2"/>
        <scheme val="minor"/>
      </rPr>
      <t xml:space="preserve">
gas meters
smart in smart mode and
advanced</t>
    </r>
  </si>
  <si>
    <r>
      <t xml:space="preserve">Small suppliers
</t>
    </r>
    <r>
      <rPr>
        <sz val="11"/>
        <rFont val="Calibri"/>
        <family val="2"/>
        <scheme val="minor"/>
      </rPr>
      <t>gas meters
smart in
traditional mode</t>
    </r>
  </si>
  <si>
    <r>
      <t xml:space="preserve">Small suppliers
</t>
    </r>
    <r>
      <rPr>
        <sz val="11"/>
        <rFont val="Calibri"/>
        <family val="2"/>
        <scheme val="minor"/>
      </rPr>
      <t>gas meters
total smart and advanced</t>
    </r>
  </si>
  <si>
    <r>
      <t xml:space="preserve">Small suppliers
</t>
    </r>
    <r>
      <rPr>
        <sz val="11"/>
        <rFont val="Calibri"/>
        <family val="2"/>
        <scheme val="minor"/>
      </rPr>
      <t>gas meters
non-smart</t>
    </r>
  </si>
  <si>
    <r>
      <rPr>
        <b/>
        <sz val="11"/>
        <rFont val="Calibri"/>
        <family val="2"/>
        <scheme val="minor"/>
      </rPr>
      <t>Small suppliers</t>
    </r>
    <r>
      <rPr>
        <sz val="11"/>
        <rFont val="Calibri"/>
        <family val="2"/>
        <scheme val="minor"/>
      </rPr>
      <t xml:space="preserve">
electricity meters
smart in smart mode and advanced</t>
    </r>
  </si>
  <si>
    <r>
      <t xml:space="preserve">Small suppliers
</t>
    </r>
    <r>
      <rPr>
        <sz val="11"/>
        <rFont val="Calibri"/>
        <family val="2"/>
        <scheme val="minor"/>
      </rPr>
      <t>electricity meters
smart in
traditional mode</t>
    </r>
  </si>
  <si>
    <r>
      <rPr>
        <b/>
        <sz val="11"/>
        <rFont val="Calibri"/>
        <family val="2"/>
        <scheme val="minor"/>
      </rPr>
      <t>Small
suppliers</t>
    </r>
    <r>
      <rPr>
        <sz val="11"/>
        <rFont val="Calibri"/>
        <family val="2"/>
        <scheme val="minor"/>
      </rPr>
      <t xml:space="preserve">
electricity meters
total smart and
advanced</t>
    </r>
  </si>
  <si>
    <r>
      <t xml:space="preserve">Small suppliers
</t>
    </r>
    <r>
      <rPr>
        <sz val="11"/>
        <rFont val="Calibri"/>
        <family val="2"/>
        <scheme val="minor"/>
      </rPr>
      <t>electricity meters
non-smart</t>
    </r>
  </si>
  <si>
    <r>
      <rPr>
        <b/>
        <sz val="11"/>
        <rFont val="Calibri"/>
        <family val="2"/>
        <scheme val="minor"/>
      </rPr>
      <t xml:space="preserve">All suppliers
</t>
    </r>
    <r>
      <rPr>
        <sz val="11"/>
        <rFont val="Calibri"/>
        <family val="2"/>
        <scheme val="minor"/>
      </rPr>
      <t>smart in smart mode and 
advanced</t>
    </r>
  </si>
  <si>
    <r>
      <t xml:space="preserve">All suppliers
</t>
    </r>
    <r>
      <rPr>
        <sz val="11"/>
        <rFont val="Calibri"/>
        <family val="2"/>
        <scheme val="minor"/>
      </rPr>
      <t>smart in
traditional mode</t>
    </r>
  </si>
  <si>
    <r>
      <rPr>
        <b/>
        <sz val="11"/>
        <rFont val="Calibri"/>
        <family val="2"/>
        <scheme val="minor"/>
      </rPr>
      <t>All suppliers</t>
    </r>
    <r>
      <rPr>
        <sz val="11"/>
        <rFont val="Calibri"/>
        <family val="2"/>
        <scheme val="minor"/>
      </rPr>
      <t xml:space="preserve">
total smart and 
advanced</t>
    </r>
  </si>
  <si>
    <r>
      <t xml:space="preserve">All suppliers
</t>
    </r>
    <r>
      <rPr>
        <sz val="11"/>
        <rFont val="Calibri"/>
        <family val="2"/>
        <scheme val="minor"/>
      </rPr>
      <t>non-smart</t>
    </r>
  </si>
  <si>
    <r>
      <t xml:space="preserve">Table 5c: </t>
    </r>
    <r>
      <rPr>
        <sz val="12"/>
        <rFont val="Calibri"/>
        <family val="2"/>
        <scheme val="minor"/>
      </rPr>
      <t>Number of domestic and non-domestic meters operated by large and small energy suppliers at end year point, by sector, fuel and meter type</t>
    </r>
  </si>
  <si>
    <r>
      <rPr>
        <b/>
        <sz val="11"/>
        <rFont val="Calibri"/>
        <family val="2"/>
        <scheme val="minor"/>
      </rPr>
      <t>Large suppliers</t>
    </r>
    <r>
      <rPr>
        <sz val="11"/>
        <rFont val="Calibri"/>
        <family val="2"/>
        <scheme val="minor"/>
      </rPr>
      <t xml:space="preserve">
gas meters
smart in smart mode and advanced</t>
    </r>
  </si>
  <si>
    <r>
      <t xml:space="preserve">Large suppliers
</t>
    </r>
    <r>
      <rPr>
        <sz val="11"/>
        <rFont val="Calibri"/>
        <family val="2"/>
        <scheme val="minor"/>
      </rPr>
      <t>electricity meters
non-smart</t>
    </r>
  </si>
  <si>
    <r>
      <rPr>
        <b/>
        <sz val="11"/>
        <rFont val="Calibri"/>
        <family val="2"/>
        <scheme val="minor"/>
      </rPr>
      <t>Small 
suppliers</t>
    </r>
    <r>
      <rPr>
        <sz val="11"/>
        <rFont val="Calibri"/>
        <family val="2"/>
        <scheme val="minor"/>
      </rPr>
      <t xml:space="preserve">
gas meters
smart in smart mode and 
advanced</t>
    </r>
  </si>
  <si>
    <t>Table 6: Number of smart and advanced meters installed by large and small energy suppliers each year, by fuel type</t>
  </si>
  <si>
    <t>This worksheet contains three tables presented vertically on top of each other with one blank row in between each table: 6a is for domestic, 6b is for non-domestic and 6c is the total of both sectors.</t>
  </si>
  <si>
    <t>Some cells are empty as small supplier data was not available before 2015 and is only available for the latest complete calendar year.</t>
  </si>
  <si>
    <r>
      <t xml:space="preserve">Table 6a: </t>
    </r>
    <r>
      <rPr>
        <sz val="12"/>
        <rFont val="Calibri"/>
        <family val="2"/>
        <scheme val="minor"/>
      </rPr>
      <t>Number of domestic smart meters installed by large and small energy suppliers by sector, fuel type and year</t>
    </r>
  </si>
  <si>
    <r>
      <rPr>
        <b/>
        <sz val="11"/>
        <rFont val="Calibri"/>
        <family val="2"/>
        <scheme val="minor"/>
      </rPr>
      <t xml:space="preserve">Large suppliers
</t>
    </r>
    <r>
      <rPr>
        <sz val="11"/>
        <rFont val="Calibri"/>
        <family val="2"/>
        <scheme val="minor"/>
      </rPr>
      <t>gas meters</t>
    </r>
  </si>
  <si>
    <r>
      <rPr>
        <b/>
        <sz val="11"/>
        <rFont val="Calibri"/>
        <family val="2"/>
        <scheme val="minor"/>
      </rPr>
      <t xml:space="preserve">Large suppliers
</t>
    </r>
    <r>
      <rPr>
        <sz val="11"/>
        <rFont val="Calibri"/>
        <family val="2"/>
        <scheme val="minor"/>
      </rPr>
      <t>electricity meters</t>
    </r>
  </si>
  <si>
    <r>
      <rPr>
        <b/>
        <sz val="11"/>
        <rFont val="Calibri"/>
        <family val="2"/>
        <scheme val="minor"/>
      </rPr>
      <t>Small suppliers</t>
    </r>
    <r>
      <rPr>
        <sz val="11"/>
        <rFont val="Calibri"/>
        <family val="2"/>
        <scheme val="minor"/>
      </rPr>
      <t xml:space="preserve">
gas meters</t>
    </r>
  </si>
  <si>
    <r>
      <rPr>
        <b/>
        <sz val="11"/>
        <rFont val="Calibri"/>
        <family val="2"/>
        <scheme val="minor"/>
      </rPr>
      <t>Small suppliers</t>
    </r>
    <r>
      <rPr>
        <sz val="11"/>
        <rFont val="Calibri"/>
        <family val="2"/>
        <scheme val="minor"/>
      </rPr>
      <t xml:space="preserve">
electricity meters</t>
    </r>
  </si>
  <si>
    <r>
      <rPr>
        <b/>
        <sz val="11"/>
        <rFont val="Calibri"/>
        <family val="2"/>
        <scheme val="minor"/>
      </rPr>
      <t>All suppliers</t>
    </r>
    <r>
      <rPr>
        <sz val="11"/>
        <rFont val="Calibri"/>
        <family val="2"/>
        <scheme val="minor"/>
      </rPr>
      <t xml:space="preserve">
gas meters</t>
    </r>
  </si>
  <si>
    <r>
      <rPr>
        <b/>
        <sz val="11"/>
        <rFont val="Calibri"/>
        <family val="2"/>
        <scheme val="minor"/>
      </rPr>
      <t>All suppliers</t>
    </r>
    <r>
      <rPr>
        <sz val="11"/>
        <rFont val="Calibri"/>
        <family val="2"/>
        <scheme val="minor"/>
      </rPr>
      <t xml:space="preserve">
electricity meters</t>
    </r>
  </si>
  <si>
    <t>[Estimated data in cells B9 to C9 and F9 to H9], [Note 15]</t>
  </si>
  <si>
    <t>2012</t>
  </si>
  <si>
    <t>[Note 16]</t>
  </si>
  <si>
    <t>[Notes 8, 9]</t>
  </si>
  <si>
    <t>[Notes 14, 18]</t>
  </si>
  <si>
    <t>[Note 24]</t>
  </si>
  <si>
    <t>[Note 27]</t>
  </si>
  <si>
    <r>
      <t xml:space="preserve">Table 6b: </t>
    </r>
    <r>
      <rPr>
        <sz val="12"/>
        <rFont val="Calibri"/>
        <family val="2"/>
        <scheme val="minor"/>
      </rPr>
      <t>Number of non-domestic smart and advanced meters installed by large and small energy suppliers by sector, fuel type and year</t>
    </r>
  </si>
  <si>
    <t>[Estimated data in cells B24 to C24 and F24 to H24], [Note 15]</t>
  </si>
  <si>
    <r>
      <t xml:space="preserve">Table 6c: </t>
    </r>
    <r>
      <rPr>
        <sz val="12"/>
        <rFont val="Calibri"/>
        <family val="2"/>
        <scheme val="minor"/>
      </rPr>
      <t>Number of domestic and non-domestic smart and advanced meters installed by large and small energy suppliers by sector, fuel type and year</t>
    </r>
  </si>
  <si>
    <t>[Estimated data in cells B39 to C39 and F39 to H39], [Note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</si>
</sst>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 \ "/>
    <numFmt numFmtId="165" formatCode="[$-10409]#,##0.00000000000000;\(#,##0.00000000000000\)"/>
    <numFmt numFmtId="166" formatCode="_-[$£-809]* #,##0.00_-;\-[$£-809]* #,##0.00_-;_-[$£-809]* &quot;-&quot;??_-;_-@_-"/>
    <numFmt numFmtId="167" formatCode="_-* #,##0_-;\-* #,##0_-;_-* &quot;-&quot;??_-;_-@_-"/>
    <numFmt numFmtId="168" formatCode="0.0%"/>
    <numFmt numFmtId="169" formatCode="#,##0&quot;   &quot;"/>
    <numFmt numFmtId="170" formatCode="#,###&quot; e&quot;"/>
    <numFmt numFmtId="171" formatCode="_-* #,##0.0_-;\-* #,##0.0_-;_-* &quot;-&quot;??_-;_-@_-"/>
    <numFmt numFmtId="172" formatCode="0.000%"/>
    <numFmt numFmtId="173" formatCode="#,###;0"/>
    <numFmt numFmtId="174" formatCode="[$-809]dddd&quot;, &quot;mmmm&quot; &quot;dd&quot;, &quot;yyyy"/>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u/>
      <sz val="11"/>
      <color theme="10"/>
      <name val="Calibri"/>
      <family val="2"/>
      <scheme val="minor"/>
    </font>
    <font>
      <sz val="10"/>
      <color theme="1"/>
      <name val="Calibri"/>
      <family val="2"/>
      <scheme val="minor"/>
    </font>
    <font>
      <sz val="11"/>
      <name val="Calibri"/>
      <family val="2"/>
      <scheme val="minor"/>
    </font>
    <font>
      <sz val="10"/>
      <color theme="1"/>
      <name val="Arial"/>
      <family val="2"/>
    </font>
    <font>
      <u/>
      <sz val="12"/>
      <color indexed="12"/>
      <name val="Arial"/>
      <family val="2"/>
    </font>
    <font>
      <u/>
      <sz val="11"/>
      <color theme="10"/>
      <name val="Calibri"/>
      <family val="2"/>
    </font>
    <font>
      <sz val="12"/>
      <name val="Arial"/>
      <family val="2"/>
    </font>
    <font>
      <sz val="10"/>
      <name val="Calibri"/>
      <family val="2"/>
      <scheme val="minor"/>
    </font>
    <font>
      <b/>
      <sz val="11"/>
      <name val="Calibri"/>
      <family val="2"/>
      <scheme val="minor"/>
    </font>
    <font>
      <sz val="12"/>
      <name val="Calibri"/>
      <family val="2"/>
      <scheme val="minor"/>
    </font>
    <font>
      <sz val="8"/>
      <name val="Calibri"/>
      <family val="2"/>
      <scheme val="minor"/>
    </font>
    <font>
      <b/>
      <sz val="16"/>
      <name val="Calibri"/>
      <family val="2"/>
      <scheme val="minor"/>
    </font>
    <font>
      <u/>
      <sz val="11"/>
      <name val="Calibri"/>
      <family val="2"/>
      <scheme val="minor"/>
    </font>
    <font>
      <b/>
      <sz val="10"/>
      <name val="Calibri"/>
      <family val="2"/>
      <scheme val="minor"/>
    </font>
    <font>
      <sz val="11"/>
      <color rgb="FF000000"/>
      <name val="Calibri"/>
      <family val="2"/>
      <scheme val="minor"/>
    </font>
    <font>
      <b/>
      <sz val="12"/>
      <name val="Calibri"/>
      <family val="2"/>
      <scheme val="minor"/>
    </font>
    <font>
      <sz val="10"/>
      <color rgb="FF000000"/>
      <name val="Arial"/>
      <family val="2"/>
    </font>
    <font>
      <sz val="16"/>
      <name val="Calibri"/>
      <family val="2"/>
      <scheme val="minor"/>
    </font>
    <font>
      <sz val="18"/>
      <name val="Calibri"/>
      <family val="2"/>
      <scheme val="minor"/>
    </font>
    <font>
      <b/>
      <sz val="18"/>
      <name val="Calibri"/>
      <family val="2"/>
      <scheme val="minor"/>
    </font>
    <font>
      <sz val="26"/>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s>
  <cellStyleXfs count="58">
    <xf numFmtId="0" fontId="0" fillId="0" borderId="0"/>
    <xf numFmtId="43" fontId="1"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 fillId="0" borderId="0"/>
    <xf numFmtId="0" fontId="1"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8" fillId="0" borderId="0"/>
    <xf numFmtId="0" fontId="1" fillId="0" borderId="0"/>
    <xf numFmtId="0" fontId="11" fillId="0" borderId="0"/>
    <xf numFmtId="0" fontId="11" fillId="0" borderId="0"/>
    <xf numFmtId="166" fontId="8" fillId="0" borderId="0"/>
    <xf numFmtId="0" fontId="8" fillId="0" borderId="0"/>
    <xf numFmtId="0" fontId="4" fillId="0" borderId="0"/>
    <xf numFmtId="0" fontId="11" fillId="0" borderId="0"/>
    <xf numFmtId="166" fontId="8" fillId="0" borderId="0"/>
    <xf numFmtId="0" fontId="8" fillId="0" borderId="0"/>
    <xf numFmtId="0" fontId="4"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4" fillId="0" borderId="0">
      <alignment horizontal="left" vertical="center"/>
    </xf>
    <xf numFmtId="9" fontId="1" fillId="0" borderId="0" applyFont="0" applyFill="0" applyBorder="0" applyAlignment="0" applyProtection="0"/>
    <xf numFmtId="0" fontId="16" fillId="0" borderId="0" applyNumberFormat="0" applyFill="0" applyAlignment="0" applyProtection="0"/>
    <xf numFmtId="0" fontId="20" fillId="0" borderId="0" applyNumberFormat="0" applyFill="0" applyAlignment="0" applyProtection="0"/>
    <xf numFmtId="0" fontId="21" fillId="0" borderId="0" applyNumberForma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6" fillId="0" borderId="0">
      <alignment horizontal="left" vertical="center" wrapText="1" indent="1"/>
    </xf>
  </cellStyleXfs>
  <cellXfs count="139">
    <xf numFmtId="0" fontId="0" fillId="0" borderId="0" xfId="0"/>
    <xf numFmtId="0" fontId="6"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right" vertical="center"/>
    </xf>
    <xf numFmtId="164" fontId="12" fillId="0" borderId="0" xfId="0" applyNumberFormat="1" applyFont="1" applyAlignment="1">
      <alignment horizontal="left" vertical="center"/>
    </xf>
    <xf numFmtId="0" fontId="7" fillId="0" borderId="0" xfId="0" applyFont="1" applyAlignment="1">
      <alignment horizontal="left" vertical="center"/>
    </xf>
    <xf numFmtId="0" fontId="7" fillId="0" borderId="0" xfId="0" applyFont="1"/>
    <xf numFmtId="0" fontId="18" fillId="0" borderId="0" xfId="17" applyFont="1" applyAlignment="1">
      <alignment horizontal="right" readingOrder="1"/>
    </xf>
    <xf numFmtId="0" fontId="18" fillId="0" borderId="0" xfId="17" applyFont="1" applyAlignment="1">
      <alignment horizontal="right"/>
    </xf>
    <xf numFmtId="173" fontId="7" fillId="0" borderId="0" xfId="1" applyNumberFormat="1" applyFont="1" applyFill="1" applyAlignment="1">
      <alignment horizontal="right"/>
    </xf>
    <xf numFmtId="173" fontId="7" fillId="0" borderId="0" xfId="1" applyNumberFormat="1" applyFont="1" applyFill="1" applyBorder="1" applyAlignment="1">
      <alignment horizontal="right"/>
    </xf>
    <xf numFmtId="0" fontId="12" fillId="2" borderId="0" xfId="17" applyFont="1" applyFill="1"/>
    <xf numFmtId="0" fontId="0" fillId="0" borderId="0" xfId="0" applyAlignment="1">
      <alignment horizontal="left" vertical="center"/>
    </xf>
    <xf numFmtId="164" fontId="7" fillId="0" borderId="0" xfId="0" applyNumberFormat="1" applyFont="1" applyAlignment="1">
      <alignment horizontal="left" vertical="center"/>
    </xf>
    <xf numFmtId="0" fontId="0" fillId="0" borderId="0" xfId="0" applyAlignment="1">
      <alignment horizontal="left"/>
    </xf>
    <xf numFmtId="0" fontId="0" fillId="0" borderId="0" xfId="0" applyAlignment="1">
      <alignment horizontal="left" indent="1"/>
    </xf>
    <xf numFmtId="0" fontId="7" fillId="0" borderId="0" xfId="0" applyFont="1" applyAlignment="1">
      <alignment vertical="top" wrapText="1"/>
    </xf>
    <xf numFmtId="10" fontId="7" fillId="0" borderId="0" xfId="46" applyNumberFormat="1" applyFont="1" applyFill="1" applyAlignment="1">
      <alignment horizontal="right" indent="1"/>
    </xf>
    <xf numFmtId="9" fontId="7" fillId="0" borderId="0" xfId="46" applyFont="1" applyFill="1"/>
    <xf numFmtId="0" fontId="19" fillId="0" borderId="0" xfId="0" applyFont="1" applyAlignment="1">
      <alignment horizontal="left" indent="1"/>
    </xf>
    <xf numFmtId="0" fontId="0" fillId="0" borderId="0" xfId="0" applyAlignment="1">
      <alignment horizontal="left" vertical="center" indent="1"/>
    </xf>
    <xf numFmtId="0" fontId="7" fillId="0" borderId="0" xfId="0" applyFont="1" applyAlignment="1">
      <alignment horizontal="left" vertical="center" indent="1"/>
    </xf>
    <xf numFmtId="0" fontId="0" fillId="0" borderId="0" xfId="0" applyAlignment="1">
      <alignment horizontal="left" vertical="top" indent="1"/>
    </xf>
    <xf numFmtId="0" fontId="16" fillId="0" borderId="0" xfId="47" applyAlignment="1">
      <alignment horizontal="left" vertical="center" wrapText="1" indent="1"/>
    </xf>
    <xf numFmtId="0" fontId="7" fillId="0" borderId="0" xfId="17" applyFont="1" applyAlignment="1">
      <alignment horizontal="left" indent="1"/>
    </xf>
    <xf numFmtId="173" fontId="7" fillId="0" borderId="0" xfId="1" applyNumberFormat="1" applyFont="1" applyFill="1" applyBorder="1" applyAlignment="1">
      <alignment horizontal="left" indent="1"/>
    </xf>
    <xf numFmtId="9" fontId="7" fillId="0" borderId="3" xfId="46" applyFont="1" applyFill="1" applyBorder="1"/>
    <xf numFmtId="0" fontId="7" fillId="0" borderId="0" xfId="17" applyFont="1" applyAlignment="1">
      <alignment horizontal="left" vertical="top" indent="1"/>
    </xf>
    <xf numFmtId="9" fontId="7" fillId="0" borderId="0" xfId="46" applyFont="1" applyFill="1" applyAlignment="1">
      <alignment horizontal="center"/>
    </xf>
    <xf numFmtId="0" fontId="7" fillId="0" borderId="0" xfId="17" applyFont="1" applyAlignment="1">
      <alignment horizontal="right"/>
    </xf>
    <xf numFmtId="0" fontId="7" fillId="0" borderId="0" xfId="17" applyFont="1"/>
    <xf numFmtId="0" fontId="12" fillId="0" borderId="0" xfId="17" applyFont="1"/>
    <xf numFmtId="0" fontId="3" fillId="0" borderId="0" xfId="0" applyFont="1" applyAlignment="1">
      <alignment horizontal="left" vertical="top" indent="1"/>
    </xf>
    <xf numFmtId="0" fontId="3" fillId="0" borderId="3" xfId="0" applyFont="1" applyBorder="1" applyAlignment="1">
      <alignment horizontal="left" vertical="top" wrapText="1" indent="1"/>
    </xf>
    <xf numFmtId="0" fontId="3" fillId="0" borderId="3" xfId="0" applyFont="1" applyBorder="1" applyAlignment="1">
      <alignment horizontal="left" vertical="top"/>
    </xf>
    <xf numFmtId="0" fontId="19" fillId="0" borderId="0" xfId="0" applyFont="1" applyAlignment="1">
      <alignment horizontal="left" vertical="top" indent="1"/>
    </xf>
    <xf numFmtId="0" fontId="7" fillId="0" borderId="0" xfId="1" applyNumberFormat="1" applyFont="1" applyFill="1" applyBorder="1" applyAlignment="1">
      <alignment horizontal="right"/>
    </xf>
    <xf numFmtId="0" fontId="16" fillId="0" borderId="0" xfId="47" applyAlignment="1">
      <alignment horizontal="left" vertical="center" indent="1"/>
    </xf>
    <xf numFmtId="0" fontId="17" fillId="0" borderId="0" xfId="2" applyFont="1" applyFill="1" applyAlignment="1">
      <alignment horizontal="left" indent="1"/>
    </xf>
    <xf numFmtId="0" fontId="13" fillId="0" borderId="0" xfId="0" applyFont="1" applyAlignment="1">
      <alignment horizontal="left" vertical="top" indent="1"/>
    </xf>
    <xf numFmtId="0" fontId="13" fillId="0" borderId="0" xfId="0" applyFont="1" applyAlignment="1">
      <alignment horizontal="left" vertical="top" wrapText="1"/>
    </xf>
    <xf numFmtId="0" fontId="20" fillId="0" borderId="0" xfId="0" applyFont="1" applyAlignment="1">
      <alignment horizontal="left" vertical="top" wrapText="1"/>
    </xf>
    <xf numFmtId="0" fontId="7" fillId="0" borderId="0" xfId="0" applyFont="1" applyAlignment="1">
      <alignment vertical="top"/>
    </xf>
    <xf numFmtId="0" fontId="17" fillId="0" borderId="0" xfId="2" applyFont="1" applyAlignment="1">
      <alignment horizontal="left" vertical="top" indent="1"/>
    </xf>
    <xf numFmtId="0" fontId="17" fillId="0" borderId="0" xfId="2" applyFont="1" applyAlignment="1">
      <alignment vertical="top"/>
    </xf>
    <xf numFmtId="174" fontId="14" fillId="0" borderId="0" xfId="23" applyNumberFormat="1" applyFont="1" applyAlignment="1">
      <alignment horizontal="left" vertical="top"/>
    </xf>
    <xf numFmtId="0" fontId="25" fillId="0" borderId="0" xfId="0" applyFont="1" applyAlignment="1">
      <alignment vertical="top"/>
    </xf>
    <xf numFmtId="49" fontId="14" fillId="0" borderId="0" xfId="23" applyNumberFormat="1" applyFont="1" applyAlignment="1">
      <alignment horizontal="left" vertical="top"/>
    </xf>
    <xf numFmtId="0" fontId="7" fillId="0" borderId="0" xfId="0" applyFont="1" applyAlignment="1">
      <alignment horizontal="left" vertical="top" indent="1"/>
    </xf>
    <xf numFmtId="0" fontId="7" fillId="0" borderId="0" xfId="0" applyFont="1" applyAlignment="1">
      <alignment horizontal="left" vertical="center" wrapText="1"/>
    </xf>
    <xf numFmtId="0" fontId="2" fillId="0" borderId="0" xfId="0" applyFont="1"/>
    <xf numFmtId="0" fontId="7" fillId="0" borderId="0" xfId="0" applyFont="1" applyAlignment="1">
      <alignment horizontal="left" vertical="top" wrapText="1"/>
    </xf>
    <xf numFmtId="9" fontId="7" fillId="0" borderId="0" xfId="46" applyFont="1" applyFill="1" applyAlignment="1">
      <alignment horizontal="right"/>
    </xf>
    <xf numFmtId="173" fontId="7" fillId="0" borderId="0" xfId="1" applyNumberFormat="1" applyFont="1" applyFill="1" applyAlignment="1">
      <alignment horizontal="left" indent="1"/>
    </xf>
    <xf numFmtId="49" fontId="7" fillId="0" borderId="0" xfId="46" applyNumberFormat="1" applyFont="1" applyFill="1" applyAlignment="1">
      <alignment horizontal="left" indent="1"/>
    </xf>
    <xf numFmtId="173" fontId="7" fillId="0" borderId="0" xfId="1" applyNumberFormat="1" applyFont="1" applyFill="1" applyAlignment="1">
      <alignment horizontal="left" indent="2"/>
    </xf>
    <xf numFmtId="0" fontId="7" fillId="0" borderId="0" xfId="2" applyFont="1" applyFill="1" applyAlignment="1">
      <alignment horizontal="left" indent="1"/>
    </xf>
    <xf numFmtId="9" fontId="7" fillId="0" borderId="0" xfId="46" applyFont="1" applyFill="1" applyBorder="1"/>
    <xf numFmtId="167" fontId="7" fillId="0" borderId="0" xfId="1" applyNumberFormat="1" applyFont="1" applyFill="1" applyBorder="1" applyAlignment="1">
      <alignment horizontal="left" indent="1"/>
    </xf>
    <xf numFmtId="0" fontId="7" fillId="0" borderId="0" xfId="46" applyNumberFormat="1" applyFont="1" applyFill="1" applyAlignment="1">
      <alignment horizontal="left" indent="1"/>
    </xf>
    <xf numFmtId="43" fontId="7" fillId="0" borderId="0" xfId="1" applyFont="1" applyFill="1" applyAlignment="1">
      <alignment horizontal="left" indent="1"/>
    </xf>
    <xf numFmtId="173" fontId="7" fillId="0" borderId="0" xfId="46" applyNumberFormat="1" applyFont="1" applyFill="1" applyAlignment="1">
      <alignment horizontal="right" indent="1"/>
    </xf>
    <xf numFmtId="0" fontId="5" fillId="0" borderId="0" xfId="2" applyFill="1" applyBorder="1" applyAlignment="1">
      <alignment horizontal="left" wrapText="1" indent="1"/>
    </xf>
    <xf numFmtId="167" fontId="7" fillId="0" borderId="0" xfId="1" applyNumberFormat="1" applyFont="1" applyFill="1" applyAlignment="1">
      <alignment horizontal="left" indent="1"/>
    </xf>
    <xf numFmtId="167" fontId="7" fillId="0" borderId="3" xfId="1" applyNumberFormat="1" applyFont="1" applyFill="1" applyBorder="1" applyAlignment="1">
      <alignment horizontal="left" indent="1"/>
    </xf>
    <xf numFmtId="9" fontId="7" fillId="0" borderId="0" xfId="46" applyFont="1" applyFill="1" applyBorder="1" applyAlignment="1">
      <alignment horizontal="right"/>
    </xf>
    <xf numFmtId="0" fontId="7" fillId="0" borderId="0" xfId="49" applyFont="1" applyFill="1" applyBorder="1" applyAlignment="1">
      <alignment horizontal="left" vertical="top" wrapText="1" indent="1"/>
    </xf>
    <xf numFmtId="0" fontId="16" fillId="0" borderId="0" xfId="47" applyFill="1" applyAlignment="1">
      <alignment horizontal="left" indent="1"/>
    </xf>
    <xf numFmtId="0" fontId="16" fillId="0" borderId="0" xfId="48" applyFont="1" applyFill="1" applyAlignment="1">
      <alignment horizontal="left" wrapText="1" indent="1"/>
    </xf>
    <xf numFmtId="173" fontId="7" fillId="0" borderId="3" xfId="1" applyNumberFormat="1" applyFont="1" applyFill="1" applyBorder="1" applyAlignment="1">
      <alignment horizontal="right"/>
    </xf>
    <xf numFmtId="0" fontId="16" fillId="0" borderId="0" xfId="47" applyFill="1" applyAlignment="1">
      <alignment horizontal="left" vertical="center" indent="1"/>
    </xf>
    <xf numFmtId="168" fontId="7" fillId="0" borderId="0" xfId="46" applyNumberFormat="1" applyFont="1" applyFill="1" applyAlignment="1">
      <alignment horizontal="center"/>
    </xf>
    <xf numFmtId="173" fontId="7" fillId="0" borderId="0" xfId="1" applyNumberFormat="1" applyFont="1" applyFill="1" applyAlignment="1">
      <alignment horizontal="left" indent="4"/>
    </xf>
    <xf numFmtId="2" fontId="7" fillId="0" borderId="0" xfId="46" applyNumberFormat="1" applyFont="1" applyFill="1"/>
    <xf numFmtId="0" fontId="7" fillId="0" borderId="0" xfId="46" applyNumberFormat="1" applyFont="1" applyFill="1" applyAlignment="1">
      <alignment horizontal="right" indent="1"/>
    </xf>
    <xf numFmtId="10" fontId="7" fillId="0" borderId="0" xfId="46" applyNumberFormat="1" applyFont="1" applyFill="1" applyAlignment="1">
      <alignment horizontal="left" indent="3"/>
    </xf>
    <xf numFmtId="0" fontId="16" fillId="0" borderId="0" xfId="47" applyFill="1" applyAlignment="1">
      <alignment horizontal="left" vertical="center" wrapText="1" indent="1"/>
    </xf>
    <xf numFmtId="0" fontId="24" fillId="0" borderId="0" xfId="0" applyFont="1"/>
    <xf numFmtId="0" fontId="7" fillId="0" borderId="0" xfId="49" applyFont="1" applyFill="1" applyBorder="1" applyAlignment="1">
      <alignment horizontal="left" wrapText="1" indent="1"/>
    </xf>
    <xf numFmtId="0" fontId="23" fillId="0" borderId="0" xfId="0" applyFont="1"/>
    <xf numFmtId="0" fontId="7" fillId="0" borderId="0" xfId="0" applyFont="1" applyAlignment="1">
      <alignment horizontal="left" vertical="top" wrapText="1" indent="1"/>
    </xf>
    <xf numFmtId="0" fontId="22" fillId="0" borderId="0" xfId="0" applyFont="1"/>
    <xf numFmtId="0" fontId="13" fillId="0" borderId="0" xfId="48" applyFont="1" applyFill="1" applyAlignment="1">
      <alignment horizontal="left" indent="1"/>
    </xf>
    <xf numFmtId="0" fontId="7" fillId="0" borderId="0" xfId="48" applyFont="1" applyFill="1" applyAlignment="1">
      <alignment horizontal="left" wrapText="1" indent="1"/>
    </xf>
    <xf numFmtId="0" fontId="7" fillId="0" borderId="0" xfId="0" applyFont="1" applyAlignment="1">
      <alignment horizontal="left" wrapText="1" indent="1"/>
    </xf>
    <xf numFmtId="0" fontId="13" fillId="0" borderId="0" xfId="0" applyFont="1" applyAlignment="1">
      <alignment horizontal="left" wrapText="1" indent="1"/>
    </xf>
    <xf numFmtId="0" fontId="5" fillId="0" borderId="0" xfId="2" applyFill="1" applyAlignment="1">
      <alignment horizontal="left" indent="1"/>
    </xf>
    <xf numFmtId="0" fontId="7" fillId="0" borderId="0" xfId="0" applyFont="1" applyAlignment="1">
      <alignment horizontal="left" indent="1"/>
    </xf>
    <xf numFmtId="0" fontId="7" fillId="0" borderId="0" xfId="0" applyFont="1" applyAlignment="1">
      <alignment horizontal="center"/>
    </xf>
    <xf numFmtId="0" fontId="7" fillId="0" borderId="0" xfId="17" applyFont="1" applyAlignment="1">
      <alignment horizontal="left" vertical="top"/>
    </xf>
    <xf numFmtId="0" fontId="18" fillId="0" borderId="0" xfId="17" applyFont="1" applyAlignment="1">
      <alignment horizontal="left" vertical="top" readingOrder="1"/>
    </xf>
    <xf numFmtId="0" fontId="18" fillId="0" borderId="0" xfId="17" applyFont="1" applyAlignment="1">
      <alignment horizontal="left" vertical="top"/>
    </xf>
    <xf numFmtId="0" fontId="12" fillId="0" borderId="0" xfId="17" applyFont="1" applyAlignment="1">
      <alignment horizontal="left" vertical="top"/>
    </xf>
    <xf numFmtId="0" fontId="13" fillId="0" borderId="2" xfId="0" applyFont="1" applyBorder="1" applyAlignment="1">
      <alignment horizontal="left" vertical="top" indent="1"/>
    </xf>
    <xf numFmtId="0" fontId="13" fillId="0" borderId="2" xfId="0" applyFont="1" applyBorder="1" applyAlignment="1">
      <alignment horizontal="right" vertical="top" wrapText="1"/>
    </xf>
    <xf numFmtId="0" fontId="13" fillId="0" borderId="2" xfId="0" applyFont="1" applyBorder="1" applyAlignment="1">
      <alignment horizontal="right" vertical="top"/>
    </xf>
    <xf numFmtId="0" fontId="7" fillId="0" borderId="3" xfId="0" applyFont="1" applyBorder="1"/>
    <xf numFmtId="0" fontId="7" fillId="0" borderId="0" xfId="0" applyFont="1" applyAlignment="1">
      <alignment horizontal="center" vertical="center"/>
    </xf>
    <xf numFmtId="164" fontId="7" fillId="0" borderId="0" xfId="0" applyNumberFormat="1" applyFont="1" applyAlignment="1">
      <alignment horizontal="left" indent="1"/>
    </xf>
    <xf numFmtId="168" fontId="7" fillId="0" borderId="0" xfId="46" applyNumberFormat="1" applyFont="1" applyFill="1"/>
    <xf numFmtId="0" fontId="13" fillId="0" borderId="0" xfId="17" applyFont="1" applyAlignment="1">
      <alignment horizontal="right" readingOrder="1"/>
    </xf>
    <xf numFmtId="0" fontId="18" fillId="0" borderId="0" xfId="17" applyFont="1" applyAlignment="1">
      <alignment horizontal="left" indent="1"/>
    </xf>
    <xf numFmtId="0" fontId="18" fillId="0" borderId="0" xfId="17" applyFont="1" applyAlignment="1">
      <alignment horizontal="left" vertical="top" indent="2"/>
    </xf>
    <xf numFmtId="0" fontId="13" fillId="0" borderId="0" xfId="0" applyFont="1" applyAlignment="1">
      <alignment horizontal="left" vertical="center" wrapText="1"/>
    </xf>
    <xf numFmtId="0" fontId="13" fillId="0" borderId="3" xfId="0" applyFont="1" applyBorder="1" applyAlignment="1">
      <alignment horizontal="left" vertical="top" indent="1"/>
    </xf>
    <xf numFmtId="0" fontId="13" fillId="0" borderId="3" xfId="0" applyFont="1" applyBorder="1" applyAlignment="1">
      <alignment horizontal="right" vertical="top"/>
    </xf>
    <xf numFmtId="0" fontId="13" fillId="0" borderId="3" xfId="0" applyFont="1" applyBorder="1" applyAlignment="1">
      <alignment horizontal="right" vertical="top" wrapText="1"/>
    </xf>
    <xf numFmtId="170" fontId="7" fillId="0" borderId="0" xfId="0" applyNumberFormat="1" applyFont="1" applyAlignment="1">
      <alignment horizontal="left" indent="1"/>
    </xf>
    <xf numFmtId="0" fontId="7" fillId="0" borderId="3" xfId="0" applyFont="1" applyBorder="1" applyAlignment="1">
      <alignment horizontal="left" indent="1"/>
    </xf>
    <xf numFmtId="9" fontId="7" fillId="0" borderId="0" xfId="46" applyFont="1" applyFill="1" applyAlignment="1">
      <alignment horizontal="left" indent="1"/>
    </xf>
    <xf numFmtId="0" fontId="7" fillId="0" borderId="3" xfId="0" applyFont="1" applyBorder="1" applyAlignment="1">
      <alignment horizontal="right" vertical="top" wrapText="1"/>
    </xf>
    <xf numFmtId="169" fontId="7" fillId="0" borderId="0" xfId="0" applyNumberFormat="1" applyFont="1" applyAlignment="1">
      <alignment horizontal="left" indent="1"/>
    </xf>
    <xf numFmtId="173" fontId="7" fillId="0" borderId="0" xfId="0" applyNumberFormat="1" applyFont="1"/>
    <xf numFmtId="9" fontId="7" fillId="0" borderId="0" xfId="0" applyNumberFormat="1" applyFont="1" applyAlignment="1">
      <alignment horizontal="left" vertical="center" indent="1"/>
    </xf>
    <xf numFmtId="9" fontId="7" fillId="0" borderId="3" xfId="0" applyNumberFormat="1" applyFont="1" applyBorder="1" applyAlignment="1">
      <alignment horizontal="left" vertical="center" indent="1"/>
    </xf>
    <xf numFmtId="2" fontId="12" fillId="0" borderId="0" xfId="17" applyNumberFormat="1" applyFont="1"/>
    <xf numFmtId="171" fontId="7" fillId="0" borderId="0" xfId="1" applyNumberFormat="1" applyFont="1" applyFill="1"/>
    <xf numFmtId="10" fontId="7" fillId="0" borderId="0" xfId="46" applyNumberFormat="1" applyFont="1" applyFill="1"/>
    <xf numFmtId="9" fontId="7" fillId="0" borderId="0" xfId="0" applyNumberFormat="1" applyFont="1"/>
    <xf numFmtId="0" fontId="20" fillId="0" borderId="0" xfId="48" applyFill="1" applyAlignment="1">
      <alignment horizontal="left" vertical="center" indent="1"/>
    </xf>
    <xf numFmtId="10" fontId="7" fillId="0" borderId="0" xfId="0" applyNumberFormat="1" applyFont="1" applyAlignment="1">
      <alignment horizontal="left" vertical="center" indent="1"/>
    </xf>
    <xf numFmtId="0" fontId="13" fillId="0" borderId="3" xfId="0" applyFont="1" applyBorder="1" applyAlignment="1">
      <alignment horizontal="left" vertical="top" wrapText="1" indent="1"/>
    </xf>
    <xf numFmtId="49" fontId="7" fillId="0" borderId="0" xfId="0" applyNumberFormat="1" applyFont="1" applyAlignment="1">
      <alignment horizontal="left" indent="1"/>
    </xf>
    <xf numFmtId="0" fontId="12" fillId="0" borderId="0" xfId="0" applyFont="1" applyAlignment="1">
      <alignment horizontal="center" vertical="center"/>
    </xf>
    <xf numFmtId="172" fontId="7" fillId="0" borderId="0" xfId="1" applyNumberFormat="1" applyFont="1" applyFill="1" applyAlignment="1">
      <alignment horizontal="right"/>
    </xf>
    <xf numFmtId="168" fontId="7" fillId="0" borderId="0" xfId="0" applyNumberFormat="1" applyFont="1"/>
    <xf numFmtId="0" fontId="7" fillId="0" borderId="0" xfId="46" applyNumberFormat="1" applyFont="1" applyFill="1"/>
    <xf numFmtId="9" fontId="7" fillId="0" borderId="0" xfId="46" applyFont="1" applyFill="1" applyAlignment="1">
      <alignment horizontal="left" indent="3"/>
    </xf>
    <xf numFmtId="9" fontId="7" fillId="0" borderId="1" xfId="1" applyNumberFormat="1" applyFont="1" applyFill="1" applyBorder="1" applyAlignment="1">
      <alignment horizontal="right"/>
    </xf>
    <xf numFmtId="10" fontId="12" fillId="0" borderId="0" xfId="46" applyNumberFormat="1" applyFont="1" applyFill="1" applyAlignment="1">
      <alignment horizontal="right" vertical="center" wrapText="1"/>
    </xf>
    <xf numFmtId="172" fontId="7" fillId="0" borderId="0" xfId="46" applyNumberFormat="1" applyFont="1" applyFill="1"/>
    <xf numFmtId="0" fontId="19" fillId="0" borderId="3" xfId="0" applyFont="1" applyBorder="1" applyAlignment="1">
      <alignment horizontal="right" vertical="top" wrapText="1"/>
    </xf>
    <xf numFmtId="10" fontId="7" fillId="0" borderId="0" xfId="1" applyNumberFormat="1" applyFont="1" applyFill="1" applyAlignment="1">
      <alignment horizontal="right"/>
    </xf>
    <xf numFmtId="10" fontId="7" fillId="0" borderId="3" xfId="0" applyNumberFormat="1" applyFont="1" applyBorder="1"/>
    <xf numFmtId="9" fontId="7" fillId="0" borderId="3" xfId="0" applyNumberFormat="1" applyFont="1" applyBorder="1"/>
    <xf numFmtId="0" fontId="7" fillId="0" borderId="2" xfId="0" applyFont="1" applyBorder="1" applyAlignment="1">
      <alignment horizontal="right" vertical="top" wrapText="1"/>
    </xf>
    <xf numFmtId="167" fontId="7" fillId="0" borderId="0" xfId="1" applyNumberFormat="1" applyFont="1" applyFill="1"/>
    <xf numFmtId="49" fontId="7" fillId="0" borderId="3" xfId="0" applyNumberFormat="1" applyFont="1" applyBorder="1" applyAlignment="1">
      <alignment horizontal="left" indent="1"/>
    </xf>
    <xf numFmtId="169" fontId="7" fillId="0" borderId="3" xfId="0" applyNumberFormat="1" applyFont="1" applyBorder="1" applyAlignment="1">
      <alignment horizontal="left" indent="1"/>
    </xf>
  </cellXfs>
  <cellStyles count="58">
    <cellStyle name="Comma" xfId="1" builtinId="3"/>
    <cellStyle name="Comma 10" xfId="3" xr:uid="{00000000-0005-0000-0000-000001000000}"/>
    <cellStyle name="Comma 10 2" xfId="51" xr:uid="{4D4F082F-6196-4E25-9FF3-AC05CA671A73}"/>
    <cellStyle name="Comma 2" xfId="4" xr:uid="{00000000-0005-0000-0000-000002000000}"/>
    <cellStyle name="Comma 2 2" xfId="5" xr:uid="{00000000-0005-0000-0000-000003000000}"/>
    <cellStyle name="Comma 2 2 2" xfId="53" xr:uid="{5626A1BB-5E18-4131-9136-7B89DC35AF8E}"/>
    <cellStyle name="Comma 2 3" xfId="52" xr:uid="{5F03D7C1-88EC-41CE-A739-051CFAD17AE8}"/>
    <cellStyle name="Comma 3" xfId="6" xr:uid="{00000000-0005-0000-0000-000004000000}"/>
    <cellStyle name="Comma 3 2" xfId="54" xr:uid="{20CDF5E5-CC7C-4104-871B-63F166392323}"/>
    <cellStyle name="Comma 4" xfId="7" xr:uid="{00000000-0005-0000-0000-000005000000}"/>
    <cellStyle name="Comma 4 2" xfId="55" xr:uid="{8B241314-4BC6-4FA3-A184-CC8100DD430C}"/>
    <cellStyle name="Comma 5" xfId="50" xr:uid="{6763E480-F019-4EB8-ABB9-0FF8B903F06D}"/>
    <cellStyle name="Comma 6" xfId="8" xr:uid="{00000000-0005-0000-0000-000006000000}"/>
    <cellStyle name="Comma 6 2" xfId="56" xr:uid="{08FCD57E-58EB-44BA-BB99-EF1C18F88C0C}"/>
    <cellStyle name="Heading 1" xfId="47" builtinId="16" customBuiltin="1"/>
    <cellStyle name="Heading 2" xfId="48" builtinId="17" customBuiltin="1"/>
    <cellStyle name="Hyperlink" xfId="2" builtinId="8"/>
    <cellStyle name="Hyperlink 2" xfId="9" xr:uid="{00000000-0005-0000-0000-000008000000}"/>
    <cellStyle name="Hyperlink 3" xfId="10" xr:uid="{00000000-0005-0000-0000-000009000000}"/>
    <cellStyle name="Normal" xfId="0" builtinId="0"/>
    <cellStyle name="Normal 10" xfId="11" xr:uid="{00000000-0005-0000-0000-00000B000000}"/>
    <cellStyle name="Normal 10 2" xfId="12" xr:uid="{00000000-0005-0000-0000-00000C000000}"/>
    <cellStyle name="Normal 11" xfId="13" xr:uid="{00000000-0005-0000-0000-00000D000000}"/>
    <cellStyle name="Normal 12" xfId="14" xr:uid="{00000000-0005-0000-0000-00000E000000}"/>
    <cellStyle name="Normal 13" xfId="15" xr:uid="{00000000-0005-0000-0000-00000F000000}"/>
    <cellStyle name="Normal 2" xfId="16" xr:uid="{00000000-0005-0000-0000-000010000000}"/>
    <cellStyle name="Normal 2 10" xfId="17" xr:uid="{00000000-0005-0000-0000-000011000000}"/>
    <cellStyle name="Normal 2 11" xfId="18" xr:uid="{00000000-0005-0000-0000-000012000000}"/>
    <cellStyle name="Normal 2 12" xfId="19" xr:uid="{00000000-0005-0000-0000-000013000000}"/>
    <cellStyle name="Normal 2 13" xfId="20" xr:uid="{00000000-0005-0000-0000-000014000000}"/>
    <cellStyle name="Normal 2 14" xfId="21" xr:uid="{00000000-0005-0000-0000-000015000000}"/>
    <cellStyle name="Normal 2 2" xfId="22" xr:uid="{00000000-0005-0000-0000-000016000000}"/>
    <cellStyle name="Normal 2 2 2" xfId="23" xr:uid="{00000000-0005-0000-0000-000017000000}"/>
    <cellStyle name="Normal 2 3" xfId="24" xr:uid="{00000000-0005-0000-0000-000018000000}"/>
    <cellStyle name="Normal 2 4" xfId="25" xr:uid="{00000000-0005-0000-0000-000019000000}"/>
    <cellStyle name="Normal 2 5" xfId="26" xr:uid="{00000000-0005-0000-0000-00001A000000}"/>
    <cellStyle name="Normal 2 6" xfId="27" xr:uid="{00000000-0005-0000-0000-00001B000000}"/>
    <cellStyle name="Normal 2 7" xfId="28" xr:uid="{00000000-0005-0000-0000-00001C000000}"/>
    <cellStyle name="Normal 2 8" xfId="29" xr:uid="{00000000-0005-0000-0000-00001D000000}"/>
    <cellStyle name="Normal 2 9" xfId="30" xr:uid="{00000000-0005-0000-0000-00001E000000}"/>
    <cellStyle name="Normal 22" xfId="31" xr:uid="{00000000-0005-0000-0000-00001F000000}"/>
    <cellStyle name="Normal 3" xfId="32" xr:uid="{00000000-0005-0000-0000-000020000000}"/>
    <cellStyle name="Normal 3 2" xfId="33" xr:uid="{00000000-0005-0000-0000-000021000000}"/>
    <cellStyle name="Normal 3 9" xfId="34" xr:uid="{00000000-0005-0000-0000-000022000000}"/>
    <cellStyle name="Normal 4" xfId="35" xr:uid="{00000000-0005-0000-0000-000023000000}"/>
    <cellStyle name="Normal 4 2" xfId="36" xr:uid="{00000000-0005-0000-0000-000024000000}"/>
    <cellStyle name="Normal 5" xfId="37" xr:uid="{00000000-0005-0000-0000-000025000000}"/>
    <cellStyle name="Normal 6" xfId="38" xr:uid="{00000000-0005-0000-0000-000026000000}"/>
    <cellStyle name="Normal 7" xfId="39" xr:uid="{00000000-0005-0000-0000-000027000000}"/>
    <cellStyle name="Normal 7 2" xfId="40" xr:uid="{00000000-0005-0000-0000-000028000000}"/>
    <cellStyle name="Normal 8" xfId="41" xr:uid="{00000000-0005-0000-0000-000029000000}"/>
    <cellStyle name="Normal 9" xfId="42" xr:uid="{00000000-0005-0000-0000-00002A000000}"/>
    <cellStyle name="Paragraph Han" xfId="49" xr:uid="{AFAD343B-A396-48D3-8CF6-D70BA23DA0D9}"/>
    <cellStyle name="Percent" xfId="46" builtinId="5"/>
    <cellStyle name="Percent 2" xfId="43" xr:uid="{00000000-0005-0000-0000-00002C000000}"/>
    <cellStyle name="Percent 2 2" xfId="44" xr:uid="{00000000-0005-0000-0000-00002D000000}"/>
    <cellStyle name="Source_1_1" xfId="45" xr:uid="{00000000-0005-0000-0000-00002E000000}"/>
    <cellStyle name="Stats Heading" xfId="57" xr:uid="{BAB99F0F-9C48-4C81-B120-488CD1786BA5}"/>
  </cellStyles>
  <dxfs count="267">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minor"/>
      </font>
      <numFmt numFmtId="173" formatCode="#,###;0"/>
      <fill>
        <patternFill patternType="solid">
          <fgColor indexed="64"/>
          <bgColor rgb="FFFFFF00"/>
        </patternFill>
      </fill>
      <alignment horizontal="right" vertical="bottom" textRotation="0" wrapText="0"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left" vertical="bottom" textRotation="0" wrapText="0" indent="3"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numFmt numFmtId="173"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68" formatCode="0.0%"/>
      <fill>
        <patternFill patternType="none">
          <fgColor indexed="64"/>
          <bgColor indexed="65"/>
        </patternFill>
      </fill>
      <alignment horizontal="right" vertical="bottom" textRotation="0" wrapText="0" indent="0" justifyLastLine="0" shrinkToFit="0" readingOrder="0"/>
    </dxf>
    <dxf>
      <numFmt numFmtId="173"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left" vertical="bottom" textRotation="0" wrapText="0" relativeIndent="1" justifyLastLine="0" shrinkToFit="0" readingOrder="0"/>
    </dxf>
    <dxf>
      <numFmt numFmtId="173"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3" formatCode="0%"/>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3" formatCode="#,###;0"/>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border>
        <bottom style="thin">
          <color indexed="64"/>
        </bottom>
      </border>
    </dxf>
    <dxf>
      <alignment horizontal="left" vertical="top" textRotation="0" relativeIndent="1" justifyLastLine="0" shrinkToFit="0" readingOrder="0"/>
    </dxf>
    <dxf>
      <font>
        <strike val="0"/>
        <outline val="0"/>
        <shadow val="0"/>
        <u val="none"/>
        <vertAlign val="baseline"/>
        <color auto="1"/>
        <name val="Calibri"/>
        <family val="2"/>
        <scheme val="minor"/>
      </font>
      <alignment horizontal="left" vertical="top" textRotation="0" wrapText="0" relativeIndent="1" justifyLastLine="0" shrinkToFit="0" readingOrder="0"/>
    </dxf>
    <dxf>
      <font>
        <strike val="0"/>
        <outline val="0"/>
        <shadow val="0"/>
        <u val="none"/>
        <vertAlign val="baseline"/>
        <color auto="1"/>
        <name val="Calibri"/>
        <family val="2"/>
        <scheme val="minor"/>
      </font>
      <alignment vertical="top" textRotation="0" indent="0" justifyLastLine="0" shrinkToFit="0" readingOrder="0"/>
    </dxf>
    <dxf>
      <font>
        <strike val="0"/>
        <outline val="0"/>
        <shadow val="0"/>
        <u val="none"/>
        <vertAlign val="baseline"/>
        <sz val="11"/>
        <color auto="1"/>
        <name val="Calibri"/>
        <family val="2"/>
        <scheme val="minor"/>
      </font>
      <alignment vertical="top" textRotation="0" indent="0" justifyLastLine="0" shrinkToFit="0" readingOrder="0"/>
    </dxf>
  </dxfs>
  <tableStyles count="0" defaultTableStyle="TableStyleMedium2" defaultPivotStyle="PivotStyleLight16"/>
  <colors>
    <mruColors>
      <color rgb="FF31859C"/>
      <color rgb="FF1C9CD9"/>
      <color rgb="FFFC5A3A"/>
      <color rgb="FF56B1CA"/>
      <color rgb="FF4A7EBB"/>
      <color rgb="FF595959"/>
      <color rgb="FF93CDDD"/>
      <color rgb="FFD9D9D9"/>
      <color rgb="FF205766"/>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607077</xdr:colOff>
      <xdr:row>1</xdr:row>
      <xdr:rowOff>657224</xdr:rowOff>
    </xdr:to>
    <xdr:pic>
      <xdr:nvPicPr>
        <xdr:cNvPr id="2" name="Picture 1">
          <a:extLst>
            <a:ext uri="{FF2B5EF4-FFF2-40B4-BE49-F238E27FC236}">
              <a16:creationId xmlns:a16="http://schemas.microsoft.com/office/drawing/2014/main" id="{629F7759-2FF5-188C-98C3-B1BDD50141E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57" t="17564" r="12880" b="17516"/>
        <a:stretch/>
      </xdr:blipFill>
      <xdr:spPr bwMode="auto">
        <a:xfrm>
          <a:off x="6562725" y="0"/>
          <a:ext cx="1788177" cy="1209674"/>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9E0A59-9A4B-476D-AFEC-30951C887094}" name="Contents" displayName="Contents" ref="A4:A14" totalsRowShown="0" headerRowDxfId="266" dataDxfId="265">
  <tableColumns count="1">
    <tableColumn id="1" xr3:uid="{8280BF36-F093-48E2-9741-F1733A42109E}" name="Worksheet title" dataDxfId="2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542DC0-7473-4A0E-99AC-1767DA59FE3D}" name="Table6a" displayName="Table6a" ref="A8:I23" totalsRowShown="0" headerRowDxfId="57" dataDxfId="55" totalsRowDxfId="53" headerRowBorderDxfId="56" tableBorderDxfId="54" dataCellStyle="Comma" totalsRowCellStyle="Comma">
  <tableColumns count="9">
    <tableColumn id="1" xr3:uid="{47737D73-72F2-45E3-B234-9DCF45308F2A}" name="Year" dataDxfId="52" totalsRowDxfId="51"/>
    <tableColumn id="2" xr3:uid="{0DF85297-D55B-41F5-8CD0-FEB1072F5051}" name="Large suppliers_x000a_gas meters" dataDxfId="50" totalsRowDxfId="49" dataCellStyle="Comma"/>
    <tableColumn id="3" xr3:uid="{466A24D3-8FE5-4C5E-A417-7EB0D28A5962}" name="Large suppliers_x000a_electricity meters" dataDxfId="48" totalsRowDxfId="47" dataCellStyle="Comma"/>
    <tableColumn id="4" xr3:uid="{BE926D4E-6E02-48DC-8EA7-C9C4FF973A3E}" name="Small suppliers_x000a_gas meters" dataDxfId="46" totalsRowDxfId="45" dataCellStyle="Comma"/>
    <tableColumn id="5" xr3:uid="{DC214E0E-95E9-4B8B-93EE-6278562EE005}" name="Small suppliers_x000a_electricity meters" dataDxfId="44" totalsRowDxfId="43" dataCellStyle="Comma"/>
    <tableColumn id="6" xr3:uid="{14DE22B8-C32A-4534-8495-7956D8E275C5}" name="All suppliers_x000a_gas meters" dataDxfId="42" totalsRowDxfId="41" dataCellStyle="Comma"/>
    <tableColumn id="7" xr3:uid="{01F6E545-EC2D-467E-B7E8-BAEAB7B42CC6}" name="All suppliers_x000a_electricity meters" dataDxfId="40" totalsRowDxfId="39" dataCellStyle="Comma"/>
    <tableColumn id="8" xr3:uid="{6C12DAAC-5CE8-4EB5-97C8-9474B6EF5ED5}" name="Total" dataDxfId="38" totalsRowDxfId="37" dataCellStyle="Comma"/>
    <tableColumn id="9" xr3:uid="{5DFBD072-C410-45B5-A991-6CC8FFF51973}" name="Notes" dataDxfId="36" totalsRowDxfId="3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8EE18F2-AB90-457C-A629-98B7768AE3AF}" name="Table6b" displayName="Table6b" ref="A26:I41" totalsRowShown="0" headerRowDxfId="34" dataDxfId="32" headerRowBorderDxfId="33" tableBorderDxfId="31" dataCellStyle="Comma">
  <tableColumns count="9">
    <tableColumn id="1" xr3:uid="{BB99BD51-5F92-4FBF-A272-5F0A53556E6B}" name="Year" dataDxfId="30" totalsRowDxfId="29"/>
    <tableColumn id="2" xr3:uid="{737DFF09-E84F-497F-A63C-C8D3B15EBE45}" name="Large suppliers_x000a_gas meters" dataDxfId="28" totalsRowDxfId="27" dataCellStyle="Comma" totalsRowCellStyle="Comma"/>
    <tableColumn id="3" xr3:uid="{997DBEBC-94E2-402C-BC1C-4F7BF5105315}" name="Large suppliers_x000a_electricity meters" dataDxfId="26" totalsRowDxfId="25" dataCellStyle="Comma"/>
    <tableColumn id="4" xr3:uid="{2198D94D-8FF3-428D-98AC-3850B9DF4E9C}" name="Small suppliers_x000a_gas meters" dataDxfId="24" totalsRowDxfId="23" dataCellStyle="Comma" totalsRowCellStyle="Comma"/>
    <tableColumn id="5" xr3:uid="{E8E6E8C0-453E-40D6-8DC8-DAFE0786AA0A}" name="Small suppliers_x000a_electricity meters" dataDxfId="22" totalsRowDxfId="21" dataCellStyle="Comma"/>
    <tableColumn id="6" xr3:uid="{03A3E879-DBED-4703-BB38-08966A169835}" name="All suppliers_x000a_gas meters" dataDxfId="20" totalsRowDxfId="19" dataCellStyle="Comma" totalsRowCellStyle="Comma"/>
    <tableColumn id="7" xr3:uid="{D075C797-A979-48DF-B6EC-5DFF8F754A04}" name="All suppliers_x000a_electricity meters" dataDxfId="18" totalsRowDxfId="17" dataCellStyle="Comma" totalsRowCellStyle="Comma"/>
    <tableColumn id="8" xr3:uid="{532275DB-9FAC-4C8A-BC27-A2A000242C3A}" name="Total" dataDxfId="16" totalsRowDxfId="15" dataCellStyle="Comma" totalsRowCellStyle="Comma"/>
    <tableColumn id="9" xr3:uid="{A6A31060-84C8-46ED-898F-6CF3CB6198C2}" name="Notes" dataDxfId="14" totalsRowDxfId="1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4ADFD4B-9B45-4792-824D-20759145CC13}" name="Table6c" displayName="Table6c" ref="A44:I59" totalsRowShown="0" headerRowDxfId="12" dataDxfId="10" headerRowBorderDxfId="11" tableBorderDxfId="9" dataCellStyle="Comma">
  <tableColumns count="9">
    <tableColumn id="1" xr3:uid="{4B177EAB-F16D-4EE8-9ED2-547B8BF28E99}" name="Year" dataDxfId="8"/>
    <tableColumn id="2" xr3:uid="{62D771C0-6F8B-4DC0-82F0-BDEA1CD071F4}" name="Large suppliers_x000a_gas meters" dataDxfId="7" dataCellStyle="Comma"/>
    <tableColumn id="3" xr3:uid="{D5799425-6099-413F-91C7-5E9E5D60555D}" name="Large suppliers_x000a_electricity meters" dataDxfId="6" dataCellStyle="Comma"/>
    <tableColumn id="4" xr3:uid="{6A742087-87BF-4CF8-AF44-03E16E572AC4}" name="Small suppliers_x000a_gas meters" dataDxfId="5" dataCellStyle="Comma"/>
    <tableColumn id="5" xr3:uid="{2C46D4DC-0600-4B9A-9742-E30FD0836187}" name="Small suppliers_x000a_electricity meters" dataDxfId="4" dataCellStyle="Comma"/>
    <tableColumn id="6" xr3:uid="{0FB16FE7-6DE7-4E46-B93D-948E33323D1D}" name="All suppliers_x000a_gas meters" dataDxfId="3" dataCellStyle="Comma"/>
    <tableColumn id="7" xr3:uid="{DF5371E5-0416-407D-AC23-44ED525056D3}" name="All suppliers_x000a_electricity meters" dataDxfId="2" dataCellStyle="Comma"/>
    <tableColumn id="8" xr3:uid="{D2107BCC-E84B-4C2B-ADC9-1C9616D6B16C}" name="Total" dataDxfId="1" dataCellStyle="Comma"/>
    <tableColumn id="9" xr3:uid="{AB6910C9-4106-4243-B067-A62354EA64D3}" name="Note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964DED-EACC-495B-87EA-9F2A16B53604}" name="Notes" displayName="Notes" ref="A5:B33" totalsRowShown="0" headerRowDxfId="263" headerRowBorderDxfId="262">
  <tableColumns count="2">
    <tableColumn id="1" xr3:uid="{596DD9CD-5FFF-4C83-808B-A7B47047C49B}" name="Note Number" dataDxfId="261"/>
    <tableColumn id="2" xr3:uid="{670CA2D3-CE25-42A6-8EEF-1B32055D7790}" name="Description" dataDxfId="2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45566B-D69C-4CE7-B05E-7F5965639A7C}" name="Table1" displayName="Table1" ref="A8:O57" totalsRowShown="0" headerRowDxfId="259" dataDxfId="257" headerRowBorderDxfId="258" tableBorderDxfId="256" dataCellStyle="Comma">
  <autoFilter ref="A8:O57" xr:uid="{7945566B-D69C-4CE7-B05E-7F5965639A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1A7DB28-0334-460E-A722-62F1733B7CDD}" name="Quarter" dataDxfId="255" totalsRowDxfId="254"/>
    <tableColumn id="2" xr3:uid="{D5BCBF0D-7D17-4099-9DC5-4732BB6B6FC0}" name="Gas meters_x000a_smart in_x000a_smart mode" dataDxfId="253" totalsRowDxfId="252" dataCellStyle="Comma"/>
    <tableColumn id="3" xr3:uid="{A827FE6B-5FC7-4560-AC65-31357A38D77E}" name="Gas meters_x000a_smart in_x000a_traditional mode" dataDxfId="251" totalsRowDxfId="250" dataCellStyle="Comma"/>
    <tableColumn id="13" xr3:uid="{48ADF1D9-F427-429F-96BB-E722FCCC1F9A}" name="Gas meters_x000a_total smart meters" dataDxfId="249" totalsRowDxfId="248" dataCellStyle="Comma">
      <calculatedColumnFormula>Table1[[#This Row],[Gas meters
smart in
smart mode]]+Table1[[#This Row],[Gas meters
smart in
traditional mode]]</calculatedColumnFormula>
    </tableColumn>
    <tableColumn id="4" xr3:uid="{F65906F9-DBE9-43C3-A292-FBCCDAC2A4A5}" name="Gas meters_x000a_non-smart" dataDxfId="247" totalsRowDxfId="246" dataCellStyle="Comma"/>
    <tableColumn id="5" xr3:uid="{B52CAA73-A148-4C9A-B951-C64459397FFE}" name="Electricity _x000a_meters_x000a_smart in_x000a_smart _x000a_mode" dataDxfId="245" totalsRowDxfId="244" dataCellStyle="Comma"/>
    <tableColumn id="6" xr3:uid="{8ADE877C-6C3F-4340-9241-A2EDF6BB76BB}" name="Electricity _x000a_meters_x000a_smart in_x000a_traditional mode" dataDxfId="243" totalsRowDxfId="242" dataCellStyle="Comma"/>
    <tableColumn id="14" xr3:uid="{A9411563-9A31-49F4-BFA4-CD3BC6370367}" name="Electricity meters_x000a_total smart meters" dataDxfId="241" totalsRowDxfId="240" dataCellStyle="Comma">
      <calculatedColumnFormula>Table1[[#This Row],[Electricity 
meters
smart in
smart 
mode]]+Table1[[#This Row],[Electricity 
meters
smart in
traditional mode]]</calculatedColumnFormula>
    </tableColumn>
    <tableColumn id="7" xr3:uid="{3DED4356-EB06-4C77-BD5F-33825E3502A5}" name="Electricity meters_x000a_non-smart" dataDxfId="239" totalsRowDxfId="238" dataCellStyle="Comma"/>
    <tableColumn id="8" xr3:uid="{67CD2F3E-2449-4C91-ACEE-335DE08D34B8}" name="All meters_x000a_smart in_x000a_smart _x000a_mode" dataDxfId="237" totalsRowDxfId="236" dataCellStyle="Comma">
      <calculatedColumnFormula>D9+H9</calculatedColumnFormula>
    </tableColumn>
    <tableColumn id="9" xr3:uid="{BB0909E0-23C9-43B0-A9BF-761AD69CDC0A}" name="All meters_x000a_smart in_x000a_traditional _x000a_mode" dataDxfId="235" totalsRowDxfId="234" dataCellStyle="Comma">
      <calculatedColumnFormula>C9+G9</calculatedColumnFormula>
    </tableColumn>
    <tableColumn id="15" xr3:uid="{E25D7E17-6F7D-4ABE-9CBB-0D6CC03F036C}" name="All meters_x000a_total smart meters" dataDxfId="233" totalsRowDxfId="232" dataCellStyle="Comma">
      <calculatedColumnFormula>Table1[[#This Row],[Gas meters
total smart meters]]+Table1[[#This Row],[Electricity meters
total smart meters]]</calculatedColumnFormula>
    </tableColumn>
    <tableColumn id="10" xr3:uid="{749796D7-00DC-4ADD-B086-834919A7EC6F}" name="All meters_x000a_non-smart" dataDxfId="231" totalsRowDxfId="230" dataCellStyle="Comma">
      <calculatedColumnFormula>Table1[[#This Row],[Gas meters
non-smart]]+Table1[[#This Row],[Electricity meters
non-smart]]</calculatedColumnFormula>
    </tableColumn>
    <tableColumn id="11" xr3:uid="{94B7666D-EC19-4BA3-9D7D-BB896C383655}" name="Total" dataDxfId="229" totalsRowDxfId="228" dataCellStyle="Comma">
      <calculatedColumnFormula>SUM(J9:M9)</calculatedColumnFormula>
    </tableColumn>
    <tableColumn id="12" xr3:uid="{EF08A9E8-4488-46B0-AF2A-150C13F991A7}" name="Notes" dataDxfId="227" totalsRowDxfId="22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2130D7-050D-4D8F-B17A-8DB0EE3A6387}" name="Table2" displayName="Table2" ref="A7:E58" totalsRowShown="0" headerRowDxfId="225" dataDxfId="223" headerRowBorderDxfId="224" tableBorderDxfId="222" dataCellStyle="Comma">
  <tableColumns count="5">
    <tableColumn id="1" xr3:uid="{39F95AE2-85D0-4273-A8F5-66D3110FAAC1}" name="Quarter" dataDxfId="221"/>
    <tableColumn id="2" xr3:uid="{8ABE5064-248E-48B2-A6C0-A7D32A53F0B2}" name="Gas" dataDxfId="220" dataCellStyle="Comma"/>
    <tableColumn id="3" xr3:uid="{805F1EFF-C13D-49B8-A44C-63406D1725C0}" name="Electricity" dataDxfId="219" dataCellStyle="Comma"/>
    <tableColumn id="4" xr3:uid="{76F0BF7E-06EE-46E9-A837-103D2699A056}" name="All Smart Meters" dataDxfId="218" dataCellStyle="Comma"/>
    <tableColumn id="5" xr3:uid="{D194C990-D7B0-4D46-A97D-D5FBFE094B36}" name="Notes" dataDxfId="217"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10B470-476D-4DD3-9193-B0D70897834E}" name="Table3" displayName="Table3" ref="A8:R57" totalsRowShown="0" headerRowDxfId="216" dataDxfId="214" headerRowBorderDxfId="215" tableBorderDxfId="213" dataCellStyle="Comma">
  <tableColumns count="18">
    <tableColumn id="1" xr3:uid="{72A69248-6EAF-451A-9D62-AA808BEF67D4}" name="Quarter" dataDxfId="212"/>
    <tableColumn id="2" xr3:uid="{FF0067AD-FAC8-4175-851C-FF2396129E89}" name="Gas meters_x000a_smart in_x000a_smart mode" dataDxfId="211" dataCellStyle="Comma"/>
    <tableColumn id="3" xr3:uid="{BB1DBC51-438B-4395-B1C3-9D574013D998}" name="Gas meters_x000a_smart in_x000a_traditional mode" dataDxfId="210" dataCellStyle="Comma"/>
    <tableColumn id="16" xr3:uid="{9C75B68A-DFDC-4F71-A053-6BA0916407FF}" name="Gas meters_x000a_total smart meters" dataDxfId="209" dataCellStyle="Comma">
      <calculatedColumnFormula>Table3[[#This Row],[Gas meters
smart in
smart mode]]+Table3[[#This Row],[Gas meters
smart in
traditional mode]]</calculatedColumnFormula>
    </tableColumn>
    <tableColumn id="4" xr3:uid="{E5BF05A2-A26A-4726-85B2-0076B58C098E}" name="Gas meters_x000a_advanced" dataDxfId="208" dataCellStyle="Comma"/>
    <tableColumn id="5" xr3:uid="{1657498A-6696-4777-9BF6-2AB4E9CC11D4}" name="Gas meters_x000a_non-smart" dataDxfId="207" dataCellStyle="Comma"/>
    <tableColumn id="6" xr3:uid="{860DB158-2563-4248-9B22-39F61F9EE8FE}" name="Electricity _x000a_meters_x000a_smart in_x000a_smart mode" dataDxfId="206" dataCellStyle="Comma"/>
    <tableColumn id="7" xr3:uid="{5D5005B8-4010-46DB-820E-3874E957BFA7}" name="Electricity _x000a_meters_x000a_smart in_x000a_traditional mode" dataDxfId="205" dataCellStyle="Comma"/>
    <tableColumn id="17" xr3:uid="{48BD5D54-5A64-443A-9B0D-B7F1C265767B}" name="Electricity meters_x000a_total smart meters" dataDxfId="204" dataCellStyle="Comma">
      <calculatedColumnFormula>Table3[[#This Row],[Electricity 
meters
smart in
smart mode]]+Table3[[#This Row],[Electricity 
meters
smart in
traditional mode]]</calculatedColumnFormula>
    </tableColumn>
    <tableColumn id="8" xr3:uid="{B475AFBB-A16F-4D51-80F7-B971B72665BB}" name="Electricity _x000a_meters_x000a_advanced" dataDxfId="203" dataCellStyle="Comma"/>
    <tableColumn id="9" xr3:uid="{17F71703-FDE1-4D14-9C12-829060630F21}" name="Electricity _x000a_meters_x000a_non-smart" dataDxfId="202" dataCellStyle="Comma"/>
    <tableColumn id="10" xr3:uid="{D806840F-73DD-48C4-882A-D050BC92C822}" name="All meters_x000a_smart in_x000a_smart mode" dataDxfId="201" dataCellStyle="Comma">
      <calculatedColumnFormula>B9+G9</calculatedColumnFormula>
    </tableColumn>
    <tableColumn id="11" xr3:uid="{694CB879-802B-4A75-938C-8027CC3047D3}" name="All meters_x000a_smart in_x000a_traditional mode" dataDxfId="200" dataCellStyle="Comma">
      <calculatedColumnFormula>C9+H9</calculatedColumnFormula>
    </tableColumn>
    <tableColumn id="18" xr3:uid="{721A68ED-4AA3-4B5D-8ACF-F9BA96FE3606}" name="All meters_x000a_total smart meters" dataDxfId="199" dataCellStyle="Comma">
      <calculatedColumnFormula>Table3[[#This Row],[Gas meters
total smart meters]]+Table3[[#This Row],[Electricity meters
total smart meters]]</calculatedColumnFormula>
    </tableColumn>
    <tableColumn id="12" xr3:uid="{6621F23D-8115-4CBB-A37B-F3A104DF1467}" name="All meters_x000a_advanced" dataDxfId="198" dataCellStyle="Comma">
      <calculatedColumnFormula>E9+J9</calculatedColumnFormula>
    </tableColumn>
    <tableColumn id="13" xr3:uid="{6E1A0368-43FD-425B-9195-C02D728377D5}" name="All meters_x000a_non-smart" dataDxfId="197" dataCellStyle="Comma">
      <calculatedColumnFormula>F9+K9</calculatedColumnFormula>
    </tableColumn>
    <tableColumn id="14" xr3:uid="{9A7C46ED-B15C-4A52-8914-33EEA6010C61}" name="Total" dataDxfId="196" dataCellStyle="Comma">
      <calculatedColumnFormula>N9+O9+P9</calculatedColumnFormula>
    </tableColumn>
    <tableColumn id="15" xr3:uid="{4D8D7306-C56F-40F6-A129-145A2BEBF466}" name="Notes" dataDxfId="19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4581F8-937B-4B25-A889-9FA516F278BD}" name="Table4" displayName="Table4" ref="A7:I58" totalsRowShown="0" headerRowDxfId="194" dataDxfId="192" headerRowBorderDxfId="193" tableBorderDxfId="191" dataCellStyle="Comma">
  <tableColumns count="9">
    <tableColumn id="1" xr3:uid="{7162ECC4-93D7-44C8-A0B5-B75E54743B6E}" name="Quarter" dataDxfId="190"/>
    <tableColumn id="2" xr3:uid="{CB220450-EA34-4D8F-B1C6-1C828A4F2490}" name="Gas_x000a_smart _x000a_meters" dataDxfId="189" dataCellStyle="Comma"/>
    <tableColumn id="3" xr3:uid="{25DF681B-F7CE-4C7A-9C1C-998D68ED3742}" name="Gas_x000a_advanced _x000a_meters" dataDxfId="188" dataCellStyle="Comma"/>
    <tableColumn id="4" xr3:uid="{539C0A8A-F463-4C52-9FF8-F5ED615DF2C5}" name="Electricity_x000a_smart _x000a_meters" dataDxfId="187" dataCellStyle="Comma"/>
    <tableColumn id="5" xr3:uid="{83D6B843-29E1-4FEB-B14B-06A0F9D375EC}" name="Electricity_x000a_advanced _x000a_meters" dataDxfId="186" dataCellStyle="Comma"/>
    <tableColumn id="6" xr3:uid="{F610BE95-5FC7-4CD0-B242-9B0D94A2BE67}" name="All _x000a_smart _x000a_meters" dataDxfId="185" dataCellStyle="Comma"/>
    <tableColumn id="7" xr3:uid="{8B9F9266-226B-4244-8FE4-F2AB86035F5F}" name="All _x000a_advanced _x000a_meters" dataDxfId="184" dataCellStyle="Comma"/>
    <tableColumn id="8" xr3:uid="{E9FAEA99-4F06-43B2-BDD5-F7920B5FE62B}" name="All _x000a_smart and _x000a_advanced _x000a_meters" dataDxfId="183" dataCellStyle="Comma"/>
    <tableColumn id="9" xr3:uid="{7FFA5A90-7625-4F0D-A7EA-52789EEA36D4}" name="Notes" dataDxfId="18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C9334D-4971-45F7-8BF7-298C680E677B}" name="Table5a" displayName="Table5a" ref="A9:W22" totalsRowShown="0" headerRowDxfId="181" dataDxfId="179" headerRowBorderDxfId="180" tableBorderDxfId="178" dataCellStyle="Comma">
  <autoFilter ref="A9:W22" xr:uid="{C1C9334D-4971-45F7-8BF7-298C680E67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574BCB2A-346A-46FB-8087-3425836B95F7}" name="Year" dataDxfId="177"/>
    <tableColumn id="2" xr3:uid="{C05CE86D-0AA7-4471-838F-BC4DA009BF99}" name="Large suppliers_x000a_gas meters_x000a_smart in_x000a_smart mode" dataDxfId="176" dataCellStyle="Comma"/>
    <tableColumn id="3" xr3:uid="{77EC67FE-43B6-4939-A2DA-0A02E2779FDB}" name="Large suppliers_x000a_gas meters_x000a_smart in_x000a_traditional mode" dataDxfId="175" dataCellStyle="Comma"/>
    <tableColumn id="22" xr3:uid="{8A23CE10-2F8D-48B2-97EA-DD82DB51D87D}" name="Large suppliers_x000a_gas meters_x000a_total smart" dataDxfId="174" dataCellStyle="Comma">
      <calculatedColumnFormula>Table5a[[#This Row],[Large suppliers
gas meters
smart in
smart mode]]+Table5a[[#This Row],[Large suppliers
gas meters
smart in
traditional mode]]</calculatedColumnFormula>
    </tableColumn>
    <tableColumn id="4" xr3:uid="{AA884EDD-E21E-425F-B204-EBAF77B8BCBA}" name="Large suppliers_x000a_gas meters_x000a_non-smart" dataDxfId="173" dataCellStyle="Comma"/>
    <tableColumn id="5" xr3:uid="{FC34982B-E4D9-4798-AE3F-80F44BC96933}" name="Large_x000a_suppliers_x000a_electricity _x000a_meters_x000a_smart in_x000a_smart mode" dataDxfId="172" dataCellStyle="Comma"/>
    <tableColumn id="6" xr3:uid="{C301DBB8-E35E-4803-BE6B-CCC588319BE5}" name="Large _x000a_suppliers_x000a_electricity _x000a_meters_x000a_smart in_x000a_traditional mode" dataDxfId="171" dataCellStyle="Comma"/>
    <tableColumn id="23" xr3:uid="{F97F8290-0B4A-4637-8161-06774D80F85C}" name="Large suppliers_x000a_electricity meters_x000a_total smart" dataDxfId="170" dataCellStyle="Comma">
      <calculatedColumnFormula>Table5a[[#This Row],[Large
suppliers
electricity 
meters
smart in
smart mode]]+Table5a[[#This Row],[Large 
suppliers
electricity 
meters
smart in
traditional mode]]</calculatedColumnFormula>
    </tableColumn>
    <tableColumn id="7" xr3:uid="{B0E456FD-0466-4090-A366-F42293E3FA98}" name="Large_x000a_suppliers_x000a_electricity meters_x000a_non-smart" dataDxfId="169" dataCellStyle="Comma"/>
    <tableColumn id="8" xr3:uid="{34709369-ED22-482A-BCAE-A1A15DDC56B8}" name="Small_x000a_suppliers_x000a_gas meters_x000a_smart in_x000a_smart mode" dataDxfId="168" dataCellStyle="Comma"/>
    <tableColumn id="9" xr3:uid="{D6DF2154-3344-4E59-9E7C-BC672A0C95C1}" name="Small_x000a_suppliers_x000a_gas meters_x000a_smart in_x000a_traditional mode" dataDxfId="167" dataCellStyle="Comma"/>
    <tableColumn id="24" xr3:uid="{0ED1D60F-DC4E-48AD-8B29-12A7424B9FC9}" name="Small suppliers_x000a_gas meters_x000a_total smart" dataDxfId="166" dataCellStyle="Comma">
      <calculatedColumnFormula>Table5a[[#This Row],[Small
suppliers
gas meters
smart in
smart mode]]+Table5a[[#This Row],[Small
suppliers
gas meters
smart in
traditional mode]]</calculatedColumnFormula>
    </tableColumn>
    <tableColumn id="10" xr3:uid="{4EF1EFE2-DE2C-4DE3-8D4F-5A28547CAD5C}" name="Small_x000a_suppliers_x000a_gas meters_x000a_non-smart" dataDxfId="165" dataCellStyle="Comma"/>
    <tableColumn id="11" xr3:uid="{A64FE87C-0D6D-4534-BA73-CBEEA229A4E8}" name="Small_x000a_suppliers_x000a_electricity _x000a_meters_x000a_smart in_x000a_smart mode" dataDxfId="164" dataCellStyle="Comma"/>
    <tableColumn id="12" xr3:uid="{CCCC95DF-31A5-4E4A-AE51-F204B19D9A94}" name="Small _x000a_suppliers_x000a_electricity _x000a_meters_x000a_smart in_x000a_traditional mode" dataDxfId="163" dataCellStyle="Comma"/>
    <tableColumn id="25" xr3:uid="{EA39A75A-9D15-4520-97F9-37FDEB3A08DD}" name="Small suppliers_x000a_electricity meters_x000a_total smart" dataDxfId="162" dataCellStyle="Comma">
      <calculatedColumnFormula>Table5a[[#This Row],[Small
suppliers
electricity 
meters
smart in
smart mode]]+Table5a[[#This Row],[Small 
suppliers
electricity 
meters
smart in
traditional mode]]</calculatedColumnFormula>
    </tableColumn>
    <tableColumn id="13" xr3:uid="{6647DD76-2C40-4327-97BA-13C9E62C3C72}" name="Small _x000a_suppliers_x000a_electricity meters_x000a_non-smart" dataDxfId="161" dataCellStyle="Comma"/>
    <tableColumn id="14" xr3:uid="{D54D8279-409C-4216-B87D-25B84C81A143}" name="All _x000a_suppliers_x000a_smart in_x000a_smart mode" dataDxfId="160" dataCellStyle="Comma">
      <calculatedColumnFormula>SUM(B10,F10,J10,N10)</calculatedColumnFormula>
    </tableColumn>
    <tableColumn id="15" xr3:uid="{0D7EB790-DCCC-42CC-862F-269A116290A5}" name="All _x000a_suppliers_x000a_smart in_x000a_traditional mode" dataDxfId="159" dataCellStyle="Comma">
      <calculatedColumnFormula>SUM(C10,G10,K10,O10)</calculatedColumnFormula>
    </tableColumn>
    <tableColumn id="26" xr3:uid="{536C941F-69EF-423C-865F-80DD738F7747}" name="All suppliers_x000a_total smart meters" dataDxfId="158" dataCellStyle="Comma">
      <calculatedColumnFormula>SUM(Table5a[[#This Row],[Large suppliers
gas meters
total smart]],Table5a[[#This Row],[Large suppliers
electricity meters
total smart]],Table5a[[#This Row],[Small suppliers
gas meters
total smart]],Table5a[[#This Row],[Small suppliers
electricity meters
total smart]])</calculatedColumnFormula>
    </tableColumn>
    <tableColumn id="16" xr3:uid="{F8A76BC1-8820-4761-BF60-4C44A549A089}" name="All _x000a_suppliers_x000a_non-smart" dataDxfId="157" dataCellStyle="Comma">
      <calculatedColumnFormula>SUM(E10,I10,M10,Q10)</calculatedColumnFormula>
    </tableColumn>
    <tableColumn id="17" xr3:uid="{C297BB40-25DA-4C6B-BD5A-D3E900B83E98}" name="Total" dataDxfId="156" dataCellStyle="Comma">
      <calculatedColumnFormula>Table5a[[#This Row],[All suppliers
total smart meters]]+Table5a[[#This Row],[All 
suppliers
non-smart]]</calculatedColumnFormula>
    </tableColumn>
    <tableColumn id="18" xr3:uid="{665142D8-55BC-41F3-A498-6700891CAC5A}" name="Notes" dataDxfId="155"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9A23DE-B6E0-415B-9A2E-89DF37240475}" name="Table5b" displayName="Table5b" ref="A25:W38" totalsRowShown="0" headerRowDxfId="154" dataDxfId="152" headerRowBorderDxfId="153" tableBorderDxfId="151" dataCellStyle="Comma">
  <autoFilter ref="A25:W38" xr:uid="{579A23DE-B6E0-415B-9A2E-89DF372404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08842FB-F04A-49B9-8110-ABA7A41CDD61}" name="Year" dataDxfId="150" totalsRowDxfId="149"/>
    <tableColumn id="2" xr3:uid="{A09952AB-A194-42C6-9D7C-32D562EC8B62}" name="Large suppliers_x000a_gas meters_x000a_smart in smart mode and advanced" dataDxfId="148" totalsRowDxfId="147" dataCellStyle="Comma" totalsRowCellStyle="Comma"/>
    <tableColumn id="3" xr3:uid="{390E5238-7DBA-4D1E-B8DB-FFCA706AEE7E}" name="Large suppliers_x000a_gas meters_x000a_smart in_x000a_traditional mode" dataDxfId="146" totalsRowDxfId="145" dataCellStyle="Comma" totalsRowCellStyle="Comma"/>
    <tableColumn id="19" xr3:uid="{2BF5A179-793D-41B9-A1A5-01272E1B516A}" name="Large suppliers_x000a_gas meters_x000a_total smart and advanced" dataDxfId="144" dataCellStyle="Comma" totalsRowCellStyle="Comma">
      <calculatedColumnFormula>SUM(Table5b[[#This Row],[Large suppliers
gas meters
smart in smart mode and advanced]:[Large suppliers
gas meters
smart in
traditional mode]])</calculatedColumnFormula>
    </tableColumn>
    <tableColumn id="4" xr3:uid="{8263D705-463C-4C04-A751-39E181C78B48}" name="Large suppliers_x000a_gas meters_x000a_non-smart" dataDxfId="143" totalsRowDxfId="142" dataCellStyle="Comma" totalsRowCellStyle="Comma"/>
    <tableColumn id="5" xr3:uid="{4E1F87E9-C3B9-4F65-BC54-24BDBDB555A7}" name="Large suppliers_x000a_electricity meters_x000a_smart in smart mode and advanced" dataDxfId="141" totalsRowDxfId="140" dataCellStyle="Comma" totalsRowCellStyle="Comma"/>
    <tableColumn id="6" xr3:uid="{D9929854-CE99-447E-8B23-4984197CA72B}" name="Large suppliers_x000a_electricity meters_x000a_smart in_x000a_traditional mode" dataDxfId="139" totalsRowDxfId="138" dataCellStyle="Comma" totalsRowCellStyle="Comma"/>
    <tableColumn id="20" xr3:uid="{2B5C812F-9096-416E-B66E-40A019E3CC75}" name="Large suppliers_x000a_electricity meters_x000a_total smart and advanced" dataDxfId="137" dataCellStyle="Comma" totalsRowCellStyle="Comma">
      <calculatedColumnFormula>SUM(Table5b[[#This Row],[Large suppliers
electricity meters
smart in smart mode and advanced]:[Large suppliers
electricity meters
smart in
traditional mode]])</calculatedColumnFormula>
    </tableColumn>
    <tableColumn id="7" xr3:uid="{4B39E8D1-B182-46E2-9B24-BB7FBCB71774}" name="Large _x000a_suppliers_x000a_electricity meters_x000a_non-smart" dataDxfId="136" totalsRowDxfId="135" dataCellStyle="Comma" totalsRowCellStyle="Comma"/>
    <tableColumn id="8" xr3:uid="{A991E696-D933-4DB2-AABE-C1411EDE3B56}" name="Small_x000a_suppliers_x000a_gas meters_x000a_smart in smart mode and_x000a_advanced" dataDxfId="134" totalsRowDxfId="133" dataCellStyle="Comma" totalsRowCellStyle="Comma"/>
    <tableColumn id="9" xr3:uid="{7F8F05EF-76C0-4F97-8F09-25BD9CB217B8}" name="Small suppliers_x000a_gas meters_x000a_smart in_x000a_traditional mode" dataDxfId="132" totalsRowDxfId="131" dataCellStyle="Comma" totalsRowCellStyle="Comma"/>
    <tableColumn id="21" xr3:uid="{9F9AA476-A5E0-4D1A-896B-A3556CB38C02}" name="Small suppliers_x000a_gas meters_x000a_total smart and advanced" dataDxfId="130" totalsRowDxfId="129" dataCellStyle="Comma" totalsRowCellStyle="Comma">
      <calculatedColumnFormula>Table5b[[#This Row],[Small
suppliers
gas meters
smart in smart mode and
advanced]]+Table5b[[#This Row],[Small suppliers
gas meters
smart in
traditional mode]]</calculatedColumnFormula>
    </tableColumn>
    <tableColumn id="10" xr3:uid="{E9257DEB-D4A7-4350-AD63-BCD5E988B4EA}" name="Small suppliers_x000a_gas meters_x000a_non-smart" dataDxfId="128" totalsRowDxfId="127" dataCellStyle="Comma" totalsRowCellStyle="Comma"/>
    <tableColumn id="11" xr3:uid="{E8FB5735-5863-4BAD-8315-E150D6F82EDA}" name="Small suppliers_x000a_electricity meters_x000a_smart in smart mode and advanced" dataDxfId="126" totalsRowDxfId="125" dataCellStyle="Comma" totalsRowCellStyle="Comma"/>
    <tableColumn id="12" xr3:uid="{F9C43BE8-0EA0-4079-8B0C-46AFA5336CC6}" name="Small suppliers_x000a_electricity meters_x000a_smart in_x000a_traditional mode" dataDxfId="124" totalsRowDxfId="123" dataCellStyle="Comma" totalsRowCellStyle="Comma"/>
    <tableColumn id="22" xr3:uid="{97FC6809-FA95-4E45-8D77-29349CC113B0}" name="Small_x000a_suppliers_x000a_electricity meters_x000a_total smart and_x000a_advanced" dataDxfId="122" totalsRowDxfId="121" dataCellStyle="Comma" totalsRowCellStyle="Comma">
      <calculatedColumnFormula>Table5b[[#This Row],[Small suppliers
electricity meters
smart in smart mode and advanced]]+Table5b[[#This Row],[Small suppliers
electricity meters
smart in
traditional mode]]</calculatedColumnFormula>
    </tableColumn>
    <tableColumn id="13" xr3:uid="{A7459C7B-7789-4DFC-AB27-DDC6A02A9F02}" name="Small suppliers_x000a_electricity meters_x000a_non-smart" dataDxfId="120" totalsRowDxfId="119" dataCellStyle="Comma" totalsRowCellStyle="Comma"/>
    <tableColumn id="14" xr3:uid="{5C94B45A-DE3C-4423-AE4F-DC234FF5CAC2}" name="All suppliers_x000a_smart in smart mode and _x000a_advanced" dataDxfId="118" totalsRowDxfId="117" dataCellStyle="Comma">
      <calculatedColumnFormula>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calculatedColumnFormula>
    </tableColumn>
    <tableColumn id="15" xr3:uid="{551956B4-88FA-4E39-B879-4A3281005973}" name="All suppliers_x000a_smart in_x000a_traditional mode" dataDxfId="116" totalsRowDxfId="115" dataCellStyle="Comma" totalsRowCellStyle="Comma">
      <calculatedColumnFormula>SUM(C26,G26,K26,O26)</calculatedColumnFormula>
    </tableColumn>
    <tableColumn id="23" xr3:uid="{336CD05A-07DC-4B35-B98F-B02E764ABB3B}" name="All suppliers_x000a_total smart and _x000a_advanced" dataDxfId="114" totalsRowDxfId="113" dataCellStyle="Comma" totalsRowCellStyle="Comma">
      <calculatedColumnFormula>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calculatedColumnFormula>
    </tableColumn>
    <tableColumn id="16" xr3:uid="{9198403C-3BBC-41BB-A714-E78804405083}" name="All suppliers_x000a_non-smart" dataDxfId="112" totalsRowDxfId="111" dataCellStyle="Comma" totalsRowCellStyle="Comma">
      <calculatedColumnFormula>SUM(E26,I26,M26,Q26)</calculatedColumnFormula>
    </tableColumn>
    <tableColumn id="17" xr3:uid="{DA7E08E5-CA9D-44A3-96C6-2ADD51FEF3F5}" name="Total" dataDxfId="110" totalsRowDxfId="109" dataCellStyle="Comma" totalsRowCellStyle="Comma">
      <calculatedColumnFormula>SUM(T26:U26)</calculatedColumnFormula>
    </tableColumn>
    <tableColumn id="18" xr3:uid="{E820B05A-887D-4355-9542-94999A926E5C}" name="Notes" dataDxfId="108" totalsRowDxfId="107" dataCellStyle="Comma" totalsRow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FD6BEF-FC26-4F50-8AA1-618C4E31B286}" name="Table5c" displayName="Table5c" ref="A41:W54" totalsRowShown="0" headerRowDxfId="106" dataDxfId="104" headerRowBorderDxfId="105" tableBorderDxfId="103" dataCellStyle="Comma">
  <autoFilter ref="A41:W54" xr:uid="{B6FD6BEF-FC26-4F50-8AA1-618C4E31B2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6E08C58A-6286-467C-B787-DC8EA75F53E7}" name="Year" dataDxfId="102" totalsRowDxfId="101"/>
    <tableColumn id="2" xr3:uid="{F009C475-BF22-4812-B192-2B47D1118E40}" name="Large suppliers_x000a_gas meters_x000a_smart in smart mode and advanced" dataDxfId="100" totalsRowDxfId="99" dataCellStyle="Comma" totalsRowCellStyle="Comma">
      <calculatedColumnFormula>B10+B26</calculatedColumnFormula>
    </tableColumn>
    <tableColumn id="3" xr3:uid="{5E229ED9-DF97-4AD4-BEDE-C1E3A6A6F373}" name="Large suppliers_x000a_gas meters_x000a_smart in_x000a_traditional mode" dataDxfId="98" totalsRowDxfId="97" dataCellStyle="Comma" totalsRowCellStyle="Comma">
      <calculatedColumnFormula>C10+C26</calculatedColumnFormula>
    </tableColumn>
    <tableColumn id="19" xr3:uid="{0540CCF9-24C4-478E-A710-D23E0D948F22}" name="Large suppliers_x000a_gas meters_x000a_total smart and advanced" dataDxfId="96" totalsRowDxfId="95" dataCellStyle="Comma" totalsRowCellStyle="Comma">
      <calculatedColumnFormula>D10+D26</calculatedColumnFormula>
    </tableColumn>
    <tableColumn id="4" xr3:uid="{6DB4D9C3-C67A-47DA-8F29-05895A618D9A}" name="Large suppliers_x000a_gas meters_x000a_non-smart" dataDxfId="94" totalsRowDxfId="93" dataCellStyle="Comma" totalsRowCellStyle="Comma">
      <calculatedColumnFormula>E10+E26</calculatedColumnFormula>
    </tableColumn>
    <tableColumn id="5" xr3:uid="{C02C6268-C258-49D7-89BA-C4AB8BE2C68B}" name="Large suppliers_x000a_electricity meters_x000a_smart in smart mode and advanced" dataDxfId="92" totalsRowDxfId="91" dataCellStyle="Comma" totalsRowCellStyle="Comma">
      <calculatedColumnFormula>F10+F26</calculatedColumnFormula>
    </tableColumn>
    <tableColumn id="6" xr3:uid="{A995B927-C85B-41D6-8800-DDBAA53A8ACF}" name="Large suppliers_x000a_electricity meters_x000a_smart in_x000a_traditional mode" dataDxfId="90" totalsRowDxfId="89" dataCellStyle="Comma" totalsRowCellStyle="Comma">
      <calculatedColumnFormula>G10+G26</calculatedColumnFormula>
    </tableColumn>
    <tableColumn id="20" xr3:uid="{DE21283C-A8C1-4467-9984-0A730EEBB61E}" name="Large suppliers_x000a_electricity meters_x000a_total smart and advanced" dataDxfId="88" totalsRowDxfId="87" dataCellStyle="Comma" totalsRowCellStyle="Comma">
      <calculatedColumnFormula>H10+H26</calculatedColumnFormula>
    </tableColumn>
    <tableColumn id="7" xr3:uid="{8CAC19EE-B058-4C75-9280-8F8F80D1ECA3}" name="Large suppliers_x000a_electricity meters_x000a_non-smart" dataDxfId="86" totalsRowDxfId="85" dataCellStyle="Comma" totalsRowCellStyle="Comma">
      <calculatedColumnFormula>I10+I26</calculatedColumnFormula>
    </tableColumn>
    <tableColumn id="8" xr3:uid="{84C70D45-3B39-4D70-BFF3-B40053093561}" name="Small _x000a_suppliers_x000a_gas meters_x000a_smart in smart mode and _x000a_advanced" dataDxfId="84" totalsRowDxfId="83" dataCellStyle="Comma" totalsRowCellStyle="Comma">
      <calculatedColumnFormula>J10+J26</calculatedColumnFormula>
    </tableColumn>
    <tableColumn id="9" xr3:uid="{E6C0C03E-7FFA-4C12-9006-0338DE66F233}" name="Small suppliers_x000a_gas meters_x000a_smart in_x000a_traditional mode" dataDxfId="82" totalsRowDxfId="81" dataCellStyle="Comma" totalsRowCellStyle="Comma">
      <calculatedColumnFormula>K10+K26</calculatedColumnFormula>
    </tableColumn>
    <tableColumn id="22" xr3:uid="{2CC236E5-2061-48B9-865C-D40EC76BF9EA}" name="Small suppliers_x000a_gas meters_x000a_total smart and advanced" dataDxfId="80" totalsRowDxfId="79" dataCellStyle="Comma" totalsRowCellStyle="Comma">
      <calculatedColumnFormula>L10+L26</calculatedColumnFormula>
    </tableColumn>
    <tableColumn id="10" xr3:uid="{7F184059-1B83-4321-B162-F5E9E27A470B}" name="Small suppliers_x000a_gas meters_x000a_non-smart" dataDxfId="78" totalsRowDxfId="77" dataCellStyle="Comma" totalsRowCellStyle="Comma">
      <calculatedColumnFormula>M10+M26</calculatedColumnFormula>
    </tableColumn>
    <tableColumn id="11" xr3:uid="{56307E3B-3C98-41FC-A0AA-2E65E1126668}" name="Small suppliers_x000a_electricity meters_x000a_smart in smart mode and advanced" dataDxfId="76" totalsRowDxfId="75" dataCellStyle="Comma" totalsRowCellStyle="Comma">
      <calculatedColumnFormula>N10+N26</calculatedColumnFormula>
    </tableColumn>
    <tableColumn id="12" xr3:uid="{46DA4028-88F0-4ACC-A326-4CA4CC8582E0}" name="Small suppliers_x000a_electricity meters_x000a_smart in_x000a_traditional mode" dataDxfId="74" totalsRowDxfId="73" dataCellStyle="Comma" totalsRowCellStyle="Comma">
      <calculatedColumnFormula>O10+O26</calculatedColumnFormula>
    </tableColumn>
    <tableColumn id="23" xr3:uid="{394E829F-D83B-4DDF-B0DB-DFC3FBA3F1F2}" name="Small_x000a_suppliers_x000a_electricity meters_x000a_total smart and_x000a_advanced" dataDxfId="72" totalsRowDxfId="71" dataCellStyle="Comma" totalsRowCellStyle="Comma">
      <calculatedColumnFormula>P10+P26</calculatedColumnFormula>
    </tableColumn>
    <tableColumn id="13" xr3:uid="{3D0B84DA-585C-438E-9C68-DC1AC966F85A}" name="Small suppliers_x000a_electricity meters_x000a_non-smart" dataDxfId="70" dataCellStyle="Comma" totalsRowCellStyle="Comma">
      <calculatedColumnFormula>Q10+Q26</calculatedColumnFormula>
    </tableColumn>
    <tableColumn id="14" xr3:uid="{D0AE50AC-B271-4C39-A8A3-F0802E17B7F5}" name="All suppliers_x000a_smart in smart mode and _x000a_advanced" dataDxfId="69" totalsRowDxfId="68" dataCellStyle="Comma" totalsRowCellStyle="Comma">
      <calculatedColumnFormula>R10+R26</calculatedColumnFormula>
    </tableColumn>
    <tableColumn id="15" xr3:uid="{E13479CE-2950-4F42-80E4-D5D56B3A1B6A}" name="All suppliers_x000a_smart in_x000a_traditional mode" dataDxfId="67" totalsRowDxfId="66" dataCellStyle="Comma">
      <calculatedColumnFormula>S10+S26</calculatedColumnFormula>
    </tableColumn>
    <tableColumn id="24" xr3:uid="{D772084C-7D22-4555-9E93-1831261F1808}" name="All suppliers_x000a_total smart and _x000a_advanced" dataDxfId="65" totalsRowDxfId="64" dataCellStyle="Comma" totalsRowCellStyle="Comma">
      <calculatedColumnFormula>T10+T26</calculatedColumnFormula>
    </tableColumn>
    <tableColumn id="16" xr3:uid="{21420661-4B0E-45EE-9CD5-DC5C1C5085CF}" name="All suppliers_x000a_non-smart" dataDxfId="63" totalsRowDxfId="62" dataCellStyle="Comma" totalsRowCellStyle="Comma">
      <calculatedColumnFormula>U10+U26</calculatedColumnFormula>
    </tableColumn>
    <tableColumn id="17" xr3:uid="{6AFC170C-46DD-4976-8639-4F0FBD587452}" name="Total" dataDxfId="61" totalsRowDxfId="60" dataCellStyle="Comma" totalsRowCellStyle="Comma">
      <calculatedColumnFormula>V10+V26</calculatedColumnFormula>
    </tableColumn>
    <tableColumn id="18" xr3:uid="{0F0C5E91-659D-4ADB-9082-6FFBBE10D085}" name="Notes" dataDxfId="59" totalsRowDxfId="58" dataCellStyle="Comma" totalsRow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martmetering@energysecurity.gov.uk" TargetMode="External"/><Relationship Id="rId2" Type="http://schemas.openxmlformats.org/officeDocument/2006/relationships/hyperlink" Target="https://www.gov.uk/government/collections/smart-meters-statistics" TargetMode="External"/><Relationship Id="rId1" Type="http://schemas.openxmlformats.org/officeDocument/2006/relationships/hyperlink" Target="mailto:smartmeter.stats@energysecurity.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BCE9C-AD0C-4D10-B4CE-EE26BB4CD953}">
  <sheetPr codeName="Sheet2">
    <pageSetUpPr fitToPage="1"/>
  </sheetPr>
  <dimension ref="A1:C39"/>
  <sheetViews>
    <sheetView showGridLines="0" tabSelected="1" workbookViewId="0"/>
  </sheetViews>
  <sheetFormatPr defaultColWidth="9.1796875" defaultRowHeight="0" customHeight="1" zeroHeight="1" x14ac:dyDescent="0.35"/>
  <cols>
    <col min="1" max="1" width="97.81640625" style="6" customWidth="1"/>
    <col min="2" max="16384" width="9.1796875" style="6"/>
  </cols>
  <sheetData>
    <row r="1" spans="1:3" ht="43.5" customHeight="1" x14ac:dyDescent="0.35">
      <c r="A1" s="76" t="s">
        <v>0</v>
      </c>
    </row>
    <row r="2" spans="1:3" ht="77.25" customHeight="1" x14ac:dyDescent="0.55000000000000004">
      <c r="A2" s="66" t="s">
        <v>1</v>
      </c>
      <c r="C2" s="77"/>
    </row>
    <row r="3" spans="1:3" ht="18" customHeight="1" x14ac:dyDescent="0.35">
      <c r="A3" s="38" t="s">
        <v>2</v>
      </c>
    </row>
    <row r="4" spans="1:3" ht="25.5" customHeight="1" x14ac:dyDescent="0.5">
      <c r="A4" s="67" t="s">
        <v>3</v>
      </c>
    </row>
    <row r="5" spans="1:3" ht="15" customHeight="1" x14ac:dyDescent="0.35">
      <c r="A5" s="78" t="s">
        <v>4</v>
      </c>
    </row>
    <row r="6" spans="1:3" ht="15" customHeight="1" x14ac:dyDescent="0.35">
      <c r="A6" s="78" t="s">
        <v>5</v>
      </c>
    </row>
    <row r="7" spans="1:3" s="79" customFormat="1" ht="25.5" customHeight="1" x14ac:dyDescent="0.55000000000000004">
      <c r="A7" s="68" t="s">
        <v>6</v>
      </c>
    </row>
    <row r="8" spans="1:3" ht="219" customHeight="1" x14ac:dyDescent="0.35">
      <c r="A8" s="80" t="s">
        <v>7</v>
      </c>
    </row>
    <row r="9" spans="1:3" s="81" customFormat="1" ht="25.5" customHeight="1" x14ac:dyDescent="0.5">
      <c r="A9" s="68" t="s">
        <v>8</v>
      </c>
    </row>
    <row r="10" spans="1:3" s="81" customFormat="1" ht="15" customHeight="1" x14ac:dyDescent="0.5">
      <c r="A10" s="82" t="s">
        <v>9</v>
      </c>
    </row>
    <row r="11" spans="1:3" ht="14.5" x14ac:dyDescent="0.35">
      <c r="A11" s="83" t="s">
        <v>10</v>
      </c>
    </row>
    <row r="12" spans="1:3" ht="15" customHeight="1" x14ac:dyDescent="0.35">
      <c r="A12" s="62" t="s">
        <v>11</v>
      </c>
    </row>
    <row r="13" spans="1:3" ht="15" customHeight="1" x14ac:dyDescent="0.35">
      <c r="A13" s="84" t="s">
        <v>12</v>
      </c>
    </row>
    <row r="14" spans="1:3" ht="15" customHeight="1" x14ac:dyDescent="0.35">
      <c r="A14" s="85" t="s">
        <v>13</v>
      </c>
    </row>
    <row r="15" spans="1:3" ht="15" customHeight="1" x14ac:dyDescent="0.35">
      <c r="A15" s="86" t="s">
        <v>14</v>
      </c>
    </row>
    <row r="16" spans="1:3" ht="15" customHeight="1" x14ac:dyDescent="0.35">
      <c r="A16" s="87" t="s">
        <v>15</v>
      </c>
    </row>
    <row r="17" s="6" customFormat="1" ht="15" customHeight="1" x14ac:dyDescent="0.35"/>
    <row r="18" s="6" customFormat="1" ht="15" customHeight="1" x14ac:dyDescent="0.35"/>
    <row r="19" s="6" customFormat="1" ht="15" customHeight="1" x14ac:dyDescent="0.35"/>
    <row r="20" s="6" customFormat="1" ht="15" customHeight="1" x14ac:dyDescent="0.35"/>
    <row r="21" s="6" customFormat="1" ht="15" customHeight="1" x14ac:dyDescent="0.35"/>
    <row r="22" s="6" customFormat="1" ht="15" customHeight="1" x14ac:dyDescent="0.35"/>
    <row r="23" s="6" customFormat="1" ht="15" customHeight="1" x14ac:dyDescent="0.35"/>
    <row r="24" s="6" customFormat="1" ht="15" customHeight="1" x14ac:dyDescent="0.35"/>
    <row r="25" s="6" customFormat="1" ht="15" customHeight="1" x14ac:dyDescent="0.35"/>
    <row r="26" s="6" customFormat="1" ht="15" customHeight="1" x14ac:dyDescent="0.35"/>
    <row r="27" s="6" customFormat="1" ht="15" customHeight="1" x14ac:dyDescent="0.35"/>
    <row r="28" s="6" customFormat="1" ht="15" customHeight="1" x14ac:dyDescent="0.35"/>
    <row r="29" s="6" customFormat="1" ht="15" customHeight="1" x14ac:dyDescent="0.35"/>
    <row r="30" s="6" customFormat="1" ht="15" customHeight="1" x14ac:dyDescent="0.35"/>
    <row r="31" s="6" customFormat="1" ht="15" customHeight="1" x14ac:dyDescent="0.35"/>
    <row r="32" s="6" customFormat="1" ht="15" customHeight="1" x14ac:dyDescent="0.35"/>
    <row r="33" s="6" customFormat="1" ht="15" customHeight="1" x14ac:dyDescent="0.35"/>
    <row r="34" s="6" customFormat="1" ht="15" customHeight="1" x14ac:dyDescent="0.35"/>
    <row r="35" s="6" customFormat="1" ht="15" customHeight="1" x14ac:dyDescent="0.35"/>
    <row r="36" s="6" customFormat="1" ht="15" customHeight="1" x14ac:dyDescent="0.35"/>
    <row r="37" s="6" customFormat="1" ht="15" customHeight="1" x14ac:dyDescent="0.35"/>
    <row r="38" s="6" customFormat="1" ht="15" customHeight="1" x14ac:dyDescent="0.35"/>
    <row r="39" s="6" customFormat="1" ht="15" customHeight="1" x14ac:dyDescent="0.35"/>
  </sheetData>
  <hyperlinks>
    <hyperlink ref="A12" r:id="rId1" xr:uid="{2C77CF19-B333-4DB6-AA40-BB9DD23B24C2}"/>
    <hyperlink ref="A3" r:id="rId2" xr:uid="{C02A0D55-4624-406F-9E42-491D26028116}"/>
    <hyperlink ref="A15" r:id="rId3" xr:uid="{ECCE3335-721B-4638-97E3-C01099920F79}"/>
  </hyperlinks>
  <pageMargins left="0.7" right="0.7" top="0.75" bottom="0.75" header="0.3" footer="0.3"/>
  <pageSetup paperSize="9" scale="85" orientation="landscape" verticalDpi="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4"/>
  <sheetViews>
    <sheetView showGridLines="0" workbookViewId="0"/>
  </sheetViews>
  <sheetFormatPr defaultColWidth="9.1796875" defaultRowHeight="15" customHeight="1" x14ac:dyDescent="0.35"/>
  <cols>
    <col min="1" max="1" width="136.453125" style="6" customWidth="1"/>
    <col min="2" max="2" width="79.7265625" style="6" customWidth="1"/>
    <col min="3" max="3" width="9.7265625" style="6" customWidth="1"/>
    <col min="4" max="4" width="20" style="6" customWidth="1"/>
    <col min="5" max="13" width="9.7265625" style="6" customWidth="1"/>
    <col min="14" max="14" width="9.1796875" style="6" customWidth="1"/>
    <col min="15" max="16384" width="9.1796875" style="6"/>
  </cols>
  <sheetData>
    <row r="1" spans="1:11" ht="43.5" customHeight="1" x14ac:dyDescent="0.35">
      <c r="A1" s="23" t="s">
        <v>16</v>
      </c>
    </row>
    <row r="2" spans="1:11" ht="17.149999999999999" customHeight="1" x14ac:dyDescent="0.35">
      <c r="A2" s="24" t="s">
        <v>17</v>
      </c>
    </row>
    <row r="3" spans="1:11" ht="25.5" customHeight="1" x14ac:dyDescent="0.35">
      <c r="A3" s="27" t="s">
        <v>18</v>
      </c>
    </row>
    <row r="4" spans="1:11" s="42" customFormat="1" ht="17.149999999999999" customHeight="1" x14ac:dyDescent="0.35">
      <c r="A4" s="39" t="s">
        <v>19</v>
      </c>
      <c r="B4" s="40"/>
      <c r="C4" s="41"/>
      <c r="D4" s="41"/>
    </row>
    <row r="5" spans="1:11" s="42" customFormat="1" ht="17.149999999999999" customHeight="1" x14ac:dyDescent="0.35">
      <c r="A5" s="43" t="s">
        <v>20</v>
      </c>
      <c r="B5" s="40"/>
      <c r="C5" s="41"/>
      <c r="D5" s="41"/>
    </row>
    <row r="6" spans="1:11" s="42" customFormat="1" ht="17.149999999999999" customHeight="1" x14ac:dyDescent="0.35">
      <c r="A6" s="43" t="s">
        <v>21</v>
      </c>
      <c r="B6" s="40"/>
      <c r="C6" s="41"/>
      <c r="D6" s="41"/>
    </row>
    <row r="7" spans="1:11" s="42" customFormat="1" ht="17.149999999999999" customHeight="1" x14ac:dyDescent="0.35">
      <c r="A7" s="43" t="s">
        <v>22</v>
      </c>
      <c r="B7" s="40"/>
      <c r="C7" s="41"/>
      <c r="D7" s="41"/>
    </row>
    <row r="8" spans="1:11" s="42" customFormat="1" ht="17.149999999999999" customHeight="1" x14ac:dyDescent="0.35">
      <c r="A8" s="43" t="s">
        <v>23</v>
      </c>
      <c r="B8" s="44"/>
      <c r="C8" s="45"/>
      <c r="D8" s="45"/>
      <c r="F8" s="46"/>
      <c r="G8" s="46"/>
      <c r="I8" s="46"/>
      <c r="J8" s="46"/>
      <c r="K8" s="46"/>
    </row>
    <row r="9" spans="1:11" s="42" customFormat="1" ht="17.149999999999999" customHeight="1" x14ac:dyDescent="0.35">
      <c r="A9" s="43" t="s">
        <v>24</v>
      </c>
      <c r="B9" s="44"/>
      <c r="C9" s="45"/>
      <c r="D9" s="45"/>
      <c r="F9" s="46"/>
      <c r="G9" s="46"/>
      <c r="H9" s="46"/>
      <c r="I9" s="46"/>
      <c r="J9" s="46"/>
      <c r="K9" s="46"/>
    </row>
    <row r="10" spans="1:11" s="42" customFormat="1" ht="17.149999999999999" customHeight="1" x14ac:dyDescent="0.35">
      <c r="A10" s="43" t="s">
        <v>25</v>
      </c>
      <c r="B10" s="44"/>
      <c r="C10" s="45"/>
      <c r="D10" s="45"/>
    </row>
    <row r="11" spans="1:11" s="42" customFormat="1" ht="17.149999999999999" customHeight="1" x14ac:dyDescent="0.35">
      <c r="A11" s="43" t="s">
        <v>26</v>
      </c>
      <c r="B11" s="44"/>
      <c r="C11" s="45"/>
      <c r="D11" s="45"/>
    </row>
    <row r="12" spans="1:11" s="42" customFormat="1" ht="17.149999999999999" customHeight="1" x14ac:dyDescent="0.35">
      <c r="A12" s="43" t="s">
        <v>27</v>
      </c>
      <c r="B12" s="44"/>
      <c r="C12" s="45"/>
      <c r="D12" s="47"/>
    </row>
    <row r="13" spans="1:11" s="42" customFormat="1" ht="17.149999999999999" customHeight="1" x14ac:dyDescent="0.35">
      <c r="A13" s="43" t="s">
        <v>28</v>
      </c>
      <c r="B13" s="44"/>
    </row>
    <row r="14" spans="1:11" ht="15" customHeight="1" x14ac:dyDescent="0.35">
      <c r="A14" s="43"/>
    </row>
  </sheetData>
  <phoneticPr fontId="15" type="noConversion"/>
  <hyperlinks>
    <hyperlink ref="A8" location="Table1!A1" display="Table 1: Quarterly domestic meters operated by large energy suppliers" xr:uid="{3B874029-C849-42F0-8759-91898FADA92C}"/>
    <hyperlink ref="A9" location="Table2!A1" display="Table 2: Quarterly domestic smart meters installed by large energy suppliers" xr:uid="{AE4B2F18-250E-456B-84FF-10202D8C23B4}"/>
    <hyperlink ref="A10:B10" location="'Table 3 ND Operating - Large'!A1" display="Table3" xr:uid="{DB46D9B2-E345-4051-AD8E-5093D1B236AC}"/>
    <hyperlink ref="A12:B12" location="Table5!A1" display="Table5" xr:uid="{F0B46C4C-50E1-4B38-9E03-4647FE17860D}"/>
    <hyperlink ref="A13:B13" location="'Table 6 Annual Installed'!A1" display="Table6" xr:uid="{247D02CC-141E-48E6-90D1-2701C34EF299}"/>
    <hyperlink ref="A5" location="Cover_sheet!A1" display="Cover sheet" xr:uid="{4A194161-3677-4499-913E-559D4A522C75}"/>
    <hyperlink ref="A6" location="'Contents'!A1" display="Contents" xr:uid="{C4A74381-EA2F-419A-88FF-F4EE8F4E770D}"/>
    <hyperlink ref="A7" location="Notes!A1" display="Notes" xr:uid="{D62EAE4F-4C03-42E8-B369-B588CF1D4DD4}"/>
    <hyperlink ref="A10" location="Table3!A1" display="Table 3: Quarterly non-domestic meters operated by large energy suppliers" xr:uid="{C16FC82E-4A2B-461E-B010-7DA49E87D88F}"/>
    <hyperlink ref="A11" location="Table4!A1" display="Table 4: Quarterly non-domestic smart and advanced meters installed by large energy suppliers" xr:uid="{82D6E2A4-C413-49AF-9D4C-B02DD623F6E7}"/>
    <hyperlink ref="A12" location="Table5!A1" display="Table 5: Annual meters operated by large and small energy suppliers" xr:uid="{2CA869CD-F8C2-49A0-8D58-72442A85A682}"/>
    <hyperlink ref="A13" location="Table6!A1" display="Table 6: Annual smart and advanced meters installed by large and small energy suppliers" xr:uid="{061F51F9-1695-46BC-87D3-EBB8E8779A1B}"/>
  </hyperlinks>
  <pageMargins left="0.7" right="0.7" top="0.75" bottom="0.75" header="0.3" footer="0.3"/>
  <pageSetup paperSize="9" scale="37" orientation="landscape"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E819-1C50-4C68-AFAD-6BDD16A8EA48}">
  <sheetPr codeName="Sheet5">
    <pageSetUpPr fitToPage="1"/>
  </sheetPr>
  <dimension ref="A1:AP70"/>
  <sheetViews>
    <sheetView showGridLines="0" zoomScaleNormal="100" workbookViewId="0">
      <pane ySplit="5" topLeftCell="A6" activePane="bottomLeft" state="frozen"/>
      <selection activeCell="D4" sqref="D4"/>
      <selection pane="bottomLeft" activeCell="A6" sqref="A6"/>
    </sheetView>
  </sheetViews>
  <sheetFormatPr defaultColWidth="9.1796875" defaultRowHeight="0" customHeight="1" zeroHeight="1" x14ac:dyDescent="0.35"/>
  <cols>
    <col min="1" max="1" width="10.1796875" customWidth="1"/>
    <col min="2" max="2" width="129.26953125" customWidth="1"/>
    <col min="3" max="13" width="10.54296875" customWidth="1"/>
  </cols>
  <sheetData>
    <row r="1" spans="1:42" ht="25.5" customHeight="1" x14ac:dyDescent="0.35">
      <c r="A1" s="37" t="s">
        <v>29</v>
      </c>
    </row>
    <row r="2" spans="1:42" ht="17.149999999999999" customHeight="1" x14ac:dyDescent="0.35">
      <c r="A2" s="19" t="s">
        <v>30</v>
      </c>
    </row>
    <row r="3" spans="1:42" s="31" customFormat="1" ht="17.149999999999999" customHeight="1" x14ac:dyDescent="0.35">
      <c r="A3" s="24" t="s">
        <v>31</v>
      </c>
      <c r="B3" s="30"/>
      <c r="C3" s="29"/>
      <c r="D3" s="7"/>
      <c r="E3" s="7"/>
      <c r="F3" s="8"/>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s="22" customFormat="1" ht="23.25" customHeight="1" x14ac:dyDescent="0.35">
      <c r="A4" s="35" t="s">
        <v>32</v>
      </c>
      <c r="B4" s="32"/>
    </row>
    <row r="5" spans="1:42" ht="30.75" customHeight="1" x14ac:dyDescent="0.35">
      <c r="A5" s="33" t="s">
        <v>33</v>
      </c>
      <c r="B5" s="34" t="s">
        <v>34</v>
      </c>
      <c r="C5" s="14"/>
      <c r="D5" s="14"/>
      <c r="E5" s="14"/>
      <c r="F5" s="14"/>
      <c r="G5" s="14"/>
      <c r="H5" s="14"/>
      <c r="I5" s="14"/>
      <c r="J5" s="14"/>
      <c r="K5" s="14"/>
      <c r="L5" s="14"/>
    </row>
    <row r="6" spans="1:42" ht="17.149999999999999" customHeight="1" x14ac:dyDescent="0.35">
      <c r="A6" s="20">
        <v>1</v>
      </c>
      <c r="B6" s="5" t="s">
        <v>35</v>
      </c>
      <c r="C6" s="14"/>
      <c r="D6" s="14"/>
      <c r="E6" s="14"/>
      <c r="F6" s="14"/>
      <c r="G6" s="14"/>
      <c r="H6" s="14"/>
      <c r="I6" s="14"/>
      <c r="J6" s="14"/>
      <c r="K6" s="14"/>
      <c r="L6" s="14"/>
    </row>
    <row r="7" spans="1:42" ht="17.149999999999999" customHeight="1" x14ac:dyDescent="0.35">
      <c r="A7" s="20">
        <v>2</v>
      </c>
      <c r="B7" s="12" t="s">
        <v>36</v>
      </c>
      <c r="C7" s="14"/>
      <c r="D7" s="14"/>
      <c r="E7" s="14"/>
      <c r="F7" s="14"/>
      <c r="G7" s="14"/>
      <c r="H7" s="14"/>
      <c r="I7" s="14"/>
      <c r="J7" s="14"/>
      <c r="K7" s="14"/>
      <c r="L7" s="14"/>
    </row>
    <row r="8" spans="1:42" ht="17.149999999999999" customHeight="1" x14ac:dyDescent="0.35">
      <c r="A8" s="21">
        <v>3</v>
      </c>
      <c r="B8" s="12" t="s">
        <v>37</v>
      </c>
      <c r="C8" s="14"/>
      <c r="D8" s="14"/>
      <c r="E8" s="14"/>
      <c r="F8" s="14"/>
      <c r="G8" s="14"/>
      <c r="H8" s="14"/>
      <c r="I8" s="14"/>
      <c r="J8" s="14"/>
      <c r="K8" s="14"/>
      <c r="L8" s="14"/>
    </row>
    <row r="9" spans="1:42" ht="17.149999999999999" customHeight="1" x14ac:dyDescent="0.35">
      <c r="A9" s="20">
        <v>4</v>
      </c>
      <c r="B9" s="5" t="s">
        <v>38</v>
      </c>
      <c r="C9" s="14"/>
      <c r="D9" s="14"/>
      <c r="E9" s="14"/>
      <c r="F9" s="14"/>
      <c r="G9" s="14"/>
      <c r="H9" s="14"/>
      <c r="I9" s="14"/>
      <c r="J9" s="14"/>
      <c r="K9" s="14"/>
      <c r="L9" s="14"/>
    </row>
    <row r="10" spans="1:42" ht="17.149999999999999" customHeight="1" x14ac:dyDescent="0.35">
      <c r="A10" s="20">
        <v>5</v>
      </c>
      <c r="B10" s="5" t="s">
        <v>39</v>
      </c>
      <c r="C10" s="14"/>
      <c r="D10" s="15"/>
      <c r="E10" s="14"/>
      <c r="F10" s="14"/>
      <c r="G10" s="14"/>
      <c r="H10" s="14"/>
      <c r="I10" s="14"/>
      <c r="J10" s="14"/>
      <c r="K10" s="14"/>
      <c r="L10" s="14"/>
    </row>
    <row r="11" spans="1:42" ht="17.149999999999999" customHeight="1" x14ac:dyDescent="0.35">
      <c r="A11" s="21">
        <v>6</v>
      </c>
      <c r="B11" s="5" t="s">
        <v>40</v>
      </c>
      <c r="C11" s="14"/>
      <c r="D11" s="14"/>
      <c r="E11" s="14"/>
      <c r="F11" s="14"/>
      <c r="G11" s="14"/>
      <c r="H11" s="14"/>
      <c r="I11" s="14"/>
      <c r="J11" s="14"/>
      <c r="K11" s="14"/>
      <c r="L11" s="14"/>
    </row>
    <row r="12" spans="1:42" ht="17.149999999999999" customHeight="1" x14ac:dyDescent="0.35">
      <c r="A12" s="20">
        <v>7</v>
      </c>
      <c r="B12" s="13" t="s">
        <v>41</v>
      </c>
      <c r="C12" s="14"/>
      <c r="D12" s="14"/>
      <c r="E12" s="14"/>
      <c r="F12" s="14"/>
      <c r="G12" s="14"/>
      <c r="H12" s="14"/>
      <c r="I12" s="14"/>
      <c r="J12" s="14"/>
      <c r="K12" s="14"/>
      <c r="L12" s="14"/>
    </row>
    <row r="13" spans="1:42" ht="17.149999999999999" customHeight="1" x14ac:dyDescent="0.35">
      <c r="A13" s="20">
        <v>8</v>
      </c>
      <c r="B13" s="13" t="s">
        <v>42</v>
      </c>
      <c r="C13" s="14"/>
      <c r="D13" s="14"/>
      <c r="E13" s="14"/>
      <c r="F13" s="14"/>
      <c r="G13" s="14"/>
      <c r="H13" s="14"/>
      <c r="I13" s="14"/>
      <c r="J13" s="14"/>
      <c r="K13" s="14"/>
      <c r="L13" s="14"/>
    </row>
    <row r="14" spans="1:42" ht="17.149999999999999" customHeight="1" x14ac:dyDescent="0.35">
      <c r="A14" s="21">
        <v>9</v>
      </c>
      <c r="B14" s="5" t="s">
        <v>43</v>
      </c>
      <c r="C14" s="14"/>
      <c r="D14" s="14"/>
      <c r="E14" s="14"/>
      <c r="F14" s="14"/>
      <c r="G14" s="14"/>
      <c r="H14" s="14"/>
      <c r="I14" s="14"/>
      <c r="J14" s="14"/>
      <c r="K14" s="14"/>
      <c r="L14" s="14"/>
    </row>
    <row r="15" spans="1:42" ht="17.149999999999999" customHeight="1" x14ac:dyDescent="0.35">
      <c r="A15" s="21">
        <v>10</v>
      </c>
      <c r="B15" s="5" t="s">
        <v>44</v>
      </c>
      <c r="C15" s="14"/>
      <c r="D15" s="14"/>
      <c r="E15" s="14"/>
      <c r="F15" s="14"/>
      <c r="G15" s="14"/>
      <c r="H15" s="14"/>
      <c r="I15" s="14"/>
      <c r="J15" s="14"/>
      <c r="K15" s="14"/>
      <c r="L15" s="14"/>
    </row>
    <row r="16" spans="1:42" ht="17.149999999999999" customHeight="1" x14ac:dyDescent="0.35">
      <c r="A16" s="20">
        <v>11</v>
      </c>
      <c r="B16" s="5" t="s">
        <v>45</v>
      </c>
      <c r="C16" s="14"/>
      <c r="D16" s="14"/>
      <c r="E16" s="14"/>
      <c r="F16" s="14"/>
      <c r="G16" s="14"/>
      <c r="H16" s="14"/>
      <c r="I16" s="14"/>
      <c r="J16" s="14"/>
      <c r="K16" s="14"/>
      <c r="L16" s="14"/>
    </row>
    <row r="17" spans="1:12" ht="17.149999999999999" customHeight="1" x14ac:dyDescent="0.35">
      <c r="A17" s="20">
        <v>12</v>
      </c>
      <c r="B17" s="5" t="s">
        <v>46</v>
      </c>
      <c r="C17" s="14"/>
      <c r="D17" s="14"/>
      <c r="E17" s="14"/>
      <c r="F17" s="14"/>
      <c r="G17" s="14"/>
      <c r="H17" s="14"/>
      <c r="I17" s="14"/>
      <c r="J17" s="14"/>
      <c r="K17" s="14"/>
      <c r="L17" s="14"/>
    </row>
    <row r="18" spans="1:12" ht="17.149999999999999" customHeight="1" x14ac:dyDescent="0.35">
      <c r="A18" s="21">
        <v>13</v>
      </c>
      <c r="B18" s="5" t="s">
        <v>47</v>
      </c>
      <c r="C18" s="14"/>
      <c r="D18" s="14"/>
      <c r="E18" s="14"/>
      <c r="F18" s="14"/>
      <c r="G18" s="14"/>
      <c r="H18" s="14"/>
      <c r="I18" s="14"/>
      <c r="J18" s="14"/>
      <c r="K18" s="14"/>
      <c r="L18" s="14"/>
    </row>
    <row r="19" spans="1:12" ht="17.149999999999999" customHeight="1" x14ac:dyDescent="0.35">
      <c r="A19" s="20">
        <v>14</v>
      </c>
      <c r="B19" s="5" t="s">
        <v>48</v>
      </c>
      <c r="C19" s="14"/>
      <c r="D19" s="14"/>
      <c r="E19" s="14"/>
      <c r="F19" s="14"/>
      <c r="G19" s="14"/>
      <c r="H19" s="14"/>
      <c r="I19" s="14"/>
      <c r="J19" s="14"/>
      <c r="K19" s="14"/>
      <c r="L19" s="14"/>
    </row>
    <row r="20" spans="1:12" ht="17.149999999999999" customHeight="1" x14ac:dyDescent="0.35">
      <c r="A20" s="20">
        <v>15</v>
      </c>
      <c r="B20" s="5" t="s">
        <v>49</v>
      </c>
      <c r="C20" s="14"/>
      <c r="D20" s="14"/>
      <c r="E20" s="14"/>
      <c r="F20" s="14"/>
      <c r="G20" s="14"/>
      <c r="H20" s="14"/>
      <c r="I20" s="14"/>
      <c r="J20" s="14"/>
      <c r="K20" s="14"/>
      <c r="L20" s="14"/>
    </row>
    <row r="21" spans="1:12" ht="16.5" customHeight="1" x14ac:dyDescent="0.35">
      <c r="A21" s="20">
        <v>16</v>
      </c>
      <c r="B21" s="5" t="s">
        <v>50</v>
      </c>
      <c r="C21" s="14"/>
      <c r="D21" s="14"/>
      <c r="E21" s="14"/>
      <c r="F21" s="14"/>
      <c r="G21" s="14"/>
      <c r="H21" s="14"/>
      <c r="I21" s="14"/>
      <c r="J21" s="14"/>
      <c r="K21" s="14"/>
      <c r="L21" s="14"/>
    </row>
    <row r="22" spans="1:12" ht="16.5" customHeight="1" x14ac:dyDescent="0.35">
      <c r="A22" s="20">
        <v>17</v>
      </c>
      <c r="B22" s="5" t="s">
        <v>51</v>
      </c>
      <c r="C22" s="16"/>
      <c r="D22" s="16"/>
      <c r="E22" s="16"/>
      <c r="F22" s="16"/>
      <c r="G22" s="16"/>
      <c r="H22" s="16"/>
      <c r="I22" s="16"/>
      <c r="J22" s="16"/>
      <c r="K22" s="16"/>
      <c r="L22" s="16"/>
    </row>
    <row r="23" spans="1:12" ht="29.25" customHeight="1" x14ac:dyDescent="0.35">
      <c r="A23" s="22">
        <v>18</v>
      </c>
      <c r="B23" s="16" t="s">
        <v>52</v>
      </c>
    </row>
    <row r="24" spans="1:12" ht="29.25" customHeight="1" x14ac:dyDescent="0.35">
      <c r="A24" s="22">
        <v>19</v>
      </c>
      <c r="B24" s="16" t="s">
        <v>53</v>
      </c>
    </row>
    <row r="25" spans="1:12" ht="29.25" customHeight="1" x14ac:dyDescent="0.35">
      <c r="A25" s="22">
        <v>20</v>
      </c>
      <c r="B25" s="49" t="s">
        <v>54</v>
      </c>
    </row>
    <row r="26" spans="1:12" ht="16.5" customHeight="1" x14ac:dyDescent="0.35">
      <c r="A26" s="22">
        <v>21</v>
      </c>
      <c r="B26" s="49" t="s">
        <v>55</v>
      </c>
      <c r="D26" s="50"/>
    </row>
    <row r="27" spans="1:12" ht="16.5" customHeight="1" x14ac:dyDescent="0.35">
      <c r="A27" s="48">
        <v>22</v>
      </c>
      <c r="B27" s="49" t="s">
        <v>56</v>
      </c>
    </row>
    <row r="28" spans="1:12" ht="29" x14ac:dyDescent="0.35">
      <c r="A28" s="22">
        <v>23</v>
      </c>
      <c r="B28" s="51" t="s">
        <v>57</v>
      </c>
    </row>
    <row r="29" spans="1:12" ht="16.5" customHeight="1" x14ac:dyDescent="0.35">
      <c r="A29" s="22">
        <v>24</v>
      </c>
      <c r="B29" s="51" t="s">
        <v>58</v>
      </c>
    </row>
    <row r="30" spans="1:12" ht="16.5" customHeight="1" x14ac:dyDescent="0.35">
      <c r="A30" s="21">
        <v>25</v>
      </c>
      <c r="B30" s="5" t="s">
        <v>59</v>
      </c>
    </row>
    <row r="31" spans="1:12" ht="15" customHeight="1" x14ac:dyDescent="0.35">
      <c r="A31" s="20">
        <v>26</v>
      </c>
      <c r="B31" s="5" t="s">
        <v>60</v>
      </c>
    </row>
    <row r="32" spans="1:12" ht="15" customHeight="1" x14ac:dyDescent="0.35">
      <c r="A32" s="20">
        <v>27</v>
      </c>
      <c r="B32" s="5" t="s">
        <v>61</v>
      </c>
    </row>
    <row r="33" spans="1:2" ht="43.5" x14ac:dyDescent="0.35">
      <c r="A33" s="20">
        <v>28</v>
      </c>
      <c r="B33" s="49" t="s">
        <v>62</v>
      </c>
    </row>
    <row r="34" spans="1:2" ht="15" customHeight="1" x14ac:dyDescent="0.35">
      <c r="A34" s="1"/>
      <c r="B34" s="4"/>
    </row>
    <row r="35" spans="1:2" ht="15" customHeight="1" x14ac:dyDescent="0.35">
      <c r="A35" s="3"/>
    </row>
    <row r="36" spans="1:2" ht="15" customHeight="1" x14ac:dyDescent="0.35"/>
    <row r="37" spans="1:2" ht="15" customHeight="1" x14ac:dyDescent="0.35"/>
    <row r="38" spans="1:2" ht="15" customHeight="1" x14ac:dyDescent="0.35"/>
    <row r="39" spans="1:2" ht="15" customHeight="1" x14ac:dyDescent="0.35"/>
    <row r="40" spans="1:2" ht="15" customHeight="1" x14ac:dyDescent="0.35"/>
    <row r="41" spans="1:2" ht="15" customHeight="1" x14ac:dyDescent="0.35"/>
    <row r="42" spans="1:2" ht="15" customHeight="1" x14ac:dyDescent="0.35"/>
    <row r="43" spans="1:2" ht="15" customHeight="1" x14ac:dyDescent="0.35"/>
    <row r="44" spans="1:2" ht="15" customHeight="1" x14ac:dyDescent="0.35"/>
    <row r="45" spans="1:2" ht="15" hidden="1" customHeight="1" x14ac:dyDescent="0.35">
      <c r="B45" s="2"/>
    </row>
    <row r="46" spans="1:2" ht="15" customHeight="1" x14ac:dyDescent="0.35">
      <c r="A46" s="1"/>
    </row>
    <row r="47" spans="1:2" ht="15" customHeight="1" x14ac:dyDescent="0.35"/>
    <row r="48" spans="1:2"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60" ht="15" customHeight="1" x14ac:dyDescent="0.35"/>
    <row r="61" ht="15" customHeight="1" x14ac:dyDescent="0.35"/>
    <row r="62" ht="15" customHeight="1" x14ac:dyDescent="0.35"/>
    <row r="63" ht="15" customHeight="1" x14ac:dyDescent="0.35"/>
    <row r="67" ht="15" customHeight="1" x14ac:dyDescent="0.35"/>
    <row r="68" ht="15" customHeight="1" x14ac:dyDescent="0.35"/>
    <row r="69" ht="15" customHeight="1" x14ac:dyDescent="0.35"/>
    <row r="70" ht="15" customHeight="1" x14ac:dyDescent="0.35"/>
  </sheetData>
  <pageMargins left="0.7" right="0.7" top="0.75" bottom="0.75" header="0.3" footer="0.3"/>
  <pageSetup paperSize="9" scale="43" orientation="landscape" verticalDpi="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D44B-ECF3-4F75-919C-5188D309CD5B}">
  <sheetPr codeName="Sheet1"/>
  <dimension ref="A1:O57"/>
  <sheetViews>
    <sheetView showGridLines="0" zoomScaleNormal="100" workbookViewId="0">
      <pane xSplit="1" ySplit="8" topLeftCell="B9" activePane="bottomRight" state="frozen"/>
      <selection activeCell="D4" sqref="D4"/>
      <selection pane="topRight" activeCell="D4" sqref="D4"/>
      <selection pane="bottomLeft" activeCell="D4" sqref="D4"/>
      <selection pane="bottomRight" activeCell="B9" sqref="B9"/>
    </sheetView>
  </sheetViews>
  <sheetFormatPr defaultColWidth="9.1796875" defaultRowHeight="17.149999999999999" customHeight="1" x14ac:dyDescent="0.35"/>
  <cols>
    <col min="1" max="1" width="13" style="87" customWidth="1"/>
    <col min="2" max="2" width="10.1796875" style="6" customWidth="1"/>
    <col min="3" max="4" width="13.54296875" style="6" customWidth="1"/>
    <col min="5" max="5" width="11.7265625" style="6" customWidth="1"/>
    <col min="6" max="6" width="18.54296875" style="6" customWidth="1"/>
    <col min="7" max="8" width="12.453125" style="6" customWidth="1"/>
    <col min="9" max="9" width="11.7265625" style="6" customWidth="1"/>
    <col min="10" max="10" width="20.7265625" style="6" customWidth="1"/>
    <col min="11" max="12" width="14.26953125" style="6" customWidth="1"/>
    <col min="13" max="13" width="12.81640625" style="6" customWidth="1"/>
    <col min="14" max="14" width="15.54296875" style="6" customWidth="1"/>
    <col min="15" max="15" width="62.81640625" style="6" customWidth="1"/>
    <col min="16" max="16384" width="9.1796875" style="88"/>
  </cols>
  <sheetData>
    <row r="1" spans="1:15" ht="25.5" customHeight="1" x14ac:dyDescent="0.35">
      <c r="A1" s="70" t="s">
        <v>63</v>
      </c>
    </row>
    <row r="2" spans="1:15" s="31" customFormat="1" ht="17.149999999999999" customHeight="1" x14ac:dyDescent="0.35">
      <c r="A2" s="24" t="s">
        <v>64</v>
      </c>
      <c r="B2" s="30"/>
      <c r="C2" s="29"/>
      <c r="D2" s="29"/>
      <c r="E2" s="7"/>
      <c r="F2" s="7"/>
      <c r="G2" s="8"/>
      <c r="H2" s="8"/>
    </row>
    <row r="3" spans="1:15" s="31" customFormat="1" ht="17.149999999999999" customHeight="1" x14ac:dyDescent="0.35">
      <c r="A3" s="24" t="s">
        <v>31</v>
      </c>
      <c r="B3" s="30"/>
      <c r="C3" s="29"/>
      <c r="D3" s="29"/>
      <c r="E3" s="7"/>
      <c r="F3" s="7"/>
      <c r="G3" s="8"/>
      <c r="H3" s="8"/>
    </row>
    <row r="4" spans="1:15" s="31" customFormat="1" ht="17.149999999999999" customHeight="1" x14ac:dyDescent="0.35">
      <c r="A4" s="24" t="s">
        <v>65</v>
      </c>
      <c r="B4" s="30"/>
      <c r="C4" s="29"/>
      <c r="D4" s="29"/>
      <c r="E4" s="7"/>
      <c r="F4" s="7"/>
      <c r="G4" s="8"/>
      <c r="H4" s="8"/>
    </row>
    <row r="5" spans="1:15" s="31" customFormat="1" ht="17.149999999999999" customHeight="1" x14ac:dyDescent="0.35">
      <c r="A5" s="24" t="s">
        <v>66</v>
      </c>
      <c r="B5" s="30"/>
      <c r="C5" s="29"/>
      <c r="D5" s="29"/>
      <c r="E5" s="7"/>
      <c r="F5" s="7"/>
      <c r="G5" s="8"/>
      <c r="H5" s="8"/>
    </row>
    <row r="6" spans="1:15" s="31" customFormat="1" ht="17.149999999999999" customHeight="1" x14ac:dyDescent="0.35">
      <c r="A6" s="24" t="s">
        <v>67</v>
      </c>
      <c r="B6" s="30"/>
      <c r="C6" s="29"/>
      <c r="D6" s="29"/>
      <c r="E6" s="7"/>
      <c r="F6" s="7"/>
      <c r="G6" s="8"/>
      <c r="H6" s="8"/>
    </row>
    <row r="7" spans="1:15" s="92" customFormat="1" ht="17.149999999999999" customHeight="1" x14ac:dyDescent="0.35">
      <c r="A7" s="27" t="s">
        <v>68</v>
      </c>
      <c r="B7" s="89"/>
      <c r="C7" s="89"/>
      <c r="D7" s="89"/>
      <c r="E7" s="90"/>
      <c r="F7" s="90"/>
      <c r="G7" s="91"/>
      <c r="H7" s="91"/>
    </row>
    <row r="8" spans="1:15" s="97" customFormat="1" ht="77.25" customHeight="1" x14ac:dyDescent="0.35">
      <c r="A8" s="93" t="s">
        <v>69</v>
      </c>
      <c r="B8" s="94" t="s">
        <v>70</v>
      </c>
      <c r="C8" s="94" t="s">
        <v>71</v>
      </c>
      <c r="D8" s="94" t="s">
        <v>72</v>
      </c>
      <c r="E8" s="94" t="s">
        <v>73</v>
      </c>
      <c r="F8" s="94" t="s">
        <v>74</v>
      </c>
      <c r="G8" s="94" t="s">
        <v>75</v>
      </c>
      <c r="H8" s="94" t="s">
        <v>76</v>
      </c>
      <c r="I8" s="94" t="s">
        <v>77</v>
      </c>
      <c r="J8" s="94" t="s">
        <v>78</v>
      </c>
      <c r="K8" s="94" t="s">
        <v>79</v>
      </c>
      <c r="L8" s="94" t="s">
        <v>80</v>
      </c>
      <c r="M8" s="94" t="s">
        <v>81</v>
      </c>
      <c r="N8" s="95" t="s">
        <v>82</v>
      </c>
      <c r="O8" s="93" t="s">
        <v>22</v>
      </c>
    </row>
    <row r="9" spans="1:15" ht="17.149999999999999" customHeight="1" x14ac:dyDescent="0.35">
      <c r="A9" s="87" t="s">
        <v>83</v>
      </c>
      <c r="B9" s="9">
        <v>124</v>
      </c>
      <c r="C9" s="9"/>
      <c r="D9" s="9">
        <f>Table1[[#This Row],[Gas meters
smart in
smart mode]]+Table1[[#This Row],[Gas meters
smart in
traditional mode]]</f>
        <v>124</v>
      </c>
      <c r="E9" s="9">
        <v>21387053</v>
      </c>
      <c r="F9" s="9">
        <v>132</v>
      </c>
      <c r="G9" s="9"/>
      <c r="H9" s="9">
        <f>Table1[[#This Row],[Electricity 
meters
smart in
smart 
mode]]+Table1[[#This Row],[Electricity 
meters
smart in
traditional mode]]</f>
        <v>132</v>
      </c>
      <c r="I9" s="9">
        <v>26163247</v>
      </c>
      <c r="J9" s="9">
        <f>B9+F9</f>
        <v>256</v>
      </c>
      <c r="K9" s="9"/>
      <c r="L9" s="9">
        <f>Table1[[#This Row],[Gas meters
total smart meters]]+Table1[[#This Row],[Electricity meters
total smart meters]]</f>
        <v>256</v>
      </c>
      <c r="M9" s="9">
        <f>Table1[[#This Row],[Gas meters
non-smart]]+Table1[[#This Row],[Electricity meters
non-smart]]</f>
        <v>47550300</v>
      </c>
      <c r="N9" s="9">
        <f>L9+M9</f>
        <v>47550556</v>
      </c>
      <c r="O9" s="25"/>
    </row>
    <row r="10" spans="1:15" ht="17.149999999999999" customHeight="1" x14ac:dyDescent="0.35">
      <c r="A10" s="87" t="s">
        <v>84</v>
      </c>
      <c r="B10" s="9">
        <v>1461</v>
      </c>
      <c r="C10" s="9"/>
      <c r="D10" s="9">
        <f>Table1[[#This Row],[Gas meters
smart in
smart mode]]+Table1[[#This Row],[Gas meters
smart in
traditional mode]]</f>
        <v>1461</v>
      </c>
      <c r="E10" s="9">
        <v>21550984</v>
      </c>
      <c r="F10" s="9">
        <v>1739</v>
      </c>
      <c r="G10" s="9"/>
      <c r="H10" s="9">
        <f>Table1[[#This Row],[Electricity 
meters
smart in
smart 
mode]]+Table1[[#This Row],[Electricity 
meters
smart in
traditional mode]]</f>
        <v>1739</v>
      </c>
      <c r="I10" s="9">
        <v>26174965</v>
      </c>
      <c r="J10" s="9">
        <f t="shared" ref="J10:J49" si="0">B10+F10</f>
        <v>3200</v>
      </c>
      <c r="K10" s="9"/>
      <c r="L10" s="9">
        <f>Table1[[#This Row],[Gas meters
total smart meters]]+Table1[[#This Row],[Electricity meters
total smart meters]]</f>
        <v>3200</v>
      </c>
      <c r="M10" s="9">
        <f>Table1[[#This Row],[Gas meters
non-smart]]+Table1[[#This Row],[Electricity meters
non-smart]]</f>
        <v>47725949</v>
      </c>
      <c r="N10" s="9">
        <f t="shared" ref="N10:N52" si="1">L10+M10</f>
        <v>47729149</v>
      </c>
      <c r="O10" s="25"/>
    </row>
    <row r="11" spans="1:15" ht="22.4" customHeight="1" x14ac:dyDescent="0.35">
      <c r="A11" s="87" t="s">
        <v>85</v>
      </c>
      <c r="B11" s="9">
        <v>11991</v>
      </c>
      <c r="C11" s="9"/>
      <c r="D11" s="9">
        <f>Table1[[#This Row],[Gas meters
smart in
smart mode]]+Table1[[#This Row],[Gas meters
smart in
traditional mode]]</f>
        <v>11991</v>
      </c>
      <c r="E11" s="9">
        <v>21416950.999431364</v>
      </c>
      <c r="F11" s="9">
        <v>12049</v>
      </c>
      <c r="G11" s="9"/>
      <c r="H11" s="9">
        <f>Table1[[#This Row],[Electricity 
meters
smart in
smart 
mode]]+Table1[[#This Row],[Electricity 
meters
smart in
traditional mode]]</f>
        <v>12049</v>
      </c>
      <c r="I11" s="9">
        <v>25923120</v>
      </c>
      <c r="J11" s="9">
        <f t="shared" si="0"/>
        <v>24040</v>
      </c>
      <c r="K11" s="9"/>
      <c r="L11" s="9">
        <f>Table1[[#This Row],[Gas meters
total smart meters]]+Table1[[#This Row],[Electricity meters
total smart meters]]</f>
        <v>24040</v>
      </c>
      <c r="M11" s="9">
        <f>Table1[[#This Row],[Gas meters
non-smart]]+Table1[[#This Row],[Electricity meters
non-smart]]</f>
        <v>47340070.999431364</v>
      </c>
      <c r="N11" s="9">
        <f t="shared" si="1"/>
        <v>47364110.999431364</v>
      </c>
      <c r="O11" s="25"/>
    </row>
    <row r="12" spans="1:15" ht="17.149999999999999" customHeight="1" x14ac:dyDescent="0.35">
      <c r="A12" s="87" t="s">
        <v>86</v>
      </c>
      <c r="B12" s="9">
        <v>39337</v>
      </c>
      <c r="C12" s="9"/>
      <c r="D12" s="9">
        <f>Table1[[#This Row],[Gas meters
smart in
smart mode]]+Table1[[#This Row],[Gas meters
smart in
traditional mode]]</f>
        <v>39337</v>
      </c>
      <c r="E12" s="9">
        <v>21224171</v>
      </c>
      <c r="F12" s="9">
        <v>50038</v>
      </c>
      <c r="G12" s="9"/>
      <c r="H12" s="9">
        <f>Table1[[#This Row],[Electricity 
meters
smart in
smart 
mode]]+Table1[[#This Row],[Electricity 
meters
smart in
traditional mode]]</f>
        <v>50038</v>
      </c>
      <c r="I12" s="9">
        <v>25751659</v>
      </c>
      <c r="J12" s="9">
        <f t="shared" si="0"/>
        <v>89375</v>
      </c>
      <c r="K12" s="9"/>
      <c r="L12" s="9">
        <f>Table1[[#This Row],[Gas meters
total smart meters]]+Table1[[#This Row],[Electricity meters
total smart meters]]</f>
        <v>89375</v>
      </c>
      <c r="M12" s="9">
        <f>Table1[[#This Row],[Gas meters
non-smart]]+Table1[[#This Row],[Electricity meters
non-smart]]</f>
        <v>46975830</v>
      </c>
      <c r="N12" s="9">
        <f t="shared" si="1"/>
        <v>47065205</v>
      </c>
      <c r="O12" s="25"/>
    </row>
    <row r="13" spans="1:15" ht="17.149999999999999" customHeight="1" x14ac:dyDescent="0.35">
      <c r="A13" s="87" t="s">
        <v>87</v>
      </c>
      <c r="B13" s="9">
        <v>72113</v>
      </c>
      <c r="C13" s="9"/>
      <c r="D13" s="9">
        <f>Table1[[#This Row],[Gas meters
smart in
smart mode]]+Table1[[#This Row],[Gas meters
smart in
traditional mode]]</f>
        <v>72113</v>
      </c>
      <c r="E13" s="9">
        <v>21275065</v>
      </c>
      <c r="F13" s="9">
        <v>104704</v>
      </c>
      <c r="G13" s="9"/>
      <c r="H13" s="9">
        <f>Table1[[#This Row],[Electricity 
meters
smart in
smart 
mode]]+Table1[[#This Row],[Electricity 
meters
smart in
traditional mode]]</f>
        <v>104704</v>
      </c>
      <c r="I13" s="9">
        <v>25757248</v>
      </c>
      <c r="J13" s="9">
        <f t="shared" si="0"/>
        <v>176817</v>
      </c>
      <c r="K13" s="9"/>
      <c r="L13" s="9">
        <f>Table1[[#This Row],[Gas meters
total smart meters]]+Table1[[#This Row],[Electricity meters
total smart meters]]</f>
        <v>176817</v>
      </c>
      <c r="M13" s="9">
        <f>Table1[[#This Row],[Gas meters
non-smart]]+Table1[[#This Row],[Electricity meters
non-smart]]</f>
        <v>47032313</v>
      </c>
      <c r="N13" s="9">
        <f t="shared" si="1"/>
        <v>47209130</v>
      </c>
      <c r="O13" s="25"/>
    </row>
    <row r="14" spans="1:15" ht="17.149999999999999" customHeight="1" x14ac:dyDescent="0.35">
      <c r="A14" s="87" t="s">
        <v>88</v>
      </c>
      <c r="B14" s="9">
        <v>101728</v>
      </c>
      <c r="C14" s="9"/>
      <c r="D14" s="9">
        <f>Table1[[#This Row],[Gas meters
smart in
smart mode]]+Table1[[#This Row],[Gas meters
smart in
traditional mode]]</f>
        <v>101728</v>
      </c>
      <c r="E14" s="9">
        <v>21513727</v>
      </c>
      <c r="F14" s="9">
        <v>163427</v>
      </c>
      <c r="G14" s="9"/>
      <c r="H14" s="9">
        <f>Table1[[#This Row],[Electricity 
meters
smart in
smart 
mode]]+Table1[[#This Row],[Electricity 
meters
smart in
traditional mode]]</f>
        <v>163427</v>
      </c>
      <c r="I14" s="9">
        <v>25994868</v>
      </c>
      <c r="J14" s="9">
        <f t="shared" si="0"/>
        <v>265155</v>
      </c>
      <c r="K14" s="9"/>
      <c r="L14" s="9">
        <f>Table1[[#This Row],[Gas meters
total smart meters]]+Table1[[#This Row],[Electricity meters
total smart meters]]</f>
        <v>265155</v>
      </c>
      <c r="M14" s="9">
        <f>Table1[[#This Row],[Gas meters
non-smart]]+Table1[[#This Row],[Electricity meters
non-smart]]</f>
        <v>47508595</v>
      </c>
      <c r="N14" s="9">
        <f t="shared" si="1"/>
        <v>47773750</v>
      </c>
      <c r="O14" s="25" t="s">
        <v>89</v>
      </c>
    </row>
    <row r="15" spans="1:15" ht="22.4" customHeight="1" x14ac:dyDescent="0.35">
      <c r="A15" s="87" t="s">
        <v>90</v>
      </c>
      <c r="B15" s="9">
        <v>132972</v>
      </c>
      <c r="C15" s="9"/>
      <c r="D15" s="9">
        <f>Table1[[#This Row],[Gas meters
smart in
smart mode]]+Table1[[#This Row],[Gas meters
smart in
traditional mode]]</f>
        <v>132972</v>
      </c>
      <c r="E15" s="9">
        <v>21294944</v>
      </c>
      <c r="F15" s="9">
        <v>211730</v>
      </c>
      <c r="G15" s="9"/>
      <c r="H15" s="9">
        <f>Table1[[#This Row],[Electricity 
meters
smart in
smart 
mode]]+Table1[[#This Row],[Electricity 
meters
smart in
traditional mode]]</f>
        <v>211730</v>
      </c>
      <c r="I15" s="9">
        <v>25667602</v>
      </c>
      <c r="J15" s="9">
        <f t="shared" si="0"/>
        <v>344702</v>
      </c>
      <c r="K15" s="9"/>
      <c r="L15" s="9">
        <f>Table1[[#This Row],[Gas meters
total smart meters]]+Table1[[#This Row],[Electricity meters
total smart meters]]</f>
        <v>344702</v>
      </c>
      <c r="M15" s="9">
        <f>Table1[[#This Row],[Gas meters
non-smart]]+Table1[[#This Row],[Electricity meters
non-smart]]</f>
        <v>46962546</v>
      </c>
      <c r="N15" s="9">
        <f t="shared" si="1"/>
        <v>47307248</v>
      </c>
      <c r="O15" s="25"/>
    </row>
    <row r="16" spans="1:15" ht="17.149999999999999" customHeight="1" x14ac:dyDescent="0.35">
      <c r="A16" s="87" t="s">
        <v>91</v>
      </c>
      <c r="B16" s="9">
        <v>156190</v>
      </c>
      <c r="C16" s="9"/>
      <c r="D16" s="9">
        <f>Table1[[#This Row],[Gas meters
smart in
smart mode]]+Table1[[#This Row],[Gas meters
smart in
traditional mode]]</f>
        <v>156190</v>
      </c>
      <c r="E16" s="9">
        <v>21085263</v>
      </c>
      <c r="F16" s="9">
        <v>246447</v>
      </c>
      <c r="G16" s="9"/>
      <c r="H16" s="9">
        <f>Table1[[#This Row],[Electricity 
meters
smart in
smart 
mode]]+Table1[[#This Row],[Electricity 
meters
smart in
traditional mode]]</f>
        <v>246447</v>
      </c>
      <c r="I16" s="9">
        <v>25485350</v>
      </c>
      <c r="J16" s="9">
        <f t="shared" si="0"/>
        <v>402637</v>
      </c>
      <c r="K16" s="9"/>
      <c r="L16" s="9">
        <f>Table1[[#This Row],[Gas meters
total smart meters]]+Table1[[#This Row],[Electricity meters
total smart meters]]</f>
        <v>402637</v>
      </c>
      <c r="M16" s="9">
        <f>Table1[[#This Row],[Gas meters
non-smart]]+Table1[[#This Row],[Electricity meters
non-smart]]</f>
        <v>46570613</v>
      </c>
      <c r="N16" s="9">
        <f t="shared" si="1"/>
        <v>46973250</v>
      </c>
      <c r="O16" s="25"/>
    </row>
    <row r="17" spans="1:15" s="28" customFormat="1" ht="17.149999999999999" customHeight="1" x14ac:dyDescent="0.35">
      <c r="A17" s="87" t="s">
        <v>92</v>
      </c>
      <c r="B17" s="9">
        <v>215069</v>
      </c>
      <c r="C17" s="9"/>
      <c r="D17" s="9">
        <f>Table1[[#This Row],[Gas meters
smart in
smart mode]]+Table1[[#This Row],[Gas meters
smart in
traditional mode]]</f>
        <v>215069</v>
      </c>
      <c r="E17" s="9">
        <v>20786028</v>
      </c>
      <c r="F17" s="9">
        <v>328789</v>
      </c>
      <c r="G17" s="9"/>
      <c r="H17" s="9">
        <f>Table1[[#This Row],[Electricity 
meters
smart in
smart 
mode]]+Table1[[#This Row],[Electricity 
meters
smart in
traditional mode]]</f>
        <v>328789</v>
      </c>
      <c r="I17" s="9">
        <v>25110093</v>
      </c>
      <c r="J17" s="9">
        <f t="shared" si="0"/>
        <v>543858</v>
      </c>
      <c r="K17" s="9"/>
      <c r="L17" s="9">
        <f>Table1[[#This Row],[Gas meters
total smart meters]]+Table1[[#This Row],[Electricity meters
total smart meters]]</f>
        <v>543858</v>
      </c>
      <c r="M17" s="9">
        <f>Table1[[#This Row],[Gas meters
non-smart]]+Table1[[#This Row],[Electricity meters
non-smart]]</f>
        <v>45896121</v>
      </c>
      <c r="N17" s="9">
        <f t="shared" si="1"/>
        <v>46439979</v>
      </c>
      <c r="O17" s="25"/>
    </row>
    <row r="18" spans="1:15" s="28" customFormat="1" ht="17.149999999999999" customHeight="1" x14ac:dyDescent="0.35">
      <c r="A18" s="87" t="s">
        <v>93</v>
      </c>
      <c r="B18" s="9">
        <v>270589</v>
      </c>
      <c r="C18" s="9"/>
      <c r="D18" s="9">
        <f>Table1[[#This Row],[Gas meters
smart in
smart mode]]+Table1[[#This Row],[Gas meters
smart in
traditional mode]]</f>
        <v>270589</v>
      </c>
      <c r="E18" s="9">
        <v>20564248</v>
      </c>
      <c r="F18" s="9">
        <v>400645</v>
      </c>
      <c r="G18" s="9"/>
      <c r="H18" s="9">
        <f>Table1[[#This Row],[Electricity 
meters
smart in
smart 
mode]]+Table1[[#This Row],[Electricity 
meters
smart in
traditional mode]]</f>
        <v>400645</v>
      </c>
      <c r="I18" s="9">
        <v>24890373</v>
      </c>
      <c r="J18" s="9">
        <f t="shared" si="0"/>
        <v>671234</v>
      </c>
      <c r="K18" s="9"/>
      <c r="L18" s="9">
        <f>Table1[[#This Row],[Gas meters
total smart meters]]+Table1[[#This Row],[Electricity meters
total smart meters]]</f>
        <v>671234</v>
      </c>
      <c r="M18" s="9">
        <f>Table1[[#This Row],[Gas meters
non-smart]]+Table1[[#This Row],[Electricity meters
non-smart]]</f>
        <v>45454621</v>
      </c>
      <c r="N18" s="9">
        <f t="shared" si="1"/>
        <v>46125855</v>
      </c>
      <c r="O18" s="25"/>
    </row>
    <row r="19" spans="1:15" s="28" customFormat="1" ht="22.4" customHeight="1" x14ac:dyDescent="0.35">
      <c r="A19" s="87" t="s">
        <v>94</v>
      </c>
      <c r="B19" s="9">
        <v>367857</v>
      </c>
      <c r="C19" s="9"/>
      <c r="D19" s="9">
        <f>Table1[[#This Row],[Gas meters
smart in
smart mode]]+Table1[[#This Row],[Gas meters
smart in
traditional mode]]</f>
        <v>367857</v>
      </c>
      <c r="E19" s="9">
        <v>21412608</v>
      </c>
      <c r="F19" s="9">
        <v>575602</v>
      </c>
      <c r="G19" s="9"/>
      <c r="H19" s="9">
        <f>Table1[[#This Row],[Electricity 
meters
smart in
smart 
mode]]+Table1[[#This Row],[Electricity 
meters
smart in
traditional mode]]</f>
        <v>575602</v>
      </c>
      <c r="I19" s="9">
        <v>25741447</v>
      </c>
      <c r="J19" s="9">
        <f t="shared" si="0"/>
        <v>943459</v>
      </c>
      <c r="K19" s="9"/>
      <c r="L19" s="9">
        <f>Table1[[#This Row],[Gas meters
total smart meters]]+Table1[[#This Row],[Electricity meters
total smart meters]]</f>
        <v>943459</v>
      </c>
      <c r="M19" s="9">
        <f>Table1[[#This Row],[Gas meters
non-smart]]+Table1[[#This Row],[Electricity meters
non-smart]]</f>
        <v>47154055</v>
      </c>
      <c r="N19" s="9">
        <f t="shared" si="1"/>
        <v>48097514</v>
      </c>
      <c r="O19" s="25" t="s">
        <v>95</v>
      </c>
    </row>
    <row r="20" spans="1:15" s="28" customFormat="1" ht="17.149999999999999" customHeight="1" x14ac:dyDescent="0.35">
      <c r="A20" s="87" t="s">
        <v>96</v>
      </c>
      <c r="B20" s="9">
        <v>473819</v>
      </c>
      <c r="C20" s="9"/>
      <c r="D20" s="9">
        <f>Table1[[#This Row],[Gas meters
smart in
smart mode]]+Table1[[#This Row],[Gas meters
smart in
traditional mode]]</f>
        <v>473819</v>
      </c>
      <c r="E20" s="9">
        <v>21215177</v>
      </c>
      <c r="F20" s="9">
        <v>719368</v>
      </c>
      <c r="G20" s="9"/>
      <c r="H20" s="9">
        <f>Table1[[#This Row],[Electricity 
meters
smart in
smart 
mode]]+Table1[[#This Row],[Electricity 
meters
smart in
traditional mode]]</f>
        <v>719368</v>
      </c>
      <c r="I20" s="9">
        <v>25492318</v>
      </c>
      <c r="J20" s="9">
        <f t="shared" si="0"/>
        <v>1193187</v>
      </c>
      <c r="K20" s="9"/>
      <c r="L20" s="9">
        <f>Table1[[#This Row],[Gas meters
total smart meters]]+Table1[[#This Row],[Electricity meters
total smart meters]]</f>
        <v>1193187</v>
      </c>
      <c r="M20" s="9">
        <f>Table1[[#This Row],[Gas meters
non-smart]]+Table1[[#This Row],[Electricity meters
non-smart]]</f>
        <v>46707495</v>
      </c>
      <c r="N20" s="9">
        <f t="shared" si="1"/>
        <v>47900682</v>
      </c>
      <c r="O20" s="25"/>
    </row>
    <row r="21" spans="1:15" s="28" customFormat="1" ht="17.149999999999999" customHeight="1" x14ac:dyDescent="0.35">
      <c r="A21" s="87" t="s">
        <v>97</v>
      </c>
      <c r="B21" s="9">
        <v>607412</v>
      </c>
      <c r="C21" s="9"/>
      <c r="D21" s="9">
        <f>Table1[[#This Row],[Gas meters
smart in
smart mode]]+Table1[[#This Row],[Gas meters
smart in
traditional mode]]</f>
        <v>607412</v>
      </c>
      <c r="E21" s="9">
        <v>21037144</v>
      </c>
      <c r="F21" s="9">
        <v>908610</v>
      </c>
      <c r="G21" s="9"/>
      <c r="H21" s="9">
        <f>Table1[[#This Row],[Electricity 
meters
smart in
smart 
mode]]+Table1[[#This Row],[Electricity 
meters
smart in
traditional mode]]</f>
        <v>908610</v>
      </c>
      <c r="I21" s="9">
        <v>25230570</v>
      </c>
      <c r="J21" s="9">
        <f t="shared" si="0"/>
        <v>1516022</v>
      </c>
      <c r="K21" s="9"/>
      <c r="L21" s="9">
        <f>Table1[[#This Row],[Gas meters
total smart meters]]+Table1[[#This Row],[Electricity meters
total smart meters]]</f>
        <v>1516022</v>
      </c>
      <c r="M21" s="9">
        <f>Table1[[#This Row],[Gas meters
non-smart]]+Table1[[#This Row],[Electricity meters
non-smart]]</f>
        <v>46267714</v>
      </c>
      <c r="N21" s="9">
        <f t="shared" si="1"/>
        <v>47783736</v>
      </c>
      <c r="O21" s="25"/>
    </row>
    <row r="22" spans="1:15" s="28" customFormat="1" ht="17.149999999999999" customHeight="1" x14ac:dyDescent="0.35">
      <c r="A22" s="87" t="s">
        <v>98</v>
      </c>
      <c r="B22" s="9">
        <v>763341</v>
      </c>
      <c r="C22" s="9"/>
      <c r="D22" s="9">
        <f>Table1[[#This Row],[Gas meters
smart in
smart mode]]+Table1[[#This Row],[Gas meters
smart in
traditional mode]]</f>
        <v>763341</v>
      </c>
      <c r="E22" s="9">
        <v>20726526</v>
      </c>
      <c r="F22" s="9">
        <v>1118564</v>
      </c>
      <c r="G22" s="9"/>
      <c r="H22" s="9">
        <f>Table1[[#This Row],[Electricity 
meters
smart in
smart 
mode]]+Table1[[#This Row],[Electricity 
meters
smart in
traditional mode]]</f>
        <v>1118564</v>
      </c>
      <c r="I22" s="9">
        <v>24923979</v>
      </c>
      <c r="J22" s="9">
        <f t="shared" si="0"/>
        <v>1881905</v>
      </c>
      <c r="K22" s="9"/>
      <c r="L22" s="9">
        <f>Table1[[#This Row],[Gas meters
total smart meters]]+Table1[[#This Row],[Electricity meters
total smart meters]]</f>
        <v>1881905</v>
      </c>
      <c r="M22" s="9">
        <f>Table1[[#This Row],[Gas meters
non-smart]]+Table1[[#This Row],[Electricity meters
non-smart]]</f>
        <v>45650505</v>
      </c>
      <c r="N22" s="9">
        <f t="shared" si="1"/>
        <v>47532410</v>
      </c>
      <c r="O22" s="25"/>
    </row>
    <row r="23" spans="1:15" s="28" customFormat="1" ht="22.4" customHeight="1" x14ac:dyDescent="0.35">
      <c r="A23" s="87" t="s">
        <v>99</v>
      </c>
      <c r="B23" s="9">
        <v>1164957</v>
      </c>
      <c r="C23" s="9"/>
      <c r="D23" s="9">
        <f>Table1[[#This Row],[Gas meters
smart in
smart mode]]+Table1[[#This Row],[Gas meters
smart in
traditional mode]]</f>
        <v>1164957</v>
      </c>
      <c r="E23" s="9">
        <v>20462581</v>
      </c>
      <c r="F23" s="9">
        <v>1583193</v>
      </c>
      <c r="G23" s="9"/>
      <c r="H23" s="9">
        <f>Table1[[#This Row],[Electricity 
meters
smart in
smart 
mode]]+Table1[[#This Row],[Electricity 
meters
smart in
traditional mode]]</f>
        <v>1583193</v>
      </c>
      <c r="I23" s="9">
        <v>24581589</v>
      </c>
      <c r="J23" s="9">
        <f t="shared" si="0"/>
        <v>2748150</v>
      </c>
      <c r="K23" s="9"/>
      <c r="L23" s="9">
        <f>Table1[[#This Row],[Gas meters
total smart meters]]+Table1[[#This Row],[Electricity meters
total smart meters]]</f>
        <v>2748150</v>
      </c>
      <c r="M23" s="9">
        <f>Table1[[#This Row],[Gas meters
non-smart]]+Table1[[#This Row],[Electricity meters
non-smart]]</f>
        <v>45044170</v>
      </c>
      <c r="N23" s="9">
        <f t="shared" si="1"/>
        <v>47792320</v>
      </c>
      <c r="O23" s="25" t="s">
        <v>100</v>
      </c>
    </row>
    <row r="24" spans="1:15" s="28" customFormat="1" ht="17.149999999999999" customHeight="1" x14ac:dyDescent="0.35">
      <c r="A24" s="87" t="s">
        <v>101</v>
      </c>
      <c r="B24" s="9">
        <v>1379036</v>
      </c>
      <c r="C24" s="9"/>
      <c r="D24" s="9">
        <f>Table1[[#This Row],[Gas meters
smart in
smart mode]]+Table1[[#This Row],[Gas meters
smart in
traditional mode]]</f>
        <v>1379036</v>
      </c>
      <c r="E24" s="9">
        <v>20462897</v>
      </c>
      <c r="F24" s="9">
        <v>1923566</v>
      </c>
      <c r="G24" s="9"/>
      <c r="H24" s="9">
        <f>Table1[[#This Row],[Electricity 
meters
smart in
smart 
mode]]+Table1[[#This Row],[Electricity 
meters
smart in
traditional mode]]</f>
        <v>1923566</v>
      </c>
      <c r="I24" s="9">
        <v>24472243</v>
      </c>
      <c r="J24" s="9">
        <f t="shared" si="0"/>
        <v>3302602</v>
      </c>
      <c r="K24" s="9"/>
      <c r="L24" s="9">
        <f>Table1[[#This Row],[Gas meters
total smart meters]]+Table1[[#This Row],[Electricity meters
total smart meters]]</f>
        <v>3302602</v>
      </c>
      <c r="M24" s="9">
        <f>Table1[[#This Row],[Gas meters
non-smart]]+Table1[[#This Row],[Electricity meters
non-smart]]</f>
        <v>44935140</v>
      </c>
      <c r="N24" s="9">
        <f t="shared" si="1"/>
        <v>48237742</v>
      </c>
      <c r="O24" s="25" t="s">
        <v>102</v>
      </c>
    </row>
    <row r="25" spans="1:15" s="97" customFormat="1" ht="17.149999999999999" customHeight="1" x14ac:dyDescent="0.35">
      <c r="A25" s="87" t="s">
        <v>103</v>
      </c>
      <c r="B25" s="9">
        <v>1708885</v>
      </c>
      <c r="C25" s="9"/>
      <c r="D25" s="9">
        <f>Table1[[#This Row],[Gas meters
smart in
smart mode]]+Table1[[#This Row],[Gas meters
smart in
traditional mode]]</f>
        <v>1708885</v>
      </c>
      <c r="E25" s="9">
        <v>20049140</v>
      </c>
      <c r="F25" s="9">
        <v>2339537</v>
      </c>
      <c r="G25" s="9"/>
      <c r="H25" s="9">
        <f>Table1[[#This Row],[Electricity 
meters
smart in
smart 
mode]]+Table1[[#This Row],[Electricity 
meters
smart in
traditional mode]]</f>
        <v>2339537</v>
      </c>
      <c r="I25" s="9">
        <v>23980487</v>
      </c>
      <c r="J25" s="9">
        <f t="shared" si="0"/>
        <v>4048422</v>
      </c>
      <c r="K25" s="9"/>
      <c r="L25" s="9">
        <f>Table1[[#This Row],[Gas meters
total smart meters]]+Table1[[#This Row],[Electricity meters
total smart meters]]</f>
        <v>4048422</v>
      </c>
      <c r="M25" s="9">
        <f>Table1[[#This Row],[Gas meters
non-smart]]+Table1[[#This Row],[Electricity meters
non-smart]]</f>
        <v>44029627</v>
      </c>
      <c r="N25" s="9">
        <f t="shared" si="1"/>
        <v>48078049</v>
      </c>
      <c r="O25" s="25"/>
    </row>
    <row r="26" spans="1:15" s="97" customFormat="1" ht="17.149999999999999" customHeight="1" x14ac:dyDescent="0.35">
      <c r="A26" s="87" t="s">
        <v>104</v>
      </c>
      <c r="B26" s="9">
        <v>2069121</v>
      </c>
      <c r="C26" s="9"/>
      <c r="D26" s="9">
        <f>Table1[[#This Row],[Gas meters
smart in
smart mode]]+Table1[[#This Row],[Gas meters
smart in
traditional mode]]</f>
        <v>2069121</v>
      </c>
      <c r="E26" s="9">
        <v>19847570</v>
      </c>
      <c r="F26" s="9">
        <v>2794169</v>
      </c>
      <c r="G26" s="9"/>
      <c r="H26" s="9">
        <f>Table1[[#This Row],[Electricity 
meters
smart in
smart 
mode]]+Table1[[#This Row],[Electricity 
meters
smart in
traditional mode]]</f>
        <v>2794169</v>
      </c>
      <c r="I26" s="9">
        <v>23591156</v>
      </c>
      <c r="J26" s="9">
        <f t="shared" si="0"/>
        <v>4863290</v>
      </c>
      <c r="K26" s="9"/>
      <c r="L26" s="9">
        <f>Table1[[#This Row],[Gas meters
total smart meters]]+Table1[[#This Row],[Electricity meters
total smart meters]]</f>
        <v>4863290</v>
      </c>
      <c r="M26" s="9">
        <f>Table1[[#This Row],[Gas meters
non-smart]]+Table1[[#This Row],[Electricity meters
non-smart]]</f>
        <v>43438726</v>
      </c>
      <c r="N26" s="9">
        <f t="shared" si="1"/>
        <v>48302016</v>
      </c>
      <c r="O26" s="25" t="s">
        <v>105</v>
      </c>
    </row>
    <row r="27" spans="1:15" s="97" customFormat="1" ht="22.4" customHeight="1" x14ac:dyDescent="0.35">
      <c r="A27" s="87" t="s">
        <v>106</v>
      </c>
      <c r="B27" s="9">
        <v>2459603</v>
      </c>
      <c r="C27" s="9"/>
      <c r="D27" s="9">
        <f>Table1[[#This Row],[Gas meters
smart in
smart mode]]+Table1[[#This Row],[Gas meters
smart in
traditional mode]]</f>
        <v>2459603</v>
      </c>
      <c r="E27" s="9">
        <v>19222403</v>
      </c>
      <c r="F27" s="9">
        <v>3303814</v>
      </c>
      <c r="G27" s="9"/>
      <c r="H27" s="9">
        <f>Table1[[#This Row],[Electricity 
meters
smart in
smart 
mode]]+Table1[[#This Row],[Electricity 
meters
smart in
traditional mode]]</f>
        <v>3303814</v>
      </c>
      <c r="I27" s="9">
        <v>22807443</v>
      </c>
      <c r="J27" s="9">
        <f t="shared" si="0"/>
        <v>5763417</v>
      </c>
      <c r="K27" s="9"/>
      <c r="L27" s="9">
        <f>Table1[[#This Row],[Gas meters
total smart meters]]+Table1[[#This Row],[Electricity meters
total smart meters]]</f>
        <v>5763417</v>
      </c>
      <c r="M27" s="9">
        <f>Table1[[#This Row],[Gas meters
non-smart]]+Table1[[#This Row],[Electricity meters
non-smart]]</f>
        <v>42029846</v>
      </c>
      <c r="N27" s="9">
        <f t="shared" si="1"/>
        <v>47793263</v>
      </c>
      <c r="O27" s="25"/>
    </row>
    <row r="28" spans="1:15" s="97" customFormat="1" ht="17.149999999999999" customHeight="1" x14ac:dyDescent="0.35">
      <c r="A28" s="87" t="s">
        <v>107</v>
      </c>
      <c r="B28" s="9">
        <v>2863132</v>
      </c>
      <c r="C28" s="9"/>
      <c r="D28" s="9">
        <f>Table1[[#This Row],[Gas meters
smart in
smart mode]]+Table1[[#This Row],[Gas meters
smart in
traditional mode]]</f>
        <v>2863132</v>
      </c>
      <c r="E28" s="9">
        <v>18500128</v>
      </c>
      <c r="F28" s="9">
        <v>3799349</v>
      </c>
      <c r="G28" s="9"/>
      <c r="H28" s="9">
        <f>Table1[[#This Row],[Electricity 
meters
smart in
smart 
mode]]+Table1[[#This Row],[Electricity 
meters
smart in
traditional mode]]</f>
        <v>3799349</v>
      </c>
      <c r="I28" s="9">
        <v>21985359</v>
      </c>
      <c r="J28" s="9">
        <f t="shared" si="0"/>
        <v>6662481</v>
      </c>
      <c r="K28" s="9"/>
      <c r="L28" s="9">
        <f>Table1[[#This Row],[Gas meters
total smart meters]]+Table1[[#This Row],[Electricity meters
total smart meters]]</f>
        <v>6662481</v>
      </c>
      <c r="M28" s="9">
        <f>Table1[[#This Row],[Gas meters
non-smart]]+Table1[[#This Row],[Electricity meters
non-smart]]</f>
        <v>40485487</v>
      </c>
      <c r="N28" s="9">
        <f t="shared" si="1"/>
        <v>47147968</v>
      </c>
      <c r="O28" s="25"/>
    </row>
    <row r="29" spans="1:15" s="97" customFormat="1" ht="17.149999999999999" customHeight="1" x14ac:dyDescent="0.35">
      <c r="A29" s="87" t="s">
        <v>108</v>
      </c>
      <c r="B29" s="9">
        <v>3284119</v>
      </c>
      <c r="C29" s="9"/>
      <c r="D29" s="9">
        <f>Table1[[#This Row],[Gas meters
smart in
smart mode]]+Table1[[#This Row],[Gas meters
smart in
traditional mode]]</f>
        <v>3284119</v>
      </c>
      <c r="E29" s="9">
        <v>17851025</v>
      </c>
      <c r="F29" s="9">
        <v>4306175</v>
      </c>
      <c r="G29" s="9"/>
      <c r="H29" s="9">
        <f>Table1[[#This Row],[Electricity 
meters
smart in
smart 
mode]]+Table1[[#This Row],[Electricity 
meters
smart in
traditional mode]]</f>
        <v>4306175</v>
      </c>
      <c r="I29" s="9">
        <v>21197581</v>
      </c>
      <c r="J29" s="9">
        <f t="shared" si="0"/>
        <v>7590294</v>
      </c>
      <c r="K29" s="9"/>
      <c r="L29" s="9">
        <f>Table1[[#This Row],[Gas meters
total smart meters]]+Table1[[#This Row],[Electricity meters
total smart meters]]</f>
        <v>7590294</v>
      </c>
      <c r="M29" s="9">
        <f>Table1[[#This Row],[Gas meters
non-smart]]+Table1[[#This Row],[Electricity meters
non-smart]]</f>
        <v>39048606</v>
      </c>
      <c r="N29" s="9">
        <f t="shared" si="1"/>
        <v>46638900</v>
      </c>
      <c r="O29" s="25"/>
    </row>
    <row r="30" spans="1:15" s="97" customFormat="1" ht="17.149999999999999" customHeight="1" x14ac:dyDescent="0.35">
      <c r="A30" s="87" t="s">
        <v>109</v>
      </c>
      <c r="B30" s="9">
        <v>3753303</v>
      </c>
      <c r="C30" s="9"/>
      <c r="D30" s="9">
        <f>Table1[[#This Row],[Gas meters
smart in
smart mode]]+Table1[[#This Row],[Gas meters
smart in
traditional mode]]</f>
        <v>3753303</v>
      </c>
      <c r="E30" s="9">
        <v>17529114</v>
      </c>
      <c r="F30" s="9">
        <v>5009188</v>
      </c>
      <c r="G30" s="9"/>
      <c r="H30" s="9">
        <f>Table1[[#This Row],[Electricity 
meters
smart in
smart 
mode]]+Table1[[#This Row],[Electricity 
meters
smart in
traditional mode]]</f>
        <v>5009188</v>
      </c>
      <c r="I30" s="9">
        <v>20676394</v>
      </c>
      <c r="J30" s="9">
        <f t="shared" si="0"/>
        <v>8762491</v>
      </c>
      <c r="K30" s="9"/>
      <c r="L30" s="9">
        <f>Table1[[#This Row],[Gas meters
total smart meters]]+Table1[[#This Row],[Electricity meters
total smart meters]]</f>
        <v>8762491</v>
      </c>
      <c r="M30" s="9">
        <f>Table1[[#This Row],[Gas meters
non-smart]]+Table1[[#This Row],[Electricity meters
non-smart]]</f>
        <v>38205508</v>
      </c>
      <c r="N30" s="9">
        <f t="shared" si="1"/>
        <v>46967999</v>
      </c>
      <c r="O30" s="25" t="s">
        <v>110</v>
      </c>
    </row>
    <row r="31" spans="1:15" s="97" customFormat="1" ht="22.4" customHeight="1" x14ac:dyDescent="0.35">
      <c r="A31" s="87" t="s">
        <v>111</v>
      </c>
      <c r="B31" s="9">
        <v>4189869</v>
      </c>
      <c r="C31" s="9"/>
      <c r="D31" s="9">
        <f>Table1[[#This Row],[Gas meters
smart in
smart mode]]+Table1[[#This Row],[Gas meters
smart in
traditional mode]]</f>
        <v>4189869</v>
      </c>
      <c r="E31" s="9">
        <v>17234249</v>
      </c>
      <c r="F31" s="9">
        <v>5599628</v>
      </c>
      <c r="G31" s="9"/>
      <c r="H31" s="9">
        <f>Table1[[#This Row],[Electricity 
meters
smart in
smart 
mode]]+Table1[[#This Row],[Electricity 
meters
smart in
traditional mode]]</f>
        <v>5599628</v>
      </c>
      <c r="I31" s="9">
        <v>20188355</v>
      </c>
      <c r="J31" s="9">
        <f t="shared" si="0"/>
        <v>9789497</v>
      </c>
      <c r="K31" s="9"/>
      <c r="L31" s="9">
        <f>Table1[[#This Row],[Gas meters
total smart meters]]+Table1[[#This Row],[Electricity meters
total smart meters]]</f>
        <v>9789497</v>
      </c>
      <c r="M31" s="9">
        <f>Table1[[#This Row],[Gas meters
non-smart]]+Table1[[#This Row],[Electricity meters
non-smart]]</f>
        <v>37422604</v>
      </c>
      <c r="N31" s="9">
        <f t="shared" si="1"/>
        <v>47212101</v>
      </c>
      <c r="O31" s="25" t="s">
        <v>112</v>
      </c>
    </row>
    <row r="32" spans="1:15" s="97" customFormat="1" ht="17.149999999999999" customHeight="1" x14ac:dyDescent="0.35">
      <c r="A32" s="87" t="s">
        <v>113</v>
      </c>
      <c r="B32" s="9">
        <v>4578464</v>
      </c>
      <c r="C32" s="9"/>
      <c r="D32" s="9">
        <f>Table1[[#This Row],[Gas meters
smart in
smart mode]]+Table1[[#This Row],[Gas meters
smart in
traditional mode]]</f>
        <v>4578464</v>
      </c>
      <c r="E32" s="9">
        <v>16642965</v>
      </c>
      <c r="F32" s="9">
        <v>6137997</v>
      </c>
      <c r="G32" s="9"/>
      <c r="H32" s="9">
        <f>Table1[[#This Row],[Electricity 
meters
smart in
smart 
mode]]+Table1[[#This Row],[Electricity 
meters
smart in
traditional mode]]</f>
        <v>6137997</v>
      </c>
      <c r="I32" s="9">
        <v>19434593</v>
      </c>
      <c r="J32" s="9">
        <f t="shared" si="0"/>
        <v>10716461</v>
      </c>
      <c r="K32" s="9"/>
      <c r="L32" s="9">
        <f>Table1[[#This Row],[Gas meters
total smart meters]]+Table1[[#This Row],[Electricity meters
total smart meters]]</f>
        <v>10716461</v>
      </c>
      <c r="M32" s="9">
        <f>Table1[[#This Row],[Gas meters
non-smart]]+Table1[[#This Row],[Electricity meters
non-smart]]</f>
        <v>36077558</v>
      </c>
      <c r="N32" s="9">
        <f t="shared" si="1"/>
        <v>46794019</v>
      </c>
      <c r="O32" s="25"/>
    </row>
    <row r="33" spans="1:15" s="97" customFormat="1" ht="17.149999999999999" customHeight="1" x14ac:dyDescent="0.35">
      <c r="A33" s="87" t="s">
        <v>114</v>
      </c>
      <c r="B33" s="9">
        <v>4910018</v>
      </c>
      <c r="C33" s="9"/>
      <c r="D33" s="9">
        <f>Table1[[#This Row],[Gas meters
smart in
smart mode]]+Table1[[#This Row],[Gas meters
smart in
traditional mode]]</f>
        <v>4910018</v>
      </c>
      <c r="E33" s="9">
        <v>16082377</v>
      </c>
      <c r="F33" s="9">
        <v>6547243</v>
      </c>
      <c r="G33" s="9"/>
      <c r="H33" s="9">
        <f>Table1[[#This Row],[Electricity 
meters
smart in
smart 
mode]]+Table1[[#This Row],[Electricity 
meters
smart in
traditional mode]]</f>
        <v>6547243</v>
      </c>
      <c r="I33" s="9">
        <v>18771766</v>
      </c>
      <c r="J33" s="9">
        <f t="shared" si="0"/>
        <v>11457261</v>
      </c>
      <c r="K33" s="9"/>
      <c r="L33" s="9">
        <f>Table1[[#This Row],[Gas meters
total smart meters]]+Table1[[#This Row],[Electricity meters
total smart meters]]</f>
        <v>11457261</v>
      </c>
      <c r="M33" s="9">
        <f>Table1[[#This Row],[Gas meters
non-smart]]+Table1[[#This Row],[Electricity meters
non-smart]]</f>
        <v>34854143</v>
      </c>
      <c r="N33" s="9">
        <f t="shared" si="1"/>
        <v>46311404</v>
      </c>
      <c r="O33" s="25"/>
    </row>
    <row r="34" spans="1:15" s="97" customFormat="1" ht="17.149999999999999" customHeight="1" x14ac:dyDescent="0.35">
      <c r="A34" s="87" t="s">
        <v>115</v>
      </c>
      <c r="B34" s="9">
        <v>5266181</v>
      </c>
      <c r="C34" s="9">
        <v>687942</v>
      </c>
      <c r="D34" s="9">
        <f>Table1[[#This Row],[Gas meters
smart in
smart mode]]+Table1[[#This Row],[Gas meters
smart in
traditional mode]]</f>
        <v>5954123</v>
      </c>
      <c r="E34" s="9">
        <v>15445560</v>
      </c>
      <c r="F34" s="9">
        <v>7027058</v>
      </c>
      <c r="G34" s="9">
        <v>913408</v>
      </c>
      <c r="H34" s="9">
        <f>Table1[[#This Row],[Electricity 
meters
smart in
smart 
mode]]+Table1[[#This Row],[Electricity 
meters
smart in
traditional mode]]</f>
        <v>7940466</v>
      </c>
      <c r="I34" s="9">
        <v>17922870</v>
      </c>
      <c r="J34" s="9">
        <f t="shared" si="0"/>
        <v>12293239</v>
      </c>
      <c r="K34" s="9">
        <f>C34+G34</f>
        <v>1601350</v>
      </c>
      <c r="L34" s="9">
        <f>Table1[[#This Row],[Gas meters
total smart meters]]+Table1[[#This Row],[Electricity meters
total smart meters]]</f>
        <v>13894589</v>
      </c>
      <c r="M34" s="9">
        <f>Table1[[#This Row],[Gas meters
non-smart]]+Table1[[#This Row],[Electricity meters
non-smart]]</f>
        <v>33368430</v>
      </c>
      <c r="N34" s="9">
        <f t="shared" si="1"/>
        <v>47263019</v>
      </c>
      <c r="O34" s="25" t="s">
        <v>116</v>
      </c>
    </row>
    <row r="35" spans="1:15" s="97" customFormat="1" ht="22.4" customHeight="1" x14ac:dyDescent="0.35">
      <c r="A35" s="87" t="s">
        <v>117</v>
      </c>
      <c r="B35" s="9">
        <v>5515114</v>
      </c>
      <c r="C35" s="9">
        <v>822164</v>
      </c>
      <c r="D35" s="9">
        <f>Table1[[#This Row],[Gas meters
smart in
smart mode]]+Table1[[#This Row],[Gas meters
smart in
traditional mode]]</f>
        <v>6337278</v>
      </c>
      <c r="E35" s="9">
        <v>14953399</v>
      </c>
      <c r="F35" s="9">
        <v>7325328</v>
      </c>
      <c r="G35" s="9">
        <v>1150502</v>
      </c>
      <c r="H35" s="9">
        <f>Table1[[#This Row],[Electricity 
meters
smart in
smart 
mode]]+Table1[[#This Row],[Electricity 
meters
smart in
traditional mode]]</f>
        <v>8475830</v>
      </c>
      <c r="I35" s="9">
        <v>17265694</v>
      </c>
      <c r="J35" s="9">
        <f t="shared" si="0"/>
        <v>12840442</v>
      </c>
      <c r="K35" s="9">
        <f t="shared" ref="K35:K45" si="2">C35+G35</f>
        <v>1972666</v>
      </c>
      <c r="L35" s="9">
        <f>Table1[[#This Row],[Gas meters
total smart meters]]+Table1[[#This Row],[Electricity meters
total smart meters]]</f>
        <v>14813108</v>
      </c>
      <c r="M35" s="9">
        <f>Table1[[#This Row],[Gas meters
non-smart]]+Table1[[#This Row],[Electricity meters
non-smart]]</f>
        <v>32219093</v>
      </c>
      <c r="N35" s="9">
        <f t="shared" si="1"/>
        <v>47032201</v>
      </c>
      <c r="O35" s="25" t="s">
        <v>118</v>
      </c>
    </row>
    <row r="36" spans="1:15" s="97" customFormat="1" ht="17.149999999999999" customHeight="1" x14ac:dyDescent="0.35">
      <c r="A36" s="87" t="s">
        <v>119</v>
      </c>
      <c r="B36" s="9">
        <v>5742799</v>
      </c>
      <c r="C36" s="9">
        <v>1004675</v>
      </c>
      <c r="D36" s="9">
        <f>Table1[[#This Row],[Gas meters
smart in
smart mode]]+Table1[[#This Row],[Gas meters
smart in
traditional mode]]</f>
        <v>6747474</v>
      </c>
      <c r="E36" s="9">
        <v>14496277</v>
      </c>
      <c r="F36" s="9">
        <v>7654779</v>
      </c>
      <c r="G36" s="9">
        <v>1370965</v>
      </c>
      <c r="H36" s="9">
        <f>Table1[[#This Row],[Electricity 
meters
smart in
smart 
mode]]+Table1[[#This Row],[Electricity 
meters
smart in
traditional mode]]</f>
        <v>9025744</v>
      </c>
      <c r="I36" s="9">
        <v>16667334</v>
      </c>
      <c r="J36" s="9">
        <f t="shared" si="0"/>
        <v>13397578</v>
      </c>
      <c r="K36" s="9">
        <f t="shared" si="2"/>
        <v>2375640</v>
      </c>
      <c r="L36" s="9">
        <f>Table1[[#This Row],[Gas meters
total smart meters]]+Table1[[#This Row],[Electricity meters
total smart meters]]</f>
        <v>15773218</v>
      </c>
      <c r="M36" s="9">
        <f>Table1[[#This Row],[Gas meters
non-smart]]+Table1[[#This Row],[Electricity meters
non-smart]]</f>
        <v>31163611</v>
      </c>
      <c r="N36" s="9">
        <f t="shared" si="1"/>
        <v>46936829</v>
      </c>
      <c r="O36" s="25"/>
    </row>
    <row r="37" spans="1:15" s="97" customFormat="1" ht="17.149999999999999" customHeight="1" x14ac:dyDescent="0.35">
      <c r="A37" s="87" t="s">
        <v>120</v>
      </c>
      <c r="B37" s="10">
        <v>5995365</v>
      </c>
      <c r="C37" s="10">
        <v>1194248</v>
      </c>
      <c r="D37" s="10">
        <f>Table1[[#This Row],[Gas meters
smart in
smart mode]]+Table1[[#This Row],[Gas meters
smart in
traditional mode]]</f>
        <v>7189613</v>
      </c>
      <c r="E37" s="10">
        <v>14015676</v>
      </c>
      <c r="F37" s="10">
        <v>8017974</v>
      </c>
      <c r="G37" s="10">
        <v>1653253</v>
      </c>
      <c r="H37" s="10">
        <f>Table1[[#This Row],[Electricity 
meters
smart in
smart 
mode]]+Table1[[#This Row],[Electricity 
meters
smart in
traditional mode]]</f>
        <v>9671227</v>
      </c>
      <c r="I37" s="10">
        <v>16002566</v>
      </c>
      <c r="J37" s="9">
        <f t="shared" si="0"/>
        <v>14013339</v>
      </c>
      <c r="K37" s="9">
        <f t="shared" si="2"/>
        <v>2847501</v>
      </c>
      <c r="L37" s="9">
        <f>Table1[[#This Row],[Gas meters
total smart meters]]+Table1[[#This Row],[Electricity meters
total smart meters]]</f>
        <v>16860840</v>
      </c>
      <c r="M37" s="10">
        <f>Table1[[#This Row],[Gas meters
non-smart]]+Table1[[#This Row],[Electricity meters
non-smart]]</f>
        <v>30018242</v>
      </c>
      <c r="N37" s="9">
        <f t="shared" si="1"/>
        <v>46879082</v>
      </c>
      <c r="O37" s="25"/>
    </row>
    <row r="38" spans="1:15" s="97" customFormat="1" ht="17.149999999999999" customHeight="1" x14ac:dyDescent="0.35">
      <c r="A38" s="87" t="s">
        <v>121</v>
      </c>
      <c r="B38" s="10">
        <v>6294285</v>
      </c>
      <c r="C38" s="10">
        <v>1495786</v>
      </c>
      <c r="D38" s="10">
        <f>Table1[[#This Row],[Gas meters
smart in
smart mode]]+Table1[[#This Row],[Gas meters
smart in
traditional mode]]</f>
        <v>7790071</v>
      </c>
      <c r="E38" s="10">
        <v>14023880</v>
      </c>
      <c r="F38" s="10">
        <v>8431865</v>
      </c>
      <c r="G38" s="10">
        <v>1989202</v>
      </c>
      <c r="H38" s="10">
        <f>Table1[[#This Row],[Electricity 
meters
smart in
smart 
mode]]+Table1[[#This Row],[Electricity 
meters
smart in
traditional mode]]</f>
        <v>10421067</v>
      </c>
      <c r="I38" s="10">
        <v>16073174</v>
      </c>
      <c r="J38" s="9">
        <f t="shared" si="0"/>
        <v>14726150</v>
      </c>
      <c r="K38" s="9">
        <f t="shared" si="2"/>
        <v>3484988</v>
      </c>
      <c r="L38" s="9">
        <f>Table1[[#This Row],[Gas meters
total smart meters]]+Table1[[#This Row],[Electricity meters
total smart meters]]</f>
        <v>18211138</v>
      </c>
      <c r="M38" s="10">
        <f>Table1[[#This Row],[Gas meters
non-smart]]+Table1[[#This Row],[Electricity meters
non-smart]]</f>
        <v>30097054</v>
      </c>
      <c r="N38" s="9">
        <f t="shared" si="1"/>
        <v>48308192</v>
      </c>
      <c r="O38" s="25" t="s">
        <v>122</v>
      </c>
    </row>
    <row r="39" spans="1:15" s="97" customFormat="1" ht="22.4" customHeight="1" x14ac:dyDescent="0.35">
      <c r="A39" s="87" t="s">
        <v>123</v>
      </c>
      <c r="B39" s="10">
        <v>6585917</v>
      </c>
      <c r="C39" s="10">
        <v>1667483</v>
      </c>
      <c r="D39" s="10">
        <f>Table1[[#This Row],[Gas meters
smart in
smart mode]]+Table1[[#This Row],[Gas meters
smart in
traditional mode]]</f>
        <v>8253400</v>
      </c>
      <c r="E39" s="10">
        <v>13867910</v>
      </c>
      <c r="F39" s="10">
        <v>8932589</v>
      </c>
      <c r="G39" s="10">
        <v>2028510</v>
      </c>
      <c r="H39" s="10">
        <f>Table1[[#This Row],[Electricity 
meters
smart in
smart 
mode]]+Table1[[#This Row],[Electricity 
meters
smart in
traditional mode]]</f>
        <v>10961099</v>
      </c>
      <c r="I39" s="10">
        <v>15593200</v>
      </c>
      <c r="J39" s="9">
        <f t="shared" si="0"/>
        <v>15518506</v>
      </c>
      <c r="K39" s="10">
        <f t="shared" si="2"/>
        <v>3695993</v>
      </c>
      <c r="L39" s="10">
        <f>Table1[[#This Row],[Gas meters
total smart meters]]+Table1[[#This Row],[Electricity meters
total smart meters]]</f>
        <v>19214499</v>
      </c>
      <c r="M39" s="10">
        <f>Table1[[#This Row],[Gas meters
non-smart]]+Table1[[#This Row],[Electricity meters
non-smart]]</f>
        <v>29461110</v>
      </c>
      <c r="N39" s="9">
        <f t="shared" si="1"/>
        <v>48675609</v>
      </c>
      <c r="O39" s="25" t="s">
        <v>124</v>
      </c>
    </row>
    <row r="40" spans="1:15" s="97" customFormat="1" ht="17.149999999999999" customHeight="1" x14ac:dyDescent="0.35">
      <c r="A40" s="87" t="s">
        <v>125</v>
      </c>
      <c r="B40" s="10">
        <v>6623632</v>
      </c>
      <c r="C40" s="10">
        <v>1622086</v>
      </c>
      <c r="D40" s="10">
        <f>Table1[[#This Row],[Gas meters
smart in
smart mode]]+Table1[[#This Row],[Gas meters
smart in
traditional mode]]</f>
        <v>8245718</v>
      </c>
      <c r="E40" s="10">
        <v>13691730</v>
      </c>
      <c r="F40" s="10">
        <v>8953977</v>
      </c>
      <c r="G40" s="10">
        <v>2009973</v>
      </c>
      <c r="H40" s="10">
        <f>Table1[[#This Row],[Electricity 
meters
smart in
smart 
mode]]+Table1[[#This Row],[Electricity 
meters
smart in
traditional mode]]</f>
        <v>10963950</v>
      </c>
      <c r="I40" s="10">
        <v>15536534</v>
      </c>
      <c r="J40" s="9">
        <f t="shared" si="0"/>
        <v>15577609</v>
      </c>
      <c r="K40" s="10">
        <f t="shared" si="2"/>
        <v>3632059</v>
      </c>
      <c r="L40" s="10">
        <f>Table1[[#This Row],[Gas meters
total smart meters]]+Table1[[#This Row],[Electricity meters
total smart meters]]</f>
        <v>19209668</v>
      </c>
      <c r="M40" s="10">
        <f>Table1[[#This Row],[Gas meters
non-smart]]+Table1[[#This Row],[Electricity meters
non-smart]]</f>
        <v>29228264</v>
      </c>
      <c r="N40" s="9">
        <f t="shared" si="1"/>
        <v>48437932</v>
      </c>
      <c r="O40" s="25"/>
    </row>
    <row r="41" spans="1:15" s="97" customFormat="1" ht="17.149999999999999" customHeight="1" x14ac:dyDescent="0.35">
      <c r="A41" s="87" t="s">
        <v>126</v>
      </c>
      <c r="B41" s="10">
        <v>6885507</v>
      </c>
      <c r="C41" s="10">
        <v>1674516</v>
      </c>
      <c r="D41" s="10">
        <f>Table1[[#This Row],[Gas meters
smart in
smart mode]]+Table1[[#This Row],[Gas meters
smart in
traditional mode]]</f>
        <v>8560023</v>
      </c>
      <c r="E41" s="10">
        <v>13411355</v>
      </c>
      <c r="F41" s="10">
        <v>9367496</v>
      </c>
      <c r="G41" s="10">
        <v>2022874</v>
      </c>
      <c r="H41" s="10">
        <f>Table1[[#This Row],[Electricity 
meters
smart in
smart 
mode]]+Table1[[#This Row],[Electricity 
meters
smart in
traditional mode]]</f>
        <v>11390370</v>
      </c>
      <c r="I41" s="10">
        <v>15132341</v>
      </c>
      <c r="J41" s="9">
        <f t="shared" si="0"/>
        <v>16253003</v>
      </c>
      <c r="K41" s="10">
        <f t="shared" si="2"/>
        <v>3697390</v>
      </c>
      <c r="L41" s="10">
        <f>Table1[[#This Row],[Gas meters
total smart meters]]+Table1[[#This Row],[Electricity meters
total smart meters]]</f>
        <v>19950393</v>
      </c>
      <c r="M41" s="10">
        <f>Table1[[#This Row],[Gas meters
non-smart]]+Table1[[#This Row],[Electricity meters
non-smart]]</f>
        <v>28543696</v>
      </c>
      <c r="N41" s="9">
        <f t="shared" si="1"/>
        <v>48494089</v>
      </c>
      <c r="O41" s="25"/>
    </row>
    <row r="42" spans="1:15" s="97" customFormat="1" ht="17.149999999999999" customHeight="1" x14ac:dyDescent="0.35">
      <c r="A42" s="87" t="s">
        <v>127</v>
      </c>
      <c r="B42" s="10">
        <v>7227534</v>
      </c>
      <c r="C42" s="10">
        <v>1847951</v>
      </c>
      <c r="D42" s="10">
        <f>Table1[[#This Row],[Gas meters
smart in
smart mode]]+Table1[[#This Row],[Gas meters
smart in
traditional mode]]</f>
        <v>9075485</v>
      </c>
      <c r="E42" s="10">
        <v>13222177</v>
      </c>
      <c r="F42" s="10">
        <v>9884841</v>
      </c>
      <c r="G42" s="10">
        <v>2118166</v>
      </c>
      <c r="H42" s="10">
        <f>Table1[[#This Row],[Electricity 
meters
smart in
smart 
mode]]+Table1[[#This Row],[Electricity 
meters
smart in
traditional mode]]</f>
        <v>12003007</v>
      </c>
      <c r="I42" s="10">
        <v>14852091</v>
      </c>
      <c r="J42" s="9">
        <f t="shared" si="0"/>
        <v>17112375</v>
      </c>
      <c r="K42" s="10">
        <f t="shared" si="2"/>
        <v>3966117</v>
      </c>
      <c r="L42" s="10">
        <f>Table1[[#This Row],[Gas meters
total smart meters]]+Table1[[#This Row],[Electricity meters
total smart meters]]</f>
        <v>21078492</v>
      </c>
      <c r="M42" s="10">
        <f>Table1[[#This Row],[Gas meters
non-smart]]+Table1[[#This Row],[Electricity meters
non-smart]]</f>
        <v>28074268</v>
      </c>
      <c r="N42" s="9">
        <f t="shared" si="1"/>
        <v>49152760</v>
      </c>
      <c r="O42" s="25" t="s">
        <v>128</v>
      </c>
    </row>
    <row r="43" spans="1:15" s="97" customFormat="1" ht="22.4" customHeight="1" x14ac:dyDescent="0.35">
      <c r="A43" s="87" t="s">
        <v>129</v>
      </c>
      <c r="B43" s="10">
        <v>7492053</v>
      </c>
      <c r="C43" s="10">
        <v>1807674</v>
      </c>
      <c r="D43" s="10">
        <f>Table1[[#This Row],[Gas meters
smart in
smart mode]]+Table1[[#This Row],[Gas meters
smart in
traditional mode]]</f>
        <v>9299727</v>
      </c>
      <c r="E43" s="10">
        <v>12694537</v>
      </c>
      <c r="F43" s="10">
        <v>10318212</v>
      </c>
      <c r="G43" s="10">
        <v>2040020</v>
      </c>
      <c r="H43" s="10">
        <f>Table1[[#This Row],[Electricity 
meters
smart in
smart 
mode]]+Table1[[#This Row],[Electricity 
meters
smart in
traditional mode]]</f>
        <v>12358232</v>
      </c>
      <c r="I43" s="10">
        <v>14097011</v>
      </c>
      <c r="J43" s="9">
        <f t="shared" si="0"/>
        <v>17810265</v>
      </c>
      <c r="K43" s="10">
        <f t="shared" si="2"/>
        <v>3847694</v>
      </c>
      <c r="L43" s="10">
        <f>Table1[[#This Row],[Gas meters
total smart meters]]+Table1[[#This Row],[Electricity meters
total smart meters]]</f>
        <v>21657959</v>
      </c>
      <c r="M43" s="10">
        <f>Table1[[#This Row],[Gas meters
non-smart]]+Table1[[#This Row],[Electricity meters
non-smart]]</f>
        <v>26791548</v>
      </c>
      <c r="N43" s="9">
        <f t="shared" si="1"/>
        <v>48449507</v>
      </c>
      <c r="O43" s="25"/>
    </row>
    <row r="44" spans="1:15" s="97" customFormat="1" ht="16.5" customHeight="1" x14ac:dyDescent="0.35">
      <c r="A44" s="87" t="s">
        <v>130</v>
      </c>
      <c r="B44" s="10">
        <v>7765924</v>
      </c>
      <c r="C44" s="10">
        <v>1875256</v>
      </c>
      <c r="D44" s="10">
        <f>Table1[[#This Row],[Gas meters
smart in
smart mode]]+Table1[[#This Row],[Gas meters
smart in
traditional mode]]</f>
        <v>9641180</v>
      </c>
      <c r="E44" s="10">
        <v>12479909</v>
      </c>
      <c r="F44" s="10">
        <v>10838574</v>
      </c>
      <c r="G44" s="10">
        <v>2126942</v>
      </c>
      <c r="H44" s="10">
        <f>Table1[[#This Row],[Electricity 
meters
smart in
smart 
mode]]+Table1[[#This Row],[Electricity 
meters
smart in
traditional mode]]</f>
        <v>12965516</v>
      </c>
      <c r="I44" s="10">
        <v>13698565</v>
      </c>
      <c r="J44" s="9">
        <f t="shared" si="0"/>
        <v>18604498</v>
      </c>
      <c r="K44" s="10">
        <f t="shared" si="2"/>
        <v>4002198</v>
      </c>
      <c r="L44" s="10">
        <f>Table1[[#This Row],[Gas meters
total smart meters]]+Table1[[#This Row],[Electricity meters
total smart meters]]</f>
        <v>22606696</v>
      </c>
      <c r="M44" s="10">
        <f>Table1[[#This Row],[Gas meters
non-smart]]+Table1[[#This Row],[Electricity meters
non-smart]]</f>
        <v>26178474</v>
      </c>
      <c r="N44" s="9">
        <f t="shared" si="1"/>
        <v>48785170</v>
      </c>
      <c r="O44" s="25"/>
    </row>
    <row r="45" spans="1:15" s="97" customFormat="1" ht="16.5" customHeight="1" x14ac:dyDescent="0.35">
      <c r="A45" s="87" t="s">
        <v>131</v>
      </c>
      <c r="B45" s="10">
        <v>8129806</v>
      </c>
      <c r="C45" s="10">
        <v>2010876</v>
      </c>
      <c r="D45" s="10">
        <f>Table1[[#This Row],[Gas meters
smart in
smart mode]]+Table1[[#This Row],[Gas meters
smart in
traditional mode]]</f>
        <v>10140682</v>
      </c>
      <c r="E45" s="10">
        <v>12081010</v>
      </c>
      <c r="F45" s="10">
        <v>11362116</v>
      </c>
      <c r="G45" s="10">
        <v>2184441</v>
      </c>
      <c r="H45" s="10">
        <f>Table1[[#This Row],[Electricity 
meters
smart in
smart 
mode]]+Table1[[#This Row],[Electricity 
meters
smart in
traditional mode]]</f>
        <v>13546557</v>
      </c>
      <c r="I45" s="10">
        <v>13289775</v>
      </c>
      <c r="J45" s="9">
        <f t="shared" si="0"/>
        <v>19491922</v>
      </c>
      <c r="K45" s="10">
        <f t="shared" si="2"/>
        <v>4195317</v>
      </c>
      <c r="L45" s="10">
        <f>Table1[[#This Row],[Gas meters
total smart meters]]+Table1[[#This Row],[Electricity meters
total smart meters]]</f>
        <v>23687239</v>
      </c>
      <c r="M45" s="10">
        <f>Table1[[#This Row],[Gas meters
non-smart]]+Table1[[#This Row],[Electricity meters
non-smart]]</f>
        <v>25370785</v>
      </c>
      <c r="N45" s="9">
        <f t="shared" si="1"/>
        <v>49058024</v>
      </c>
      <c r="O45" s="25" t="s">
        <v>132</v>
      </c>
    </row>
    <row r="46" spans="1:15" s="97" customFormat="1" ht="16.5" customHeight="1" x14ac:dyDescent="0.35">
      <c r="A46" s="87" t="s">
        <v>133</v>
      </c>
      <c r="B46" s="10">
        <v>9164751</v>
      </c>
      <c r="C46" s="10">
        <v>1968329</v>
      </c>
      <c r="D46" s="10">
        <f>Table1[[#This Row],[Gas meters
smart in
smart mode]]+Table1[[#This Row],[Gas meters
smart in
traditional mode]]</f>
        <v>11133080</v>
      </c>
      <c r="E46" s="10">
        <v>12526982</v>
      </c>
      <c r="F46" s="10">
        <v>12688315</v>
      </c>
      <c r="G46" s="10">
        <v>2119559</v>
      </c>
      <c r="H46" s="10">
        <f>Table1[[#This Row],[Electricity 
meters
smart in
smart 
mode]]+Table1[[#This Row],[Electricity 
meters
smart in
traditional mode]]</f>
        <v>14807874</v>
      </c>
      <c r="I46" s="10">
        <v>13766041</v>
      </c>
      <c r="J46" s="9">
        <f t="shared" si="0"/>
        <v>21853066</v>
      </c>
      <c r="K46" s="10">
        <f t="shared" ref="K46" si="3">C46+G46</f>
        <v>4087888</v>
      </c>
      <c r="L46" s="10">
        <f>Table1[[#This Row],[Gas meters
total smart meters]]+Table1[[#This Row],[Electricity meters
total smart meters]]</f>
        <v>25940954</v>
      </c>
      <c r="M46" s="10">
        <f>Table1[[#This Row],[Gas meters
non-smart]]+Table1[[#This Row],[Electricity meters
non-smart]]</f>
        <v>26293023</v>
      </c>
      <c r="N46" s="9">
        <f t="shared" si="1"/>
        <v>52233977</v>
      </c>
      <c r="O46" s="25" t="s">
        <v>134</v>
      </c>
    </row>
    <row r="47" spans="1:15" s="97" customFormat="1" ht="22.4" customHeight="1" x14ac:dyDescent="0.35">
      <c r="A47" s="87" t="s">
        <v>135</v>
      </c>
      <c r="B47" s="9">
        <v>9716697</v>
      </c>
      <c r="C47" s="9">
        <v>1841739</v>
      </c>
      <c r="D47" s="9">
        <f>Table1[[#This Row],[Gas meters
smart in
smart mode]]+Table1[[#This Row],[Gas meters
smart in
traditional mode]]</f>
        <v>11558436</v>
      </c>
      <c r="E47" s="9">
        <v>12176299</v>
      </c>
      <c r="F47" s="9">
        <v>13689569</v>
      </c>
      <c r="G47" s="9">
        <v>1655389</v>
      </c>
      <c r="H47" s="9">
        <f>Table1[[#This Row],[Electricity 
meters
smart in
smart 
mode]]+Table1[[#This Row],[Electricity 
meters
smart in
traditional mode]]</f>
        <v>15344958</v>
      </c>
      <c r="I47" s="9">
        <v>13406319</v>
      </c>
      <c r="J47" s="9">
        <f t="shared" si="0"/>
        <v>23406266</v>
      </c>
      <c r="K47" s="10">
        <f t="shared" ref="K47" si="4">C47+G47</f>
        <v>3497128</v>
      </c>
      <c r="L47" s="10">
        <f>Table1[[#This Row],[Gas meters
total smart meters]]+Table1[[#This Row],[Electricity meters
total smart meters]]</f>
        <v>26903394</v>
      </c>
      <c r="M47" s="10">
        <f>Table1[[#This Row],[Gas meters
non-smart]]+Table1[[#This Row],[Electricity meters
non-smart]]</f>
        <v>25582618</v>
      </c>
      <c r="N47" s="9">
        <f t="shared" si="1"/>
        <v>52486012</v>
      </c>
      <c r="O47" s="53"/>
    </row>
    <row r="48" spans="1:15" s="97" customFormat="1" ht="16.5" customHeight="1" x14ac:dyDescent="0.35">
      <c r="A48" s="87" t="s">
        <v>136</v>
      </c>
      <c r="B48" s="9">
        <v>9883692</v>
      </c>
      <c r="C48" s="9">
        <v>1983479</v>
      </c>
      <c r="D48" s="9">
        <f>Table1[[#This Row],[Gas meters
smart in
smart mode]]+Table1[[#This Row],[Gas meters
smart in
traditional mode]]</f>
        <v>11867171</v>
      </c>
      <c r="E48" s="9">
        <v>11874596</v>
      </c>
      <c r="F48" s="9">
        <v>13973050</v>
      </c>
      <c r="G48" s="9">
        <v>1730072</v>
      </c>
      <c r="H48" s="9">
        <f>Table1[[#This Row],[Electricity 
meters
smart in
smart 
mode]]+Table1[[#This Row],[Electricity 
meters
smart in
traditional mode]]</f>
        <v>15703122</v>
      </c>
      <c r="I48" s="9">
        <v>13029841</v>
      </c>
      <c r="J48" s="9">
        <f t="shared" si="0"/>
        <v>23856742</v>
      </c>
      <c r="K48" s="10">
        <f t="shared" ref="K48" si="5">C48+G48</f>
        <v>3713551</v>
      </c>
      <c r="L48" s="10">
        <f>Table1[[#This Row],[Gas meters
total smart meters]]+Table1[[#This Row],[Electricity meters
total smart meters]]</f>
        <v>27570293</v>
      </c>
      <c r="M48" s="10">
        <f>Table1[[#This Row],[Gas meters
non-smart]]+Table1[[#This Row],[Electricity meters
non-smart]]</f>
        <v>24904437</v>
      </c>
      <c r="N48" s="9">
        <f t="shared" si="1"/>
        <v>52474730</v>
      </c>
      <c r="O48" s="55"/>
    </row>
    <row r="49" spans="1:15" s="97" customFormat="1" ht="17.149999999999999" customHeight="1" x14ac:dyDescent="0.35">
      <c r="A49" s="56" t="s">
        <v>137</v>
      </c>
      <c r="B49" s="9">
        <v>10200624</v>
      </c>
      <c r="C49" s="9">
        <v>2037665</v>
      </c>
      <c r="D49" s="9">
        <f>Table1[[#This Row],[Gas meters
smart in
smart mode]]+Table1[[#This Row],[Gas meters
smart in
traditional mode]]</f>
        <v>12238289</v>
      </c>
      <c r="E49" s="9">
        <v>11590809</v>
      </c>
      <c r="F49" s="9">
        <v>14430267</v>
      </c>
      <c r="G49" s="9">
        <v>1783568</v>
      </c>
      <c r="H49" s="9">
        <f>Table1[[#This Row],[Electricity 
meters
smart in
smart 
mode]]+Table1[[#This Row],[Electricity 
meters
smart in
traditional mode]]</f>
        <v>16213835</v>
      </c>
      <c r="I49" s="9">
        <v>12660156</v>
      </c>
      <c r="J49" s="9">
        <f t="shared" si="0"/>
        <v>24630891</v>
      </c>
      <c r="K49" s="10">
        <f t="shared" ref="K49" si="6">C49+G49</f>
        <v>3821233</v>
      </c>
      <c r="L49" s="10">
        <f>Table1[[#This Row],[Gas meters
total smart meters]]+Table1[[#This Row],[Electricity meters
total smart meters]]</f>
        <v>28452124</v>
      </c>
      <c r="M49" s="10">
        <f>Table1[[#This Row],[Gas meters
non-smart]]+Table1[[#This Row],[Electricity meters
non-smart]]</f>
        <v>24250965</v>
      </c>
      <c r="N49" s="9">
        <f t="shared" si="1"/>
        <v>52703089</v>
      </c>
      <c r="O49" s="53"/>
    </row>
    <row r="50" spans="1:15" s="97" customFormat="1" ht="17.149999999999999" customHeight="1" x14ac:dyDescent="0.35">
      <c r="A50" s="56" t="s">
        <v>138</v>
      </c>
      <c r="B50" s="9">
        <v>10484753</v>
      </c>
      <c r="C50" s="9">
        <v>2122530</v>
      </c>
      <c r="D50" s="9">
        <f>Table1[[#This Row],[Gas meters
smart in
smart mode]]+Table1[[#This Row],[Gas meters
smart in
traditional mode]]</f>
        <v>12607283</v>
      </c>
      <c r="E50" s="9">
        <v>11285320</v>
      </c>
      <c r="F50" s="9">
        <v>14935654</v>
      </c>
      <c r="G50" s="9">
        <v>1787570</v>
      </c>
      <c r="H50" s="9">
        <f>Table1[[#This Row],[Electricity 
meters
smart in
smart 
mode]]+Table1[[#This Row],[Electricity 
meters
smart in
traditional mode]]</f>
        <v>16723224</v>
      </c>
      <c r="I50" s="9">
        <v>12222663</v>
      </c>
      <c r="J50" s="9">
        <f t="shared" ref="J50:J54" si="7">B50+F50</f>
        <v>25420407</v>
      </c>
      <c r="K50" s="10">
        <f t="shared" ref="K50:K54" si="8">C50+G50</f>
        <v>3910100</v>
      </c>
      <c r="L50" s="10">
        <f>Table1[[#This Row],[Gas meters
total smart meters]]+Table1[[#This Row],[Electricity meters
total smart meters]]</f>
        <v>29330507</v>
      </c>
      <c r="M50" s="10">
        <f>Table1[[#This Row],[Gas meters
non-smart]]+Table1[[#This Row],[Electricity meters
non-smart]]</f>
        <v>23507983</v>
      </c>
      <c r="N50" s="9">
        <f t="shared" si="1"/>
        <v>52838490</v>
      </c>
      <c r="O50" s="53"/>
    </row>
    <row r="51" spans="1:15" s="97" customFormat="1" ht="22.4" customHeight="1" x14ac:dyDescent="0.35">
      <c r="A51" s="87" t="s">
        <v>139</v>
      </c>
      <c r="B51" s="9">
        <v>10703913</v>
      </c>
      <c r="C51" s="9">
        <v>2333959</v>
      </c>
      <c r="D51" s="9">
        <f>Table1[[#This Row],[Gas meters
smart in
smart mode]]+Table1[[#This Row],[Gas meters
smart in
traditional mode]]</f>
        <v>13037872</v>
      </c>
      <c r="E51" s="9">
        <v>11011310</v>
      </c>
      <c r="F51" s="9">
        <v>15665279</v>
      </c>
      <c r="G51" s="9">
        <v>1641173</v>
      </c>
      <c r="H51" s="9">
        <f>Table1[[#This Row],[Electricity 
meters
smart in
smart 
mode]]+Table1[[#This Row],[Electricity 
meters
smart in
traditional mode]]</f>
        <v>17306452</v>
      </c>
      <c r="I51" s="9">
        <v>11869790</v>
      </c>
      <c r="J51" s="9">
        <f t="shared" si="7"/>
        <v>26369192</v>
      </c>
      <c r="K51" s="10">
        <f t="shared" si="8"/>
        <v>3975132</v>
      </c>
      <c r="L51" s="10">
        <f>Table1[[#This Row],[Gas meters
total smart meters]]+Table1[[#This Row],[Electricity meters
total smart meters]]</f>
        <v>30344324</v>
      </c>
      <c r="M51" s="10">
        <f>Table1[[#This Row],[Gas meters
non-smart]]+Table1[[#This Row],[Electricity meters
non-smart]]</f>
        <v>22881100</v>
      </c>
      <c r="N51" s="9">
        <f t="shared" si="1"/>
        <v>53225424</v>
      </c>
      <c r="O51" s="53"/>
    </row>
    <row r="52" spans="1:15" s="97" customFormat="1" ht="17.149999999999999" customHeight="1" x14ac:dyDescent="0.35">
      <c r="A52" s="87" t="s">
        <v>140</v>
      </c>
      <c r="B52" s="9">
        <v>10878494</v>
      </c>
      <c r="C52" s="9">
        <v>2440651</v>
      </c>
      <c r="D52" s="9">
        <f>Table1[[#This Row],[Gas meters
smart in
smart mode]]+Table1[[#This Row],[Gas meters
smart in
traditional mode]]</f>
        <v>13319145</v>
      </c>
      <c r="E52" s="9">
        <v>10703002</v>
      </c>
      <c r="F52" s="9">
        <v>15938382</v>
      </c>
      <c r="G52" s="9">
        <v>1788822</v>
      </c>
      <c r="H52" s="9">
        <f>Table1[[#This Row],[Electricity 
meters
smart in
smart 
mode]]+Table1[[#This Row],[Electricity 
meters
smart in
traditional mode]]</f>
        <v>17727204</v>
      </c>
      <c r="I52" s="9">
        <v>11439730</v>
      </c>
      <c r="J52" s="9">
        <f t="shared" si="7"/>
        <v>26816876</v>
      </c>
      <c r="K52" s="10">
        <f t="shared" si="8"/>
        <v>4229473</v>
      </c>
      <c r="L52" s="10">
        <f>Table1[[#This Row],[Gas meters
total smart meters]]+Table1[[#This Row],[Electricity meters
total smart meters]]</f>
        <v>31046349</v>
      </c>
      <c r="M52" s="10">
        <f>Table1[[#This Row],[Gas meters
non-smart]]+Table1[[#This Row],[Electricity meters
non-smart]]</f>
        <v>22142732</v>
      </c>
      <c r="N52" s="9">
        <f t="shared" si="1"/>
        <v>53189081</v>
      </c>
      <c r="O52" s="53"/>
    </row>
    <row r="53" spans="1:15" ht="17.149999999999999" customHeight="1" x14ac:dyDescent="0.35">
      <c r="A53" s="87" t="s">
        <v>141</v>
      </c>
      <c r="B53" s="9">
        <v>11178566</v>
      </c>
      <c r="C53" s="9">
        <v>2480085</v>
      </c>
      <c r="D53" s="9">
        <f>Table1[[#This Row],[Gas meters
smart in
smart mode]]+Table1[[#This Row],[Gas meters
smart in
traditional mode]]</f>
        <v>13658651</v>
      </c>
      <c r="E53" s="9">
        <v>10347811</v>
      </c>
      <c r="F53" s="9">
        <v>16622405</v>
      </c>
      <c r="G53" s="9">
        <v>1574667</v>
      </c>
      <c r="H53" s="9">
        <f>Table1[[#This Row],[Electricity 
meters
smart in
smart 
mode]]+Table1[[#This Row],[Electricity 
meters
smart in
traditional mode]]</f>
        <v>18197072</v>
      </c>
      <c r="I53" s="9">
        <v>10943460</v>
      </c>
      <c r="J53" s="9">
        <f t="shared" si="7"/>
        <v>27800971</v>
      </c>
      <c r="K53" s="10">
        <f t="shared" si="8"/>
        <v>4054752</v>
      </c>
      <c r="L53" s="10">
        <f>Table1[[#This Row],[Gas meters
total smart meters]]+Table1[[#This Row],[Electricity meters
total smart meters]]</f>
        <v>31855723</v>
      </c>
      <c r="M53" s="10">
        <f>Table1[[#This Row],[Gas meters
non-smart]]+Table1[[#This Row],[Electricity meters
non-smart]]</f>
        <v>21291271</v>
      </c>
      <c r="N53" s="10">
        <f>SUM(L53:M53)</f>
        <v>53146994</v>
      </c>
      <c r="O53" s="53"/>
    </row>
    <row r="54" spans="1:15" ht="17.149999999999999" customHeight="1" x14ac:dyDescent="0.35">
      <c r="A54" s="98" t="s">
        <v>142</v>
      </c>
      <c r="B54" s="9">
        <v>11761474</v>
      </c>
      <c r="C54" s="9">
        <v>2220332</v>
      </c>
      <c r="D54" s="9">
        <f>Table1[[#This Row],[Gas meters
smart in
smart mode]]+Table1[[#This Row],[Gas meters
smart in
traditional mode]]</f>
        <v>13981806</v>
      </c>
      <c r="E54" s="9">
        <v>10036483</v>
      </c>
      <c r="F54" s="9">
        <v>17150072</v>
      </c>
      <c r="G54" s="9">
        <v>1476635</v>
      </c>
      <c r="H54" s="9">
        <f>Table1[[#This Row],[Electricity 
meters
smart in
smart 
mode]]+Table1[[#This Row],[Electricity 
meters
smart in
traditional mode]]</f>
        <v>18626707</v>
      </c>
      <c r="I54" s="9">
        <v>10553301</v>
      </c>
      <c r="J54" s="9">
        <f t="shared" si="7"/>
        <v>28911546</v>
      </c>
      <c r="K54" s="10">
        <f t="shared" si="8"/>
        <v>3696967</v>
      </c>
      <c r="L54" s="10">
        <f>Table1[[#This Row],[Gas meters
total smart meters]]+Table1[[#This Row],[Electricity meters
total smart meters]]</f>
        <v>32608513</v>
      </c>
      <c r="M54" s="10">
        <f>Table1[[#This Row],[Gas meters
non-smart]]+Table1[[#This Row],[Electricity meters
non-smart]]</f>
        <v>20589784</v>
      </c>
      <c r="N54" s="10">
        <f>SUM(L54:M54)</f>
        <v>53198297</v>
      </c>
      <c r="O54" s="53"/>
    </row>
    <row r="55" spans="1:15" ht="22.4" customHeight="1" x14ac:dyDescent="0.35">
      <c r="A55" s="87" t="s">
        <v>143</v>
      </c>
      <c r="B55" s="9">
        <v>12126248</v>
      </c>
      <c r="C55" s="9">
        <v>2190736</v>
      </c>
      <c r="D55" s="9">
        <f>Table1[[#This Row],[Gas meters
smart in
smart mode]]+Table1[[#This Row],[Gas meters
smart in
traditional mode]]</f>
        <v>14316984</v>
      </c>
      <c r="E55" s="9">
        <v>9749081</v>
      </c>
      <c r="F55" s="9">
        <v>17519005</v>
      </c>
      <c r="G55" s="9">
        <v>1534830</v>
      </c>
      <c r="H55" s="9">
        <f>Table1[[#This Row],[Electricity 
meters
smart in
smart 
mode]]+Table1[[#This Row],[Electricity 
meters
smart in
traditional mode]]</f>
        <v>19053835</v>
      </c>
      <c r="I55" s="9">
        <v>10172114</v>
      </c>
      <c r="J55" s="9">
        <f t="shared" ref="J55" si="9">B55+F55</f>
        <v>29645253</v>
      </c>
      <c r="K55" s="10">
        <f t="shared" ref="K55" si="10">C55+G55</f>
        <v>3725566</v>
      </c>
      <c r="L55" s="10">
        <f>Table1[[#This Row],[Gas meters
total smart meters]]+Table1[[#This Row],[Electricity meters
total smart meters]]</f>
        <v>33370819</v>
      </c>
      <c r="M55" s="10">
        <f>Table1[[#This Row],[Gas meters
non-smart]]+Table1[[#This Row],[Electricity meters
non-smart]]</f>
        <v>19921195</v>
      </c>
      <c r="N55" s="10">
        <f t="shared" ref="N55:N56" si="11">SUM(L55:M55)</f>
        <v>53292014</v>
      </c>
      <c r="O55" s="53"/>
    </row>
    <row r="56" spans="1:15" ht="17.149999999999999" customHeight="1" x14ac:dyDescent="0.35">
      <c r="A56" s="87" t="s">
        <v>144</v>
      </c>
      <c r="B56" s="9">
        <v>12429669</v>
      </c>
      <c r="C56" s="9">
        <v>2210301</v>
      </c>
      <c r="D56" s="9">
        <f>Table1[[#This Row],[Gas meters
smart in
smart mode]]+Table1[[#This Row],[Gas meters
smart in
traditional mode]]</f>
        <v>14639970</v>
      </c>
      <c r="E56" s="9">
        <v>9439058</v>
      </c>
      <c r="F56" s="9">
        <v>17997551</v>
      </c>
      <c r="G56" s="9">
        <v>1461446</v>
      </c>
      <c r="H56" s="9">
        <f>Table1[[#This Row],[Electricity 
meters
smart in
smart 
mode]]+Table1[[#This Row],[Electricity 
meters
smart in
traditional mode]]</f>
        <v>19458997</v>
      </c>
      <c r="I56" s="9">
        <v>9874517</v>
      </c>
      <c r="J56" s="9">
        <f>B56+F56</f>
        <v>30427220</v>
      </c>
      <c r="K56" s="9">
        <f>C56+G56</f>
        <v>3671747</v>
      </c>
      <c r="L56" s="9">
        <f>Table1[[#This Row],[Gas meters
total smart meters]]+Table1[[#This Row],[Electricity meters
total smart meters]]</f>
        <v>34098967</v>
      </c>
      <c r="M56" s="9">
        <f>Table1[[#This Row],[Gas meters
non-smart]]+Table1[[#This Row],[Electricity meters
non-smart]]</f>
        <v>19313575</v>
      </c>
      <c r="N56" s="10">
        <f t="shared" si="11"/>
        <v>53412542</v>
      </c>
      <c r="O56" s="53" t="s">
        <v>145</v>
      </c>
    </row>
    <row r="57" spans="1:15" ht="17.149999999999999" customHeight="1" x14ac:dyDescent="0.35">
      <c r="A57" s="87" t="s">
        <v>146</v>
      </c>
      <c r="B57" s="9">
        <v>12733068</v>
      </c>
      <c r="C57" s="9">
        <v>2266086</v>
      </c>
      <c r="D57" s="9">
        <f>Table1[[#This Row],[Gas meters
smart in
smart mode]]+Table1[[#This Row],[Gas meters
smart in
traditional mode]]</f>
        <v>14999154</v>
      </c>
      <c r="E57" s="9">
        <v>9076893</v>
      </c>
      <c r="F57" s="9">
        <v>18398332</v>
      </c>
      <c r="G57" s="9">
        <v>1436461</v>
      </c>
      <c r="H57" s="9">
        <f>Table1[[#This Row],[Electricity 
meters
smart in
smart 
mode]]+Table1[[#This Row],[Electricity 
meters
smart in
traditional mode]]</f>
        <v>19834793</v>
      </c>
      <c r="I57" s="9">
        <v>9509405</v>
      </c>
      <c r="J57" s="9">
        <f>B57+F57</f>
        <v>31131400</v>
      </c>
      <c r="K57" s="9">
        <f>C57+G57</f>
        <v>3702547</v>
      </c>
      <c r="L57" s="9">
        <f>Table1[[#This Row],[Gas meters
total smart meters]]+Table1[[#This Row],[Electricity meters
total smart meters]]</f>
        <v>34833947</v>
      </c>
      <c r="M57" s="9">
        <f>Table1[[#This Row],[Gas meters
non-smart]]+Table1[[#This Row],[Electricity meters
non-smart]]</f>
        <v>18586298</v>
      </c>
      <c r="N57" s="10">
        <f t="shared" ref="N57" si="12">SUM(L57:M57)</f>
        <v>53420245</v>
      </c>
      <c r="O57" s="53"/>
    </row>
  </sheetData>
  <phoneticPr fontId="15" type="noConversion"/>
  <pageMargins left="0.7" right="0.7" top="0.75" bottom="0.75" header="0.3" footer="0.3"/>
  <pageSetup paperSize="9" scale="74" fitToWidth="0" fitToHeight="0" orientation="portrait" verticalDpi="4" r:id="rId1"/>
  <ignoredErrors>
    <ignoredError sqref="N9 J9 J10:K49 N10:N54 J50:J56 N55:N56 J57:N57"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37FF-9748-48C8-93FE-CB79F1F990E0}">
  <sheetPr codeName="Sheet4"/>
  <dimension ref="A1:E58"/>
  <sheetViews>
    <sheetView showGridLines="0" workbookViewId="0">
      <pane xSplit="1" ySplit="7" topLeftCell="B8" activePane="bottomRight" state="frozen"/>
      <selection activeCell="D4" sqref="D4"/>
      <selection pane="topRight" activeCell="D4" sqref="D4"/>
      <selection pane="bottomLeft" activeCell="D4" sqref="D4"/>
      <selection pane="bottomRight" activeCell="B8" sqref="B8"/>
    </sheetView>
  </sheetViews>
  <sheetFormatPr defaultColWidth="9.1796875" defaultRowHeight="17.149999999999999" customHeight="1" x14ac:dyDescent="0.35"/>
  <cols>
    <col min="1" max="1" width="12.453125" style="88" customWidth="1"/>
    <col min="2" max="4" width="14.7265625" style="88" customWidth="1"/>
    <col min="5" max="5" width="41.26953125" style="87" customWidth="1"/>
    <col min="6" max="16384" width="9.1796875" style="88"/>
  </cols>
  <sheetData>
    <row r="1" spans="1:5" ht="25.5" customHeight="1" x14ac:dyDescent="0.35">
      <c r="A1" s="70" t="s">
        <v>147</v>
      </c>
      <c r="B1" s="6"/>
      <c r="C1" s="6"/>
      <c r="D1" s="6"/>
    </row>
    <row r="2" spans="1:5" ht="17.149999999999999" customHeight="1" x14ac:dyDescent="0.35">
      <c r="A2" s="24" t="s">
        <v>64</v>
      </c>
      <c r="B2" s="29"/>
      <c r="C2" s="100"/>
      <c r="D2" s="100"/>
      <c r="E2" s="101"/>
    </row>
    <row r="3" spans="1:5" ht="17.149999999999999" customHeight="1" x14ac:dyDescent="0.35">
      <c r="A3" s="24" t="s">
        <v>31</v>
      </c>
      <c r="B3" s="29"/>
      <c r="C3" s="100"/>
      <c r="D3" s="100"/>
      <c r="E3" s="101"/>
    </row>
    <row r="4" spans="1:5" s="31" customFormat="1" ht="17.149999999999999" customHeight="1" x14ac:dyDescent="0.35">
      <c r="A4" s="24" t="s">
        <v>66</v>
      </c>
      <c r="B4" s="30"/>
      <c r="C4" s="29"/>
      <c r="D4" s="7"/>
      <c r="E4" s="7"/>
    </row>
    <row r="5" spans="1:5" ht="17.149999999999999" customHeight="1" x14ac:dyDescent="0.35">
      <c r="A5" s="24" t="s">
        <v>67</v>
      </c>
      <c r="B5" s="29"/>
      <c r="C5" s="100"/>
      <c r="D5" s="100"/>
      <c r="E5" s="101"/>
    </row>
    <row r="6" spans="1:5" ht="17.149999999999999" customHeight="1" x14ac:dyDescent="0.35">
      <c r="A6" s="27" t="s">
        <v>68</v>
      </c>
      <c r="B6" s="89"/>
      <c r="C6" s="89"/>
      <c r="D6" s="89"/>
      <c r="E6" s="102"/>
    </row>
    <row r="7" spans="1:5" ht="34.4" customHeight="1" x14ac:dyDescent="0.35">
      <c r="A7" s="104" t="s">
        <v>69</v>
      </c>
      <c r="B7" s="105" t="s">
        <v>148</v>
      </c>
      <c r="C7" s="106" t="s">
        <v>149</v>
      </c>
      <c r="D7" s="106" t="s">
        <v>150</v>
      </c>
      <c r="E7" s="104" t="s">
        <v>22</v>
      </c>
    </row>
    <row r="8" spans="1:5" ht="17.149999999999999" customHeight="1" x14ac:dyDescent="0.35">
      <c r="A8" s="87" t="s">
        <v>151</v>
      </c>
      <c r="B8" s="10">
        <v>18975</v>
      </c>
      <c r="C8" s="10">
        <v>59446</v>
      </c>
      <c r="D8" s="10">
        <f t="shared" ref="D8:D35" si="0">B8+C8</f>
        <v>78421</v>
      </c>
      <c r="E8" s="107" t="s">
        <v>152</v>
      </c>
    </row>
    <row r="9" spans="1:5" ht="17.149999999999999" customHeight="1" x14ac:dyDescent="0.35">
      <c r="A9" s="87" t="s">
        <v>83</v>
      </c>
      <c r="B9" s="10">
        <v>32</v>
      </c>
      <c r="C9" s="10">
        <v>36</v>
      </c>
      <c r="D9" s="10">
        <f t="shared" si="0"/>
        <v>68</v>
      </c>
      <c r="E9" s="107"/>
    </row>
    <row r="10" spans="1:5" ht="17.149999999999999" customHeight="1" x14ac:dyDescent="0.35">
      <c r="A10" s="87" t="s">
        <v>84</v>
      </c>
      <c r="B10" s="10">
        <v>1570</v>
      </c>
      <c r="C10" s="10">
        <v>1671</v>
      </c>
      <c r="D10" s="10">
        <f t="shared" si="0"/>
        <v>3241</v>
      </c>
      <c r="E10" s="107"/>
    </row>
    <row r="11" spans="1:5" ht="22.4" customHeight="1" x14ac:dyDescent="0.35">
      <c r="A11" s="87" t="s">
        <v>85</v>
      </c>
      <c r="B11" s="10">
        <v>10963</v>
      </c>
      <c r="C11" s="10">
        <v>12678</v>
      </c>
      <c r="D11" s="10">
        <f t="shared" si="0"/>
        <v>23641</v>
      </c>
      <c r="E11" s="107"/>
    </row>
    <row r="12" spans="1:5" ht="17.149999999999999" customHeight="1" x14ac:dyDescent="0.35">
      <c r="A12" s="87" t="s">
        <v>86</v>
      </c>
      <c r="B12" s="10">
        <v>35130</v>
      </c>
      <c r="C12" s="10">
        <v>45456</v>
      </c>
      <c r="D12" s="10">
        <f t="shared" si="0"/>
        <v>80586</v>
      </c>
      <c r="E12" s="107"/>
    </row>
    <row r="13" spans="1:5" ht="17.149999999999999" customHeight="1" x14ac:dyDescent="0.35">
      <c r="A13" s="87" t="s">
        <v>87</v>
      </c>
      <c r="B13" s="10">
        <v>35190</v>
      </c>
      <c r="C13" s="10">
        <v>57632</v>
      </c>
      <c r="D13" s="10">
        <f t="shared" si="0"/>
        <v>92822</v>
      </c>
      <c r="E13" s="107"/>
    </row>
    <row r="14" spans="1:5" ht="17.149999999999999" customHeight="1" x14ac:dyDescent="0.35">
      <c r="A14" s="87" t="s">
        <v>88</v>
      </c>
      <c r="B14" s="10">
        <v>39730</v>
      </c>
      <c r="C14" s="10">
        <v>55603</v>
      </c>
      <c r="D14" s="10">
        <f t="shared" si="0"/>
        <v>95333</v>
      </c>
      <c r="E14" s="107"/>
    </row>
    <row r="15" spans="1:5" ht="22.4" customHeight="1" x14ac:dyDescent="0.35">
      <c r="A15" s="87" t="s">
        <v>90</v>
      </c>
      <c r="B15" s="10">
        <v>37485</v>
      </c>
      <c r="C15" s="10">
        <v>61164</v>
      </c>
      <c r="D15" s="10">
        <f t="shared" si="0"/>
        <v>98649</v>
      </c>
      <c r="E15" s="107"/>
    </row>
    <row r="16" spans="1:5" ht="17.149999999999999" customHeight="1" x14ac:dyDescent="0.35">
      <c r="A16" s="87" t="s">
        <v>91</v>
      </c>
      <c r="B16" s="10">
        <v>37130</v>
      </c>
      <c r="C16" s="10">
        <v>60216</v>
      </c>
      <c r="D16" s="10">
        <f t="shared" si="0"/>
        <v>97346</v>
      </c>
      <c r="E16" s="107"/>
    </row>
    <row r="17" spans="1:5" ht="17.149999999999999" customHeight="1" x14ac:dyDescent="0.35">
      <c r="A17" s="87" t="s">
        <v>153</v>
      </c>
      <c r="B17" s="10">
        <v>53780</v>
      </c>
      <c r="C17" s="10">
        <v>76227</v>
      </c>
      <c r="D17" s="10">
        <f t="shared" si="0"/>
        <v>130007</v>
      </c>
      <c r="E17" s="107"/>
    </row>
    <row r="18" spans="1:5" ht="17.149999999999999" customHeight="1" x14ac:dyDescent="0.35">
      <c r="A18" s="87" t="s">
        <v>93</v>
      </c>
      <c r="B18" s="10">
        <v>60999</v>
      </c>
      <c r="C18" s="10">
        <v>82081</v>
      </c>
      <c r="D18" s="10">
        <f t="shared" si="0"/>
        <v>143080</v>
      </c>
      <c r="E18" s="107"/>
    </row>
    <row r="19" spans="1:5" ht="22.4" customHeight="1" x14ac:dyDescent="0.35">
      <c r="A19" s="87" t="s">
        <v>94</v>
      </c>
      <c r="B19" s="10">
        <v>85457</v>
      </c>
      <c r="C19" s="10">
        <v>126515</v>
      </c>
      <c r="D19" s="10">
        <f t="shared" si="0"/>
        <v>211972</v>
      </c>
      <c r="E19" s="107" t="s">
        <v>95</v>
      </c>
    </row>
    <row r="20" spans="1:5" ht="17.149999999999999" customHeight="1" x14ac:dyDescent="0.35">
      <c r="A20" s="87" t="s">
        <v>96</v>
      </c>
      <c r="B20" s="10">
        <v>112267</v>
      </c>
      <c r="C20" s="10">
        <v>160543</v>
      </c>
      <c r="D20" s="10">
        <f t="shared" si="0"/>
        <v>272810</v>
      </c>
      <c r="E20" s="107"/>
    </row>
    <row r="21" spans="1:5" ht="17.149999999999999" customHeight="1" x14ac:dyDescent="0.35">
      <c r="A21" s="87" t="s">
        <v>97</v>
      </c>
      <c r="B21" s="10">
        <v>138225</v>
      </c>
      <c r="C21" s="10">
        <v>197911</v>
      </c>
      <c r="D21" s="10">
        <f t="shared" si="0"/>
        <v>336136</v>
      </c>
      <c r="E21" s="107"/>
    </row>
    <row r="22" spans="1:5" ht="17.149999999999999" customHeight="1" x14ac:dyDescent="0.35">
      <c r="A22" s="87" t="s">
        <v>98</v>
      </c>
      <c r="B22" s="10">
        <v>169283</v>
      </c>
      <c r="C22" s="10">
        <v>233400</v>
      </c>
      <c r="D22" s="10">
        <f t="shared" si="0"/>
        <v>402683</v>
      </c>
      <c r="E22" s="107"/>
    </row>
    <row r="23" spans="1:5" ht="22.4" customHeight="1" x14ac:dyDescent="0.35">
      <c r="A23" s="87" t="s">
        <v>99</v>
      </c>
      <c r="B23" s="10">
        <v>233371</v>
      </c>
      <c r="C23" s="10">
        <v>306842</v>
      </c>
      <c r="D23" s="10">
        <f t="shared" si="0"/>
        <v>540213</v>
      </c>
      <c r="E23" s="107" t="s">
        <v>100</v>
      </c>
    </row>
    <row r="24" spans="1:5" ht="17.149999999999999" customHeight="1" x14ac:dyDescent="0.35">
      <c r="A24" s="87" t="s">
        <v>101</v>
      </c>
      <c r="B24" s="10">
        <v>268356</v>
      </c>
      <c r="C24" s="10">
        <v>354641</v>
      </c>
      <c r="D24" s="10">
        <f t="shared" si="0"/>
        <v>622997</v>
      </c>
      <c r="E24" s="107" t="s">
        <v>102</v>
      </c>
    </row>
    <row r="25" spans="1:5" s="97" customFormat="1" ht="17.149999999999999" customHeight="1" x14ac:dyDescent="0.35">
      <c r="A25" s="87" t="s">
        <v>103</v>
      </c>
      <c r="B25" s="10">
        <v>353711</v>
      </c>
      <c r="C25" s="10">
        <v>461304</v>
      </c>
      <c r="D25" s="10">
        <f t="shared" si="0"/>
        <v>815015</v>
      </c>
      <c r="E25" s="107"/>
    </row>
    <row r="26" spans="1:5" s="97" customFormat="1" ht="17.149999999999999" customHeight="1" x14ac:dyDescent="0.35">
      <c r="A26" s="87" t="s">
        <v>104</v>
      </c>
      <c r="B26" s="10">
        <v>409784</v>
      </c>
      <c r="C26" s="10">
        <v>525776</v>
      </c>
      <c r="D26" s="10">
        <f t="shared" si="0"/>
        <v>935560</v>
      </c>
      <c r="E26" s="107" t="s">
        <v>105</v>
      </c>
    </row>
    <row r="27" spans="1:5" s="97" customFormat="1" ht="22.4" customHeight="1" x14ac:dyDescent="0.35">
      <c r="A27" s="87" t="s">
        <v>106</v>
      </c>
      <c r="B27" s="10">
        <v>446454</v>
      </c>
      <c r="C27" s="10">
        <v>581680</v>
      </c>
      <c r="D27" s="10">
        <f t="shared" si="0"/>
        <v>1028134</v>
      </c>
      <c r="E27" s="107"/>
    </row>
    <row r="28" spans="1:5" s="97" customFormat="1" ht="17.149999999999999" customHeight="1" x14ac:dyDescent="0.35">
      <c r="A28" s="87" t="s">
        <v>107</v>
      </c>
      <c r="B28" s="10">
        <v>461168</v>
      </c>
      <c r="C28" s="10">
        <v>598064</v>
      </c>
      <c r="D28" s="10">
        <f t="shared" si="0"/>
        <v>1059232</v>
      </c>
      <c r="E28" s="107"/>
    </row>
    <row r="29" spans="1:5" s="97" customFormat="1" ht="17.149999999999999" customHeight="1" x14ac:dyDescent="0.35">
      <c r="A29" s="87" t="s">
        <v>108</v>
      </c>
      <c r="B29" s="10">
        <v>517423</v>
      </c>
      <c r="C29" s="10">
        <v>664924</v>
      </c>
      <c r="D29" s="10">
        <f t="shared" si="0"/>
        <v>1182347</v>
      </c>
      <c r="E29" s="107"/>
    </row>
    <row r="30" spans="1:5" s="97" customFormat="1" ht="17.149999999999999" customHeight="1" x14ac:dyDescent="0.35">
      <c r="A30" s="87" t="s">
        <v>109</v>
      </c>
      <c r="B30" s="10">
        <v>577420</v>
      </c>
      <c r="C30" s="10">
        <v>741547</v>
      </c>
      <c r="D30" s="10">
        <f t="shared" si="0"/>
        <v>1318967</v>
      </c>
      <c r="E30" s="107" t="s">
        <v>110</v>
      </c>
    </row>
    <row r="31" spans="1:5" s="97" customFormat="1" ht="22.4" customHeight="1" x14ac:dyDescent="0.35">
      <c r="A31" s="87" t="s">
        <v>111</v>
      </c>
      <c r="B31" s="10">
        <v>546109</v>
      </c>
      <c r="C31" s="10">
        <v>708652</v>
      </c>
      <c r="D31" s="10">
        <f t="shared" si="0"/>
        <v>1254761</v>
      </c>
      <c r="E31" s="107" t="s">
        <v>112</v>
      </c>
    </row>
    <row r="32" spans="1:5" s="97" customFormat="1" ht="17.149999999999999" customHeight="1" x14ac:dyDescent="0.35">
      <c r="A32" s="87" t="s">
        <v>113</v>
      </c>
      <c r="B32" s="10">
        <v>560848</v>
      </c>
      <c r="C32" s="10">
        <v>707374</v>
      </c>
      <c r="D32" s="10">
        <f t="shared" si="0"/>
        <v>1268222</v>
      </c>
      <c r="E32" s="107"/>
    </row>
    <row r="33" spans="1:5" s="97" customFormat="1" ht="17.149999999999999" customHeight="1" x14ac:dyDescent="0.35">
      <c r="A33" s="87" t="s">
        <v>114</v>
      </c>
      <c r="B33" s="10">
        <v>513014</v>
      </c>
      <c r="C33" s="10">
        <v>632575</v>
      </c>
      <c r="D33" s="10">
        <f t="shared" si="0"/>
        <v>1145589</v>
      </c>
      <c r="E33" s="107"/>
    </row>
    <row r="34" spans="1:5" s="97" customFormat="1" ht="17.149999999999999" customHeight="1" x14ac:dyDescent="0.35">
      <c r="A34" s="87" t="s">
        <v>115</v>
      </c>
      <c r="B34" s="10">
        <v>506494</v>
      </c>
      <c r="C34" s="10">
        <v>619726</v>
      </c>
      <c r="D34" s="10">
        <f t="shared" si="0"/>
        <v>1126220</v>
      </c>
      <c r="E34" s="107" t="s">
        <v>154</v>
      </c>
    </row>
    <row r="35" spans="1:5" s="97" customFormat="1" ht="22.4" customHeight="1" x14ac:dyDescent="0.35">
      <c r="A35" s="87" t="s">
        <v>117</v>
      </c>
      <c r="B35" s="10">
        <v>475106</v>
      </c>
      <c r="C35" s="10">
        <v>573654</v>
      </c>
      <c r="D35" s="10">
        <f t="shared" si="0"/>
        <v>1048760</v>
      </c>
      <c r="E35" s="107" t="s">
        <v>118</v>
      </c>
    </row>
    <row r="36" spans="1:5" s="97" customFormat="1" ht="17.149999999999999" customHeight="1" x14ac:dyDescent="0.35">
      <c r="A36" s="87" t="s">
        <v>119</v>
      </c>
      <c r="B36" s="10">
        <v>473901</v>
      </c>
      <c r="C36" s="10">
        <v>554940</v>
      </c>
      <c r="D36" s="10">
        <f t="shared" ref="D36:D45" si="1">B36+C36</f>
        <v>1028841</v>
      </c>
      <c r="E36" s="107"/>
    </row>
    <row r="37" spans="1:5" s="97" customFormat="1" ht="17.149999999999999" customHeight="1" x14ac:dyDescent="0.35">
      <c r="A37" s="87" t="s">
        <v>120</v>
      </c>
      <c r="B37" s="10">
        <v>486658</v>
      </c>
      <c r="C37" s="10">
        <v>600361</v>
      </c>
      <c r="D37" s="10">
        <f t="shared" si="1"/>
        <v>1087019</v>
      </c>
      <c r="E37" s="107"/>
    </row>
    <row r="38" spans="1:5" s="97" customFormat="1" ht="17.149999999999999" customHeight="1" x14ac:dyDescent="0.35">
      <c r="A38" s="87" t="s">
        <v>121</v>
      </c>
      <c r="B38" s="10">
        <v>521723</v>
      </c>
      <c r="C38" s="10">
        <v>654875</v>
      </c>
      <c r="D38" s="10">
        <f t="shared" si="1"/>
        <v>1176598</v>
      </c>
      <c r="E38" s="107" t="s">
        <v>122</v>
      </c>
    </row>
    <row r="39" spans="1:5" s="97" customFormat="1" ht="22.4" customHeight="1" x14ac:dyDescent="0.35">
      <c r="A39" s="87" t="s">
        <v>123</v>
      </c>
      <c r="B39" s="10">
        <v>456607</v>
      </c>
      <c r="C39" s="10">
        <v>544126</v>
      </c>
      <c r="D39" s="10">
        <f t="shared" si="1"/>
        <v>1000733</v>
      </c>
      <c r="E39" s="107" t="s">
        <v>124</v>
      </c>
    </row>
    <row r="40" spans="1:5" s="97" customFormat="1" ht="17.149999999999999" customHeight="1" x14ac:dyDescent="0.35">
      <c r="A40" s="87" t="s">
        <v>125</v>
      </c>
      <c r="B40" s="10">
        <v>62484</v>
      </c>
      <c r="C40" s="10">
        <v>80108</v>
      </c>
      <c r="D40" s="10">
        <f t="shared" si="1"/>
        <v>142592</v>
      </c>
      <c r="E40" s="107"/>
    </row>
    <row r="41" spans="1:5" s="97" customFormat="1" ht="17.149999999999999" customHeight="1" x14ac:dyDescent="0.35">
      <c r="A41" s="87" t="s">
        <v>126</v>
      </c>
      <c r="B41" s="10">
        <v>384482</v>
      </c>
      <c r="C41" s="10">
        <v>488899</v>
      </c>
      <c r="D41" s="10">
        <f t="shared" si="1"/>
        <v>873381</v>
      </c>
      <c r="E41" s="107" t="s">
        <v>155</v>
      </c>
    </row>
    <row r="42" spans="1:5" s="97" customFormat="1" ht="17.149999999999999" customHeight="1" x14ac:dyDescent="0.35">
      <c r="A42" s="87" t="s">
        <v>127</v>
      </c>
      <c r="B42" s="10">
        <v>430702</v>
      </c>
      <c r="C42" s="10">
        <v>560930</v>
      </c>
      <c r="D42" s="10">
        <f t="shared" si="1"/>
        <v>991632</v>
      </c>
      <c r="E42" s="107"/>
    </row>
    <row r="43" spans="1:5" s="97" customFormat="1" ht="22.4" customHeight="1" x14ac:dyDescent="0.35">
      <c r="A43" s="87" t="s">
        <v>129</v>
      </c>
      <c r="B43" s="10">
        <v>329224</v>
      </c>
      <c r="C43" s="10">
        <v>435799</v>
      </c>
      <c r="D43" s="10">
        <f t="shared" si="1"/>
        <v>765023</v>
      </c>
      <c r="E43" s="107"/>
    </row>
    <row r="44" spans="1:5" s="97" customFormat="1" ht="16.5" customHeight="1" x14ac:dyDescent="0.35">
      <c r="A44" s="87" t="s">
        <v>130</v>
      </c>
      <c r="B44" s="10">
        <v>431215</v>
      </c>
      <c r="C44" s="10">
        <v>570822</v>
      </c>
      <c r="D44" s="10">
        <f t="shared" si="1"/>
        <v>1002037</v>
      </c>
      <c r="E44" s="107"/>
    </row>
    <row r="45" spans="1:5" s="97" customFormat="1" ht="16.5" customHeight="1" x14ac:dyDescent="0.35">
      <c r="A45" s="87" t="s">
        <v>131</v>
      </c>
      <c r="B45" s="10">
        <v>382515</v>
      </c>
      <c r="C45" s="10">
        <v>518212</v>
      </c>
      <c r="D45" s="10">
        <f t="shared" si="1"/>
        <v>900727</v>
      </c>
      <c r="E45" s="107" t="s">
        <v>132</v>
      </c>
    </row>
    <row r="46" spans="1:5" s="97" customFormat="1" ht="16.5" customHeight="1" x14ac:dyDescent="0.35">
      <c r="A46" s="87" t="s">
        <v>133</v>
      </c>
      <c r="B46" s="10">
        <v>365834</v>
      </c>
      <c r="C46" s="10">
        <v>491679</v>
      </c>
      <c r="D46" s="10">
        <f>Table2[[#This Row],[Gas]]+Table2[[#This Row],[Electricity]]</f>
        <v>857513</v>
      </c>
      <c r="E46" s="107"/>
    </row>
    <row r="47" spans="1:5" s="97" customFormat="1" ht="22.4" customHeight="1" x14ac:dyDescent="0.35">
      <c r="A47" s="87" t="s">
        <v>135</v>
      </c>
      <c r="B47" s="10">
        <v>389455</v>
      </c>
      <c r="C47" s="10">
        <v>508031</v>
      </c>
      <c r="D47" s="10">
        <f>Table2[[#This Row],[Gas]]+Table2[[#This Row],[Electricity]]</f>
        <v>897486</v>
      </c>
      <c r="E47" s="107" t="s">
        <v>156</v>
      </c>
    </row>
    <row r="48" spans="1:5" s="97" customFormat="1" ht="17.149999999999999" customHeight="1" x14ac:dyDescent="0.35">
      <c r="A48" s="87" t="s">
        <v>136</v>
      </c>
      <c r="B48" s="10">
        <v>363121</v>
      </c>
      <c r="C48" s="10">
        <v>477608</v>
      </c>
      <c r="D48" s="10">
        <f>Table2[[#This Row],[Gas]]+Table2[[#This Row],[Electricity]]</f>
        <v>840729</v>
      </c>
      <c r="E48" s="58"/>
    </row>
    <row r="49" spans="1:5" s="97" customFormat="1" ht="17.149999999999999" customHeight="1" x14ac:dyDescent="0.35">
      <c r="A49" s="87" t="s">
        <v>137</v>
      </c>
      <c r="B49" s="10">
        <v>369946</v>
      </c>
      <c r="C49" s="10">
        <v>504572</v>
      </c>
      <c r="D49" s="10">
        <f>Table2[[#This Row],[Gas]]+Table2[[#This Row],[Electricity]]</f>
        <v>874518</v>
      </c>
      <c r="E49" s="58"/>
    </row>
    <row r="50" spans="1:5" s="97" customFormat="1" ht="17.149999999999999" customHeight="1" x14ac:dyDescent="0.35">
      <c r="A50" s="87" t="s">
        <v>138</v>
      </c>
      <c r="B50" s="10">
        <v>398956</v>
      </c>
      <c r="C50" s="10">
        <v>516631</v>
      </c>
      <c r="D50" s="10">
        <f>Table2[[#This Row],[Gas]]+Table2[[#This Row],[Electricity]]</f>
        <v>915587</v>
      </c>
      <c r="E50" s="58"/>
    </row>
    <row r="51" spans="1:5" s="97" customFormat="1" ht="22.4" customHeight="1" x14ac:dyDescent="0.35">
      <c r="A51" s="87" t="s">
        <v>139</v>
      </c>
      <c r="B51" s="10">
        <v>369878</v>
      </c>
      <c r="C51" s="10">
        <v>473941</v>
      </c>
      <c r="D51" s="10">
        <f>Table2[[#This Row],[Gas]]+Table2[[#This Row],[Electricity]]</f>
        <v>843819</v>
      </c>
      <c r="E51" s="58"/>
    </row>
    <row r="52" spans="1:5" s="97" customFormat="1" ht="17.149999999999999" customHeight="1" x14ac:dyDescent="0.35">
      <c r="A52" s="87" t="s">
        <v>140</v>
      </c>
      <c r="B52" s="10">
        <v>339684</v>
      </c>
      <c r="C52" s="10">
        <v>440491</v>
      </c>
      <c r="D52" s="10">
        <f>Table2[[#This Row],[Gas]]+Table2[[#This Row],[Electricity]]</f>
        <v>780175</v>
      </c>
      <c r="E52" s="58"/>
    </row>
    <row r="53" spans="1:5" s="97" customFormat="1" ht="17.149999999999999" customHeight="1" x14ac:dyDescent="0.35">
      <c r="A53" s="87" t="s">
        <v>141</v>
      </c>
      <c r="B53" s="10">
        <v>351970</v>
      </c>
      <c r="C53" s="10">
        <v>463509</v>
      </c>
      <c r="D53" s="10">
        <f>Table2[[#This Row],[Gas]]+Table2[[#This Row],[Electricity]]</f>
        <v>815479</v>
      </c>
      <c r="E53" s="58"/>
    </row>
    <row r="54" spans="1:5" s="97" customFormat="1" ht="17.149999999999999" customHeight="1" x14ac:dyDescent="0.35">
      <c r="A54" s="87" t="s">
        <v>142</v>
      </c>
      <c r="B54" s="10">
        <v>374766</v>
      </c>
      <c r="C54" s="10">
        <v>450491</v>
      </c>
      <c r="D54" s="10">
        <f>Table2[[#This Row],[Gas]]+Table2[[#This Row],[Electricity]]</f>
        <v>825257</v>
      </c>
      <c r="E54" s="58"/>
    </row>
    <row r="55" spans="1:5" s="97" customFormat="1" ht="22.4" customHeight="1" x14ac:dyDescent="0.35">
      <c r="A55" s="87" t="s">
        <v>143</v>
      </c>
      <c r="B55" s="10">
        <v>338177</v>
      </c>
      <c r="C55" s="10">
        <v>409095</v>
      </c>
      <c r="D55" s="10">
        <f>Table2[[#This Row],[Gas]]+Table2[[#This Row],[Electricity]]</f>
        <v>747272</v>
      </c>
      <c r="E55" s="58"/>
    </row>
    <row r="56" spans="1:5" s="97" customFormat="1" ht="17.149999999999999" customHeight="1" x14ac:dyDescent="0.35">
      <c r="A56" s="87" t="s">
        <v>144</v>
      </c>
      <c r="B56" s="10">
        <v>295979</v>
      </c>
      <c r="C56" s="10">
        <v>367188</v>
      </c>
      <c r="D56" s="10">
        <f>Table2[[#This Row],[Gas]]+Table2[[#This Row],[Electricity]]</f>
        <v>663167</v>
      </c>
      <c r="E56" s="58"/>
    </row>
    <row r="57" spans="1:5" s="97" customFormat="1" ht="17.149999999999999" customHeight="1" x14ac:dyDescent="0.35">
      <c r="A57" s="108" t="s">
        <v>146</v>
      </c>
      <c r="B57" s="69">
        <v>305954</v>
      </c>
      <c r="C57" s="69">
        <v>374564</v>
      </c>
      <c r="D57" s="69">
        <f>Table2[[#This Row],[Gas]]+Table2[[#This Row],[Electricity]]</f>
        <v>680518</v>
      </c>
      <c r="E57" s="64"/>
    </row>
    <row r="58" spans="1:5" ht="17.149999999999999" customHeight="1" x14ac:dyDescent="0.35">
      <c r="A58" s="87" t="s">
        <v>82</v>
      </c>
      <c r="B58" s="10">
        <f>SUM(B8:B57)</f>
        <v>14928705</v>
      </c>
      <c r="C58" s="10">
        <f>SUM(C8:C57)</f>
        <v>19194210</v>
      </c>
      <c r="D58" s="10">
        <f>SUM(D8:D57)</f>
        <v>34122915</v>
      </c>
      <c r="E58" s="63"/>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3F47-A94D-4CA7-A0FE-28FCCFF5CDEC}">
  <sheetPr codeName="Sheet13"/>
  <dimension ref="A1:R57"/>
  <sheetViews>
    <sheetView showGridLines="0" zoomScaleNormal="100" workbookViewId="0">
      <pane xSplit="1" ySplit="8" topLeftCell="B9" activePane="bottomRight" state="frozen"/>
      <selection activeCell="D4" sqref="D4"/>
      <selection pane="topRight" activeCell="D4" sqref="D4"/>
      <selection pane="bottomLeft" activeCell="D4" sqref="D4"/>
      <selection pane="bottomRight" activeCell="B9" sqref="B9"/>
    </sheetView>
  </sheetViews>
  <sheetFormatPr defaultColWidth="9.1796875" defaultRowHeight="17.149999999999999" customHeight="1" x14ac:dyDescent="0.35"/>
  <cols>
    <col min="1" max="1" width="13.26953125" style="88" customWidth="1"/>
    <col min="2" max="2" width="13.26953125" style="6" customWidth="1"/>
    <col min="3" max="4" width="12.81640625" style="6" customWidth="1"/>
    <col min="5" max="5" width="12" style="6" customWidth="1"/>
    <col min="6" max="6" width="11.81640625" style="6" customWidth="1"/>
    <col min="7" max="7" width="21" style="6" customWidth="1"/>
    <col min="8" max="9" width="13.1796875" style="6" customWidth="1"/>
    <col min="10" max="10" width="12" style="6" customWidth="1"/>
    <col min="11" max="11" width="12.54296875" style="6" customWidth="1"/>
    <col min="12" max="12" width="17.54296875" style="6" customWidth="1"/>
    <col min="13" max="14" width="12.453125" style="6" customWidth="1"/>
    <col min="15" max="15" width="11.81640625" style="6" customWidth="1"/>
    <col min="16" max="16" width="13.26953125" style="6" customWidth="1"/>
    <col min="17" max="17" width="14.54296875" style="6" customWidth="1"/>
    <col min="18" max="18" width="63.54296875" style="6" customWidth="1"/>
    <col min="19" max="16384" width="9.1796875" style="88"/>
  </cols>
  <sheetData>
    <row r="1" spans="1:18" ht="25.5" customHeight="1" x14ac:dyDescent="0.35">
      <c r="A1" s="70" t="s">
        <v>157</v>
      </c>
    </row>
    <row r="2" spans="1:18" ht="17.149999999999999" customHeight="1" x14ac:dyDescent="0.35">
      <c r="A2" s="24" t="s">
        <v>64</v>
      </c>
    </row>
    <row r="3" spans="1:18" ht="17.149999999999999" customHeight="1" x14ac:dyDescent="0.35">
      <c r="A3" s="24" t="s">
        <v>31</v>
      </c>
    </row>
    <row r="4" spans="1:18" s="31" customFormat="1" ht="17.149999999999999" customHeight="1" x14ac:dyDescent="0.35">
      <c r="A4" s="24" t="s">
        <v>66</v>
      </c>
      <c r="B4" s="30"/>
      <c r="C4" s="29"/>
      <c r="D4" s="29"/>
      <c r="E4" s="7"/>
      <c r="F4" s="7"/>
      <c r="G4" s="8"/>
    </row>
    <row r="5" spans="1:18" ht="17.149999999999999" customHeight="1" x14ac:dyDescent="0.35">
      <c r="A5" s="24" t="s">
        <v>158</v>
      </c>
    </row>
    <row r="6" spans="1:18" ht="17.149999999999999" customHeight="1" x14ac:dyDescent="0.35">
      <c r="A6" s="24" t="s">
        <v>67</v>
      </c>
    </row>
    <row r="7" spans="1:18" ht="17.149999999999999" customHeight="1" x14ac:dyDescent="0.35">
      <c r="A7" s="27" t="s">
        <v>68</v>
      </c>
      <c r="B7" s="89"/>
      <c r="C7" s="89"/>
      <c r="D7" s="89"/>
    </row>
    <row r="8" spans="1:18" ht="77.25" customHeight="1" x14ac:dyDescent="0.35">
      <c r="A8" s="104" t="s">
        <v>69</v>
      </c>
      <c r="B8" s="106" t="s">
        <v>70</v>
      </c>
      <c r="C8" s="106" t="s">
        <v>71</v>
      </c>
      <c r="D8" s="106" t="s">
        <v>72</v>
      </c>
      <c r="E8" s="106" t="s">
        <v>159</v>
      </c>
      <c r="F8" s="106" t="s">
        <v>73</v>
      </c>
      <c r="G8" s="106" t="s">
        <v>160</v>
      </c>
      <c r="H8" s="106" t="s">
        <v>75</v>
      </c>
      <c r="I8" s="106" t="s">
        <v>76</v>
      </c>
      <c r="J8" s="106" t="s">
        <v>161</v>
      </c>
      <c r="K8" s="106" t="s">
        <v>162</v>
      </c>
      <c r="L8" s="106" t="s">
        <v>163</v>
      </c>
      <c r="M8" s="106" t="s">
        <v>164</v>
      </c>
      <c r="N8" s="110" t="s">
        <v>165</v>
      </c>
      <c r="O8" s="106" t="s">
        <v>166</v>
      </c>
      <c r="P8" s="106" t="s">
        <v>81</v>
      </c>
      <c r="Q8" s="105" t="s">
        <v>82</v>
      </c>
      <c r="R8" s="104" t="s">
        <v>22</v>
      </c>
    </row>
    <row r="9" spans="1:18" ht="17.149999999999999" customHeight="1" x14ac:dyDescent="0.35">
      <c r="A9" s="87" t="s">
        <v>83</v>
      </c>
      <c r="B9" s="36">
        <v>0</v>
      </c>
      <c r="C9" s="10"/>
      <c r="D9" s="10">
        <f>Table3[[#This Row],[Gas meters
smart in
smart mode]]+Table3[[#This Row],[Gas meters
smart in
traditional mode]]</f>
        <v>0</v>
      </c>
      <c r="E9" s="10">
        <v>10038</v>
      </c>
      <c r="F9" s="10">
        <v>553631</v>
      </c>
      <c r="G9" s="36">
        <v>0</v>
      </c>
      <c r="H9" s="10"/>
      <c r="I9" s="10">
        <f>Table3[[#This Row],[Electricity 
meters
smart in
smart mode]]+Table3[[#This Row],[Electricity 
meters
smart in
traditional mode]]</f>
        <v>0</v>
      </c>
      <c r="J9" s="10">
        <v>354969</v>
      </c>
      <c r="K9" s="10">
        <v>1771055</v>
      </c>
      <c r="L9" s="36">
        <f t="shared" ref="L9:L33" si="0">B9+G9</f>
        <v>0</v>
      </c>
      <c r="M9" s="10"/>
      <c r="N9" s="10">
        <f>Table3[[#This Row],[Gas meters
total smart meters]]+Table3[[#This Row],[Electricity meters
total smart meters]]</f>
        <v>0</v>
      </c>
      <c r="O9" s="10">
        <f t="shared" ref="O9:O21" si="1">E9+J9</f>
        <v>365007</v>
      </c>
      <c r="P9" s="10">
        <f t="shared" ref="P9:P22" si="2">F9+K9</f>
        <v>2324686</v>
      </c>
      <c r="Q9" s="10">
        <f>N9+O9+P9</f>
        <v>2689693</v>
      </c>
      <c r="R9" s="111"/>
    </row>
    <row r="10" spans="1:18" ht="17.149999999999999" customHeight="1" x14ac:dyDescent="0.35">
      <c r="A10" s="87" t="s">
        <v>84</v>
      </c>
      <c r="B10" s="36">
        <v>0</v>
      </c>
      <c r="C10" s="10"/>
      <c r="D10" s="10">
        <f>Table3[[#This Row],[Gas meters
smart in
smart mode]]+Table3[[#This Row],[Gas meters
smart in
traditional mode]]</f>
        <v>0</v>
      </c>
      <c r="E10" s="10">
        <v>9290</v>
      </c>
      <c r="F10" s="10">
        <v>559271</v>
      </c>
      <c r="G10" s="36">
        <v>0</v>
      </c>
      <c r="H10" s="10"/>
      <c r="I10" s="10">
        <f>Table3[[#This Row],[Electricity 
meters
smart in
smart mode]]+Table3[[#This Row],[Electricity 
meters
smart in
traditional mode]]</f>
        <v>0</v>
      </c>
      <c r="J10" s="10">
        <v>444943</v>
      </c>
      <c r="K10" s="10">
        <v>1864295</v>
      </c>
      <c r="L10" s="36">
        <f t="shared" si="0"/>
        <v>0</v>
      </c>
      <c r="M10" s="10"/>
      <c r="N10" s="10">
        <f>Table3[[#This Row],[Gas meters
total smart meters]]+Table3[[#This Row],[Electricity meters
total smart meters]]</f>
        <v>0</v>
      </c>
      <c r="O10" s="10">
        <f t="shared" si="1"/>
        <v>454233</v>
      </c>
      <c r="P10" s="10">
        <f t="shared" si="2"/>
        <v>2423566</v>
      </c>
      <c r="Q10" s="10">
        <f t="shared" ref="Q10:Q52" si="3">N10+O10+P10</f>
        <v>2877799</v>
      </c>
      <c r="R10" s="111"/>
    </row>
    <row r="11" spans="1:18" ht="22.4" customHeight="1" x14ac:dyDescent="0.35">
      <c r="A11" s="87" t="s">
        <v>85</v>
      </c>
      <c r="B11" s="36">
        <v>0</v>
      </c>
      <c r="C11" s="10"/>
      <c r="D11" s="10">
        <f>Table3[[#This Row],[Gas meters
smart in
smart mode]]+Table3[[#This Row],[Gas meters
smart in
traditional mode]]</f>
        <v>0</v>
      </c>
      <c r="E11" s="10">
        <v>10109</v>
      </c>
      <c r="F11" s="10">
        <v>536022</v>
      </c>
      <c r="G11" s="36">
        <v>0</v>
      </c>
      <c r="H11" s="10"/>
      <c r="I11" s="10">
        <f>Table3[[#This Row],[Electricity 
meters
smart in
smart mode]]+Table3[[#This Row],[Electricity 
meters
smart in
traditional mode]]</f>
        <v>0</v>
      </c>
      <c r="J11" s="10">
        <v>500960</v>
      </c>
      <c r="K11" s="10">
        <v>1832983</v>
      </c>
      <c r="L11" s="36">
        <f t="shared" si="0"/>
        <v>0</v>
      </c>
      <c r="M11" s="10"/>
      <c r="N11" s="10">
        <f>Table3[[#This Row],[Gas meters
total smart meters]]+Table3[[#This Row],[Electricity meters
total smart meters]]</f>
        <v>0</v>
      </c>
      <c r="O11" s="10">
        <f t="shared" si="1"/>
        <v>511069</v>
      </c>
      <c r="P11" s="10">
        <f t="shared" si="2"/>
        <v>2369005</v>
      </c>
      <c r="Q11" s="10">
        <f t="shared" si="3"/>
        <v>2880074</v>
      </c>
      <c r="R11" s="111"/>
    </row>
    <row r="12" spans="1:18" ht="17.149999999999999" customHeight="1" x14ac:dyDescent="0.35">
      <c r="A12" s="87" t="s">
        <v>86</v>
      </c>
      <c r="B12" s="36">
        <v>0</v>
      </c>
      <c r="C12" s="10"/>
      <c r="D12" s="10">
        <f>Table3[[#This Row],[Gas meters
smart in
smart mode]]+Table3[[#This Row],[Gas meters
smart in
traditional mode]]</f>
        <v>0</v>
      </c>
      <c r="E12" s="10">
        <v>10603</v>
      </c>
      <c r="F12" s="10">
        <v>507974</v>
      </c>
      <c r="G12" s="36">
        <v>0</v>
      </c>
      <c r="H12" s="10"/>
      <c r="I12" s="10">
        <f>Table3[[#This Row],[Electricity 
meters
smart in
smart mode]]+Table3[[#This Row],[Electricity 
meters
smart in
traditional mode]]</f>
        <v>0</v>
      </c>
      <c r="J12" s="10">
        <v>509436</v>
      </c>
      <c r="K12" s="10">
        <v>1790147</v>
      </c>
      <c r="L12" s="36">
        <f t="shared" si="0"/>
        <v>0</v>
      </c>
      <c r="M12" s="10"/>
      <c r="N12" s="10">
        <f>Table3[[#This Row],[Gas meters
total smart meters]]+Table3[[#This Row],[Electricity meters
total smart meters]]</f>
        <v>0</v>
      </c>
      <c r="O12" s="10">
        <f t="shared" si="1"/>
        <v>520039</v>
      </c>
      <c r="P12" s="10">
        <f t="shared" si="2"/>
        <v>2298121</v>
      </c>
      <c r="Q12" s="10">
        <f t="shared" si="3"/>
        <v>2818160</v>
      </c>
      <c r="R12" s="111"/>
    </row>
    <row r="13" spans="1:18" ht="17.149999999999999" customHeight="1" x14ac:dyDescent="0.35">
      <c r="A13" s="87" t="s">
        <v>87</v>
      </c>
      <c r="B13" s="36">
        <v>0</v>
      </c>
      <c r="C13" s="10"/>
      <c r="D13" s="10">
        <f>Table3[[#This Row],[Gas meters
smart in
smart mode]]+Table3[[#This Row],[Gas meters
smart in
traditional mode]]</f>
        <v>0</v>
      </c>
      <c r="E13" s="10">
        <v>10778</v>
      </c>
      <c r="F13" s="10">
        <v>488142</v>
      </c>
      <c r="G13" s="10">
        <v>946</v>
      </c>
      <c r="H13" s="10"/>
      <c r="I13" s="10">
        <f>Table3[[#This Row],[Electricity 
meters
smart in
smart mode]]+Table3[[#This Row],[Electricity 
meters
smart in
traditional mode]]</f>
        <v>946</v>
      </c>
      <c r="J13" s="10">
        <v>496810</v>
      </c>
      <c r="K13" s="10">
        <v>1819499</v>
      </c>
      <c r="L13" s="10">
        <f t="shared" si="0"/>
        <v>946</v>
      </c>
      <c r="M13" s="10"/>
      <c r="N13" s="10">
        <f>Table3[[#This Row],[Gas meters
total smart meters]]+Table3[[#This Row],[Electricity meters
total smart meters]]</f>
        <v>946</v>
      </c>
      <c r="O13" s="10">
        <f t="shared" si="1"/>
        <v>507588</v>
      </c>
      <c r="P13" s="10">
        <f t="shared" si="2"/>
        <v>2307641</v>
      </c>
      <c r="Q13" s="10">
        <f t="shared" si="3"/>
        <v>2816175</v>
      </c>
      <c r="R13" s="111"/>
    </row>
    <row r="14" spans="1:18" ht="17.149999999999999" customHeight="1" x14ac:dyDescent="0.35">
      <c r="A14" s="87" t="s">
        <v>88</v>
      </c>
      <c r="B14" s="36">
        <v>0</v>
      </c>
      <c r="C14" s="10"/>
      <c r="D14" s="10">
        <f>Table3[[#This Row],[Gas meters
smart in
smart mode]]+Table3[[#This Row],[Gas meters
smart in
traditional mode]]</f>
        <v>0</v>
      </c>
      <c r="E14" s="10">
        <v>10535</v>
      </c>
      <c r="F14" s="10">
        <v>482251</v>
      </c>
      <c r="G14" s="10">
        <v>3536</v>
      </c>
      <c r="H14" s="10"/>
      <c r="I14" s="10">
        <f>Table3[[#This Row],[Electricity 
meters
smart in
smart mode]]+Table3[[#This Row],[Electricity 
meters
smart in
traditional mode]]</f>
        <v>3536</v>
      </c>
      <c r="J14" s="10">
        <v>515107</v>
      </c>
      <c r="K14" s="10">
        <v>1824847</v>
      </c>
      <c r="L14" s="10">
        <f t="shared" si="0"/>
        <v>3536</v>
      </c>
      <c r="M14" s="10"/>
      <c r="N14" s="10">
        <f>Table3[[#This Row],[Gas meters
total smart meters]]+Table3[[#This Row],[Electricity meters
total smart meters]]</f>
        <v>3536</v>
      </c>
      <c r="O14" s="10">
        <f t="shared" si="1"/>
        <v>525642</v>
      </c>
      <c r="P14" s="10">
        <f t="shared" si="2"/>
        <v>2307098</v>
      </c>
      <c r="Q14" s="10">
        <f t="shared" si="3"/>
        <v>2836276</v>
      </c>
      <c r="R14" s="111" t="s">
        <v>89</v>
      </c>
    </row>
    <row r="15" spans="1:18" ht="22.4" customHeight="1" x14ac:dyDescent="0.35">
      <c r="A15" s="87" t="s">
        <v>90</v>
      </c>
      <c r="B15" s="36">
        <v>0</v>
      </c>
      <c r="C15" s="10"/>
      <c r="D15" s="10">
        <f>Table3[[#This Row],[Gas meters
smart in
smart mode]]+Table3[[#This Row],[Gas meters
smart in
traditional mode]]</f>
        <v>0</v>
      </c>
      <c r="E15" s="10">
        <v>10530</v>
      </c>
      <c r="F15" s="10">
        <v>480223</v>
      </c>
      <c r="G15" s="10">
        <v>4777</v>
      </c>
      <c r="H15" s="10"/>
      <c r="I15" s="10">
        <f>Table3[[#This Row],[Electricity 
meters
smart in
smart mode]]+Table3[[#This Row],[Electricity 
meters
smart in
traditional mode]]</f>
        <v>4777</v>
      </c>
      <c r="J15" s="10">
        <v>471484</v>
      </c>
      <c r="K15" s="10">
        <v>1782186</v>
      </c>
      <c r="L15" s="10">
        <f t="shared" si="0"/>
        <v>4777</v>
      </c>
      <c r="M15" s="10"/>
      <c r="N15" s="10">
        <f>Table3[[#This Row],[Gas meters
total smart meters]]+Table3[[#This Row],[Electricity meters
total smart meters]]</f>
        <v>4777</v>
      </c>
      <c r="O15" s="10">
        <f t="shared" si="1"/>
        <v>482014</v>
      </c>
      <c r="P15" s="10">
        <f t="shared" si="2"/>
        <v>2262409</v>
      </c>
      <c r="Q15" s="10">
        <f t="shared" si="3"/>
        <v>2749200</v>
      </c>
      <c r="R15" s="111"/>
    </row>
    <row r="16" spans="1:18" ht="17.149999999999999" customHeight="1" x14ac:dyDescent="0.35">
      <c r="A16" s="87" t="s">
        <v>91</v>
      </c>
      <c r="B16" s="36">
        <v>0</v>
      </c>
      <c r="C16" s="10"/>
      <c r="D16" s="10">
        <f>Table3[[#This Row],[Gas meters
smart in
smart mode]]+Table3[[#This Row],[Gas meters
smart in
traditional mode]]</f>
        <v>0</v>
      </c>
      <c r="E16" s="10">
        <v>10078</v>
      </c>
      <c r="F16" s="10">
        <v>484537</v>
      </c>
      <c r="G16" s="10">
        <v>6214</v>
      </c>
      <c r="H16" s="10"/>
      <c r="I16" s="10">
        <f>Table3[[#This Row],[Electricity 
meters
smart in
smart mode]]+Table3[[#This Row],[Electricity 
meters
smart in
traditional mode]]</f>
        <v>6214</v>
      </c>
      <c r="J16" s="10">
        <v>477395</v>
      </c>
      <c r="K16" s="10">
        <v>1763237</v>
      </c>
      <c r="L16" s="10">
        <f t="shared" si="0"/>
        <v>6214</v>
      </c>
      <c r="M16" s="10"/>
      <c r="N16" s="10">
        <f>Table3[[#This Row],[Gas meters
total smart meters]]+Table3[[#This Row],[Electricity meters
total smart meters]]</f>
        <v>6214</v>
      </c>
      <c r="O16" s="10">
        <f t="shared" si="1"/>
        <v>487473</v>
      </c>
      <c r="P16" s="10">
        <f t="shared" si="2"/>
        <v>2247774</v>
      </c>
      <c r="Q16" s="10">
        <f t="shared" si="3"/>
        <v>2741461</v>
      </c>
      <c r="R16" s="111"/>
    </row>
    <row r="17" spans="1:18" s="28" customFormat="1" ht="17.149999999999999" customHeight="1" x14ac:dyDescent="0.35">
      <c r="A17" s="87" t="s">
        <v>153</v>
      </c>
      <c r="B17" s="36">
        <v>0</v>
      </c>
      <c r="C17" s="10"/>
      <c r="D17" s="10">
        <f>Table3[[#This Row],[Gas meters
smart in
smart mode]]+Table3[[#This Row],[Gas meters
smart in
traditional mode]]</f>
        <v>0</v>
      </c>
      <c r="E17" s="10">
        <v>13224</v>
      </c>
      <c r="F17" s="10">
        <v>491553</v>
      </c>
      <c r="G17" s="10">
        <v>7211</v>
      </c>
      <c r="H17" s="10"/>
      <c r="I17" s="10">
        <f>Table3[[#This Row],[Electricity 
meters
smart in
smart mode]]+Table3[[#This Row],[Electricity 
meters
smart in
traditional mode]]</f>
        <v>7211</v>
      </c>
      <c r="J17" s="10">
        <v>494900</v>
      </c>
      <c r="K17" s="10">
        <v>1712572</v>
      </c>
      <c r="L17" s="10">
        <f t="shared" si="0"/>
        <v>7211</v>
      </c>
      <c r="M17" s="10"/>
      <c r="N17" s="10">
        <f>Table3[[#This Row],[Gas meters
total smart meters]]+Table3[[#This Row],[Electricity meters
total smart meters]]</f>
        <v>7211</v>
      </c>
      <c r="O17" s="10">
        <f t="shared" si="1"/>
        <v>508124</v>
      </c>
      <c r="P17" s="10">
        <f t="shared" si="2"/>
        <v>2204125</v>
      </c>
      <c r="Q17" s="10">
        <f t="shared" si="3"/>
        <v>2719460</v>
      </c>
      <c r="R17" s="111"/>
    </row>
    <row r="18" spans="1:18" s="28" customFormat="1" ht="17.149999999999999" customHeight="1" x14ac:dyDescent="0.35">
      <c r="A18" s="87" t="s">
        <v>93</v>
      </c>
      <c r="B18" s="10">
        <v>27</v>
      </c>
      <c r="C18" s="10"/>
      <c r="D18" s="10">
        <f>Table3[[#This Row],[Gas meters
smart in
smart mode]]+Table3[[#This Row],[Gas meters
smart in
traditional mode]]</f>
        <v>27</v>
      </c>
      <c r="E18" s="10">
        <v>15089</v>
      </c>
      <c r="F18" s="10">
        <v>487946</v>
      </c>
      <c r="G18" s="10">
        <v>7743</v>
      </c>
      <c r="H18" s="10"/>
      <c r="I18" s="10">
        <f>Table3[[#This Row],[Electricity 
meters
smart in
smart mode]]+Table3[[#This Row],[Electricity 
meters
smart in
traditional mode]]</f>
        <v>7743</v>
      </c>
      <c r="J18" s="10">
        <v>498719</v>
      </c>
      <c r="K18" s="10">
        <v>1709367</v>
      </c>
      <c r="L18" s="10">
        <f t="shared" si="0"/>
        <v>7770</v>
      </c>
      <c r="M18" s="10"/>
      <c r="N18" s="10">
        <f>Table3[[#This Row],[Gas meters
total smart meters]]+Table3[[#This Row],[Electricity meters
total smart meters]]</f>
        <v>7770</v>
      </c>
      <c r="O18" s="10">
        <f t="shared" si="1"/>
        <v>513808</v>
      </c>
      <c r="P18" s="10">
        <f t="shared" si="2"/>
        <v>2197313</v>
      </c>
      <c r="Q18" s="10">
        <f t="shared" si="3"/>
        <v>2718891</v>
      </c>
      <c r="R18" s="111"/>
    </row>
    <row r="19" spans="1:18" s="28" customFormat="1" ht="22.4" customHeight="1" x14ac:dyDescent="0.35">
      <c r="A19" s="87" t="s">
        <v>94</v>
      </c>
      <c r="B19" s="10">
        <v>95</v>
      </c>
      <c r="C19" s="10"/>
      <c r="D19" s="10">
        <f>Table3[[#This Row],[Gas meters
smart in
smart mode]]+Table3[[#This Row],[Gas meters
smart in
traditional mode]]</f>
        <v>95</v>
      </c>
      <c r="E19" s="10">
        <v>18587</v>
      </c>
      <c r="F19" s="10">
        <v>472710</v>
      </c>
      <c r="G19" s="10">
        <v>8331</v>
      </c>
      <c r="H19" s="10"/>
      <c r="I19" s="10">
        <f>Table3[[#This Row],[Electricity 
meters
smart in
smart mode]]+Table3[[#This Row],[Electricity 
meters
smart in
traditional mode]]</f>
        <v>8331</v>
      </c>
      <c r="J19" s="10">
        <v>509224</v>
      </c>
      <c r="K19" s="10">
        <v>1696853</v>
      </c>
      <c r="L19" s="10">
        <f t="shared" si="0"/>
        <v>8426</v>
      </c>
      <c r="M19" s="10"/>
      <c r="N19" s="10">
        <f>Table3[[#This Row],[Gas meters
total smart meters]]+Table3[[#This Row],[Electricity meters
total smart meters]]</f>
        <v>8426</v>
      </c>
      <c r="O19" s="10">
        <f t="shared" si="1"/>
        <v>527811</v>
      </c>
      <c r="P19" s="10">
        <f t="shared" si="2"/>
        <v>2169563</v>
      </c>
      <c r="Q19" s="10">
        <f t="shared" si="3"/>
        <v>2705800</v>
      </c>
      <c r="R19" s="111" t="s">
        <v>95</v>
      </c>
    </row>
    <row r="20" spans="1:18" s="28" customFormat="1" ht="17.149999999999999" customHeight="1" x14ac:dyDescent="0.35">
      <c r="A20" s="87" t="s">
        <v>96</v>
      </c>
      <c r="B20" s="10">
        <v>227</v>
      </c>
      <c r="C20" s="10"/>
      <c r="D20" s="10">
        <f>Table3[[#This Row],[Gas meters
smart in
smart mode]]+Table3[[#This Row],[Gas meters
smart in
traditional mode]]</f>
        <v>227</v>
      </c>
      <c r="E20" s="10">
        <v>20742</v>
      </c>
      <c r="F20" s="10">
        <v>464729</v>
      </c>
      <c r="G20" s="10">
        <v>9575</v>
      </c>
      <c r="H20" s="10"/>
      <c r="I20" s="10">
        <f>Table3[[#This Row],[Electricity 
meters
smart in
smart mode]]+Table3[[#This Row],[Electricity 
meters
smart in
traditional mode]]</f>
        <v>9575</v>
      </c>
      <c r="J20" s="10">
        <v>507897</v>
      </c>
      <c r="K20" s="10">
        <v>1709885</v>
      </c>
      <c r="L20" s="10">
        <f t="shared" si="0"/>
        <v>9802</v>
      </c>
      <c r="M20" s="10"/>
      <c r="N20" s="10">
        <f>Table3[[#This Row],[Gas meters
total smart meters]]+Table3[[#This Row],[Electricity meters
total smart meters]]</f>
        <v>9802</v>
      </c>
      <c r="O20" s="10">
        <f t="shared" si="1"/>
        <v>528639</v>
      </c>
      <c r="P20" s="10">
        <f t="shared" si="2"/>
        <v>2174614</v>
      </c>
      <c r="Q20" s="10">
        <f t="shared" si="3"/>
        <v>2713055</v>
      </c>
      <c r="R20" s="111"/>
    </row>
    <row r="21" spans="1:18" s="28" customFormat="1" ht="17.149999999999999" customHeight="1" x14ac:dyDescent="0.35">
      <c r="A21" s="87" t="s">
        <v>97</v>
      </c>
      <c r="B21" s="10">
        <v>438</v>
      </c>
      <c r="C21" s="10"/>
      <c r="D21" s="10">
        <f>Table3[[#This Row],[Gas meters
smart in
smart mode]]+Table3[[#This Row],[Gas meters
smart in
traditional mode]]</f>
        <v>438</v>
      </c>
      <c r="E21" s="10">
        <v>28498</v>
      </c>
      <c r="F21" s="10">
        <v>452597</v>
      </c>
      <c r="G21" s="10">
        <v>12023</v>
      </c>
      <c r="H21" s="10"/>
      <c r="I21" s="10">
        <f>Table3[[#This Row],[Electricity 
meters
smart in
smart mode]]+Table3[[#This Row],[Electricity 
meters
smart in
traditional mode]]</f>
        <v>12023</v>
      </c>
      <c r="J21" s="10">
        <v>508808</v>
      </c>
      <c r="K21" s="10">
        <v>1672772</v>
      </c>
      <c r="L21" s="10">
        <f t="shared" si="0"/>
        <v>12461</v>
      </c>
      <c r="M21" s="10"/>
      <c r="N21" s="10">
        <f>Table3[[#This Row],[Gas meters
total smart meters]]+Table3[[#This Row],[Electricity meters
total smart meters]]</f>
        <v>12461</v>
      </c>
      <c r="O21" s="10">
        <f t="shared" si="1"/>
        <v>537306</v>
      </c>
      <c r="P21" s="10">
        <f t="shared" si="2"/>
        <v>2125369</v>
      </c>
      <c r="Q21" s="10">
        <f t="shared" si="3"/>
        <v>2675136</v>
      </c>
      <c r="R21" s="111"/>
    </row>
    <row r="22" spans="1:18" s="28" customFormat="1" ht="17.149999999999999" customHeight="1" x14ac:dyDescent="0.35">
      <c r="A22" s="87" t="s">
        <v>98</v>
      </c>
      <c r="B22" s="10">
        <v>732</v>
      </c>
      <c r="C22" s="10"/>
      <c r="D22" s="10">
        <f>Table3[[#This Row],[Gas meters
smart in
smart mode]]+Table3[[#This Row],[Gas meters
smart in
traditional mode]]</f>
        <v>732</v>
      </c>
      <c r="E22" s="10">
        <v>36622</v>
      </c>
      <c r="F22" s="10">
        <v>433795</v>
      </c>
      <c r="G22" s="10">
        <v>14914</v>
      </c>
      <c r="H22" s="10"/>
      <c r="I22" s="10">
        <f>Table3[[#This Row],[Electricity 
meters
smart in
smart mode]]+Table3[[#This Row],[Electricity 
meters
smart in
traditional mode]]</f>
        <v>14914</v>
      </c>
      <c r="J22" s="10">
        <v>473677</v>
      </c>
      <c r="K22" s="10">
        <v>1662092</v>
      </c>
      <c r="L22" s="10">
        <f t="shared" si="0"/>
        <v>15646</v>
      </c>
      <c r="M22" s="10"/>
      <c r="N22" s="10">
        <f>Table3[[#This Row],[Gas meters
total smart meters]]+Table3[[#This Row],[Electricity meters
total smart meters]]</f>
        <v>15646</v>
      </c>
      <c r="O22" s="10">
        <f t="shared" ref="O22:O33" si="4">E22+J22</f>
        <v>510299</v>
      </c>
      <c r="P22" s="10">
        <f t="shared" si="2"/>
        <v>2095887</v>
      </c>
      <c r="Q22" s="10">
        <f t="shared" si="3"/>
        <v>2621832</v>
      </c>
      <c r="R22" s="111"/>
    </row>
    <row r="23" spans="1:18" s="28" customFormat="1" ht="22.4" customHeight="1" x14ac:dyDescent="0.35">
      <c r="A23" s="87" t="s">
        <v>99</v>
      </c>
      <c r="B23" s="10">
        <v>928</v>
      </c>
      <c r="C23" s="10"/>
      <c r="D23" s="10">
        <f>Table3[[#This Row],[Gas meters
smart in
smart mode]]+Table3[[#This Row],[Gas meters
smart in
traditional mode]]</f>
        <v>928</v>
      </c>
      <c r="E23" s="10">
        <v>43416</v>
      </c>
      <c r="F23" s="10">
        <v>420271</v>
      </c>
      <c r="G23" s="10">
        <v>18140</v>
      </c>
      <c r="H23" s="10"/>
      <c r="I23" s="10">
        <f>Table3[[#This Row],[Electricity 
meters
smart in
smart mode]]+Table3[[#This Row],[Electricity 
meters
smart in
traditional mode]]</f>
        <v>18140</v>
      </c>
      <c r="J23" s="10">
        <v>506830</v>
      </c>
      <c r="K23" s="10">
        <v>1630752</v>
      </c>
      <c r="L23" s="10">
        <f t="shared" si="0"/>
        <v>19068</v>
      </c>
      <c r="M23" s="10"/>
      <c r="N23" s="10">
        <f>Table3[[#This Row],[Gas meters
total smart meters]]+Table3[[#This Row],[Electricity meters
total smart meters]]</f>
        <v>19068</v>
      </c>
      <c r="O23" s="10">
        <f t="shared" si="4"/>
        <v>550246</v>
      </c>
      <c r="P23" s="10">
        <f t="shared" ref="P23:P33" si="5">F23+K23</f>
        <v>2051023</v>
      </c>
      <c r="Q23" s="10">
        <f t="shared" si="3"/>
        <v>2620337</v>
      </c>
      <c r="R23" s="111" t="s">
        <v>100</v>
      </c>
    </row>
    <row r="24" spans="1:18" s="28" customFormat="1" ht="17.149999999999999" customHeight="1" x14ac:dyDescent="0.35">
      <c r="A24" s="87" t="s">
        <v>101</v>
      </c>
      <c r="B24" s="10">
        <v>1134</v>
      </c>
      <c r="C24" s="10"/>
      <c r="D24" s="10">
        <f>Table3[[#This Row],[Gas meters
smart in
smart mode]]+Table3[[#This Row],[Gas meters
smart in
traditional mode]]</f>
        <v>1134</v>
      </c>
      <c r="E24" s="10">
        <v>47130</v>
      </c>
      <c r="F24" s="10">
        <v>420117</v>
      </c>
      <c r="G24" s="10">
        <v>22466</v>
      </c>
      <c r="H24" s="10"/>
      <c r="I24" s="10">
        <f>Table3[[#This Row],[Electricity 
meters
smart in
smart mode]]+Table3[[#This Row],[Electricity 
meters
smart in
traditional mode]]</f>
        <v>22466</v>
      </c>
      <c r="J24" s="10">
        <v>506304</v>
      </c>
      <c r="K24" s="10">
        <v>1659163</v>
      </c>
      <c r="L24" s="10">
        <f t="shared" si="0"/>
        <v>23600</v>
      </c>
      <c r="M24" s="10"/>
      <c r="N24" s="10">
        <f>Table3[[#This Row],[Gas meters
total smart meters]]+Table3[[#This Row],[Electricity meters
total smart meters]]</f>
        <v>23600</v>
      </c>
      <c r="O24" s="10">
        <f t="shared" si="4"/>
        <v>553434</v>
      </c>
      <c r="P24" s="10">
        <f t="shared" si="5"/>
        <v>2079280</v>
      </c>
      <c r="Q24" s="10">
        <f t="shared" si="3"/>
        <v>2656314</v>
      </c>
      <c r="R24" s="111" t="s">
        <v>102</v>
      </c>
    </row>
    <row r="25" spans="1:18" s="97" customFormat="1" ht="17.149999999999999" customHeight="1" x14ac:dyDescent="0.35">
      <c r="A25" s="87" t="s">
        <v>103</v>
      </c>
      <c r="B25" s="10">
        <v>1370</v>
      </c>
      <c r="C25" s="10"/>
      <c r="D25" s="10">
        <f>Table3[[#This Row],[Gas meters
smart in
smart mode]]+Table3[[#This Row],[Gas meters
smart in
traditional mode]]</f>
        <v>1370</v>
      </c>
      <c r="E25" s="10">
        <v>46537</v>
      </c>
      <c r="F25" s="10">
        <v>417299</v>
      </c>
      <c r="G25" s="10">
        <v>27373</v>
      </c>
      <c r="H25" s="10"/>
      <c r="I25" s="10">
        <f>Table3[[#This Row],[Electricity 
meters
smart in
smart mode]]+Table3[[#This Row],[Electricity 
meters
smart in
traditional mode]]</f>
        <v>27373</v>
      </c>
      <c r="J25" s="10">
        <v>488088</v>
      </c>
      <c r="K25" s="10">
        <v>1605549</v>
      </c>
      <c r="L25" s="10">
        <f t="shared" si="0"/>
        <v>28743</v>
      </c>
      <c r="M25" s="10"/>
      <c r="N25" s="10">
        <f>Table3[[#This Row],[Gas meters
total smart meters]]+Table3[[#This Row],[Electricity meters
total smart meters]]</f>
        <v>28743</v>
      </c>
      <c r="O25" s="10">
        <f t="shared" si="4"/>
        <v>534625</v>
      </c>
      <c r="P25" s="10">
        <f t="shared" si="5"/>
        <v>2022848</v>
      </c>
      <c r="Q25" s="10">
        <f t="shared" si="3"/>
        <v>2586216</v>
      </c>
      <c r="R25" s="111"/>
    </row>
    <row r="26" spans="1:18" s="97" customFormat="1" ht="17.149999999999999" customHeight="1" x14ac:dyDescent="0.35">
      <c r="A26" s="87" t="s">
        <v>104</v>
      </c>
      <c r="B26" s="10">
        <v>1545</v>
      </c>
      <c r="C26" s="10"/>
      <c r="D26" s="10">
        <f>Table3[[#This Row],[Gas meters
smart in
smart mode]]+Table3[[#This Row],[Gas meters
smart in
traditional mode]]</f>
        <v>1545</v>
      </c>
      <c r="E26" s="10">
        <v>50314</v>
      </c>
      <c r="F26" s="10">
        <v>406541</v>
      </c>
      <c r="G26" s="10">
        <v>32252</v>
      </c>
      <c r="H26" s="10"/>
      <c r="I26" s="10">
        <f>Table3[[#This Row],[Electricity 
meters
smart in
smart mode]]+Table3[[#This Row],[Electricity 
meters
smart in
traditional mode]]</f>
        <v>32252</v>
      </c>
      <c r="J26" s="10">
        <v>498756</v>
      </c>
      <c r="K26" s="10">
        <v>1589466</v>
      </c>
      <c r="L26" s="10">
        <f t="shared" si="0"/>
        <v>33797</v>
      </c>
      <c r="M26" s="10"/>
      <c r="N26" s="10">
        <f>Table3[[#This Row],[Gas meters
total smart meters]]+Table3[[#This Row],[Electricity meters
total smart meters]]</f>
        <v>33797</v>
      </c>
      <c r="O26" s="10">
        <f t="shared" si="4"/>
        <v>549070</v>
      </c>
      <c r="P26" s="10">
        <f t="shared" si="5"/>
        <v>1996007</v>
      </c>
      <c r="Q26" s="10">
        <f t="shared" si="3"/>
        <v>2578874</v>
      </c>
      <c r="R26" s="111" t="s">
        <v>105</v>
      </c>
    </row>
    <row r="27" spans="1:18" s="97" customFormat="1" ht="22.4" customHeight="1" x14ac:dyDescent="0.35">
      <c r="A27" s="87" t="s">
        <v>106</v>
      </c>
      <c r="B27" s="10">
        <v>1768</v>
      </c>
      <c r="C27" s="10"/>
      <c r="D27" s="10">
        <f>Table3[[#This Row],[Gas meters
smart in
smart mode]]+Table3[[#This Row],[Gas meters
smart in
traditional mode]]</f>
        <v>1768</v>
      </c>
      <c r="E27" s="10">
        <v>54295</v>
      </c>
      <c r="F27" s="9">
        <v>397035</v>
      </c>
      <c r="G27" s="10">
        <v>36672</v>
      </c>
      <c r="H27" s="10"/>
      <c r="I27" s="10">
        <f>Table3[[#This Row],[Electricity 
meters
smart in
smart mode]]+Table3[[#This Row],[Electricity 
meters
smart in
traditional mode]]</f>
        <v>36672</v>
      </c>
      <c r="J27" s="9">
        <v>497092</v>
      </c>
      <c r="K27" s="10">
        <v>1549754</v>
      </c>
      <c r="L27" s="10">
        <f t="shared" si="0"/>
        <v>38440</v>
      </c>
      <c r="M27" s="10"/>
      <c r="N27" s="10">
        <f>Table3[[#This Row],[Gas meters
total smart meters]]+Table3[[#This Row],[Electricity meters
total smart meters]]</f>
        <v>38440</v>
      </c>
      <c r="O27" s="10">
        <f t="shared" si="4"/>
        <v>551387</v>
      </c>
      <c r="P27" s="10">
        <f t="shared" si="5"/>
        <v>1946789</v>
      </c>
      <c r="Q27" s="10">
        <f t="shared" si="3"/>
        <v>2536616</v>
      </c>
      <c r="R27" s="111"/>
    </row>
    <row r="28" spans="1:18" s="97" customFormat="1" ht="17.149999999999999" customHeight="1" x14ac:dyDescent="0.35">
      <c r="A28" s="87" t="s">
        <v>107</v>
      </c>
      <c r="B28" s="10">
        <v>2021</v>
      </c>
      <c r="C28" s="10"/>
      <c r="D28" s="10">
        <f>Table3[[#This Row],[Gas meters
smart in
smart mode]]+Table3[[#This Row],[Gas meters
smart in
traditional mode]]</f>
        <v>2021</v>
      </c>
      <c r="E28" s="10">
        <v>53702</v>
      </c>
      <c r="F28" s="10">
        <v>382946</v>
      </c>
      <c r="G28" s="10">
        <v>40271</v>
      </c>
      <c r="H28" s="10"/>
      <c r="I28" s="10">
        <f>Table3[[#This Row],[Electricity 
meters
smart in
smart mode]]+Table3[[#This Row],[Electricity 
meters
smart in
traditional mode]]</f>
        <v>40271</v>
      </c>
      <c r="J28" s="10">
        <v>498456</v>
      </c>
      <c r="K28" s="10">
        <v>1527968</v>
      </c>
      <c r="L28" s="10">
        <f t="shared" si="0"/>
        <v>42292</v>
      </c>
      <c r="M28" s="10"/>
      <c r="N28" s="10">
        <f>Table3[[#This Row],[Gas meters
total smart meters]]+Table3[[#This Row],[Electricity meters
total smart meters]]</f>
        <v>42292</v>
      </c>
      <c r="O28" s="10">
        <f t="shared" si="4"/>
        <v>552158</v>
      </c>
      <c r="P28" s="10">
        <f t="shared" si="5"/>
        <v>1910914</v>
      </c>
      <c r="Q28" s="10">
        <f t="shared" si="3"/>
        <v>2505364</v>
      </c>
      <c r="R28" s="111"/>
    </row>
    <row r="29" spans="1:18" s="97" customFormat="1" ht="17.149999999999999" customHeight="1" x14ac:dyDescent="0.35">
      <c r="A29" s="87" t="s">
        <v>108</v>
      </c>
      <c r="B29" s="10">
        <v>2096</v>
      </c>
      <c r="C29" s="10"/>
      <c r="D29" s="10">
        <f>Table3[[#This Row],[Gas meters
smart in
smart mode]]+Table3[[#This Row],[Gas meters
smart in
traditional mode]]</f>
        <v>2096</v>
      </c>
      <c r="E29" s="10">
        <v>52906</v>
      </c>
      <c r="F29" s="10">
        <v>375435</v>
      </c>
      <c r="G29" s="10">
        <v>43888</v>
      </c>
      <c r="H29" s="10"/>
      <c r="I29" s="10">
        <f>Table3[[#This Row],[Electricity 
meters
smart in
smart mode]]+Table3[[#This Row],[Electricity 
meters
smart in
traditional mode]]</f>
        <v>43888</v>
      </c>
      <c r="J29" s="10">
        <v>500089</v>
      </c>
      <c r="K29" s="10">
        <v>1486995</v>
      </c>
      <c r="L29" s="10">
        <f t="shared" si="0"/>
        <v>45984</v>
      </c>
      <c r="M29" s="10"/>
      <c r="N29" s="10">
        <f>Table3[[#This Row],[Gas meters
total smart meters]]+Table3[[#This Row],[Electricity meters
total smart meters]]</f>
        <v>45984</v>
      </c>
      <c r="O29" s="10">
        <f t="shared" si="4"/>
        <v>552995</v>
      </c>
      <c r="P29" s="10">
        <f t="shared" si="5"/>
        <v>1862430</v>
      </c>
      <c r="Q29" s="10">
        <f t="shared" si="3"/>
        <v>2461409</v>
      </c>
      <c r="R29" s="111"/>
    </row>
    <row r="30" spans="1:18" s="97" customFormat="1" ht="17.149999999999999" customHeight="1" x14ac:dyDescent="0.35">
      <c r="A30" s="87" t="s">
        <v>109</v>
      </c>
      <c r="B30" s="10">
        <v>2334</v>
      </c>
      <c r="C30" s="10"/>
      <c r="D30" s="10">
        <f>Table3[[#This Row],[Gas meters
smart in
smart mode]]+Table3[[#This Row],[Gas meters
smart in
traditional mode]]</f>
        <v>2334</v>
      </c>
      <c r="E30" s="10">
        <v>59889</v>
      </c>
      <c r="F30" s="10">
        <v>353981</v>
      </c>
      <c r="G30" s="10">
        <v>49546</v>
      </c>
      <c r="H30" s="10"/>
      <c r="I30" s="10">
        <f>Table3[[#This Row],[Electricity 
meters
smart in
smart mode]]+Table3[[#This Row],[Electricity 
meters
smart in
traditional mode]]</f>
        <v>49546</v>
      </c>
      <c r="J30" s="10">
        <v>525219</v>
      </c>
      <c r="K30" s="10">
        <v>1422472</v>
      </c>
      <c r="L30" s="10">
        <f t="shared" si="0"/>
        <v>51880</v>
      </c>
      <c r="M30" s="10"/>
      <c r="N30" s="10">
        <f>Table3[[#This Row],[Gas meters
total smart meters]]+Table3[[#This Row],[Electricity meters
total smart meters]]</f>
        <v>51880</v>
      </c>
      <c r="O30" s="10">
        <f t="shared" si="4"/>
        <v>585108</v>
      </c>
      <c r="P30" s="10">
        <f t="shared" si="5"/>
        <v>1776453</v>
      </c>
      <c r="Q30" s="10">
        <f t="shared" si="3"/>
        <v>2413441</v>
      </c>
      <c r="R30" s="111" t="s">
        <v>110</v>
      </c>
    </row>
    <row r="31" spans="1:18" s="97" customFormat="1" ht="22.4" customHeight="1" x14ac:dyDescent="0.35">
      <c r="A31" s="87" t="s">
        <v>111</v>
      </c>
      <c r="B31" s="10">
        <v>2433</v>
      </c>
      <c r="C31" s="10"/>
      <c r="D31" s="10">
        <f>Table3[[#This Row],[Gas meters
smart in
smart mode]]+Table3[[#This Row],[Gas meters
smart in
traditional mode]]</f>
        <v>2433</v>
      </c>
      <c r="E31" s="10">
        <v>60193</v>
      </c>
      <c r="F31" s="10">
        <v>347030</v>
      </c>
      <c r="G31" s="10">
        <v>53546</v>
      </c>
      <c r="H31" s="10"/>
      <c r="I31" s="10">
        <f>Table3[[#This Row],[Electricity 
meters
smart in
smart mode]]+Table3[[#This Row],[Electricity 
meters
smart in
traditional mode]]</f>
        <v>53546</v>
      </c>
      <c r="J31" s="10">
        <v>513501</v>
      </c>
      <c r="K31" s="10">
        <v>1412164</v>
      </c>
      <c r="L31" s="10">
        <f t="shared" si="0"/>
        <v>55979</v>
      </c>
      <c r="M31" s="10"/>
      <c r="N31" s="10">
        <f>Table3[[#This Row],[Gas meters
total smart meters]]+Table3[[#This Row],[Electricity meters
total smart meters]]</f>
        <v>55979</v>
      </c>
      <c r="O31" s="10">
        <f t="shared" si="4"/>
        <v>573694</v>
      </c>
      <c r="P31" s="10">
        <f t="shared" si="5"/>
        <v>1759194</v>
      </c>
      <c r="Q31" s="10">
        <f t="shared" si="3"/>
        <v>2388867</v>
      </c>
      <c r="R31" s="111" t="s">
        <v>112</v>
      </c>
    </row>
    <row r="32" spans="1:18" s="97" customFormat="1" ht="17.149999999999999" customHeight="1" x14ac:dyDescent="0.35">
      <c r="A32" s="87" t="s">
        <v>113</v>
      </c>
      <c r="B32" s="10">
        <v>2896</v>
      </c>
      <c r="C32" s="10"/>
      <c r="D32" s="10">
        <f>Table3[[#This Row],[Gas meters
smart in
smart mode]]+Table3[[#This Row],[Gas meters
smart in
traditional mode]]</f>
        <v>2896</v>
      </c>
      <c r="E32" s="10">
        <v>66109</v>
      </c>
      <c r="F32" s="10">
        <v>333247</v>
      </c>
      <c r="G32" s="10">
        <v>57776</v>
      </c>
      <c r="H32" s="10"/>
      <c r="I32" s="10">
        <f>Table3[[#This Row],[Electricity 
meters
smart in
smart mode]]+Table3[[#This Row],[Electricity 
meters
smart in
traditional mode]]</f>
        <v>57776</v>
      </c>
      <c r="J32" s="10">
        <v>523349</v>
      </c>
      <c r="K32" s="10">
        <v>1393434</v>
      </c>
      <c r="L32" s="10">
        <f t="shared" si="0"/>
        <v>60672</v>
      </c>
      <c r="M32" s="10"/>
      <c r="N32" s="10">
        <f>Table3[[#This Row],[Gas meters
total smart meters]]+Table3[[#This Row],[Electricity meters
total smart meters]]</f>
        <v>60672</v>
      </c>
      <c r="O32" s="10">
        <f t="shared" si="4"/>
        <v>589458</v>
      </c>
      <c r="P32" s="10">
        <f t="shared" si="5"/>
        <v>1726681</v>
      </c>
      <c r="Q32" s="10">
        <f t="shared" si="3"/>
        <v>2376811</v>
      </c>
      <c r="R32" s="111"/>
    </row>
    <row r="33" spans="1:18" s="97" customFormat="1" ht="17.149999999999999" customHeight="1" x14ac:dyDescent="0.35">
      <c r="A33" s="87" t="s">
        <v>114</v>
      </c>
      <c r="B33" s="10">
        <v>3128</v>
      </c>
      <c r="C33" s="10"/>
      <c r="D33" s="10">
        <f>Table3[[#This Row],[Gas meters
smart in
smart mode]]+Table3[[#This Row],[Gas meters
smart in
traditional mode]]</f>
        <v>3128</v>
      </c>
      <c r="E33" s="10">
        <v>69824</v>
      </c>
      <c r="F33" s="10">
        <v>326669</v>
      </c>
      <c r="G33" s="10">
        <v>60176</v>
      </c>
      <c r="H33" s="10"/>
      <c r="I33" s="10">
        <f>Table3[[#This Row],[Electricity 
meters
smart in
smart mode]]+Table3[[#This Row],[Electricity 
meters
smart in
traditional mode]]</f>
        <v>60176</v>
      </c>
      <c r="J33" s="10">
        <v>536289</v>
      </c>
      <c r="K33" s="10">
        <v>1368392</v>
      </c>
      <c r="L33" s="10">
        <f t="shared" si="0"/>
        <v>63304</v>
      </c>
      <c r="M33" s="10"/>
      <c r="N33" s="10">
        <f>Table3[[#This Row],[Gas meters
total smart meters]]+Table3[[#This Row],[Electricity meters
total smart meters]]</f>
        <v>63304</v>
      </c>
      <c r="O33" s="10">
        <f t="shared" si="4"/>
        <v>606113</v>
      </c>
      <c r="P33" s="10">
        <f t="shared" si="5"/>
        <v>1695061</v>
      </c>
      <c r="Q33" s="10">
        <f t="shared" si="3"/>
        <v>2364478</v>
      </c>
      <c r="R33" s="111"/>
    </row>
    <row r="34" spans="1:18" s="97" customFormat="1" ht="17.149999999999999" customHeight="1" x14ac:dyDescent="0.35">
      <c r="A34" s="87" t="s">
        <v>115</v>
      </c>
      <c r="B34" s="10">
        <v>3497</v>
      </c>
      <c r="C34" s="10">
        <v>1633</v>
      </c>
      <c r="D34" s="10">
        <f>Table3[[#This Row],[Gas meters
smart in
smart mode]]+Table3[[#This Row],[Gas meters
smart in
traditional mode]]</f>
        <v>5130</v>
      </c>
      <c r="E34" s="10">
        <v>75817</v>
      </c>
      <c r="F34" s="10">
        <v>319930</v>
      </c>
      <c r="G34" s="10">
        <v>63993</v>
      </c>
      <c r="H34" s="10">
        <v>9826</v>
      </c>
      <c r="I34" s="10">
        <f>Table3[[#This Row],[Electricity 
meters
smart in
smart mode]]+Table3[[#This Row],[Electricity 
meters
smart in
traditional mode]]</f>
        <v>73819</v>
      </c>
      <c r="J34" s="10">
        <v>535317</v>
      </c>
      <c r="K34" s="10">
        <v>1353378</v>
      </c>
      <c r="L34" s="10">
        <f t="shared" ref="L34:L45" si="6">B34+G34</f>
        <v>67490</v>
      </c>
      <c r="M34" s="10">
        <f t="shared" ref="M34:M45" si="7">C34+H34</f>
        <v>11459</v>
      </c>
      <c r="N34" s="10">
        <f>Table3[[#This Row],[Gas meters
total smart meters]]+Table3[[#This Row],[Electricity meters
total smart meters]]</f>
        <v>78949</v>
      </c>
      <c r="O34" s="10">
        <f t="shared" ref="O34:O39" si="8">E34+J34</f>
        <v>611134</v>
      </c>
      <c r="P34" s="10">
        <f t="shared" ref="P34:P39" si="9">F34+K34</f>
        <v>1673308</v>
      </c>
      <c r="Q34" s="10">
        <f t="shared" si="3"/>
        <v>2363391</v>
      </c>
      <c r="R34" s="111" t="s">
        <v>116</v>
      </c>
    </row>
    <row r="35" spans="1:18" s="97" customFormat="1" ht="22.4" customHeight="1" x14ac:dyDescent="0.35">
      <c r="A35" s="87" t="s">
        <v>117</v>
      </c>
      <c r="B35" s="10">
        <v>3784</v>
      </c>
      <c r="C35" s="10">
        <v>2007</v>
      </c>
      <c r="D35" s="10">
        <f>Table3[[#This Row],[Gas meters
smart in
smart mode]]+Table3[[#This Row],[Gas meters
smart in
traditional mode]]</f>
        <v>5791</v>
      </c>
      <c r="E35" s="10">
        <v>81648</v>
      </c>
      <c r="F35" s="10">
        <v>323017</v>
      </c>
      <c r="G35" s="10">
        <v>65535</v>
      </c>
      <c r="H35" s="10">
        <v>12272</v>
      </c>
      <c r="I35" s="10">
        <f>Table3[[#This Row],[Electricity 
meters
smart in
smart mode]]+Table3[[#This Row],[Electricity 
meters
smart in
traditional mode]]</f>
        <v>77807</v>
      </c>
      <c r="J35" s="10">
        <v>561632</v>
      </c>
      <c r="K35" s="10">
        <v>1314367</v>
      </c>
      <c r="L35" s="10">
        <f t="shared" si="6"/>
        <v>69319</v>
      </c>
      <c r="M35" s="10">
        <f t="shared" si="7"/>
        <v>14279</v>
      </c>
      <c r="N35" s="10">
        <f>Table3[[#This Row],[Gas meters
total smart meters]]+Table3[[#This Row],[Electricity meters
total smart meters]]</f>
        <v>83598</v>
      </c>
      <c r="O35" s="10">
        <f t="shared" si="8"/>
        <v>643280</v>
      </c>
      <c r="P35" s="10">
        <f t="shared" si="9"/>
        <v>1637384</v>
      </c>
      <c r="Q35" s="10">
        <f t="shared" si="3"/>
        <v>2364262</v>
      </c>
      <c r="R35" s="111" t="s">
        <v>118</v>
      </c>
    </row>
    <row r="36" spans="1:18" s="97" customFormat="1" ht="17.149999999999999" customHeight="1" x14ac:dyDescent="0.35">
      <c r="A36" s="87" t="s">
        <v>119</v>
      </c>
      <c r="B36" s="10">
        <v>3763</v>
      </c>
      <c r="C36" s="10">
        <v>1810</v>
      </c>
      <c r="D36" s="10">
        <f>Table3[[#This Row],[Gas meters
smart in
smart mode]]+Table3[[#This Row],[Gas meters
smart in
traditional mode]]</f>
        <v>5573</v>
      </c>
      <c r="E36" s="10">
        <v>89184</v>
      </c>
      <c r="F36" s="10">
        <v>314220</v>
      </c>
      <c r="G36" s="10">
        <v>69195</v>
      </c>
      <c r="H36" s="10">
        <v>14126</v>
      </c>
      <c r="I36" s="10">
        <f>Table3[[#This Row],[Electricity 
meters
smart in
smart mode]]+Table3[[#This Row],[Electricity 
meters
smart in
traditional mode]]</f>
        <v>83321</v>
      </c>
      <c r="J36" s="10">
        <v>591893</v>
      </c>
      <c r="K36" s="10">
        <v>1209404</v>
      </c>
      <c r="L36" s="10">
        <f t="shared" si="6"/>
        <v>72958</v>
      </c>
      <c r="M36" s="10">
        <f t="shared" si="7"/>
        <v>15936</v>
      </c>
      <c r="N36" s="10">
        <f>Table3[[#This Row],[Gas meters
total smart meters]]+Table3[[#This Row],[Electricity meters
total smart meters]]</f>
        <v>88894</v>
      </c>
      <c r="O36" s="10">
        <f t="shared" si="8"/>
        <v>681077</v>
      </c>
      <c r="P36" s="10">
        <f t="shared" si="9"/>
        <v>1523624</v>
      </c>
      <c r="Q36" s="10">
        <f t="shared" si="3"/>
        <v>2293595</v>
      </c>
      <c r="R36" s="111"/>
    </row>
    <row r="37" spans="1:18" s="97" customFormat="1" ht="17.149999999999999" customHeight="1" x14ac:dyDescent="0.35">
      <c r="A37" s="87" t="s">
        <v>120</v>
      </c>
      <c r="B37" s="10">
        <v>4129</v>
      </c>
      <c r="C37" s="10">
        <v>2008</v>
      </c>
      <c r="D37" s="10">
        <f>Table3[[#This Row],[Gas meters
smart in
smart mode]]+Table3[[#This Row],[Gas meters
smart in
traditional mode]]</f>
        <v>6137</v>
      </c>
      <c r="E37" s="10">
        <v>90161</v>
      </c>
      <c r="F37" s="10">
        <v>297932</v>
      </c>
      <c r="G37" s="10">
        <v>76497</v>
      </c>
      <c r="H37" s="10">
        <v>15739</v>
      </c>
      <c r="I37" s="10">
        <f>Table3[[#This Row],[Electricity 
meters
smart in
smart mode]]+Table3[[#This Row],[Electricity 
meters
smart in
traditional mode]]</f>
        <v>92236</v>
      </c>
      <c r="J37" s="10">
        <v>577962</v>
      </c>
      <c r="K37" s="10">
        <v>1225915</v>
      </c>
      <c r="L37" s="10">
        <f t="shared" si="6"/>
        <v>80626</v>
      </c>
      <c r="M37" s="10">
        <f t="shared" si="7"/>
        <v>17747</v>
      </c>
      <c r="N37" s="10">
        <f>Table3[[#This Row],[Gas meters
total smart meters]]+Table3[[#This Row],[Electricity meters
total smart meters]]</f>
        <v>98373</v>
      </c>
      <c r="O37" s="10">
        <f t="shared" si="8"/>
        <v>668123</v>
      </c>
      <c r="P37" s="10">
        <f t="shared" si="9"/>
        <v>1523847</v>
      </c>
      <c r="Q37" s="10">
        <f t="shared" si="3"/>
        <v>2290343</v>
      </c>
      <c r="R37" s="111"/>
    </row>
    <row r="38" spans="1:18" s="97" customFormat="1" ht="17.149999999999999" customHeight="1" x14ac:dyDescent="0.35">
      <c r="A38" s="87" t="s">
        <v>121</v>
      </c>
      <c r="B38" s="10">
        <v>5580</v>
      </c>
      <c r="C38" s="10">
        <v>2117</v>
      </c>
      <c r="D38" s="10">
        <f>Table3[[#This Row],[Gas meters
smart in
smart mode]]+Table3[[#This Row],[Gas meters
smart in
traditional mode]]</f>
        <v>7697</v>
      </c>
      <c r="E38" s="10">
        <v>152019</v>
      </c>
      <c r="F38" s="10">
        <v>309391</v>
      </c>
      <c r="G38" s="10">
        <v>93322</v>
      </c>
      <c r="H38" s="10">
        <v>14780</v>
      </c>
      <c r="I38" s="10">
        <f>Table3[[#This Row],[Electricity 
meters
smart in
smart mode]]+Table3[[#This Row],[Electricity 
meters
smart in
traditional mode]]</f>
        <v>108102</v>
      </c>
      <c r="J38" s="10">
        <v>729227</v>
      </c>
      <c r="K38" s="10">
        <v>1317617</v>
      </c>
      <c r="L38" s="10">
        <f t="shared" si="6"/>
        <v>98902</v>
      </c>
      <c r="M38" s="10">
        <f t="shared" si="7"/>
        <v>16897</v>
      </c>
      <c r="N38" s="10">
        <f>Table3[[#This Row],[Gas meters
total smart meters]]+Table3[[#This Row],[Electricity meters
total smart meters]]</f>
        <v>115799</v>
      </c>
      <c r="O38" s="10">
        <f t="shared" si="8"/>
        <v>881246</v>
      </c>
      <c r="P38" s="10">
        <f t="shared" si="9"/>
        <v>1627008</v>
      </c>
      <c r="Q38" s="10">
        <f t="shared" si="3"/>
        <v>2624053</v>
      </c>
      <c r="R38" s="111" t="s">
        <v>122</v>
      </c>
    </row>
    <row r="39" spans="1:18" s="97" customFormat="1" ht="22.4" customHeight="1" x14ac:dyDescent="0.35">
      <c r="A39" s="87" t="s">
        <v>123</v>
      </c>
      <c r="B39" s="10">
        <v>5943</v>
      </c>
      <c r="C39" s="10">
        <v>2406</v>
      </c>
      <c r="D39" s="10">
        <f>Table3[[#This Row],[Gas meters
smart in
smart mode]]+Table3[[#This Row],[Gas meters
smart in
traditional mode]]</f>
        <v>8349</v>
      </c>
      <c r="E39" s="10">
        <v>157097</v>
      </c>
      <c r="F39" s="10">
        <v>307063</v>
      </c>
      <c r="G39" s="10">
        <v>100622</v>
      </c>
      <c r="H39" s="10">
        <v>16789</v>
      </c>
      <c r="I39" s="10">
        <f>Table3[[#This Row],[Electricity 
meters
smart in
smart mode]]+Table3[[#This Row],[Electricity 
meters
smart in
traditional mode]]</f>
        <v>117411</v>
      </c>
      <c r="J39" s="10">
        <v>732960</v>
      </c>
      <c r="K39" s="10">
        <v>1291950</v>
      </c>
      <c r="L39" s="10">
        <f t="shared" si="6"/>
        <v>106565</v>
      </c>
      <c r="M39" s="10">
        <f t="shared" si="7"/>
        <v>19195</v>
      </c>
      <c r="N39" s="10">
        <f>Table3[[#This Row],[Gas meters
total smart meters]]+Table3[[#This Row],[Electricity meters
total smart meters]]</f>
        <v>125760</v>
      </c>
      <c r="O39" s="10">
        <f t="shared" si="8"/>
        <v>890057</v>
      </c>
      <c r="P39" s="10">
        <f t="shared" si="9"/>
        <v>1599013</v>
      </c>
      <c r="Q39" s="10">
        <f t="shared" si="3"/>
        <v>2614830</v>
      </c>
      <c r="R39" s="111"/>
    </row>
    <row r="40" spans="1:18" s="97" customFormat="1" ht="17.149999999999999" customHeight="1" x14ac:dyDescent="0.35">
      <c r="A40" s="87" t="s">
        <v>125</v>
      </c>
      <c r="B40" s="10">
        <v>5801</v>
      </c>
      <c r="C40" s="10">
        <v>2428</v>
      </c>
      <c r="D40" s="10">
        <f>Table3[[#This Row],[Gas meters
smart in
smart mode]]+Table3[[#This Row],[Gas meters
smart in
traditional mode]]</f>
        <v>8229</v>
      </c>
      <c r="E40" s="10">
        <v>162641</v>
      </c>
      <c r="F40" s="10">
        <v>308953</v>
      </c>
      <c r="G40" s="10">
        <v>104910</v>
      </c>
      <c r="H40" s="10">
        <v>16803</v>
      </c>
      <c r="I40" s="10">
        <f>Table3[[#This Row],[Electricity 
meters
smart in
smart mode]]+Table3[[#This Row],[Electricity 
meters
smart in
traditional mode]]</f>
        <v>121713</v>
      </c>
      <c r="J40" s="10">
        <v>727130</v>
      </c>
      <c r="K40" s="10">
        <v>1283570</v>
      </c>
      <c r="L40" s="10">
        <f t="shared" si="6"/>
        <v>110711</v>
      </c>
      <c r="M40" s="10">
        <f t="shared" si="7"/>
        <v>19231</v>
      </c>
      <c r="N40" s="10">
        <f>Table3[[#This Row],[Gas meters
total smart meters]]+Table3[[#This Row],[Electricity meters
total smart meters]]</f>
        <v>129942</v>
      </c>
      <c r="O40" s="10">
        <f t="shared" ref="O40:P45" si="10">E40+J40</f>
        <v>889771</v>
      </c>
      <c r="P40" s="10">
        <f t="shared" si="10"/>
        <v>1592523</v>
      </c>
      <c r="Q40" s="10">
        <f t="shared" si="3"/>
        <v>2612236</v>
      </c>
      <c r="R40" s="111"/>
    </row>
    <row r="41" spans="1:18" s="97" customFormat="1" ht="17.149999999999999" customHeight="1" x14ac:dyDescent="0.35">
      <c r="A41" s="87" t="s">
        <v>126</v>
      </c>
      <c r="B41" s="10">
        <v>6189</v>
      </c>
      <c r="C41" s="10">
        <v>3820</v>
      </c>
      <c r="D41" s="10">
        <f>Table3[[#This Row],[Gas meters
smart in
smart mode]]+Table3[[#This Row],[Gas meters
smart in
traditional mode]]</f>
        <v>10009</v>
      </c>
      <c r="E41" s="10">
        <v>159450</v>
      </c>
      <c r="F41" s="10">
        <v>305917</v>
      </c>
      <c r="G41" s="10">
        <v>114664</v>
      </c>
      <c r="H41" s="10">
        <v>21167</v>
      </c>
      <c r="I41" s="10">
        <f>Table3[[#This Row],[Electricity 
meters
smart in
smart mode]]+Table3[[#This Row],[Electricity 
meters
smart in
traditional mode]]</f>
        <v>135831</v>
      </c>
      <c r="J41" s="10">
        <v>720357</v>
      </c>
      <c r="K41" s="10">
        <v>1257819</v>
      </c>
      <c r="L41" s="10">
        <f t="shared" si="6"/>
        <v>120853</v>
      </c>
      <c r="M41" s="10">
        <f t="shared" si="7"/>
        <v>24987</v>
      </c>
      <c r="N41" s="10">
        <f>Table3[[#This Row],[Gas meters
total smart meters]]+Table3[[#This Row],[Electricity meters
total smart meters]]</f>
        <v>145840</v>
      </c>
      <c r="O41" s="10">
        <f t="shared" si="10"/>
        <v>879807</v>
      </c>
      <c r="P41" s="10">
        <f t="shared" si="10"/>
        <v>1563736</v>
      </c>
      <c r="Q41" s="10">
        <f t="shared" si="3"/>
        <v>2589383</v>
      </c>
      <c r="R41" s="111"/>
    </row>
    <row r="42" spans="1:18" s="97" customFormat="1" ht="17.149999999999999" customHeight="1" x14ac:dyDescent="0.35">
      <c r="A42" s="87" t="s">
        <v>127</v>
      </c>
      <c r="B42" s="10">
        <v>6059</v>
      </c>
      <c r="C42" s="10">
        <v>4021</v>
      </c>
      <c r="D42" s="10">
        <f>Table3[[#This Row],[Gas meters
smart in
smart mode]]+Table3[[#This Row],[Gas meters
smart in
traditional mode]]</f>
        <v>10080</v>
      </c>
      <c r="E42" s="10">
        <v>143072</v>
      </c>
      <c r="F42" s="10">
        <v>317310</v>
      </c>
      <c r="G42" s="10">
        <v>126565</v>
      </c>
      <c r="H42" s="10">
        <v>24180</v>
      </c>
      <c r="I42" s="10">
        <f>Table3[[#This Row],[Electricity 
meters
smart in
smart mode]]+Table3[[#This Row],[Electricity 
meters
smart in
traditional mode]]</f>
        <v>150745</v>
      </c>
      <c r="J42" s="10">
        <v>753146</v>
      </c>
      <c r="K42" s="10">
        <v>1187461</v>
      </c>
      <c r="L42" s="10">
        <f t="shared" si="6"/>
        <v>132624</v>
      </c>
      <c r="M42" s="10">
        <f t="shared" si="7"/>
        <v>28201</v>
      </c>
      <c r="N42" s="10">
        <f>Table3[[#This Row],[Gas meters
total smart meters]]+Table3[[#This Row],[Electricity meters
total smart meters]]</f>
        <v>160825</v>
      </c>
      <c r="O42" s="10">
        <f t="shared" si="10"/>
        <v>896218</v>
      </c>
      <c r="P42" s="10">
        <f t="shared" si="10"/>
        <v>1504771</v>
      </c>
      <c r="Q42" s="10">
        <f t="shared" si="3"/>
        <v>2561814</v>
      </c>
      <c r="R42" s="111" t="s">
        <v>128</v>
      </c>
    </row>
    <row r="43" spans="1:18" s="97" customFormat="1" ht="22.4" customHeight="1" x14ac:dyDescent="0.35">
      <c r="A43" s="87" t="s">
        <v>129</v>
      </c>
      <c r="B43" s="10">
        <v>6905</v>
      </c>
      <c r="C43" s="10">
        <v>4570</v>
      </c>
      <c r="D43" s="10">
        <f>Table3[[#This Row],[Gas meters
smart in
smart mode]]+Table3[[#This Row],[Gas meters
smart in
traditional mode]]</f>
        <v>11475</v>
      </c>
      <c r="E43" s="10">
        <v>137706</v>
      </c>
      <c r="F43" s="10">
        <v>319102</v>
      </c>
      <c r="G43" s="10">
        <v>143303</v>
      </c>
      <c r="H43" s="10">
        <v>24917</v>
      </c>
      <c r="I43" s="10">
        <f>Table3[[#This Row],[Electricity 
meters
smart in
smart mode]]+Table3[[#This Row],[Electricity 
meters
smart in
traditional mode]]</f>
        <v>168220</v>
      </c>
      <c r="J43" s="10">
        <v>758510</v>
      </c>
      <c r="K43" s="10">
        <v>1155308</v>
      </c>
      <c r="L43" s="10">
        <f t="shared" si="6"/>
        <v>150208</v>
      </c>
      <c r="M43" s="10">
        <f t="shared" si="7"/>
        <v>29487</v>
      </c>
      <c r="N43" s="10">
        <f>Table3[[#This Row],[Gas meters
total smart meters]]+Table3[[#This Row],[Electricity meters
total smart meters]]</f>
        <v>179695</v>
      </c>
      <c r="O43" s="10">
        <f t="shared" si="10"/>
        <v>896216</v>
      </c>
      <c r="P43" s="10">
        <f t="shared" si="10"/>
        <v>1474410</v>
      </c>
      <c r="Q43" s="10">
        <f t="shared" si="3"/>
        <v>2550321</v>
      </c>
      <c r="R43" s="111"/>
    </row>
    <row r="44" spans="1:18" s="97" customFormat="1" ht="16.5" customHeight="1" x14ac:dyDescent="0.35">
      <c r="A44" s="87" t="s">
        <v>130</v>
      </c>
      <c r="B44" s="10">
        <v>8418</v>
      </c>
      <c r="C44" s="10">
        <v>4969</v>
      </c>
      <c r="D44" s="10">
        <f>Table3[[#This Row],[Gas meters
smart in
smart mode]]+Table3[[#This Row],[Gas meters
smart in
traditional mode]]</f>
        <v>13387</v>
      </c>
      <c r="E44" s="10">
        <v>140643</v>
      </c>
      <c r="F44" s="10">
        <v>310232</v>
      </c>
      <c r="G44" s="10">
        <v>158339</v>
      </c>
      <c r="H44" s="10">
        <v>32560</v>
      </c>
      <c r="I44" s="10">
        <f>Table3[[#This Row],[Electricity 
meters
smart in
smart mode]]+Table3[[#This Row],[Electricity 
meters
smart in
traditional mode]]</f>
        <v>190899</v>
      </c>
      <c r="J44" s="10">
        <v>759903</v>
      </c>
      <c r="K44" s="10">
        <v>1124460</v>
      </c>
      <c r="L44" s="10">
        <f t="shared" si="6"/>
        <v>166757</v>
      </c>
      <c r="M44" s="10">
        <f t="shared" si="7"/>
        <v>37529</v>
      </c>
      <c r="N44" s="10">
        <f>Table3[[#This Row],[Gas meters
total smart meters]]+Table3[[#This Row],[Electricity meters
total smart meters]]</f>
        <v>204286</v>
      </c>
      <c r="O44" s="10">
        <f t="shared" si="10"/>
        <v>900546</v>
      </c>
      <c r="P44" s="10">
        <f t="shared" si="10"/>
        <v>1434692</v>
      </c>
      <c r="Q44" s="10">
        <f t="shared" si="3"/>
        <v>2539524</v>
      </c>
      <c r="R44" s="111"/>
    </row>
    <row r="45" spans="1:18" s="97" customFormat="1" ht="16.5" customHeight="1" x14ac:dyDescent="0.35">
      <c r="A45" s="87" t="s">
        <v>131</v>
      </c>
      <c r="B45" s="9">
        <v>9272</v>
      </c>
      <c r="C45" s="9">
        <v>5903</v>
      </c>
      <c r="D45" s="9">
        <f>Table3[[#This Row],[Gas meters
smart in
smart mode]]+Table3[[#This Row],[Gas meters
smart in
traditional mode]]</f>
        <v>15175</v>
      </c>
      <c r="E45" s="9">
        <v>142337</v>
      </c>
      <c r="F45" s="9">
        <v>305292</v>
      </c>
      <c r="G45" s="9">
        <v>168968</v>
      </c>
      <c r="H45" s="9">
        <v>45664</v>
      </c>
      <c r="I45" s="9">
        <f>Table3[[#This Row],[Electricity 
meters
smart in
smart mode]]+Table3[[#This Row],[Electricity 
meters
smart in
traditional mode]]</f>
        <v>214632</v>
      </c>
      <c r="J45" s="9">
        <v>795479</v>
      </c>
      <c r="K45" s="9">
        <v>1073217</v>
      </c>
      <c r="L45" s="10">
        <f t="shared" si="6"/>
        <v>178240</v>
      </c>
      <c r="M45" s="10">
        <f t="shared" si="7"/>
        <v>51567</v>
      </c>
      <c r="N45" s="10">
        <f>Table3[[#This Row],[Gas meters
total smart meters]]+Table3[[#This Row],[Electricity meters
total smart meters]]</f>
        <v>229807</v>
      </c>
      <c r="O45" s="10">
        <f t="shared" si="10"/>
        <v>937816</v>
      </c>
      <c r="P45" s="10">
        <f t="shared" si="10"/>
        <v>1378509</v>
      </c>
      <c r="Q45" s="10">
        <f t="shared" si="3"/>
        <v>2546132</v>
      </c>
      <c r="R45" s="111" t="s">
        <v>132</v>
      </c>
    </row>
    <row r="46" spans="1:18" s="97" customFormat="1" ht="16.5" customHeight="1" x14ac:dyDescent="0.35">
      <c r="A46" s="87" t="s">
        <v>133</v>
      </c>
      <c r="B46" s="10">
        <v>11836</v>
      </c>
      <c r="C46" s="10">
        <v>4354</v>
      </c>
      <c r="D46" s="10">
        <f>Table3[[#This Row],[Gas meters
smart in
smart mode]]+Table3[[#This Row],[Gas meters
smart in
traditional mode]]</f>
        <v>16190</v>
      </c>
      <c r="E46" s="10">
        <v>143279</v>
      </c>
      <c r="F46" s="10">
        <v>309168</v>
      </c>
      <c r="G46" s="10">
        <v>208517</v>
      </c>
      <c r="H46" s="10">
        <v>25042</v>
      </c>
      <c r="I46" s="10">
        <f>Table3[[#This Row],[Electricity 
meters
smart in
smart mode]]+Table3[[#This Row],[Electricity 
meters
smart in
traditional mode]]</f>
        <v>233559</v>
      </c>
      <c r="J46" s="10">
        <v>786089</v>
      </c>
      <c r="K46" s="10">
        <v>1081302</v>
      </c>
      <c r="L46" s="10">
        <f t="shared" ref="L46" si="11">B46+G46</f>
        <v>220353</v>
      </c>
      <c r="M46" s="10">
        <f t="shared" ref="M46" si="12">C46+H46</f>
        <v>29396</v>
      </c>
      <c r="N46" s="10">
        <f>Table3[[#This Row],[Gas meters
total smart meters]]+Table3[[#This Row],[Electricity meters
total smart meters]]</f>
        <v>249749</v>
      </c>
      <c r="O46" s="10">
        <f t="shared" ref="O46" si="13">E46+J46</f>
        <v>929368</v>
      </c>
      <c r="P46" s="10">
        <f t="shared" ref="P46" si="14">F46+K46</f>
        <v>1390470</v>
      </c>
      <c r="Q46" s="10">
        <f t="shared" si="3"/>
        <v>2569587</v>
      </c>
      <c r="R46" s="25" t="s">
        <v>134</v>
      </c>
    </row>
    <row r="47" spans="1:18" s="97" customFormat="1" ht="22.4" customHeight="1" x14ac:dyDescent="0.35">
      <c r="A47" s="56" t="s">
        <v>135</v>
      </c>
      <c r="B47" s="9">
        <v>12538</v>
      </c>
      <c r="C47" s="9">
        <v>5602</v>
      </c>
      <c r="D47" s="9">
        <f>Table3[[#This Row],[Gas meters
smart in
smart mode]]+Table3[[#This Row],[Gas meters
smart in
traditional mode]]</f>
        <v>18140</v>
      </c>
      <c r="E47" s="9">
        <v>148898</v>
      </c>
      <c r="F47" s="9">
        <v>302923</v>
      </c>
      <c r="G47" s="9">
        <v>223588</v>
      </c>
      <c r="H47" s="9">
        <v>29089</v>
      </c>
      <c r="I47" s="9">
        <f>Table3[[#This Row],[Electricity 
meters
smart in
smart mode]]+Table3[[#This Row],[Electricity 
meters
smart in
traditional mode]]</f>
        <v>252677</v>
      </c>
      <c r="J47" s="9">
        <v>782987</v>
      </c>
      <c r="K47" s="9">
        <v>1067295</v>
      </c>
      <c r="L47" s="10">
        <f t="shared" ref="L47" si="15">B47+G47</f>
        <v>236126</v>
      </c>
      <c r="M47" s="10">
        <f t="shared" ref="M47" si="16">C47+H47</f>
        <v>34691</v>
      </c>
      <c r="N47" s="10">
        <f>Table3[[#This Row],[Gas meters
total smart meters]]+Table3[[#This Row],[Electricity meters
total smart meters]]</f>
        <v>270817</v>
      </c>
      <c r="O47" s="10">
        <f t="shared" ref="O47" si="17">E47+J47</f>
        <v>931885</v>
      </c>
      <c r="P47" s="10">
        <f t="shared" ref="P47" si="18">F47+K47</f>
        <v>1370218</v>
      </c>
      <c r="Q47" s="10">
        <f t="shared" si="3"/>
        <v>2572920</v>
      </c>
      <c r="R47" s="111"/>
    </row>
    <row r="48" spans="1:18" s="97" customFormat="1" ht="17.149999999999999" customHeight="1" x14ac:dyDescent="0.35">
      <c r="A48" s="87" t="s">
        <v>136</v>
      </c>
      <c r="B48" s="9">
        <v>16155</v>
      </c>
      <c r="C48" s="9">
        <v>10937</v>
      </c>
      <c r="D48" s="9">
        <f>Table3[[#This Row],[Gas meters
smart in
smart mode]]+Table3[[#This Row],[Gas meters
smart in
traditional mode]]</f>
        <v>27092</v>
      </c>
      <c r="E48" s="9">
        <v>154955</v>
      </c>
      <c r="F48" s="9">
        <v>297206</v>
      </c>
      <c r="G48" s="9">
        <v>258442</v>
      </c>
      <c r="H48" s="9">
        <v>36418</v>
      </c>
      <c r="I48" s="9">
        <f>Table3[[#This Row],[Electricity 
meters
smart in
smart mode]]+Table3[[#This Row],[Electricity 
meters
smart in
traditional mode]]</f>
        <v>294860</v>
      </c>
      <c r="J48" s="9">
        <v>769848</v>
      </c>
      <c r="K48" s="9">
        <v>1117635</v>
      </c>
      <c r="L48" s="10">
        <f t="shared" ref="L48" si="19">B48+G48</f>
        <v>274597</v>
      </c>
      <c r="M48" s="10">
        <f t="shared" ref="M48" si="20">C48+H48</f>
        <v>47355</v>
      </c>
      <c r="N48" s="10">
        <f>Table3[[#This Row],[Gas meters
total smart meters]]+Table3[[#This Row],[Electricity meters
total smart meters]]</f>
        <v>321952</v>
      </c>
      <c r="O48" s="10">
        <f t="shared" ref="O48" si="21">E48+J48</f>
        <v>924803</v>
      </c>
      <c r="P48" s="10">
        <f t="shared" ref="P48" si="22">F48+K48</f>
        <v>1414841</v>
      </c>
      <c r="Q48" s="10">
        <f t="shared" si="3"/>
        <v>2661596</v>
      </c>
      <c r="R48" s="111"/>
    </row>
    <row r="49" spans="1:18" s="97" customFormat="1" ht="17.149999999999999" customHeight="1" x14ac:dyDescent="0.35">
      <c r="A49" s="87" t="s">
        <v>137</v>
      </c>
      <c r="B49" s="9">
        <v>15759</v>
      </c>
      <c r="C49" s="9">
        <v>6395</v>
      </c>
      <c r="D49" s="9">
        <f>Table3[[#This Row],[Gas meters
smart in
smart mode]]+Table3[[#This Row],[Gas meters
smart in
traditional mode]]</f>
        <v>22154</v>
      </c>
      <c r="E49" s="9">
        <v>162815</v>
      </c>
      <c r="F49" s="9">
        <v>278867</v>
      </c>
      <c r="G49" s="9">
        <v>260561</v>
      </c>
      <c r="H49" s="9">
        <v>29878</v>
      </c>
      <c r="I49" s="9">
        <f>Table3[[#This Row],[Electricity 
meters
smart in
smart mode]]+Table3[[#This Row],[Electricity 
meters
smart in
traditional mode]]</f>
        <v>290439</v>
      </c>
      <c r="J49" s="9">
        <v>761558</v>
      </c>
      <c r="K49" s="9">
        <v>1029504</v>
      </c>
      <c r="L49" s="10">
        <f t="shared" ref="L49" si="23">B49+G49</f>
        <v>276320</v>
      </c>
      <c r="M49" s="10">
        <f t="shared" ref="M49" si="24">C49+H49</f>
        <v>36273</v>
      </c>
      <c r="N49" s="10">
        <f>Table3[[#This Row],[Gas meters
total smart meters]]+Table3[[#This Row],[Electricity meters
total smart meters]]</f>
        <v>312593</v>
      </c>
      <c r="O49" s="10">
        <f t="shared" ref="O49" si="25">E49+J49</f>
        <v>924373</v>
      </c>
      <c r="P49" s="10">
        <f t="shared" ref="P49" si="26">F49+K49</f>
        <v>1308371</v>
      </c>
      <c r="Q49" s="10">
        <f t="shared" si="3"/>
        <v>2545337</v>
      </c>
      <c r="R49" s="53"/>
    </row>
    <row r="50" spans="1:18" s="97" customFormat="1" ht="17.149999999999999" customHeight="1" x14ac:dyDescent="0.35">
      <c r="A50" s="87" t="s">
        <v>138</v>
      </c>
      <c r="B50" s="9">
        <v>17394</v>
      </c>
      <c r="C50" s="9">
        <v>7260</v>
      </c>
      <c r="D50" s="9">
        <f>Table3[[#This Row],[Gas meters
smart in
smart mode]]+Table3[[#This Row],[Gas meters
smart in
traditional mode]]</f>
        <v>24654</v>
      </c>
      <c r="E50" s="9">
        <v>161056</v>
      </c>
      <c r="F50" s="9">
        <v>277826</v>
      </c>
      <c r="G50" s="9">
        <v>282029</v>
      </c>
      <c r="H50" s="9">
        <v>26952</v>
      </c>
      <c r="I50" s="9">
        <f>Table3[[#This Row],[Electricity 
meters
smart in
smart mode]]+Table3[[#This Row],[Electricity 
meters
smart in
traditional mode]]</f>
        <v>308981</v>
      </c>
      <c r="J50" s="9">
        <v>753297</v>
      </c>
      <c r="K50" s="9">
        <v>986810</v>
      </c>
      <c r="L50" s="10">
        <f t="shared" ref="L50" si="27">B50+G50</f>
        <v>299423</v>
      </c>
      <c r="M50" s="10">
        <f t="shared" ref="M50" si="28">C50+H50</f>
        <v>34212</v>
      </c>
      <c r="N50" s="10">
        <f>Table3[[#This Row],[Gas meters
total smart meters]]+Table3[[#This Row],[Electricity meters
total smart meters]]</f>
        <v>333635</v>
      </c>
      <c r="O50" s="10">
        <f t="shared" ref="O50" si="29">E50+J50</f>
        <v>914353</v>
      </c>
      <c r="P50" s="10">
        <f t="shared" ref="P50" si="30">F50+K50</f>
        <v>1264636</v>
      </c>
      <c r="Q50" s="10">
        <f t="shared" si="3"/>
        <v>2512624</v>
      </c>
      <c r="R50" s="53"/>
    </row>
    <row r="51" spans="1:18" s="97" customFormat="1" ht="22.4" customHeight="1" x14ac:dyDescent="0.35">
      <c r="A51" s="87" t="s">
        <v>139</v>
      </c>
      <c r="B51" s="9">
        <v>19646</v>
      </c>
      <c r="C51" s="9">
        <v>8199</v>
      </c>
      <c r="D51" s="9">
        <f>Table3[[#This Row],[Gas meters
smart in
smart mode]]+Table3[[#This Row],[Gas meters
smart in
traditional mode]]</f>
        <v>27845</v>
      </c>
      <c r="E51" s="9">
        <v>165088</v>
      </c>
      <c r="F51" s="9">
        <v>267858</v>
      </c>
      <c r="G51" s="9">
        <v>310902</v>
      </c>
      <c r="H51" s="9">
        <v>27333</v>
      </c>
      <c r="I51" s="9">
        <f>Table3[[#This Row],[Electricity 
meters
smart in
smart mode]]+Table3[[#This Row],[Electricity 
meters
smart in
traditional mode]]</f>
        <v>338235</v>
      </c>
      <c r="J51" s="9">
        <v>747695</v>
      </c>
      <c r="K51" s="9">
        <v>969450</v>
      </c>
      <c r="L51" s="10">
        <f t="shared" ref="L51" si="31">B51+G51</f>
        <v>330548</v>
      </c>
      <c r="M51" s="10">
        <f t="shared" ref="M51" si="32">C51+H51</f>
        <v>35532</v>
      </c>
      <c r="N51" s="10">
        <f>Table3[[#This Row],[Gas meters
total smart meters]]+Table3[[#This Row],[Electricity meters
total smart meters]]</f>
        <v>366080</v>
      </c>
      <c r="O51" s="10">
        <f t="shared" ref="O51" si="33">E51+J51</f>
        <v>912783</v>
      </c>
      <c r="P51" s="10">
        <f t="shared" ref="P51" si="34">F51+K51</f>
        <v>1237308</v>
      </c>
      <c r="Q51" s="10">
        <f t="shared" si="3"/>
        <v>2516171</v>
      </c>
      <c r="R51" s="53"/>
    </row>
    <row r="52" spans="1:18" s="97" customFormat="1" ht="17.149999999999999" customHeight="1" x14ac:dyDescent="0.35">
      <c r="A52" s="87" t="s">
        <v>140</v>
      </c>
      <c r="B52" s="9">
        <v>19020</v>
      </c>
      <c r="C52" s="9">
        <v>10318</v>
      </c>
      <c r="D52" s="9">
        <f>Table3[[#This Row],[Gas meters
smart in
smart mode]]+Table3[[#This Row],[Gas meters
smart in
traditional mode]]</f>
        <v>29338</v>
      </c>
      <c r="E52" s="9">
        <v>163474</v>
      </c>
      <c r="F52" s="9">
        <v>257392</v>
      </c>
      <c r="G52" s="9">
        <v>327315</v>
      </c>
      <c r="H52" s="9">
        <v>35152</v>
      </c>
      <c r="I52" s="9">
        <f>Table3[[#This Row],[Electricity 
meters
smart in
smart mode]]+Table3[[#This Row],[Electricity 
meters
smart in
traditional mode]]</f>
        <v>362467</v>
      </c>
      <c r="J52" s="9">
        <v>739028</v>
      </c>
      <c r="K52" s="9">
        <v>952332</v>
      </c>
      <c r="L52" s="10">
        <f t="shared" ref="L52" si="35">B52+G52</f>
        <v>346335</v>
      </c>
      <c r="M52" s="10">
        <f t="shared" ref="M52" si="36">C52+H52</f>
        <v>45470</v>
      </c>
      <c r="N52" s="10">
        <f>Table3[[#This Row],[Gas meters
total smart meters]]+Table3[[#This Row],[Electricity meters
total smart meters]]</f>
        <v>391805</v>
      </c>
      <c r="O52" s="10">
        <f t="shared" ref="O52" si="37">E52+J52</f>
        <v>902502</v>
      </c>
      <c r="P52" s="10">
        <f t="shared" ref="P52" si="38">F52+K52</f>
        <v>1209724</v>
      </c>
      <c r="Q52" s="10">
        <f t="shared" si="3"/>
        <v>2504031</v>
      </c>
      <c r="R52" s="53"/>
    </row>
    <row r="53" spans="1:18" s="97" customFormat="1" ht="17.149999999999999" customHeight="1" x14ac:dyDescent="0.35">
      <c r="A53" s="87" t="s">
        <v>141</v>
      </c>
      <c r="B53" s="9">
        <v>20809</v>
      </c>
      <c r="C53" s="9">
        <v>11006</v>
      </c>
      <c r="D53" s="9">
        <f>Table3[[#This Row],[Gas meters
smart in
smart mode]]+Table3[[#This Row],[Gas meters
smart in
traditional mode]]</f>
        <v>31815</v>
      </c>
      <c r="E53" s="9">
        <v>156717</v>
      </c>
      <c r="F53" s="9">
        <v>246480</v>
      </c>
      <c r="G53" s="9">
        <v>355602</v>
      </c>
      <c r="H53" s="9">
        <v>32279</v>
      </c>
      <c r="I53" s="9">
        <f>Table3[[#This Row],[Electricity 
meters
smart in
smart mode]]+Table3[[#This Row],[Electricity 
meters
smart in
traditional mode]]</f>
        <v>387881</v>
      </c>
      <c r="J53" s="9">
        <v>723063</v>
      </c>
      <c r="K53" s="9">
        <v>912677</v>
      </c>
      <c r="L53" s="10">
        <f t="shared" ref="L53" si="39">B53+G53</f>
        <v>376411</v>
      </c>
      <c r="M53" s="10">
        <f t="shared" ref="M53" si="40">C53+H53</f>
        <v>43285</v>
      </c>
      <c r="N53" s="10">
        <f>Table3[[#This Row],[Gas meters
total smart meters]]+Table3[[#This Row],[Electricity meters
total smart meters]]</f>
        <v>419696</v>
      </c>
      <c r="O53" s="10">
        <f t="shared" ref="O53" si="41">E53+J53</f>
        <v>879780</v>
      </c>
      <c r="P53" s="10">
        <f t="shared" ref="P53" si="42">F53+K53</f>
        <v>1159157</v>
      </c>
      <c r="Q53" s="10">
        <f>N53+O53+P53</f>
        <v>2458633</v>
      </c>
      <c r="R53" s="53"/>
    </row>
    <row r="54" spans="1:18" ht="17.149999999999999" customHeight="1" x14ac:dyDescent="0.35">
      <c r="A54" s="87" t="s">
        <v>142</v>
      </c>
      <c r="B54" s="9">
        <v>23608</v>
      </c>
      <c r="C54" s="9">
        <v>10100</v>
      </c>
      <c r="D54" s="9">
        <f>Table3[[#This Row],[Gas meters
smart in
smart mode]]+Table3[[#This Row],[Gas meters
smart in
traditional mode]]</f>
        <v>33708</v>
      </c>
      <c r="E54" s="9">
        <v>152981</v>
      </c>
      <c r="F54" s="9">
        <v>245564</v>
      </c>
      <c r="G54" s="9">
        <v>356049</v>
      </c>
      <c r="H54" s="9">
        <v>27746</v>
      </c>
      <c r="I54" s="9">
        <f>Table3[[#This Row],[Electricity 
meters
smart in
smart mode]]+Table3[[#This Row],[Electricity 
meters
smart in
traditional mode]]</f>
        <v>383795</v>
      </c>
      <c r="J54" s="9">
        <v>715620</v>
      </c>
      <c r="K54" s="9">
        <v>853785</v>
      </c>
      <c r="L54" s="10">
        <f t="shared" ref="L54" si="43">B54+G54</f>
        <v>379657</v>
      </c>
      <c r="M54" s="10">
        <f t="shared" ref="M54" si="44">C54+H54</f>
        <v>37846</v>
      </c>
      <c r="N54" s="10">
        <f>Table3[[#This Row],[Gas meters
total smart meters]]+Table3[[#This Row],[Electricity meters
total smart meters]]</f>
        <v>417503</v>
      </c>
      <c r="O54" s="10">
        <f t="shared" ref="O54" si="45">E54+J54</f>
        <v>868601</v>
      </c>
      <c r="P54" s="10">
        <f t="shared" ref="P54" si="46">F54+K54</f>
        <v>1099349</v>
      </c>
      <c r="Q54" s="10">
        <f>N54+O54+P54</f>
        <v>2385453</v>
      </c>
      <c r="R54" s="53"/>
    </row>
    <row r="55" spans="1:18" ht="22.4" customHeight="1" x14ac:dyDescent="0.35">
      <c r="A55" s="98" t="s">
        <v>143</v>
      </c>
      <c r="B55" s="9">
        <v>24717</v>
      </c>
      <c r="C55" s="9">
        <v>9855</v>
      </c>
      <c r="D55" s="9">
        <f>Table3[[#This Row],[Gas meters
smart in
smart mode]]+Table3[[#This Row],[Gas meters
smart in
traditional mode]]</f>
        <v>34572</v>
      </c>
      <c r="E55" s="9">
        <v>133710</v>
      </c>
      <c r="F55" s="9">
        <v>235916</v>
      </c>
      <c r="G55" s="9">
        <v>377047</v>
      </c>
      <c r="H55" s="9">
        <v>30956</v>
      </c>
      <c r="I55" s="9">
        <f>Table3[[#This Row],[Electricity 
meters
smart in
smart mode]]+Table3[[#This Row],[Electricity 
meters
smart in
traditional mode]]</f>
        <v>408003</v>
      </c>
      <c r="J55" s="9">
        <v>625838</v>
      </c>
      <c r="K55" s="9">
        <v>814905</v>
      </c>
      <c r="L55" s="10">
        <f t="shared" ref="L55" si="47">B55+G55</f>
        <v>401764</v>
      </c>
      <c r="M55" s="10">
        <f t="shared" ref="M55" si="48">C55+H55</f>
        <v>40811</v>
      </c>
      <c r="N55" s="10">
        <f>Table3[[#This Row],[Gas meters
total smart meters]]+Table3[[#This Row],[Electricity meters
total smart meters]]</f>
        <v>442575</v>
      </c>
      <c r="O55" s="10">
        <f>E55+J55</f>
        <v>759548</v>
      </c>
      <c r="P55" s="10">
        <f t="shared" ref="P55" si="49">F55+K55</f>
        <v>1050821</v>
      </c>
      <c r="Q55" s="10">
        <f>N55+O55+P55</f>
        <v>2252944</v>
      </c>
      <c r="R55" s="53"/>
    </row>
    <row r="56" spans="1:18" ht="17.149999999999999" customHeight="1" x14ac:dyDescent="0.35">
      <c r="A56" s="98" t="s">
        <v>144</v>
      </c>
      <c r="B56" s="9">
        <v>25783</v>
      </c>
      <c r="C56" s="9">
        <v>11818</v>
      </c>
      <c r="D56" s="9">
        <f>Table3[[#This Row],[Gas meters
smart in
smart mode]]+Table3[[#This Row],[Gas meters
smart in
traditional mode]]</f>
        <v>37601</v>
      </c>
      <c r="E56" s="9">
        <v>132264</v>
      </c>
      <c r="F56" s="9">
        <v>227920</v>
      </c>
      <c r="G56" s="9">
        <v>391961</v>
      </c>
      <c r="H56" s="9">
        <v>42890</v>
      </c>
      <c r="I56" s="9">
        <f>Table3[[#This Row],[Electricity 
meters
smart in
smart mode]]+Table3[[#This Row],[Electricity 
meters
smart in
traditional mode]]</f>
        <v>434851</v>
      </c>
      <c r="J56" s="9">
        <v>628387</v>
      </c>
      <c r="K56" s="9">
        <v>779543</v>
      </c>
      <c r="L56" s="10">
        <f t="shared" ref="L56" si="50">B56+G56</f>
        <v>417744</v>
      </c>
      <c r="M56" s="10">
        <f t="shared" ref="M56" si="51">C56+H56</f>
        <v>54708</v>
      </c>
      <c r="N56" s="10">
        <f>Table3[[#This Row],[Gas meters
total smart meters]]+Table3[[#This Row],[Electricity meters
total smart meters]]</f>
        <v>472452</v>
      </c>
      <c r="O56" s="10">
        <f>E56+J56</f>
        <v>760651</v>
      </c>
      <c r="P56" s="10">
        <f>F56+K56</f>
        <v>1007463</v>
      </c>
      <c r="Q56" s="10">
        <f>N56+O56+P56</f>
        <v>2240566</v>
      </c>
      <c r="R56" s="53" t="s">
        <v>167</v>
      </c>
    </row>
    <row r="57" spans="1:18" ht="17.149999999999999" customHeight="1" x14ac:dyDescent="0.35">
      <c r="A57" s="98" t="s">
        <v>146</v>
      </c>
      <c r="B57" s="9">
        <v>26558</v>
      </c>
      <c r="C57" s="9">
        <v>15025</v>
      </c>
      <c r="D57" s="9">
        <f>Table3[[#This Row],[Gas meters
smart in
smart mode]]+Table3[[#This Row],[Gas meters
smart in
traditional mode]]</f>
        <v>41583</v>
      </c>
      <c r="E57" s="9">
        <v>131220</v>
      </c>
      <c r="F57" s="9">
        <v>236454</v>
      </c>
      <c r="G57" s="9">
        <v>408098</v>
      </c>
      <c r="H57" s="9">
        <v>55435</v>
      </c>
      <c r="I57" s="9">
        <f>Table3[[#This Row],[Electricity 
meters
smart in
smart mode]]+Table3[[#This Row],[Electricity 
meters
smart in
traditional mode]]</f>
        <v>463533</v>
      </c>
      <c r="J57" s="9">
        <v>628760</v>
      </c>
      <c r="K57" s="9">
        <v>783858</v>
      </c>
      <c r="L57" s="10">
        <f t="shared" ref="L57" si="52">B57+G57</f>
        <v>434656</v>
      </c>
      <c r="M57" s="10">
        <f t="shared" ref="M57" si="53">C57+H57</f>
        <v>70460</v>
      </c>
      <c r="N57" s="10">
        <f>Table3[[#This Row],[Gas meters
total smart meters]]+Table3[[#This Row],[Electricity meters
total smart meters]]</f>
        <v>505116</v>
      </c>
      <c r="O57" s="10">
        <f>E57+J57</f>
        <v>759980</v>
      </c>
      <c r="P57" s="10">
        <f>F57+K57</f>
        <v>1020312</v>
      </c>
      <c r="Q57" s="10">
        <f>N57+O57+P57</f>
        <v>2285408</v>
      </c>
      <c r="R57" s="111"/>
    </row>
  </sheetData>
  <phoneticPr fontId="15" type="noConversion"/>
  <pageMargins left="0.7" right="0.7" top="0.75" bottom="0.75" header="0.3" footer="0.3"/>
  <pageSetup paperSize="9" scale="74" fitToWidth="0" fitToHeight="0" orientation="portrait" verticalDpi="4" r:id="rId1"/>
  <ignoredErrors>
    <ignoredError sqref="Q9:Q52"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9FD6-DF1F-4C01-8746-363DFC3BAC6B}">
  <sheetPr codeName="Sheet7"/>
  <dimension ref="A1:I58"/>
  <sheetViews>
    <sheetView showGridLines="0" workbookViewId="0">
      <pane xSplit="1" ySplit="7" topLeftCell="B8" activePane="bottomRight" state="frozen"/>
      <selection activeCell="D4" sqref="D4"/>
      <selection pane="topRight" activeCell="D4" sqref="D4"/>
      <selection pane="bottomLeft" activeCell="D4" sqref="D4"/>
      <selection pane="bottomRight" activeCell="B8" sqref="B8"/>
    </sheetView>
  </sheetViews>
  <sheetFormatPr defaultColWidth="9.1796875" defaultRowHeight="17.149999999999999" customHeight="1" x14ac:dyDescent="0.35"/>
  <cols>
    <col min="1" max="1" width="13.26953125" style="88" customWidth="1"/>
    <col min="2" max="3" width="10.1796875" style="88" customWidth="1"/>
    <col min="4" max="4" width="17.26953125" style="88" customWidth="1"/>
    <col min="5" max="5" width="11" style="88" customWidth="1"/>
    <col min="6" max="6" width="18.1796875" style="88" customWidth="1"/>
    <col min="7" max="7" width="9.81640625" style="88" customWidth="1"/>
    <col min="8" max="8" width="11.453125" style="88" customWidth="1"/>
    <col min="9" max="9" width="62.54296875" style="88" customWidth="1"/>
    <col min="10" max="16384" width="9.1796875" style="88"/>
  </cols>
  <sheetData>
    <row r="1" spans="1:9" ht="25.5" customHeight="1" x14ac:dyDescent="0.35">
      <c r="A1" s="70" t="s">
        <v>168</v>
      </c>
    </row>
    <row r="2" spans="1:9" ht="17.149999999999999" customHeight="1" x14ac:dyDescent="0.35">
      <c r="A2" s="24" t="s">
        <v>64</v>
      </c>
    </row>
    <row r="3" spans="1:9" ht="17.149999999999999" customHeight="1" x14ac:dyDescent="0.35">
      <c r="A3" s="24" t="s">
        <v>169</v>
      </c>
    </row>
    <row r="4" spans="1:9" s="31" customFormat="1" ht="17.149999999999999" customHeight="1" x14ac:dyDescent="0.35">
      <c r="A4" s="24" t="s">
        <v>66</v>
      </c>
      <c r="B4" s="30"/>
      <c r="C4" s="29"/>
      <c r="D4" s="7"/>
      <c r="E4" s="7"/>
      <c r="F4" s="8"/>
    </row>
    <row r="5" spans="1:9" ht="17.149999999999999" customHeight="1" x14ac:dyDescent="0.35">
      <c r="A5" s="24" t="s">
        <v>67</v>
      </c>
    </row>
    <row r="6" spans="1:9" ht="17.149999999999999" customHeight="1" x14ac:dyDescent="0.35">
      <c r="A6" s="27" t="s">
        <v>68</v>
      </c>
      <c r="B6" s="89"/>
      <c r="C6" s="89"/>
      <c r="D6" s="89"/>
    </row>
    <row r="7" spans="1:9" ht="61.5" customHeight="1" x14ac:dyDescent="0.35">
      <c r="A7" s="104" t="s">
        <v>69</v>
      </c>
      <c r="B7" s="110" t="s">
        <v>170</v>
      </c>
      <c r="C7" s="110" t="s">
        <v>171</v>
      </c>
      <c r="D7" s="110" t="s">
        <v>172</v>
      </c>
      <c r="E7" s="110" t="s">
        <v>173</v>
      </c>
      <c r="F7" s="110" t="s">
        <v>174</v>
      </c>
      <c r="G7" s="110" t="s">
        <v>175</v>
      </c>
      <c r="H7" s="110" t="s">
        <v>176</v>
      </c>
      <c r="I7" s="104" t="s">
        <v>22</v>
      </c>
    </row>
    <row r="8" spans="1:9" ht="17.149999999999999" customHeight="1" x14ac:dyDescent="0.35">
      <c r="A8" s="87" t="s">
        <v>151</v>
      </c>
      <c r="B8" s="36">
        <v>0</v>
      </c>
      <c r="C8" s="10">
        <v>9865</v>
      </c>
      <c r="D8" s="36">
        <v>0</v>
      </c>
      <c r="E8" s="10">
        <v>320499</v>
      </c>
      <c r="F8" s="36">
        <f t="shared" ref="F8:F37" si="0">B8+D8</f>
        <v>0</v>
      </c>
      <c r="G8" s="10">
        <f t="shared" ref="G8:G37" si="1">C8+E8</f>
        <v>330364</v>
      </c>
      <c r="H8" s="10">
        <f>F8+G8</f>
        <v>330364</v>
      </c>
      <c r="I8" s="107" t="s">
        <v>177</v>
      </c>
    </row>
    <row r="9" spans="1:9" ht="17.149999999999999" customHeight="1" x14ac:dyDescent="0.35">
      <c r="A9" s="87" t="s">
        <v>83</v>
      </c>
      <c r="B9" s="36">
        <v>0</v>
      </c>
      <c r="C9" s="10">
        <v>186</v>
      </c>
      <c r="D9" s="36">
        <v>0</v>
      </c>
      <c r="E9" s="10">
        <v>35455</v>
      </c>
      <c r="F9" s="36">
        <f t="shared" si="0"/>
        <v>0</v>
      </c>
      <c r="G9" s="10">
        <f t="shared" si="1"/>
        <v>35641</v>
      </c>
      <c r="H9" s="10">
        <f t="shared" ref="H9:H37" si="2">F9+G9</f>
        <v>35641</v>
      </c>
      <c r="I9" s="109"/>
    </row>
    <row r="10" spans="1:9" ht="17.149999999999999" customHeight="1" x14ac:dyDescent="0.35">
      <c r="A10" s="87" t="s">
        <v>84</v>
      </c>
      <c r="B10" s="36">
        <v>0</v>
      </c>
      <c r="C10" s="10">
        <v>144</v>
      </c>
      <c r="D10" s="36">
        <v>0</v>
      </c>
      <c r="E10" s="10">
        <v>35834</v>
      </c>
      <c r="F10" s="36">
        <f t="shared" si="0"/>
        <v>0</v>
      </c>
      <c r="G10" s="10">
        <f t="shared" si="1"/>
        <v>35978</v>
      </c>
      <c r="H10" s="10">
        <f t="shared" si="2"/>
        <v>35978</v>
      </c>
      <c r="I10" s="109"/>
    </row>
    <row r="11" spans="1:9" ht="22.4" customHeight="1" x14ac:dyDescent="0.35">
      <c r="A11" s="87" t="s">
        <v>85</v>
      </c>
      <c r="B11" s="36">
        <v>0</v>
      </c>
      <c r="C11" s="10">
        <v>1321</v>
      </c>
      <c r="D11" s="36">
        <v>0</v>
      </c>
      <c r="E11" s="10">
        <v>32529</v>
      </c>
      <c r="F11" s="36">
        <f t="shared" si="0"/>
        <v>0</v>
      </c>
      <c r="G11" s="10">
        <f t="shared" si="1"/>
        <v>33850</v>
      </c>
      <c r="H11" s="10">
        <f t="shared" si="2"/>
        <v>33850</v>
      </c>
      <c r="I11" s="109"/>
    </row>
    <row r="12" spans="1:9" ht="17.149999999999999" customHeight="1" x14ac:dyDescent="0.35">
      <c r="A12" s="87" t="s">
        <v>86</v>
      </c>
      <c r="B12" s="36">
        <v>0</v>
      </c>
      <c r="C12" s="10">
        <v>290</v>
      </c>
      <c r="D12" s="36">
        <v>0</v>
      </c>
      <c r="E12" s="10">
        <v>28722</v>
      </c>
      <c r="F12" s="36">
        <f t="shared" si="0"/>
        <v>0</v>
      </c>
      <c r="G12" s="10">
        <f t="shared" si="1"/>
        <v>29012</v>
      </c>
      <c r="H12" s="10">
        <f t="shared" si="2"/>
        <v>29012</v>
      </c>
      <c r="I12" s="109"/>
    </row>
    <row r="13" spans="1:9" ht="17.149999999999999" customHeight="1" x14ac:dyDescent="0.35">
      <c r="A13" s="87" t="s">
        <v>87</v>
      </c>
      <c r="B13" s="36">
        <v>0</v>
      </c>
      <c r="C13" s="10">
        <v>60</v>
      </c>
      <c r="D13" s="10">
        <v>946</v>
      </c>
      <c r="E13" s="10">
        <v>24189</v>
      </c>
      <c r="F13" s="10">
        <f t="shared" si="0"/>
        <v>946</v>
      </c>
      <c r="G13" s="10">
        <f t="shared" si="1"/>
        <v>24249</v>
      </c>
      <c r="H13" s="10">
        <f t="shared" si="2"/>
        <v>25195</v>
      </c>
      <c r="I13" s="109"/>
    </row>
    <row r="14" spans="1:9" ht="17.149999999999999" customHeight="1" x14ac:dyDescent="0.35">
      <c r="A14" s="87" t="s">
        <v>88</v>
      </c>
      <c r="B14" s="36">
        <v>0</v>
      </c>
      <c r="C14" s="10">
        <v>184</v>
      </c>
      <c r="D14" s="10">
        <v>2590</v>
      </c>
      <c r="E14" s="10">
        <v>28300</v>
      </c>
      <c r="F14" s="10">
        <f t="shared" si="0"/>
        <v>2590</v>
      </c>
      <c r="G14" s="10">
        <f t="shared" si="1"/>
        <v>28484</v>
      </c>
      <c r="H14" s="10">
        <f t="shared" si="2"/>
        <v>31074</v>
      </c>
      <c r="I14" s="109" t="s">
        <v>89</v>
      </c>
    </row>
    <row r="15" spans="1:9" ht="22.4" customHeight="1" x14ac:dyDescent="0.35">
      <c r="A15" s="87" t="s">
        <v>90</v>
      </c>
      <c r="B15" s="36">
        <v>0</v>
      </c>
      <c r="C15" s="10">
        <v>24</v>
      </c>
      <c r="D15" s="10">
        <v>2175</v>
      </c>
      <c r="E15" s="10">
        <v>17332</v>
      </c>
      <c r="F15" s="10">
        <f t="shared" si="0"/>
        <v>2175</v>
      </c>
      <c r="G15" s="10">
        <f t="shared" si="1"/>
        <v>17356</v>
      </c>
      <c r="H15" s="10">
        <f t="shared" si="2"/>
        <v>19531</v>
      </c>
      <c r="I15" s="109"/>
    </row>
    <row r="16" spans="1:9" ht="17.149999999999999" customHeight="1" x14ac:dyDescent="0.35">
      <c r="A16" s="87" t="s">
        <v>91</v>
      </c>
      <c r="B16" s="36">
        <v>0</v>
      </c>
      <c r="C16" s="10">
        <v>59</v>
      </c>
      <c r="D16" s="10">
        <v>1445</v>
      </c>
      <c r="E16" s="10">
        <v>10152</v>
      </c>
      <c r="F16" s="10">
        <f t="shared" si="0"/>
        <v>1445</v>
      </c>
      <c r="G16" s="10">
        <f t="shared" si="1"/>
        <v>10211</v>
      </c>
      <c r="H16" s="10">
        <f t="shared" si="2"/>
        <v>11656</v>
      </c>
      <c r="I16" s="109"/>
    </row>
    <row r="17" spans="1:9" ht="17.149999999999999" customHeight="1" x14ac:dyDescent="0.35">
      <c r="A17" s="87" t="s">
        <v>153</v>
      </c>
      <c r="B17" s="36">
        <v>0</v>
      </c>
      <c r="C17" s="10">
        <v>647</v>
      </c>
      <c r="D17" s="10">
        <v>714</v>
      </c>
      <c r="E17" s="10">
        <v>14700</v>
      </c>
      <c r="F17" s="10">
        <f t="shared" si="0"/>
        <v>714</v>
      </c>
      <c r="G17" s="10">
        <f t="shared" si="1"/>
        <v>15347</v>
      </c>
      <c r="H17" s="10">
        <f t="shared" si="2"/>
        <v>16061</v>
      </c>
      <c r="I17" s="109"/>
    </row>
    <row r="18" spans="1:9" ht="17.149999999999999" customHeight="1" x14ac:dyDescent="0.35">
      <c r="A18" s="87" t="s">
        <v>93</v>
      </c>
      <c r="B18" s="10">
        <v>30</v>
      </c>
      <c r="C18" s="10">
        <v>1786</v>
      </c>
      <c r="D18" s="10">
        <v>1214</v>
      </c>
      <c r="E18" s="10">
        <v>15955</v>
      </c>
      <c r="F18" s="10">
        <f t="shared" si="0"/>
        <v>1244</v>
      </c>
      <c r="G18" s="10">
        <f t="shared" si="1"/>
        <v>17741</v>
      </c>
      <c r="H18" s="10">
        <f t="shared" si="2"/>
        <v>18985</v>
      </c>
      <c r="I18" s="109"/>
    </row>
    <row r="19" spans="1:9" s="28" customFormat="1" ht="22.4" customHeight="1" x14ac:dyDescent="0.35">
      <c r="A19" s="87" t="s">
        <v>94</v>
      </c>
      <c r="B19" s="10">
        <v>72</v>
      </c>
      <c r="C19" s="10">
        <v>2497</v>
      </c>
      <c r="D19" s="10">
        <v>1369</v>
      </c>
      <c r="E19" s="10">
        <v>11534</v>
      </c>
      <c r="F19" s="10">
        <f t="shared" si="0"/>
        <v>1441</v>
      </c>
      <c r="G19" s="10">
        <f t="shared" si="1"/>
        <v>14031</v>
      </c>
      <c r="H19" s="10">
        <f t="shared" si="2"/>
        <v>15472</v>
      </c>
      <c r="I19" s="109" t="s">
        <v>95</v>
      </c>
    </row>
    <row r="20" spans="1:9" s="28" customFormat="1" ht="17.149999999999999" customHeight="1" x14ac:dyDescent="0.35">
      <c r="A20" s="87" t="s">
        <v>96</v>
      </c>
      <c r="B20" s="10">
        <v>129</v>
      </c>
      <c r="C20" s="10">
        <v>4323</v>
      </c>
      <c r="D20" s="10">
        <v>2137</v>
      </c>
      <c r="E20" s="10">
        <v>12073</v>
      </c>
      <c r="F20" s="10">
        <f t="shared" si="0"/>
        <v>2266</v>
      </c>
      <c r="G20" s="10">
        <f t="shared" si="1"/>
        <v>16396</v>
      </c>
      <c r="H20" s="10">
        <f t="shared" si="2"/>
        <v>18662</v>
      </c>
      <c r="I20" s="109"/>
    </row>
    <row r="21" spans="1:9" s="28" customFormat="1" ht="17.149999999999999" customHeight="1" x14ac:dyDescent="0.35">
      <c r="A21" s="87" t="s">
        <v>97</v>
      </c>
      <c r="B21" s="10">
        <v>202</v>
      </c>
      <c r="C21" s="10">
        <v>6018</v>
      </c>
      <c r="D21" s="10">
        <v>2767</v>
      </c>
      <c r="E21" s="10">
        <v>13888</v>
      </c>
      <c r="F21" s="10">
        <f t="shared" si="0"/>
        <v>2969</v>
      </c>
      <c r="G21" s="10">
        <f t="shared" si="1"/>
        <v>19906</v>
      </c>
      <c r="H21" s="10">
        <f t="shared" si="2"/>
        <v>22875</v>
      </c>
      <c r="I21" s="109"/>
    </row>
    <row r="22" spans="1:9" s="28" customFormat="1" ht="17.149999999999999" customHeight="1" x14ac:dyDescent="0.35">
      <c r="A22" s="87" t="s">
        <v>98</v>
      </c>
      <c r="B22" s="10">
        <v>257</v>
      </c>
      <c r="C22" s="10">
        <v>8071</v>
      </c>
      <c r="D22" s="10">
        <v>3347</v>
      </c>
      <c r="E22" s="10">
        <v>13832</v>
      </c>
      <c r="F22" s="10">
        <f t="shared" si="0"/>
        <v>3604</v>
      </c>
      <c r="G22" s="10">
        <f t="shared" si="1"/>
        <v>21903</v>
      </c>
      <c r="H22" s="10">
        <f t="shared" si="2"/>
        <v>25507</v>
      </c>
      <c r="I22" s="109"/>
    </row>
    <row r="23" spans="1:9" s="28" customFormat="1" ht="22.4" customHeight="1" x14ac:dyDescent="0.35">
      <c r="A23" s="87" t="s">
        <v>99</v>
      </c>
      <c r="B23" s="10">
        <v>187</v>
      </c>
      <c r="C23" s="10">
        <v>5948</v>
      </c>
      <c r="D23" s="10">
        <v>3725</v>
      </c>
      <c r="E23" s="10">
        <v>9015</v>
      </c>
      <c r="F23" s="10">
        <f t="shared" si="0"/>
        <v>3912</v>
      </c>
      <c r="G23" s="10">
        <f t="shared" si="1"/>
        <v>14963</v>
      </c>
      <c r="H23" s="10">
        <f t="shared" si="2"/>
        <v>18875</v>
      </c>
      <c r="I23" s="109" t="s">
        <v>100</v>
      </c>
    </row>
    <row r="24" spans="1:9" s="28" customFormat="1" ht="17.149999999999999" customHeight="1" x14ac:dyDescent="0.35">
      <c r="A24" s="87" t="s">
        <v>101</v>
      </c>
      <c r="B24" s="10">
        <v>247</v>
      </c>
      <c r="C24" s="10">
        <v>3185</v>
      </c>
      <c r="D24" s="10">
        <v>5170</v>
      </c>
      <c r="E24" s="10">
        <v>7865</v>
      </c>
      <c r="F24" s="10">
        <f t="shared" si="0"/>
        <v>5417</v>
      </c>
      <c r="G24" s="10">
        <f t="shared" si="1"/>
        <v>11050</v>
      </c>
      <c r="H24" s="10">
        <f t="shared" si="2"/>
        <v>16467</v>
      </c>
      <c r="I24" s="109" t="s">
        <v>102</v>
      </c>
    </row>
    <row r="25" spans="1:9" s="97" customFormat="1" ht="17.149999999999999" customHeight="1" x14ac:dyDescent="0.35">
      <c r="A25" s="87" t="s">
        <v>103</v>
      </c>
      <c r="B25" s="10">
        <v>264</v>
      </c>
      <c r="C25" s="10">
        <v>2797</v>
      </c>
      <c r="D25" s="10">
        <v>5545</v>
      </c>
      <c r="E25" s="10">
        <v>4972</v>
      </c>
      <c r="F25" s="10">
        <f t="shared" si="0"/>
        <v>5809</v>
      </c>
      <c r="G25" s="10">
        <f t="shared" si="1"/>
        <v>7769</v>
      </c>
      <c r="H25" s="10">
        <f t="shared" si="2"/>
        <v>13578</v>
      </c>
      <c r="I25" s="109"/>
    </row>
    <row r="26" spans="1:9" s="97" customFormat="1" ht="17.149999999999999" customHeight="1" x14ac:dyDescent="0.35">
      <c r="A26" s="87" t="s">
        <v>104</v>
      </c>
      <c r="B26" s="10">
        <v>228</v>
      </c>
      <c r="C26" s="10">
        <v>2557</v>
      </c>
      <c r="D26" s="10">
        <v>4764</v>
      </c>
      <c r="E26" s="10">
        <v>5716</v>
      </c>
      <c r="F26" s="10">
        <f t="shared" si="0"/>
        <v>4992</v>
      </c>
      <c r="G26" s="10">
        <f t="shared" si="1"/>
        <v>8273</v>
      </c>
      <c r="H26" s="10">
        <f t="shared" si="2"/>
        <v>13265</v>
      </c>
      <c r="I26" s="109" t="s">
        <v>105</v>
      </c>
    </row>
    <row r="27" spans="1:9" s="97" customFormat="1" ht="22.4" customHeight="1" x14ac:dyDescent="0.35">
      <c r="A27" s="87" t="s">
        <v>106</v>
      </c>
      <c r="B27" s="10">
        <v>353</v>
      </c>
      <c r="C27" s="10">
        <v>3105</v>
      </c>
      <c r="D27" s="10">
        <v>4906</v>
      </c>
      <c r="E27" s="10">
        <v>5385</v>
      </c>
      <c r="F27" s="10">
        <f t="shared" si="0"/>
        <v>5259</v>
      </c>
      <c r="G27" s="10">
        <f t="shared" si="1"/>
        <v>8490</v>
      </c>
      <c r="H27" s="10">
        <f t="shared" si="2"/>
        <v>13749</v>
      </c>
      <c r="I27" s="109"/>
    </row>
    <row r="28" spans="1:9" s="97" customFormat="1" ht="17.149999999999999" customHeight="1" x14ac:dyDescent="0.35">
      <c r="A28" s="87" t="s">
        <v>107</v>
      </c>
      <c r="B28" s="10">
        <v>290</v>
      </c>
      <c r="C28" s="10">
        <v>3185</v>
      </c>
      <c r="D28" s="10">
        <v>5029</v>
      </c>
      <c r="E28" s="10">
        <v>5307</v>
      </c>
      <c r="F28" s="10">
        <f t="shared" si="0"/>
        <v>5319</v>
      </c>
      <c r="G28" s="10">
        <f t="shared" si="1"/>
        <v>8492</v>
      </c>
      <c r="H28" s="10">
        <f t="shared" si="2"/>
        <v>13811</v>
      </c>
      <c r="I28" s="109"/>
    </row>
    <row r="29" spans="1:9" s="97" customFormat="1" ht="17.149999999999999" customHeight="1" x14ac:dyDescent="0.35">
      <c r="A29" s="87" t="s">
        <v>108</v>
      </c>
      <c r="B29" s="10">
        <v>213</v>
      </c>
      <c r="C29" s="10">
        <v>2565</v>
      </c>
      <c r="D29" s="10">
        <v>4636</v>
      </c>
      <c r="E29" s="10">
        <v>8248</v>
      </c>
      <c r="F29" s="10">
        <f t="shared" si="0"/>
        <v>4849</v>
      </c>
      <c r="G29" s="10">
        <f t="shared" si="1"/>
        <v>10813</v>
      </c>
      <c r="H29" s="10">
        <f t="shared" si="2"/>
        <v>15662</v>
      </c>
      <c r="I29" s="109"/>
    </row>
    <row r="30" spans="1:9" s="97" customFormat="1" ht="17.149999999999999" customHeight="1" x14ac:dyDescent="0.35">
      <c r="A30" s="87" t="s">
        <v>109</v>
      </c>
      <c r="B30" s="10">
        <v>276</v>
      </c>
      <c r="C30" s="10">
        <v>2329</v>
      </c>
      <c r="D30" s="10">
        <v>6344</v>
      </c>
      <c r="E30" s="10">
        <v>7825</v>
      </c>
      <c r="F30" s="10">
        <f t="shared" si="0"/>
        <v>6620</v>
      </c>
      <c r="G30" s="10">
        <f t="shared" si="1"/>
        <v>10154</v>
      </c>
      <c r="H30" s="10">
        <f t="shared" si="2"/>
        <v>16774</v>
      </c>
      <c r="I30" s="109" t="s">
        <v>110</v>
      </c>
    </row>
    <row r="31" spans="1:9" s="97" customFormat="1" ht="22.4" customHeight="1" x14ac:dyDescent="0.35">
      <c r="A31" s="87" t="s">
        <v>111</v>
      </c>
      <c r="B31" s="10">
        <v>241</v>
      </c>
      <c r="C31" s="10">
        <v>2521</v>
      </c>
      <c r="D31" s="10">
        <v>5439</v>
      </c>
      <c r="E31" s="10">
        <v>9114</v>
      </c>
      <c r="F31" s="10">
        <f t="shared" si="0"/>
        <v>5680</v>
      </c>
      <c r="G31" s="10">
        <f t="shared" si="1"/>
        <v>11635</v>
      </c>
      <c r="H31" s="10">
        <f t="shared" si="2"/>
        <v>17315</v>
      </c>
      <c r="I31" s="109" t="s">
        <v>112</v>
      </c>
    </row>
    <row r="32" spans="1:9" s="97" customFormat="1" ht="17.149999999999999" customHeight="1" x14ac:dyDescent="0.35">
      <c r="A32" s="87" t="s">
        <v>113</v>
      </c>
      <c r="B32" s="10">
        <v>411</v>
      </c>
      <c r="C32" s="10">
        <v>3097</v>
      </c>
      <c r="D32" s="10">
        <v>4897</v>
      </c>
      <c r="E32" s="10">
        <v>9033</v>
      </c>
      <c r="F32" s="10">
        <f t="shared" si="0"/>
        <v>5308</v>
      </c>
      <c r="G32" s="10">
        <f t="shared" si="1"/>
        <v>12130</v>
      </c>
      <c r="H32" s="10">
        <f t="shared" si="2"/>
        <v>17438</v>
      </c>
      <c r="I32" s="109"/>
    </row>
    <row r="33" spans="1:9" s="97" customFormat="1" ht="17.149999999999999" customHeight="1" x14ac:dyDescent="0.35">
      <c r="A33" s="87" t="s">
        <v>114</v>
      </c>
      <c r="B33" s="10">
        <v>323</v>
      </c>
      <c r="C33" s="10">
        <v>5781</v>
      </c>
      <c r="D33" s="10">
        <v>4026</v>
      </c>
      <c r="E33" s="10">
        <v>9179</v>
      </c>
      <c r="F33" s="10">
        <f t="shared" si="0"/>
        <v>4349</v>
      </c>
      <c r="G33" s="10">
        <f t="shared" si="1"/>
        <v>14960</v>
      </c>
      <c r="H33" s="10">
        <f t="shared" si="2"/>
        <v>19309</v>
      </c>
      <c r="I33" s="109"/>
    </row>
    <row r="34" spans="1:9" s="97" customFormat="1" ht="17.149999999999999" customHeight="1" x14ac:dyDescent="0.35">
      <c r="A34" s="87" t="s">
        <v>115</v>
      </c>
      <c r="B34" s="10">
        <v>492</v>
      </c>
      <c r="C34" s="10">
        <v>6000</v>
      </c>
      <c r="D34" s="10">
        <v>4938</v>
      </c>
      <c r="E34" s="10">
        <v>12455</v>
      </c>
      <c r="F34" s="10">
        <f t="shared" si="0"/>
        <v>5430</v>
      </c>
      <c r="G34" s="10">
        <f t="shared" si="1"/>
        <v>18455</v>
      </c>
      <c r="H34" s="10">
        <f t="shared" si="2"/>
        <v>23885</v>
      </c>
      <c r="I34" s="109" t="s">
        <v>154</v>
      </c>
    </row>
    <row r="35" spans="1:9" s="97" customFormat="1" ht="22.4" customHeight="1" x14ac:dyDescent="0.35">
      <c r="A35" s="87" t="s">
        <v>117</v>
      </c>
      <c r="B35" s="10">
        <v>397</v>
      </c>
      <c r="C35" s="10">
        <v>3159</v>
      </c>
      <c r="D35" s="10">
        <v>3993</v>
      </c>
      <c r="E35" s="10">
        <v>10981</v>
      </c>
      <c r="F35" s="10">
        <f t="shared" si="0"/>
        <v>4390</v>
      </c>
      <c r="G35" s="10">
        <f t="shared" si="1"/>
        <v>14140</v>
      </c>
      <c r="H35" s="10">
        <f t="shared" si="2"/>
        <v>18530</v>
      </c>
      <c r="I35" s="109" t="s">
        <v>118</v>
      </c>
    </row>
    <row r="36" spans="1:9" s="97" customFormat="1" ht="17.149999999999999" customHeight="1" x14ac:dyDescent="0.35">
      <c r="A36" s="87" t="s">
        <v>119</v>
      </c>
      <c r="B36" s="10">
        <v>341</v>
      </c>
      <c r="C36" s="10">
        <v>3042</v>
      </c>
      <c r="D36" s="10">
        <v>5373</v>
      </c>
      <c r="E36" s="10">
        <v>13519</v>
      </c>
      <c r="F36" s="10">
        <f t="shared" si="0"/>
        <v>5714</v>
      </c>
      <c r="G36" s="10">
        <f t="shared" si="1"/>
        <v>16561</v>
      </c>
      <c r="H36" s="10">
        <f t="shared" si="2"/>
        <v>22275</v>
      </c>
      <c r="I36" s="109"/>
    </row>
    <row r="37" spans="1:9" s="97" customFormat="1" ht="17.149999999999999" customHeight="1" x14ac:dyDescent="0.35">
      <c r="A37" s="87" t="s">
        <v>120</v>
      </c>
      <c r="B37" s="10">
        <v>400</v>
      </c>
      <c r="C37" s="10">
        <v>2531</v>
      </c>
      <c r="D37" s="10">
        <v>6216</v>
      </c>
      <c r="E37" s="10">
        <v>11699</v>
      </c>
      <c r="F37" s="10">
        <f t="shared" si="0"/>
        <v>6616</v>
      </c>
      <c r="G37" s="10">
        <f t="shared" si="1"/>
        <v>14230</v>
      </c>
      <c r="H37" s="10">
        <f t="shared" si="2"/>
        <v>20846</v>
      </c>
      <c r="I37" s="109"/>
    </row>
    <row r="38" spans="1:9" s="97" customFormat="1" ht="17.149999999999999" customHeight="1" x14ac:dyDescent="0.35">
      <c r="A38" s="87" t="s">
        <v>121</v>
      </c>
      <c r="B38" s="10">
        <v>365</v>
      </c>
      <c r="C38" s="10">
        <v>7747</v>
      </c>
      <c r="D38" s="10">
        <v>11774</v>
      </c>
      <c r="E38" s="10">
        <v>12087</v>
      </c>
      <c r="F38" s="10">
        <f t="shared" ref="F38:G45" si="3">B38+D38</f>
        <v>12139</v>
      </c>
      <c r="G38" s="10">
        <f t="shared" si="3"/>
        <v>19834</v>
      </c>
      <c r="H38" s="10">
        <f t="shared" ref="H38:H45" si="4">F38+G38</f>
        <v>31973</v>
      </c>
      <c r="I38" s="109" t="s">
        <v>122</v>
      </c>
    </row>
    <row r="39" spans="1:9" s="97" customFormat="1" ht="22.4" customHeight="1" x14ac:dyDescent="0.35">
      <c r="A39" s="87" t="s">
        <v>123</v>
      </c>
      <c r="B39" s="10">
        <v>536</v>
      </c>
      <c r="C39" s="10">
        <v>3993</v>
      </c>
      <c r="D39" s="10">
        <v>11028</v>
      </c>
      <c r="E39" s="10">
        <v>6459</v>
      </c>
      <c r="F39" s="10">
        <f t="shared" si="3"/>
        <v>11564</v>
      </c>
      <c r="G39" s="10">
        <f t="shared" si="3"/>
        <v>10452</v>
      </c>
      <c r="H39" s="10">
        <f t="shared" si="4"/>
        <v>22016</v>
      </c>
      <c r="I39" s="109"/>
    </row>
    <row r="40" spans="1:9" s="97" customFormat="1" ht="17.149999999999999" customHeight="1" x14ac:dyDescent="0.35">
      <c r="A40" s="87" t="s">
        <v>125</v>
      </c>
      <c r="B40" s="10">
        <v>54</v>
      </c>
      <c r="C40" s="10">
        <v>192</v>
      </c>
      <c r="D40" s="10">
        <v>1094</v>
      </c>
      <c r="E40" s="10">
        <v>725</v>
      </c>
      <c r="F40" s="10">
        <f t="shared" si="3"/>
        <v>1148</v>
      </c>
      <c r="G40" s="10">
        <f t="shared" si="3"/>
        <v>917</v>
      </c>
      <c r="H40" s="10">
        <f t="shared" si="4"/>
        <v>2065</v>
      </c>
      <c r="I40" s="113"/>
    </row>
    <row r="41" spans="1:9" s="97" customFormat="1" ht="17.149999999999999" customHeight="1" x14ac:dyDescent="0.35">
      <c r="A41" s="87" t="s">
        <v>126</v>
      </c>
      <c r="B41" s="10">
        <v>501</v>
      </c>
      <c r="C41" s="10">
        <v>1808</v>
      </c>
      <c r="D41" s="10">
        <v>13261</v>
      </c>
      <c r="E41" s="10">
        <v>5023</v>
      </c>
      <c r="F41" s="10">
        <f t="shared" si="3"/>
        <v>13762</v>
      </c>
      <c r="G41" s="10">
        <f t="shared" si="3"/>
        <v>6831</v>
      </c>
      <c r="H41" s="10">
        <f t="shared" si="4"/>
        <v>20593</v>
      </c>
      <c r="I41" s="113"/>
    </row>
    <row r="42" spans="1:9" s="97" customFormat="1" ht="17.149999999999999" customHeight="1" x14ac:dyDescent="0.35">
      <c r="A42" s="87" t="s">
        <v>127</v>
      </c>
      <c r="B42" s="10">
        <v>636</v>
      </c>
      <c r="C42" s="10">
        <v>1811</v>
      </c>
      <c r="D42" s="10">
        <v>18052</v>
      </c>
      <c r="E42" s="10">
        <v>7796</v>
      </c>
      <c r="F42" s="10">
        <f t="shared" si="3"/>
        <v>18688</v>
      </c>
      <c r="G42" s="10">
        <f t="shared" si="3"/>
        <v>9607</v>
      </c>
      <c r="H42" s="10">
        <f t="shared" si="4"/>
        <v>28295</v>
      </c>
      <c r="I42" s="113" t="s">
        <v>155</v>
      </c>
    </row>
    <row r="43" spans="1:9" s="97" customFormat="1" ht="22.4" customHeight="1" x14ac:dyDescent="0.35">
      <c r="A43" s="87" t="s">
        <v>129</v>
      </c>
      <c r="B43" s="10">
        <v>903</v>
      </c>
      <c r="C43" s="10">
        <v>1996</v>
      </c>
      <c r="D43" s="10">
        <v>17008</v>
      </c>
      <c r="E43" s="10">
        <v>5251</v>
      </c>
      <c r="F43" s="10">
        <f t="shared" si="3"/>
        <v>17911</v>
      </c>
      <c r="G43" s="10">
        <f t="shared" si="3"/>
        <v>7247</v>
      </c>
      <c r="H43" s="10">
        <f t="shared" si="4"/>
        <v>25158</v>
      </c>
      <c r="I43" s="113"/>
    </row>
    <row r="44" spans="1:9" s="97" customFormat="1" ht="16.5" customHeight="1" x14ac:dyDescent="0.35">
      <c r="A44" s="87" t="s">
        <v>130</v>
      </c>
      <c r="B44" s="10">
        <v>1211</v>
      </c>
      <c r="C44" s="10">
        <v>4928</v>
      </c>
      <c r="D44" s="10">
        <v>21318</v>
      </c>
      <c r="E44" s="10">
        <v>5603</v>
      </c>
      <c r="F44" s="10">
        <f t="shared" si="3"/>
        <v>22529</v>
      </c>
      <c r="G44" s="10">
        <f t="shared" si="3"/>
        <v>10531</v>
      </c>
      <c r="H44" s="10">
        <f t="shared" si="4"/>
        <v>33060</v>
      </c>
      <c r="I44" s="113"/>
    </row>
    <row r="45" spans="1:9" s="97" customFormat="1" ht="16.5" customHeight="1" x14ac:dyDescent="0.35">
      <c r="A45" s="87" t="s">
        <v>131</v>
      </c>
      <c r="B45" s="10">
        <v>1424</v>
      </c>
      <c r="C45" s="10">
        <v>2405</v>
      </c>
      <c r="D45" s="10">
        <v>23739</v>
      </c>
      <c r="E45" s="10">
        <v>3452</v>
      </c>
      <c r="F45" s="10">
        <f t="shared" si="3"/>
        <v>25163</v>
      </c>
      <c r="G45" s="10">
        <f t="shared" si="3"/>
        <v>5857</v>
      </c>
      <c r="H45" s="10">
        <f t="shared" si="4"/>
        <v>31020</v>
      </c>
      <c r="I45" s="113" t="s">
        <v>132</v>
      </c>
    </row>
    <row r="46" spans="1:9" s="97" customFormat="1" ht="16.5" customHeight="1" x14ac:dyDescent="0.35">
      <c r="A46" s="87" t="s">
        <v>133</v>
      </c>
      <c r="B46" s="10">
        <v>985</v>
      </c>
      <c r="C46" s="10">
        <v>2182</v>
      </c>
      <c r="D46" s="10">
        <v>18582</v>
      </c>
      <c r="E46" s="10">
        <v>3164</v>
      </c>
      <c r="F46" s="10">
        <f t="shared" ref="F46" si="5">B46+D46</f>
        <v>19567</v>
      </c>
      <c r="G46" s="10">
        <f t="shared" ref="G46" si="6">C46+E46</f>
        <v>5346</v>
      </c>
      <c r="H46" s="10">
        <f t="shared" ref="H46" si="7">F46+G46</f>
        <v>24913</v>
      </c>
      <c r="I46" s="113"/>
    </row>
    <row r="47" spans="1:9" s="97" customFormat="1" ht="22.4" customHeight="1" x14ac:dyDescent="0.35">
      <c r="A47" s="87" t="s">
        <v>135</v>
      </c>
      <c r="B47" s="10">
        <v>1269</v>
      </c>
      <c r="C47" s="10">
        <v>2412</v>
      </c>
      <c r="D47" s="10">
        <v>19518</v>
      </c>
      <c r="E47" s="10">
        <v>2921</v>
      </c>
      <c r="F47" s="10">
        <f>Table4[[#This Row],[Gas
smart 
meters]]+Table4[[#This Row],[Electricity
smart 
meters]]</f>
        <v>20787</v>
      </c>
      <c r="G47" s="10">
        <f>Table4[[#This Row],[Gas
advanced 
meters]]+Table4[[#This Row],[Electricity
advanced 
meters]]</f>
        <v>5333</v>
      </c>
      <c r="H47" s="10">
        <f t="shared" ref="H47" si="8">F47+G47</f>
        <v>26120</v>
      </c>
      <c r="I47" s="113" t="s">
        <v>156</v>
      </c>
    </row>
    <row r="48" spans="1:9" s="97" customFormat="1" ht="17.149999999999999" customHeight="1" x14ac:dyDescent="0.35">
      <c r="A48" s="87" t="s">
        <v>136</v>
      </c>
      <c r="B48" s="10">
        <v>2425</v>
      </c>
      <c r="C48" s="10">
        <v>2993</v>
      </c>
      <c r="D48" s="10">
        <v>20008</v>
      </c>
      <c r="E48" s="10">
        <v>3132</v>
      </c>
      <c r="F48" s="10">
        <f>Table4[[#This Row],[Gas
smart 
meters]]+Table4[[#This Row],[Electricity
smart 
meters]]</f>
        <v>22433</v>
      </c>
      <c r="G48" s="10">
        <f>Table4[[#This Row],[Gas
advanced 
meters]]+Table4[[#This Row],[Electricity
advanced 
meters]]</f>
        <v>6125</v>
      </c>
      <c r="H48" s="10">
        <f t="shared" ref="H48" si="9">F48+G48</f>
        <v>28558</v>
      </c>
      <c r="I48" s="113"/>
    </row>
    <row r="49" spans="1:9" s="97" customFormat="1" ht="17.149999999999999" customHeight="1" x14ac:dyDescent="0.35">
      <c r="A49" s="87" t="s">
        <v>137</v>
      </c>
      <c r="B49" s="10">
        <v>2502</v>
      </c>
      <c r="C49" s="10">
        <v>2739</v>
      </c>
      <c r="D49" s="10">
        <v>21799</v>
      </c>
      <c r="E49" s="10">
        <v>2704</v>
      </c>
      <c r="F49" s="10">
        <f>Table4[[#This Row],[Gas
smart 
meters]]+Table4[[#This Row],[Electricity
smart 
meters]]</f>
        <v>24301</v>
      </c>
      <c r="G49" s="10">
        <f>Table4[[#This Row],[Gas
advanced 
meters]]+Table4[[#This Row],[Electricity
advanced 
meters]]</f>
        <v>5443</v>
      </c>
      <c r="H49" s="10">
        <f t="shared" ref="H49" si="10">F49+G49</f>
        <v>29744</v>
      </c>
      <c r="I49" s="113"/>
    </row>
    <row r="50" spans="1:9" s="97" customFormat="1" ht="17.149999999999999" customHeight="1" x14ac:dyDescent="0.35">
      <c r="A50" s="87" t="s">
        <v>138</v>
      </c>
      <c r="B50" s="10">
        <v>2607</v>
      </c>
      <c r="C50" s="10">
        <v>1787</v>
      </c>
      <c r="D50" s="10">
        <v>22783</v>
      </c>
      <c r="E50" s="10">
        <v>2517</v>
      </c>
      <c r="F50" s="10">
        <f>Table4[[#This Row],[Gas
smart 
meters]]+Table4[[#This Row],[Electricity
smart 
meters]]</f>
        <v>25390</v>
      </c>
      <c r="G50" s="10">
        <f>Table4[[#This Row],[Gas
advanced 
meters]]+Table4[[#This Row],[Electricity
advanced 
meters]]</f>
        <v>4304</v>
      </c>
      <c r="H50" s="10">
        <f t="shared" ref="H50" si="11">F50+G50</f>
        <v>29694</v>
      </c>
      <c r="I50" s="113"/>
    </row>
    <row r="51" spans="1:9" s="97" customFormat="1" ht="22.4" customHeight="1" x14ac:dyDescent="0.35">
      <c r="A51" s="87" t="s">
        <v>139</v>
      </c>
      <c r="B51" s="10">
        <v>3628</v>
      </c>
      <c r="C51" s="10">
        <v>3101</v>
      </c>
      <c r="D51" s="10">
        <v>28101</v>
      </c>
      <c r="E51" s="10">
        <v>2790</v>
      </c>
      <c r="F51" s="10">
        <f>Table4[[#This Row],[Gas
smart 
meters]]+Table4[[#This Row],[Electricity
smart 
meters]]</f>
        <v>31729</v>
      </c>
      <c r="G51" s="10">
        <f>Table4[[#This Row],[Gas
advanced 
meters]]+Table4[[#This Row],[Electricity
advanced 
meters]]</f>
        <v>5891</v>
      </c>
      <c r="H51" s="10">
        <f t="shared" ref="H51:H54" si="12">F51+G51</f>
        <v>37620</v>
      </c>
      <c r="I51" s="87"/>
    </row>
    <row r="52" spans="1:9" s="97" customFormat="1" ht="17.149999999999999" customHeight="1" x14ac:dyDescent="0.35">
      <c r="A52" s="87" t="s">
        <v>140</v>
      </c>
      <c r="B52" s="10">
        <v>3208</v>
      </c>
      <c r="C52" s="10">
        <v>2013</v>
      </c>
      <c r="D52" s="10">
        <v>26174</v>
      </c>
      <c r="E52" s="10">
        <v>3273</v>
      </c>
      <c r="F52" s="10">
        <f>Table4[[#This Row],[Gas
smart 
meters]]+Table4[[#This Row],[Electricity
smart 
meters]]</f>
        <v>29382</v>
      </c>
      <c r="G52" s="10">
        <f>Table4[[#This Row],[Gas
advanced 
meters]]+Table4[[#This Row],[Electricity
advanced 
meters]]</f>
        <v>5286</v>
      </c>
      <c r="H52" s="10">
        <f t="shared" si="12"/>
        <v>34668</v>
      </c>
      <c r="I52" s="113"/>
    </row>
    <row r="53" spans="1:9" s="97" customFormat="1" ht="17.149999999999999" customHeight="1" x14ac:dyDescent="0.35">
      <c r="A53" s="87" t="s">
        <v>141</v>
      </c>
      <c r="B53" s="10">
        <v>2766</v>
      </c>
      <c r="C53" s="10">
        <v>1921</v>
      </c>
      <c r="D53" s="10">
        <v>27574</v>
      </c>
      <c r="E53" s="10">
        <v>4157</v>
      </c>
      <c r="F53" s="10">
        <f>Table4[[#This Row],[Gas
smart 
meters]]+Table4[[#This Row],[Electricity
smart 
meters]]</f>
        <v>30340</v>
      </c>
      <c r="G53" s="10">
        <f>Table4[[#This Row],[Gas
advanced 
meters]]+Table4[[#This Row],[Electricity
advanced 
meters]]</f>
        <v>6078</v>
      </c>
      <c r="H53" s="10">
        <f t="shared" si="12"/>
        <v>36418</v>
      </c>
      <c r="I53" s="113"/>
    </row>
    <row r="54" spans="1:9" ht="17.149999999999999" customHeight="1" x14ac:dyDescent="0.35">
      <c r="A54" s="87" t="s">
        <v>142</v>
      </c>
      <c r="B54" s="10">
        <v>3019</v>
      </c>
      <c r="C54" s="10">
        <v>1882</v>
      </c>
      <c r="D54" s="10">
        <v>29683</v>
      </c>
      <c r="E54" s="10">
        <v>4149</v>
      </c>
      <c r="F54" s="10">
        <f>Table4[[#This Row],[Gas
smart 
meters]]+Table4[[#This Row],[Electricity
smart 
meters]]</f>
        <v>32702</v>
      </c>
      <c r="G54" s="10">
        <f>Table4[[#This Row],[Gas
advanced 
meters]]+Table4[[#This Row],[Electricity
advanced 
meters]]</f>
        <v>6031</v>
      </c>
      <c r="H54" s="10">
        <f t="shared" si="12"/>
        <v>38733</v>
      </c>
      <c r="I54" s="113"/>
    </row>
    <row r="55" spans="1:9" ht="22.4" customHeight="1" x14ac:dyDescent="0.35">
      <c r="A55" s="87" t="s">
        <v>143</v>
      </c>
      <c r="B55" s="10">
        <v>2950</v>
      </c>
      <c r="C55" s="10">
        <v>1432</v>
      </c>
      <c r="D55" s="10">
        <v>25724</v>
      </c>
      <c r="E55" s="10">
        <v>3425</v>
      </c>
      <c r="F55" s="10">
        <f>Table4[[#This Row],[Gas
smart 
meters]]+Table4[[#This Row],[Electricity
smart 
meters]]</f>
        <v>28674</v>
      </c>
      <c r="G55" s="10">
        <f>Table4[[#This Row],[Gas
advanced 
meters]]+Table4[[#This Row],[Electricity
advanced 
meters]]</f>
        <v>4857</v>
      </c>
      <c r="H55" s="10">
        <f t="shared" ref="H55" si="13">F55+G55</f>
        <v>33531</v>
      </c>
      <c r="I55" s="113"/>
    </row>
    <row r="56" spans="1:9" ht="17.149999999999999" customHeight="1" x14ac:dyDescent="0.35">
      <c r="A56" s="87" t="s">
        <v>144</v>
      </c>
      <c r="B56" s="10">
        <v>2874</v>
      </c>
      <c r="C56" s="10">
        <v>2527</v>
      </c>
      <c r="D56" s="10">
        <v>19924</v>
      </c>
      <c r="E56" s="10">
        <v>3667</v>
      </c>
      <c r="F56" s="10">
        <f>Table4[[#This Row],[Gas
smart 
meters]]+Table4[[#This Row],[Electricity
smart 
meters]]</f>
        <v>22798</v>
      </c>
      <c r="G56" s="10">
        <f>Table4[[#This Row],[Gas
advanced 
meters]]+Table4[[#This Row],[Electricity
advanced 
meters]]</f>
        <v>6194</v>
      </c>
      <c r="H56" s="10">
        <f>F56+G56</f>
        <v>28992</v>
      </c>
      <c r="I56" s="113"/>
    </row>
    <row r="57" spans="1:9" ht="17.149999999999999" customHeight="1" x14ac:dyDescent="0.35">
      <c r="A57" s="108" t="s">
        <v>146</v>
      </c>
      <c r="B57" s="69">
        <v>2913</v>
      </c>
      <c r="C57" s="69">
        <v>3368</v>
      </c>
      <c r="D57" s="69">
        <v>21042</v>
      </c>
      <c r="E57" s="69">
        <v>4497</v>
      </c>
      <c r="F57" s="69">
        <f>Table4[[#This Row],[Gas
smart 
meters]]+Table4[[#This Row],[Electricity
smart 
meters]]</f>
        <v>23955</v>
      </c>
      <c r="G57" s="69">
        <f>Table4[[#This Row],[Gas
advanced 
meters]]+Table4[[#This Row],[Electricity
advanced 
meters]]</f>
        <v>7865</v>
      </c>
      <c r="H57" s="69">
        <f>F57+G57</f>
        <v>31820</v>
      </c>
      <c r="I57" s="114"/>
    </row>
    <row r="58" spans="1:9" ht="17.149999999999999" customHeight="1" x14ac:dyDescent="0.35">
      <c r="A58" s="108" t="s">
        <v>82</v>
      </c>
      <c r="B58" s="69">
        <f>SUM(B8:B57)</f>
        <v>42129</v>
      </c>
      <c r="C58" s="69">
        <f t="shared" ref="C58:E58" si="14">SUM(C8:C57)</f>
        <v>140514</v>
      </c>
      <c r="D58" s="69">
        <f t="shared" si="14"/>
        <v>491891</v>
      </c>
      <c r="E58" s="69">
        <f t="shared" si="14"/>
        <v>832099</v>
      </c>
      <c r="F58" s="69">
        <f>Table4[[#This Row],[Gas
smart 
meters]]+Table4[[#This Row],[Electricity
smart 
meters]]</f>
        <v>534020</v>
      </c>
      <c r="G58" s="69">
        <f>Table4[[#This Row],[Gas
advanced 
meters]]+Table4[[#This Row],[Electricity
advanced 
meters]]</f>
        <v>972613</v>
      </c>
      <c r="H58" s="69">
        <f>F58+G58</f>
        <v>1506633</v>
      </c>
      <c r="I58" s="113"/>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86EC-AF34-45EE-B454-364BBE721542}">
  <sheetPr codeName="Sheet8"/>
  <dimension ref="A1:W54"/>
  <sheetViews>
    <sheetView showGridLines="0" zoomScaleNormal="100" workbookViewId="0"/>
  </sheetViews>
  <sheetFormatPr defaultColWidth="9.1796875" defaultRowHeight="17.149999999999999" customHeight="1" x14ac:dyDescent="0.35"/>
  <cols>
    <col min="1" max="1" width="7.453125" style="88" customWidth="1"/>
    <col min="2" max="22" width="14.26953125" style="6" customWidth="1"/>
    <col min="23" max="23" width="61.453125" style="6" customWidth="1"/>
    <col min="24" max="16384" width="9.1796875" style="88"/>
  </cols>
  <sheetData>
    <row r="1" spans="1:23" ht="25.5" customHeight="1" x14ac:dyDescent="0.35">
      <c r="A1" s="70" t="s">
        <v>178</v>
      </c>
    </row>
    <row r="2" spans="1:23" ht="17.149999999999999" customHeight="1" x14ac:dyDescent="0.35">
      <c r="A2" s="24" t="s">
        <v>179</v>
      </c>
      <c r="R2" s="31"/>
      <c r="S2" s="31"/>
      <c r="T2" s="31"/>
      <c r="U2" s="31"/>
      <c r="V2" s="31"/>
      <c r="W2" s="31"/>
    </row>
    <row r="3" spans="1:23" s="31" customFormat="1" ht="17.149999999999999" customHeight="1" x14ac:dyDescent="0.35">
      <c r="A3" s="24" t="s">
        <v>66</v>
      </c>
      <c r="B3" s="30"/>
      <c r="C3" s="29"/>
      <c r="D3" s="7"/>
      <c r="E3" s="7"/>
      <c r="F3" s="8"/>
      <c r="P3" s="6"/>
      <c r="Q3" s="115"/>
      <c r="R3" s="116"/>
      <c r="S3" s="117"/>
      <c r="T3" s="117"/>
      <c r="U3" s="117"/>
      <c r="V3" s="117"/>
      <c r="W3" s="117"/>
    </row>
    <row r="4" spans="1:23" ht="17.149999999999999" customHeight="1" x14ac:dyDescent="0.35">
      <c r="A4" s="24" t="s">
        <v>180</v>
      </c>
      <c r="Q4" s="115"/>
      <c r="R4" s="116"/>
      <c r="S4" s="117"/>
      <c r="T4" s="117"/>
      <c r="U4" s="117"/>
      <c r="V4" s="117"/>
      <c r="W4" s="117"/>
    </row>
    <row r="5" spans="1:23" ht="17.149999999999999" customHeight="1" x14ac:dyDescent="0.35">
      <c r="A5" s="24" t="s">
        <v>181</v>
      </c>
      <c r="F5" s="18"/>
      <c r="G5" s="18"/>
      <c r="H5" s="18"/>
      <c r="I5" s="18"/>
      <c r="J5" s="118"/>
    </row>
    <row r="6" spans="1:23" ht="17.149999999999999" customHeight="1" x14ac:dyDescent="0.35">
      <c r="A6" s="24" t="s">
        <v>67</v>
      </c>
      <c r="F6" s="18"/>
      <c r="G6" s="18"/>
      <c r="H6" s="18"/>
      <c r="I6" s="99"/>
      <c r="J6" s="118"/>
    </row>
    <row r="7" spans="1:23" ht="17.149999999999999" customHeight="1" x14ac:dyDescent="0.35">
      <c r="A7" s="27" t="s">
        <v>68</v>
      </c>
      <c r="B7" s="89"/>
      <c r="C7" s="89"/>
      <c r="D7" s="89"/>
      <c r="F7" s="118"/>
      <c r="G7" s="118"/>
      <c r="H7" s="118"/>
      <c r="I7" s="18"/>
      <c r="J7" s="118"/>
      <c r="M7" s="112"/>
      <c r="O7" s="18"/>
    </row>
    <row r="8" spans="1:23" s="21" customFormat="1" ht="25.5" customHeight="1" x14ac:dyDescent="0.35">
      <c r="A8" s="119" t="s">
        <v>182</v>
      </c>
      <c r="O8" s="120"/>
    </row>
    <row r="9" spans="1:23" s="97" customFormat="1" ht="107.25" customHeight="1" x14ac:dyDescent="0.35">
      <c r="A9" s="104" t="s">
        <v>183</v>
      </c>
      <c r="B9" s="106" t="s">
        <v>184</v>
      </c>
      <c r="C9" s="106" t="s">
        <v>185</v>
      </c>
      <c r="D9" s="106" t="s">
        <v>186</v>
      </c>
      <c r="E9" s="106" t="s">
        <v>187</v>
      </c>
      <c r="F9" s="106" t="s">
        <v>188</v>
      </c>
      <c r="G9" s="106" t="s">
        <v>189</v>
      </c>
      <c r="H9" s="106" t="s">
        <v>190</v>
      </c>
      <c r="I9" s="106" t="s">
        <v>191</v>
      </c>
      <c r="J9" s="106" t="s">
        <v>192</v>
      </c>
      <c r="K9" s="106" t="s">
        <v>193</v>
      </c>
      <c r="L9" s="106" t="s">
        <v>194</v>
      </c>
      <c r="M9" s="106" t="s">
        <v>195</v>
      </c>
      <c r="N9" s="106" t="s">
        <v>196</v>
      </c>
      <c r="O9" s="106" t="s">
        <v>197</v>
      </c>
      <c r="P9" s="106" t="s">
        <v>198</v>
      </c>
      <c r="Q9" s="106" t="s">
        <v>199</v>
      </c>
      <c r="R9" s="106" t="s">
        <v>200</v>
      </c>
      <c r="S9" s="106" t="s">
        <v>201</v>
      </c>
      <c r="T9" s="106" t="s">
        <v>202</v>
      </c>
      <c r="U9" s="106" t="s">
        <v>203</v>
      </c>
      <c r="V9" s="106" t="s">
        <v>82</v>
      </c>
      <c r="W9" s="121" t="s">
        <v>22</v>
      </c>
    </row>
    <row r="10" spans="1:23" ht="17.149999999999999" customHeight="1" x14ac:dyDescent="0.35">
      <c r="A10" s="122">
        <v>2012</v>
      </c>
      <c r="B10" s="10">
        <v>1461</v>
      </c>
      <c r="C10" s="10"/>
      <c r="D10" s="10">
        <f>Table5a[[#This Row],[Large suppliers
gas meters
smart in
smart mode]]+Table5a[[#This Row],[Large suppliers
gas meters
smart in
traditional mode]]</f>
        <v>1461</v>
      </c>
      <c r="E10" s="10">
        <v>21550984</v>
      </c>
      <c r="F10" s="10">
        <v>1739</v>
      </c>
      <c r="G10" s="10"/>
      <c r="H10" s="10">
        <f>Table5a[[#This Row],[Large
suppliers
electricity 
meters
smart in
smart mode]]+Table5a[[#This Row],[Large 
suppliers
electricity 
meters
smart in
traditional mode]]</f>
        <v>1739</v>
      </c>
      <c r="I10" s="10">
        <v>26174965</v>
      </c>
      <c r="J10" s="10"/>
      <c r="K10" s="10"/>
      <c r="L10" s="10">
        <f>Table5a[[#This Row],[Small
suppliers
gas meters
smart in
smart mode]]+Table5a[[#This Row],[Small
suppliers
gas meters
smart in
traditional mode]]</f>
        <v>0</v>
      </c>
      <c r="M10" s="10"/>
      <c r="N10" s="10"/>
      <c r="O10" s="10"/>
      <c r="P10" s="10">
        <f>Table5a[[#This Row],[Small
suppliers
electricity 
meters
smart in
smart mode]]+Table5a[[#This Row],[Small 
suppliers
electricity 
meters
smart in
traditional mode]]</f>
        <v>0</v>
      </c>
      <c r="Q10" s="10"/>
      <c r="R10" s="10">
        <f t="shared" ref="R10:R20" si="0">SUM(B10,F10,J10,N10)</f>
        <v>3200</v>
      </c>
      <c r="S10" s="10"/>
      <c r="T10" s="10">
        <f>SUM(Table5a[[#This Row],[Large suppliers
gas meters
total smart]],Table5a[[#This Row],[Large suppliers
electricity meters
total smart]],Table5a[[#This Row],[Small suppliers
gas meters
total smart]],Table5a[[#This Row],[Small suppliers
electricity meters
total smart]])</f>
        <v>3200</v>
      </c>
      <c r="U10" s="10">
        <f t="shared" ref="U10:U21" si="1">SUM(E10,I10,M10,Q10)</f>
        <v>47725949</v>
      </c>
      <c r="V10" s="10">
        <f>Table5a[[#This Row],[All suppliers
total smart meters]]+Table5a[[#This Row],[All 
suppliers
non-smart]]</f>
        <v>47729149</v>
      </c>
      <c r="W10" s="25"/>
    </row>
    <row r="11" spans="1:23" ht="17.149999999999999" customHeight="1" x14ac:dyDescent="0.35">
      <c r="A11" s="122" t="s">
        <v>204</v>
      </c>
      <c r="B11" s="10">
        <v>101728</v>
      </c>
      <c r="C11" s="10"/>
      <c r="D11" s="10">
        <f>Table5a[[#This Row],[Large suppliers
gas meters
smart in
smart mode]]+Table5a[[#This Row],[Large suppliers
gas meters
smart in
traditional mode]]</f>
        <v>101728</v>
      </c>
      <c r="E11" s="10">
        <v>21513727</v>
      </c>
      <c r="F11" s="10">
        <v>163427</v>
      </c>
      <c r="G11" s="10"/>
      <c r="H11" s="10">
        <f>Table5a[[#This Row],[Large
suppliers
electricity 
meters
smart in
smart mode]]+Table5a[[#This Row],[Large 
suppliers
electricity 
meters
smart in
traditional mode]]</f>
        <v>163427</v>
      </c>
      <c r="I11" s="10">
        <v>25994868</v>
      </c>
      <c r="J11" s="10"/>
      <c r="K11" s="10"/>
      <c r="L11" s="10">
        <f>Table5a[[#This Row],[Small
suppliers
gas meters
smart in
smart mode]]+Table5a[[#This Row],[Small
suppliers
gas meters
smart in
traditional mode]]</f>
        <v>0</v>
      </c>
      <c r="M11" s="10"/>
      <c r="N11" s="10"/>
      <c r="O11" s="10"/>
      <c r="P11" s="10">
        <f>Table5a[[#This Row],[Small
suppliers
electricity 
meters
smart in
smart mode]]+Table5a[[#This Row],[Small 
suppliers
electricity 
meters
smart in
traditional mode]]</f>
        <v>0</v>
      </c>
      <c r="Q11" s="10"/>
      <c r="R11" s="10">
        <f t="shared" si="0"/>
        <v>265155</v>
      </c>
      <c r="S11" s="10"/>
      <c r="T11" s="10">
        <f>SUM(Table5a[[#This Row],[Large suppliers
gas meters
total smart]],Table5a[[#This Row],[Large suppliers
electricity meters
total smart]],Table5a[[#This Row],[Small suppliers
gas meters
total smart]],Table5a[[#This Row],[Small suppliers
electricity meters
total smart]])</f>
        <v>265155</v>
      </c>
      <c r="U11" s="10">
        <f t="shared" si="1"/>
        <v>47508595</v>
      </c>
      <c r="V11" s="10">
        <f>Table5a[[#This Row],[All suppliers
total smart meters]]+Table5a[[#This Row],[All 
suppliers
non-smart]]</f>
        <v>47773750</v>
      </c>
      <c r="W11" s="25" t="s">
        <v>89</v>
      </c>
    </row>
    <row r="12" spans="1:23" ht="17.149999999999999" customHeight="1" x14ac:dyDescent="0.35">
      <c r="A12" s="122">
        <v>2014</v>
      </c>
      <c r="B12" s="10">
        <v>270589</v>
      </c>
      <c r="C12" s="10"/>
      <c r="D12" s="10">
        <f>Table5a[[#This Row],[Large suppliers
gas meters
smart in
smart mode]]+Table5a[[#This Row],[Large suppliers
gas meters
smart in
traditional mode]]</f>
        <v>270589</v>
      </c>
      <c r="E12" s="10">
        <v>20564248</v>
      </c>
      <c r="F12" s="10">
        <v>400645</v>
      </c>
      <c r="G12" s="10"/>
      <c r="H12" s="10">
        <f>Table5a[[#This Row],[Large
suppliers
electricity 
meters
smart in
smart mode]]+Table5a[[#This Row],[Large 
suppliers
electricity 
meters
smart in
traditional mode]]</f>
        <v>400645</v>
      </c>
      <c r="I12" s="10">
        <v>24890373</v>
      </c>
      <c r="J12" s="10"/>
      <c r="K12" s="10"/>
      <c r="L12" s="10">
        <f>Table5a[[#This Row],[Small
suppliers
gas meters
smart in
smart mode]]+Table5a[[#This Row],[Small
suppliers
gas meters
smart in
traditional mode]]</f>
        <v>0</v>
      </c>
      <c r="M12" s="10"/>
      <c r="N12" s="10"/>
      <c r="O12" s="10"/>
      <c r="P12" s="10">
        <f>Table5a[[#This Row],[Small
suppliers
electricity 
meters
smart in
smart mode]]+Table5a[[#This Row],[Small 
suppliers
electricity 
meters
smart in
traditional mode]]</f>
        <v>0</v>
      </c>
      <c r="Q12" s="10"/>
      <c r="R12" s="10">
        <f t="shared" si="0"/>
        <v>671234</v>
      </c>
      <c r="S12" s="10"/>
      <c r="T12" s="10">
        <f>SUM(Table5a[[#This Row],[Large suppliers
gas meters
total smart]],Table5a[[#This Row],[Large suppliers
electricity meters
total smart]],Table5a[[#This Row],[Small suppliers
gas meters
total smart]],Table5a[[#This Row],[Small suppliers
electricity meters
total smart]])</f>
        <v>671234</v>
      </c>
      <c r="U12" s="10">
        <f t="shared" si="1"/>
        <v>45454621</v>
      </c>
      <c r="V12" s="10">
        <f>Table5a[[#This Row],[All suppliers
total smart meters]]+Table5a[[#This Row],[All 
suppliers
non-smart]]</f>
        <v>46125855</v>
      </c>
      <c r="W12" s="25"/>
    </row>
    <row r="13" spans="1:23" ht="17.149999999999999" customHeight="1" x14ac:dyDescent="0.35">
      <c r="A13" s="122" t="s">
        <v>205</v>
      </c>
      <c r="B13" s="10">
        <v>763341</v>
      </c>
      <c r="C13" s="10"/>
      <c r="D13" s="10">
        <f>Table5a[[#This Row],[Large suppliers
gas meters
smart in
smart mode]]+Table5a[[#This Row],[Large suppliers
gas meters
smart in
traditional mode]]</f>
        <v>763341</v>
      </c>
      <c r="E13" s="10">
        <v>20726526</v>
      </c>
      <c r="F13" s="10">
        <v>1118564</v>
      </c>
      <c r="G13" s="10"/>
      <c r="H13" s="10">
        <f>Table5a[[#This Row],[Large
suppliers
electricity 
meters
smart in
smart mode]]+Table5a[[#This Row],[Large 
suppliers
electricity 
meters
smart in
traditional mode]]</f>
        <v>1118564</v>
      </c>
      <c r="I13" s="10">
        <v>24923979</v>
      </c>
      <c r="J13" s="10">
        <v>206886</v>
      </c>
      <c r="K13" s="10"/>
      <c r="L13" s="10">
        <f>Table5a[[#This Row],[Small
suppliers
gas meters
smart in
smart mode]]+Table5a[[#This Row],[Small
suppliers
gas meters
smart in
traditional mode]]</f>
        <v>206886</v>
      </c>
      <c r="M13" s="10">
        <v>951080</v>
      </c>
      <c r="N13" s="10">
        <v>231690</v>
      </c>
      <c r="O13" s="10"/>
      <c r="P13" s="10">
        <f>Table5a[[#This Row],[Small
suppliers
electricity 
meters
smart in
smart mode]]+Table5a[[#This Row],[Small 
suppliers
electricity 
meters
smart in
traditional mode]]</f>
        <v>231690</v>
      </c>
      <c r="Q13" s="10">
        <v>1228977</v>
      </c>
      <c r="R13" s="10">
        <f t="shared" si="0"/>
        <v>2320481</v>
      </c>
      <c r="S13" s="10"/>
      <c r="T13" s="10">
        <f>SUM(Table5a[[#This Row],[Large suppliers
gas meters
total smart]],Table5a[[#This Row],[Large suppliers
electricity meters
total smart]],Table5a[[#This Row],[Small suppliers
gas meters
total smart]],Table5a[[#This Row],[Small suppliers
electricity meters
total smart]])</f>
        <v>2320481</v>
      </c>
      <c r="U13" s="10">
        <f t="shared" si="1"/>
        <v>47830562</v>
      </c>
      <c r="V13" s="10">
        <f>Table5a[[#This Row],[All suppliers
total smart meters]]+Table5a[[#This Row],[All 
suppliers
non-smart]]</f>
        <v>50151043</v>
      </c>
      <c r="W13" s="25" t="s">
        <v>95</v>
      </c>
    </row>
    <row r="14" spans="1:23" ht="17.149999999999999" customHeight="1" x14ac:dyDescent="0.35">
      <c r="A14" s="122" t="s">
        <v>206</v>
      </c>
      <c r="B14" s="10">
        <v>2069121</v>
      </c>
      <c r="C14" s="10"/>
      <c r="D14" s="10">
        <f>Table5a[[#This Row],[Large suppliers
gas meters
smart in
smart mode]]+Table5a[[#This Row],[Large suppliers
gas meters
smart in
traditional mode]]</f>
        <v>2069121</v>
      </c>
      <c r="E14" s="10">
        <v>19847570</v>
      </c>
      <c r="F14" s="10">
        <v>2794169</v>
      </c>
      <c r="G14" s="10"/>
      <c r="H14" s="10">
        <f>Table5a[[#This Row],[Large
suppliers
electricity 
meters
smart in
smart mode]]+Table5a[[#This Row],[Large 
suppliers
electricity 
meters
smart in
traditional mode]]</f>
        <v>2794169</v>
      </c>
      <c r="I14" s="10">
        <v>23591156</v>
      </c>
      <c r="J14" s="10">
        <v>35420</v>
      </c>
      <c r="K14" s="10"/>
      <c r="L14" s="10">
        <f>Table5a[[#This Row],[Small
suppliers
gas meters
smart in
smart mode]]+Table5a[[#This Row],[Small
suppliers
gas meters
smart in
traditional mode]]</f>
        <v>35420</v>
      </c>
      <c r="M14" s="10">
        <v>937603</v>
      </c>
      <c r="N14" s="10">
        <v>48272</v>
      </c>
      <c r="O14" s="10"/>
      <c r="P14" s="10">
        <f>Table5a[[#This Row],[Small
suppliers
electricity 
meters
smart in
smart mode]]+Table5a[[#This Row],[Small 
suppliers
electricity 
meters
smart in
traditional mode]]</f>
        <v>48272</v>
      </c>
      <c r="Q14" s="10">
        <v>1222055</v>
      </c>
      <c r="R14" s="10">
        <f t="shared" si="0"/>
        <v>4946982</v>
      </c>
      <c r="S14" s="10"/>
      <c r="T14" s="10">
        <f>SUM(Table5a[[#This Row],[Large suppliers
gas meters
total smart]],Table5a[[#This Row],[Large suppliers
electricity meters
total smart]],Table5a[[#This Row],[Small suppliers
gas meters
total smart]],Table5a[[#This Row],[Small suppliers
electricity meters
total smart]])</f>
        <v>4946982</v>
      </c>
      <c r="U14" s="9">
        <f>SUM(E14,I14,M14,Q14)</f>
        <v>45598384</v>
      </c>
      <c r="V14" s="10">
        <f>Table5a[[#This Row],[All suppliers
total smart meters]]+Table5a[[#This Row],[All 
suppliers
non-smart]]</f>
        <v>50545366</v>
      </c>
      <c r="W14" s="25" t="s">
        <v>207</v>
      </c>
    </row>
    <row r="15" spans="1:23" ht="17.149999999999999" customHeight="1" x14ac:dyDescent="0.35">
      <c r="A15" s="122" t="s">
        <v>208</v>
      </c>
      <c r="B15" s="10">
        <v>3753303</v>
      </c>
      <c r="C15" s="10"/>
      <c r="D15" s="10">
        <f>Table5a[[#This Row],[Large suppliers
gas meters
smart in
smart mode]]+Table5a[[#This Row],[Large suppliers
gas meters
smart in
traditional mode]]</f>
        <v>3753303</v>
      </c>
      <c r="E15" s="10">
        <v>17529114</v>
      </c>
      <c r="F15" s="10">
        <v>5009188</v>
      </c>
      <c r="G15" s="10"/>
      <c r="H15" s="10">
        <f>Table5a[[#This Row],[Large
suppliers
electricity 
meters
smart in
smart mode]]+Table5a[[#This Row],[Large 
suppliers
electricity 
meters
smart in
traditional mode]]</f>
        <v>5009188</v>
      </c>
      <c r="I15" s="10">
        <v>20676394</v>
      </c>
      <c r="J15" s="10">
        <v>89955</v>
      </c>
      <c r="K15" s="10"/>
      <c r="L15" s="10">
        <f>Table5a[[#This Row],[Small
suppliers
gas meters
smart in
smart mode]]+Table5a[[#This Row],[Small
suppliers
gas meters
smart in
traditional mode]]</f>
        <v>89955</v>
      </c>
      <c r="M15" s="10">
        <v>1493479</v>
      </c>
      <c r="N15" s="10">
        <v>123248</v>
      </c>
      <c r="O15" s="10"/>
      <c r="P15" s="10">
        <f>Table5a[[#This Row],[Small
suppliers
electricity 
meters
smart in
smart mode]]+Table5a[[#This Row],[Small 
suppliers
electricity 
meters
smart in
traditional mode]]</f>
        <v>123248</v>
      </c>
      <c r="Q15" s="10">
        <v>1883830</v>
      </c>
      <c r="R15" s="10">
        <f t="shared" si="0"/>
        <v>8975694</v>
      </c>
      <c r="S15" s="10"/>
      <c r="T15" s="10">
        <f>SUM(Table5a[[#This Row],[Large suppliers
gas meters
total smart]],Table5a[[#This Row],[Large suppliers
electricity meters
total smart]],Table5a[[#This Row],[Small suppliers
gas meters
total smart]],Table5a[[#This Row],[Small suppliers
electricity meters
total smart]])</f>
        <v>8975694</v>
      </c>
      <c r="U15" s="10">
        <f t="shared" si="1"/>
        <v>41582817</v>
      </c>
      <c r="V15" s="10">
        <f>Table5a[[#This Row],[All suppliers
total smart meters]]+Table5a[[#This Row],[All 
suppliers
non-smart]]</f>
        <v>50558511</v>
      </c>
      <c r="W15" s="25" t="s">
        <v>110</v>
      </c>
    </row>
    <row r="16" spans="1:23" ht="17.149999999999999" customHeight="1" x14ac:dyDescent="0.35">
      <c r="A16" s="122" t="s">
        <v>209</v>
      </c>
      <c r="B16" s="10">
        <f>Table1!$B$34</f>
        <v>5266181</v>
      </c>
      <c r="C16" s="10">
        <f>Table1!$C$34</f>
        <v>687942</v>
      </c>
      <c r="D16" s="10">
        <f>Table5a[[#This Row],[Large suppliers
gas meters
smart in
smart mode]]+Table5a[[#This Row],[Large suppliers
gas meters
smart in
traditional mode]]</f>
        <v>5954123</v>
      </c>
      <c r="E16" s="10">
        <f>Table1!$E$34</f>
        <v>15445560</v>
      </c>
      <c r="F16" s="10">
        <f>Table1!$F$34</f>
        <v>7027058</v>
      </c>
      <c r="G16" s="10">
        <f>Table1!$G$34</f>
        <v>913408</v>
      </c>
      <c r="H16" s="10">
        <f>Table5a[[#This Row],[Large
suppliers
electricity 
meters
smart in
smart mode]]+Table5a[[#This Row],[Large 
suppliers
electricity 
meters
smart in
traditional mode]]</f>
        <v>7940466</v>
      </c>
      <c r="I16" s="10">
        <f>Table1!$I$34</f>
        <v>17922870</v>
      </c>
      <c r="J16" s="10">
        <v>155348</v>
      </c>
      <c r="K16" s="10">
        <v>104158</v>
      </c>
      <c r="L16" s="10">
        <f>Table5a[[#This Row],[Small
suppliers
gas meters
smart in
smart mode]]+Table5a[[#This Row],[Small
suppliers
gas meters
smart in
traditional mode]]</f>
        <v>259506</v>
      </c>
      <c r="M16" s="10">
        <v>1448016</v>
      </c>
      <c r="N16" s="10">
        <v>197500</v>
      </c>
      <c r="O16" s="10">
        <v>161909</v>
      </c>
      <c r="P16" s="10">
        <f>Table5a[[#This Row],[Small
suppliers
electricity 
meters
smart in
smart mode]]+Table5a[[#This Row],[Small 
suppliers
electricity 
meters
smart in
traditional mode]]</f>
        <v>359409</v>
      </c>
      <c r="Q16" s="10">
        <v>1705458</v>
      </c>
      <c r="R16" s="10">
        <f t="shared" si="0"/>
        <v>12646087</v>
      </c>
      <c r="S16" s="10">
        <f t="shared" ref="S16:S21" si="2">SUM(C16,G16,K16,O16)</f>
        <v>1867417</v>
      </c>
      <c r="T16" s="10">
        <f>SUM(Table5a[[#This Row],[Large suppliers
gas meters
total smart]],Table5a[[#This Row],[Large suppliers
electricity meters
total smart]],Table5a[[#This Row],[Small suppliers
gas meters
total smart]],Table5a[[#This Row],[Small suppliers
electricity meters
total smart]])</f>
        <v>14513504</v>
      </c>
      <c r="U16" s="10">
        <f t="shared" si="1"/>
        <v>36521904</v>
      </c>
      <c r="V16" s="10">
        <f>Table5a[[#This Row],[All suppliers
total smart meters]]+Table5a[[#This Row],[All 
suppliers
non-smart]]</f>
        <v>51035408</v>
      </c>
      <c r="W16" s="25" t="s">
        <v>210</v>
      </c>
    </row>
    <row r="17" spans="1:23" ht="17.149999999999999" customHeight="1" x14ac:dyDescent="0.35">
      <c r="A17" s="122" t="s">
        <v>211</v>
      </c>
      <c r="B17" s="10">
        <f>Table1!$B$38</f>
        <v>6294285</v>
      </c>
      <c r="C17" s="10">
        <f>Table1!$C$38</f>
        <v>1495786</v>
      </c>
      <c r="D17" s="10">
        <f>Table5a[[#This Row],[Large suppliers
gas meters
smart in
smart mode]]+Table5a[[#This Row],[Large suppliers
gas meters
smart in
traditional mode]]</f>
        <v>7790071</v>
      </c>
      <c r="E17" s="10">
        <f>Table1!$E$38</f>
        <v>14023880</v>
      </c>
      <c r="F17" s="10">
        <f>Table1!$F$38</f>
        <v>8431865</v>
      </c>
      <c r="G17" s="10">
        <f>Table1!$G$38</f>
        <v>1989202</v>
      </c>
      <c r="H17" s="10">
        <f>Table5a[[#This Row],[Large
suppliers
electricity 
meters
smart in
smart mode]]+Table5a[[#This Row],[Large 
suppliers
electricity 
meters
smart in
traditional mode]]</f>
        <v>10421067</v>
      </c>
      <c r="I17" s="10">
        <f>Table1!$I$38</f>
        <v>16073174</v>
      </c>
      <c r="J17" s="10">
        <v>203832</v>
      </c>
      <c r="K17" s="10">
        <v>195792</v>
      </c>
      <c r="L17" s="10">
        <f>Table5a[[#This Row],[Small
suppliers
gas meters
smart in
smart mode]]+Table5a[[#This Row],[Small
suppliers
gas meters
smart in
traditional mode]]</f>
        <v>399624</v>
      </c>
      <c r="M17" s="10">
        <v>1207004</v>
      </c>
      <c r="N17" s="10">
        <v>265459</v>
      </c>
      <c r="O17" s="10">
        <v>287648</v>
      </c>
      <c r="P17" s="10">
        <f>Table5a[[#This Row],[Small
suppliers
electricity 
meters
smart in
smart mode]]+Table5a[[#This Row],[Small 
suppliers
electricity 
meters
smart in
traditional mode]]</f>
        <v>553107</v>
      </c>
      <c r="Q17" s="10">
        <v>1376819</v>
      </c>
      <c r="R17" s="10">
        <f t="shared" si="0"/>
        <v>15195441</v>
      </c>
      <c r="S17" s="10">
        <f t="shared" si="2"/>
        <v>3968428</v>
      </c>
      <c r="T17" s="10">
        <f>SUM(Table5a[[#This Row],[Large suppliers
gas meters
total smart]],Table5a[[#This Row],[Large suppliers
electricity meters
total smart]],Table5a[[#This Row],[Small suppliers
gas meters
total smart]],Table5a[[#This Row],[Small suppliers
electricity meters
total smart]])</f>
        <v>19163869</v>
      </c>
      <c r="U17" s="10">
        <f t="shared" si="1"/>
        <v>32680877</v>
      </c>
      <c r="V17" s="10">
        <f>Table5a[[#This Row],[All suppliers
total smart meters]]+Table5a[[#This Row],[All 
suppliers
non-smart]]</f>
        <v>51844746</v>
      </c>
      <c r="W17" s="25" t="s">
        <v>212</v>
      </c>
    </row>
    <row r="18" spans="1:23" ht="17.149999999999999" customHeight="1" x14ac:dyDescent="0.35">
      <c r="A18" s="122" t="s">
        <v>213</v>
      </c>
      <c r="B18" s="10">
        <f>Table1!$B$42</f>
        <v>7227534</v>
      </c>
      <c r="C18" s="10">
        <f>Table1!$C$42</f>
        <v>1847951</v>
      </c>
      <c r="D18" s="10">
        <f>Table5a[[#This Row],[Large suppliers
gas meters
smart in
smart mode]]+Table5a[[#This Row],[Large suppliers
gas meters
smart in
traditional mode]]</f>
        <v>9075485</v>
      </c>
      <c r="E18" s="10">
        <f>Table1!$E$42</f>
        <v>13222177</v>
      </c>
      <c r="F18" s="10">
        <f>Table1!$F$42</f>
        <v>9884841</v>
      </c>
      <c r="G18" s="10">
        <f>Table1!$G$42</f>
        <v>2118166</v>
      </c>
      <c r="H18" s="10">
        <f>Table5a[[#This Row],[Large
suppliers
electricity 
meters
smart in
smart mode]]+Table5a[[#This Row],[Large 
suppliers
electricity 
meters
smart in
traditional mode]]</f>
        <v>12003007</v>
      </c>
      <c r="I18" s="10">
        <f>Table1!$I$42</f>
        <v>14852091</v>
      </c>
      <c r="J18" s="10">
        <v>216165</v>
      </c>
      <c r="K18" s="10">
        <v>237495</v>
      </c>
      <c r="L18" s="10">
        <f>Table5a[[#This Row],[Small
suppliers
gas meters
smart in
smart mode]]+Table5a[[#This Row],[Small
suppliers
gas meters
smart in
traditional mode]]</f>
        <v>453660</v>
      </c>
      <c r="M18" s="10">
        <v>1000539</v>
      </c>
      <c r="N18" s="10">
        <v>305328</v>
      </c>
      <c r="O18" s="10">
        <v>332870</v>
      </c>
      <c r="P18" s="10">
        <f>Table5a[[#This Row],[Small
suppliers
electricity 
meters
smart in
smart mode]]+Table5a[[#This Row],[Small 
suppliers
electricity 
meters
smart in
traditional mode]]</f>
        <v>638198</v>
      </c>
      <c r="Q18" s="10">
        <v>1191903</v>
      </c>
      <c r="R18" s="10">
        <f t="shared" si="0"/>
        <v>17633868</v>
      </c>
      <c r="S18" s="10">
        <f t="shared" si="2"/>
        <v>4536482</v>
      </c>
      <c r="T18" s="10">
        <f>SUM(Table5a[[#This Row],[Large suppliers
gas meters
total smart]],Table5a[[#This Row],[Large suppliers
electricity meters
total smart]],Table5a[[#This Row],[Small suppliers
gas meters
total smart]],Table5a[[#This Row],[Small suppliers
electricity meters
total smart]])</f>
        <v>22170350</v>
      </c>
      <c r="U18" s="10">
        <f t="shared" si="1"/>
        <v>30266710</v>
      </c>
      <c r="V18" s="10">
        <f>Table5a[[#This Row],[All suppliers
total smart meters]]+Table5a[[#This Row],[All 
suppliers
non-smart]]</f>
        <v>52437060</v>
      </c>
      <c r="W18" s="25" t="s">
        <v>214</v>
      </c>
    </row>
    <row r="19" spans="1:23" ht="17.149999999999999" customHeight="1" x14ac:dyDescent="0.35">
      <c r="A19" s="122" t="s">
        <v>215</v>
      </c>
      <c r="B19" s="10">
        <f>Table1!$B$46</f>
        <v>9164751</v>
      </c>
      <c r="C19" s="10">
        <f>Table1!$C$46</f>
        <v>1968329</v>
      </c>
      <c r="D19" s="10">
        <f>Table5a[[#This Row],[Large suppliers
gas meters
smart in
smart mode]]+Table5a[[#This Row],[Large suppliers
gas meters
smart in
traditional mode]]</f>
        <v>11133080</v>
      </c>
      <c r="E19" s="10">
        <f>Table1!$E$46</f>
        <v>12526982</v>
      </c>
      <c r="F19" s="10">
        <f>Table1!$F$46</f>
        <v>12688315</v>
      </c>
      <c r="G19" s="10">
        <f>Table1!$G$46</f>
        <v>2119559</v>
      </c>
      <c r="H19" s="10">
        <f>Table5a[[#This Row],[Large
suppliers
electricity 
meters
smart in
smart mode]]+Table5a[[#This Row],[Large 
suppliers
electricity 
meters
smart in
traditional mode]]</f>
        <v>14807874</v>
      </c>
      <c r="I19" s="10">
        <f>Table1!$I$46</f>
        <v>13766041</v>
      </c>
      <c r="J19" s="10">
        <v>45273</v>
      </c>
      <c r="K19" s="10">
        <v>25342</v>
      </c>
      <c r="L19" s="10">
        <f>Table5a[[#This Row],[Small
suppliers
gas meters
smart in
smart mode]]+Table5a[[#This Row],[Small
suppliers
gas meters
smart in
traditional mode]]</f>
        <v>70615</v>
      </c>
      <c r="M19" s="10">
        <v>126712</v>
      </c>
      <c r="N19" s="10">
        <v>91530</v>
      </c>
      <c r="O19" s="10">
        <v>31515</v>
      </c>
      <c r="P19" s="10">
        <f>Table5a[[#This Row],[Small
suppliers
electricity 
meters
smart in
smart mode]]+Table5a[[#This Row],[Small 
suppliers
electricity 
meters
smart in
traditional mode]]</f>
        <v>123045</v>
      </c>
      <c r="Q19" s="10">
        <v>168501</v>
      </c>
      <c r="R19" s="10">
        <f t="shared" si="0"/>
        <v>21989869</v>
      </c>
      <c r="S19" s="10">
        <f t="shared" si="2"/>
        <v>4144745</v>
      </c>
      <c r="T19" s="10">
        <f>SUM(Table5a[[#This Row],[Large suppliers
gas meters
total smart]],Table5a[[#This Row],[Large suppliers
electricity meters
total smart]],Table5a[[#This Row],[Small suppliers
gas meters
total smart]],Table5a[[#This Row],[Small suppliers
electricity meters
total smart]])</f>
        <v>26134614</v>
      </c>
      <c r="U19" s="10">
        <f t="shared" si="1"/>
        <v>26588236</v>
      </c>
      <c r="V19" s="10">
        <f>Table5a[[#This Row],[All suppliers
total smart meters]]+Table5a[[#This Row],[All 
suppliers
non-smart]]</f>
        <v>52722850</v>
      </c>
      <c r="W19" s="25" t="s">
        <v>216</v>
      </c>
    </row>
    <row r="20" spans="1:23" s="123" customFormat="1" ht="17.149999999999999" customHeight="1" x14ac:dyDescent="0.35">
      <c r="A20" s="54" t="s">
        <v>217</v>
      </c>
      <c r="B20" s="9">
        <f>Table1!$B$50</f>
        <v>10484753</v>
      </c>
      <c r="C20" s="9">
        <f>Table1!$C$50</f>
        <v>2122530</v>
      </c>
      <c r="D20" s="10">
        <f>Table5a[[#This Row],[Large suppliers
gas meters
smart in
smart mode]]+Table5a[[#This Row],[Large suppliers
gas meters
smart in
traditional mode]]</f>
        <v>12607283</v>
      </c>
      <c r="E20" s="10">
        <f>Table1!$E$50</f>
        <v>11285320</v>
      </c>
      <c r="F20" s="10">
        <f>Table1!$F$50</f>
        <v>14935654</v>
      </c>
      <c r="G20" s="10">
        <f>Table1!$G$50</f>
        <v>1787570</v>
      </c>
      <c r="H20" s="10">
        <f>Table5a[[#This Row],[Large
suppliers
electricity 
meters
smart in
smart mode]]+Table5a[[#This Row],[Large 
suppliers
electricity 
meters
smart in
traditional mode]]</f>
        <v>16723224</v>
      </c>
      <c r="I20" s="10">
        <f>Table1!$I$50</f>
        <v>12222663</v>
      </c>
      <c r="J20" s="9">
        <v>80792</v>
      </c>
      <c r="K20" s="9">
        <v>7654</v>
      </c>
      <c r="L20" s="10">
        <f>Table5a[[#This Row],[Small
suppliers
gas meters
smart in
smart mode]]+Table5a[[#This Row],[Small
suppliers
gas meters
smart in
traditional mode]]</f>
        <v>88446</v>
      </c>
      <c r="M20" s="9">
        <v>110802</v>
      </c>
      <c r="N20" s="9">
        <v>140272</v>
      </c>
      <c r="O20" s="9">
        <v>13027</v>
      </c>
      <c r="P20" s="9">
        <f>Table5a[[#This Row],[Small
suppliers
electricity 
meters
smart in
smart mode]]+Table5a[[#This Row],[Small 
suppliers
electricity 
meters
smart in
traditional mode]]</f>
        <v>153299</v>
      </c>
      <c r="Q20" s="9">
        <v>152654</v>
      </c>
      <c r="R20" s="9">
        <f t="shared" si="0"/>
        <v>25641471</v>
      </c>
      <c r="S20" s="9">
        <f t="shared" si="2"/>
        <v>3930781</v>
      </c>
      <c r="T20" s="9">
        <f>SUM(Table5a[[#This Row],[Large suppliers
gas meters
total smart]],Table5a[[#This Row],[Large suppliers
electricity meters
total smart]],Table5a[[#This Row],[Small suppliers
gas meters
total smart]],Table5a[[#This Row],[Small suppliers
electricity meters
total smart]])</f>
        <v>29572252</v>
      </c>
      <c r="U20" s="9">
        <f t="shared" si="1"/>
        <v>23771439</v>
      </c>
      <c r="V20" s="10">
        <f>Table5a[[#This Row],[All suppliers
total smart meters]]+Table5a[[#This Row],[All 
suppliers
non-smart]]</f>
        <v>53343691</v>
      </c>
      <c r="W20" s="53"/>
    </row>
    <row r="21" spans="1:23" s="123" customFormat="1" ht="17.149999999999999" customHeight="1" x14ac:dyDescent="0.35">
      <c r="A21" s="59">
        <v>2023</v>
      </c>
      <c r="B21" s="10">
        <f>Table1!$B$54</f>
        <v>11761474</v>
      </c>
      <c r="C21" s="10">
        <f>Table1!$C$54</f>
        <v>2220332</v>
      </c>
      <c r="D21" s="10">
        <f>Table5a[[#This Row],[Large suppliers
gas meters
smart in
smart mode]]+Table5a[[#This Row],[Large suppliers
gas meters
smart in
traditional mode]]</f>
        <v>13981806</v>
      </c>
      <c r="E21" s="10">
        <f>Table1!$E$54</f>
        <v>10036483</v>
      </c>
      <c r="F21" s="10">
        <f>Table1!$F$54</f>
        <v>17150072</v>
      </c>
      <c r="G21" s="10">
        <f>Table1!$G$54</f>
        <v>1476635</v>
      </c>
      <c r="H21" s="10">
        <f>Table5a[[#This Row],[Large
suppliers
electricity 
meters
smart in
smart mode]]+Table5a[[#This Row],[Large 
suppliers
electricity 
meters
smart in
traditional mode]]</f>
        <v>18626707</v>
      </c>
      <c r="I21" s="10">
        <f>Table1!$I$54</f>
        <v>10553301</v>
      </c>
      <c r="J21" s="9">
        <v>86749</v>
      </c>
      <c r="K21" s="9">
        <v>18831</v>
      </c>
      <c r="L21" s="10">
        <f>Table5a[[#This Row],[Small
suppliers
gas meters
smart in
smart mode]]+Table5a[[#This Row],[Small
suppliers
gas meters
smart in
traditional mode]]</f>
        <v>105580</v>
      </c>
      <c r="M21" s="9">
        <v>108673</v>
      </c>
      <c r="N21" s="9">
        <v>161171</v>
      </c>
      <c r="O21" s="9">
        <v>33718</v>
      </c>
      <c r="P21" s="9">
        <f>Table5a[[#This Row],[Small
suppliers
electricity 
meters
smart in
smart mode]]+Table5a[[#This Row],[Small 
suppliers
electricity 
meters
smart in
traditional mode]]</f>
        <v>194889</v>
      </c>
      <c r="Q21" s="9">
        <v>143196</v>
      </c>
      <c r="R21" s="9">
        <f t="shared" ref="R21" si="3">SUM(B21,F21,J21,N21)</f>
        <v>29159466</v>
      </c>
      <c r="S21" s="9">
        <f t="shared" si="2"/>
        <v>3749516</v>
      </c>
      <c r="T21" s="9">
        <f>SUM(Table5a[[#This Row],[Large suppliers
gas meters
total smart]],Table5a[[#This Row],[Large suppliers
electricity meters
total smart]],Table5a[[#This Row],[Small suppliers
gas meters
total smart]],Table5a[[#This Row],[Small suppliers
electricity meters
total smart]])</f>
        <v>32908982</v>
      </c>
      <c r="U21" s="9">
        <f t="shared" si="1"/>
        <v>20841653</v>
      </c>
      <c r="V21" s="10">
        <f>Table5a[[#This Row],[All suppliers
total smart meters]]+Table5a[[#This Row],[All 
suppliers
non-smart]]</f>
        <v>53750635</v>
      </c>
      <c r="W21" s="53"/>
    </row>
    <row r="22" spans="1:23" s="123" customFormat="1" ht="17.149999999999999" customHeight="1" x14ac:dyDescent="0.35">
      <c r="A22" s="54" t="s">
        <v>218</v>
      </c>
      <c r="B22" s="10">
        <f>Table1!$B$57</f>
        <v>12733068</v>
      </c>
      <c r="C22" s="10">
        <f>Table1!$C$57</f>
        <v>2266086</v>
      </c>
      <c r="D22" s="10">
        <f>Table5a[[#This Row],[Large suppliers
gas meters
smart in
smart mode]]+Table5a[[#This Row],[Large suppliers
gas meters
smart in
traditional mode]]</f>
        <v>14999154</v>
      </c>
      <c r="E22" s="10">
        <f>Table1!$E$57</f>
        <v>9076893</v>
      </c>
      <c r="F22" s="10">
        <f>Table1!$F$57</f>
        <v>18398332</v>
      </c>
      <c r="G22" s="10">
        <f>Table1!$G$57</f>
        <v>1436461</v>
      </c>
      <c r="H22" s="10">
        <f>Table5a[[#This Row],[Large
suppliers
electricity 
meters
smart in
smart mode]]+Table5a[[#This Row],[Large 
suppliers
electricity 
meters
smart in
traditional mode]]</f>
        <v>19834793</v>
      </c>
      <c r="I22" s="10">
        <f>Table1!$I$57</f>
        <v>9509405</v>
      </c>
      <c r="J22" s="9">
        <v>86749</v>
      </c>
      <c r="K22" s="9">
        <v>18831</v>
      </c>
      <c r="L22" s="10">
        <f>Table5a[[#This Row],[Small
suppliers
gas meters
smart in
smart mode]]+Table5a[[#This Row],[Small
suppliers
gas meters
smart in
traditional mode]]</f>
        <v>105580</v>
      </c>
      <c r="M22" s="9">
        <v>108673</v>
      </c>
      <c r="N22" s="9">
        <v>161171</v>
      </c>
      <c r="O22" s="9">
        <v>33718</v>
      </c>
      <c r="P22" s="9">
        <f>Table5a[[#This Row],[Small
suppliers
electricity 
meters
smart in
smart mode]]+Table5a[[#This Row],[Small 
suppliers
electricity 
meters
smart in
traditional mode]]</f>
        <v>194889</v>
      </c>
      <c r="Q22" s="9">
        <v>143196</v>
      </c>
      <c r="R22" s="9">
        <f>SUM(B22,F22,J22,N22)</f>
        <v>31379320</v>
      </c>
      <c r="S22" s="9">
        <f>SUM(C22,G22,K22,O22)</f>
        <v>3755096</v>
      </c>
      <c r="T22" s="9">
        <f>SUM(Table5a[[#This Row],[Large suppliers
gas meters
total smart]],Table5a[[#This Row],[Large suppliers
electricity meters
total smart]],Table5a[[#This Row],[Small suppliers
gas meters
total smart]],Table5a[[#This Row],[Small suppliers
electricity meters
total smart]])</f>
        <v>35134416</v>
      </c>
      <c r="U22" s="9">
        <f>SUM(E22,I22,M22,Q22)</f>
        <v>18838167</v>
      </c>
      <c r="V22" s="10">
        <f>Table5a[[#This Row],[All suppliers
total smart meters]]+Table5a[[#This Row],[All 
suppliers
non-smart]]</f>
        <v>53972583</v>
      </c>
      <c r="W22" s="53" t="s">
        <v>219</v>
      </c>
    </row>
    <row r="23" spans="1:23" s="123" customFormat="1" ht="17.149999999999999" customHeight="1" x14ac:dyDescent="0.35">
      <c r="A23" s="54"/>
      <c r="B23" s="9"/>
      <c r="C23" s="9"/>
      <c r="D23" s="9"/>
      <c r="E23" s="9"/>
      <c r="F23" s="9"/>
      <c r="G23" s="9"/>
      <c r="H23" s="9"/>
      <c r="I23" s="9"/>
      <c r="J23" s="9"/>
      <c r="K23" s="9"/>
      <c r="L23" s="9"/>
      <c r="M23" s="9"/>
      <c r="N23" s="9"/>
      <c r="O23" s="9"/>
      <c r="P23" s="9"/>
      <c r="Q23" s="9"/>
      <c r="R23" s="9"/>
      <c r="S23" s="9"/>
      <c r="T23" s="124"/>
      <c r="U23" s="9"/>
      <c r="V23" s="75"/>
      <c r="W23" s="72"/>
    </row>
    <row r="24" spans="1:23" ht="25.5" customHeight="1" thickBot="1" x14ac:dyDescent="0.4">
      <c r="A24" s="119" t="s">
        <v>220</v>
      </c>
      <c r="F24" s="52"/>
      <c r="G24" s="125"/>
      <c r="H24" s="9"/>
      <c r="I24" s="9"/>
      <c r="J24" s="9"/>
      <c r="K24" s="118"/>
      <c r="M24" s="126"/>
      <c r="N24" s="52"/>
      <c r="O24" s="17"/>
      <c r="P24" s="74"/>
      <c r="Q24" s="74"/>
      <c r="R24" s="127"/>
      <c r="S24" s="99"/>
      <c r="T24" s="128"/>
      <c r="U24" s="129"/>
      <c r="V24" s="18"/>
      <c r="W24" s="130"/>
    </row>
    <row r="25" spans="1:23" ht="93" customHeight="1" x14ac:dyDescent="0.35">
      <c r="A25" s="104" t="s">
        <v>183</v>
      </c>
      <c r="B25" s="131" t="s">
        <v>221</v>
      </c>
      <c r="C25" s="106" t="s">
        <v>185</v>
      </c>
      <c r="D25" s="106" t="s">
        <v>222</v>
      </c>
      <c r="E25" s="106" t="s">
        <v>187</v>
      </c>
      <c r="F25" s="110" t="s">
        <v>223</v>
      </c>
      <c r="G25" s="106" t="s">
        <v>224</v>
      </c>
      <c r="H25" s="106" t="s">
        <v>225</v>
      </c>
      <c r="I25" s="106" t="s">
        <v>226</v>
      </c>
      <c r="J25" s="110" t="s">
        <v>227</v>
      </c>
      <c r="K25" s="106" t="s">
        <v>228</v>
      </c>
      <c r="L25" s="106" t="s">
        <v>229</v>
      </c>
      <c r="M25" s="106" t="s">
        <v>230</v>
      </c>
      <c r="N25" s="110" t="s">
        <v>231</v>
      </c>
      <c r="O25" s="106" t="s">
        <v>232</v>
      </c>
      <c r="P25" s="110" t="s">
        <v>233</v>
      </c>
      <c r="Q25" s="106" t="s">
        <v>234</v>
      </c>
      <c r="R25" s="110" t="s">
        <v>235</v>
      </c>
      <c r="S25" s="106" t="s">
        <v>236</v>
      </c>
      <c r="T25" s="110" t="s">
        <v>237</v>
      </c>
      <c r="U25" s="106" t="s">
        <v>238</v>
      </c>
      <c r="V25" s="106" t="s">
        <v>82</v>
      </c>
      <c r="W25" s="121" t="s">
        <v>22</v>
      </c>
    </row>
    <row r="26" spans="1:23" ht="17.149999999999999" customHeight="1" x14ac:dyDescent="0.35">
      <c r="A26" s="122">
        <v>2012</v>
      </c>
      <c r="B26" s="10">
        <v>9290</v>
      </c>
      <c r="C26" s="10"/>
      <c r="D26" s="10">
        <f>SUM(Table5b[[#This Row],[Large suppliers
gas meters
smart in smart mode and advanced]:[Large suppliers
gas meters
smart in
traditional mode]])</f>
        <v>9290</v>
      </c>
      <c r="E26" s="10">
        <v>559271</v>
      </c>
      <c r="F26" s="10">
        <v>444943</v>
      </c>
      <c r="G26" s="10"/>
      <c r="H26" s="10">
        <f>SUM(Table5b[[#This Row],[Large suppliers
electricity meters
smart in smart mode and advanced]:[Large suppliers
electricity meters
smart in
traditional mode]])</f>
        <v>444943</v>
      </c>
      <c r="I26" s="10">
        <v>1864295</v>
      </c>
      <c r="J26" s="10"/>
      <c r="K26" s="10"/>
      <c r="L26" s="10">
        <f>Table5b[[#This Row],[Small
suppliers
gas meters
smart in smart mode and
advanced]]+Table5b[[#This Row],[Small suppliers
gas meters
smart in
traditional mode]]</f>
        <v>0</v>
      </c>
      <c r="M26" s="10"/>
      <c r="N26" s="10"/>
      <c r="O26" s="10"/>
      <c r="P26" s="10">
        <f>Table5b[[#This Row],[Small suppliers
electricity meters
smart in smart mode and advanced]]+Table5b[[#This Row],[Small suppliers
electricity meters
smart in
traditional mode]]</f>
        <v>0</v>
      </c>
      <c r="Q26" s="10"/>
      <c r="R26"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454233</v>
      </c>
      <c r="S26" s="10"/>
      <c r="T26"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454233</v>
      </c>
      <c r="U26" s="10">
        <f t="shared" ref="U26:U37" si="4">SUM(E26,I26,M26,Q26)</f>
        <v>2423566</v>
      </c>
      <c r="V26" s="10">
        <f t="shared" ref="V26:V37" si="5">SUM(T26:U26)</f>
        <v>2877799</v>
      </c>
      <c r="W26" s="25"/>
    </row>
    <row r="27" spans="1:23" ht="17.149999999999999" customHeight="1" x14ac:dyDescent="0.35">
      <c r="A27" s="122" t="s">
        <v>204</v>
      </c>
      <c r="B27" s="10">
        <v>10535</v>
      </c>
      <c r="C27" s="10"/>
      <c r="D27" s="10">
        <f>SUM(Table5b[[#This Row],[Large suppliers
gas meters
smart in smart mode and advanced]:[Large suppliers
gas meters
smart in
traditional mode]])</f>
        <v>10535</v>
      </c>
      <c r="E27" s="10">
        <v>482251</v>
      </c>
      <c r="F27" s="10">
        <v>518643</v>
      </c>
      <c r="G27" s="10"/>
      <c r="H27" s="10">
        <f>SUM(Table5b[[#This Row],[Large suppliers
electricity meters
smart in smart mode and advanced]:[Large suppliers
electricity meters
smart in
traditional mode]])</f>
        <v>518643</v>
      </c>
      <c r="I27" s="10">
        <v>1824847</v>
      </c>
      <c r="J27" s="10"/>
      <c r="K27" s="10"/>
      <c r="L27" s="10">
        <f>Table5b[[#This Row],[Small
suppliers
gas meters
smart in smart mode and
advanced]]+Table5b[[#This Row],[Small suppliers
gas meters
smart in
traditional mode]]</f>
        <v>0</v>
      </c>
      <c r="M27" s="10"/>
      <c r="N27" s="10"/>
      <c r="O27" s="10"/>
      <c r="P27" s="10">
        <f>Table5b[[#This Row],[Small suppliers
electricity meters
smart in smart mode and advanced]]+Table5b[[#This Row],[Small suppliers
electricity meters
smart in
traditional mode]]</f>
        <v>0</v>
      </c>
      <c r="Q27" s="10"/>
      <c r="R27"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529178</v>
      </c>
      <c r="S27" s="10"/>
      <c r="T27"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529178</v>
      </c>
      <c r="U27" s="10">
        <f t="shared" si="4"/>
        <v>2307098</v>
      </c>
      <c r="V27" s="10">
        <f t="shared" si="5"/>
        <v>2836276</v>
      </c>
      <c r="W27" s="25" t="s">
        <v>89</v>
      </c>
    </row>
    <row r="28" spans="1:23" ht="17.149999999999999" customHeight="1" x14ac:dyDescent="0.35">
      <c r="A28" s="122">
        <v>2014</v>
      </c>
      <c r="B28" s="10">
        <v>15116</v>
      </c>
      <c r="C28" s="10"/>
      <c r="D28" s="10">
        <f>SUM(Table5b[[#This Row],[Large suppliers
gas meters
smart in smart mode and advanced]:[Large suppliers
gas meters
smart in
traditional mode]])</f>
        <v>15116</v>
      </c>
      <c r="E28" s="10">
        <v>487946</v>
      </c>
      <c r="F28" s="10">
        <v>506462</v>
      </c>
      <c r="G28" s="10"/>
      <c r="H28" s="10">
        <f>SUM(Table5b[[#This Row],[Large suppliers
electricity meters
smart in smart mode and advanced]:[Large suppliers
electricity meters
smart in
traditional mode]])</f>
        <v>506462</v>
      </c>
      <c r="I28" s="10">
        <v>1709367</v>
      </c>
      <c r="J28" s="10"/>
      <c r="K28" s="10"/>
      <c r="L28" s="10">
        <f>Table5b[[#This Row],[Small
suppliers
gas meters
smart in smart mode and
advanced]]+Table5b[[#This Row],[Small suppliers
gas meters
smart in
traditional mode]]</f>
        <v>0</v>
      </c>
      <c r="M28" s="10"/>
      <c r="N28" s="10"/>
      <c r="O28" s="10"/>
      <c r="P28" s="10">
        <f>Table5b[[#This Row],[Small suppliers
electricity meters
smart in smart mode and advanced]]+Table5b[[#This Row],[Small suppliers
electricity meters
smart in
traditional mode]]</f>
        <v>0</v>
      </c>
      <c r="Q28" s="10"/>
      <c r="R28"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521578</v>
      </c>
      <c r="S28" s="10"/>
      <c r="T28"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521578</v>
      </c>
      <c r="U28" s="10">
        <f t="shared" si="4"/>
        <v>2197313</v>
      </c>
      <c r="V28" s="10">
        <f t="shared" si="5"/>
        <v>2718891</v>
      </c>
      <c r="W28" s="25"/>
    </row>
    <row r="29" spans="1:23" ht="17.149999999999999" customHeight="1" x14ac:dyDescent="0.35">
      <c r="A29" s="122" t="s">
        <v>205</v>
      </c>
      <c r="B29" s="10">
        <v>37354</v>
      </c>
      <c r="C29" s="10"/>
      <c r="D29" s="10">
        <f>SUM(Table5b[[#This Row],[Large suppliers
gas meters
smart in smart mode and advanced]:[Large suppliers
gas meters
smart in
traditional mode]])</f>
        <v>37354</v>
      </c>
      <c r="E29" s="10">
        <v>433795</v>
      </c>
      <c r="F29" s="10">
        <v>488591</v>
      </c>
      <c r="G29" s="10"/>
      <c r="H29" s="10">
        <f>SUM(Table5b[[#This Row],[Large suppliers
electricity meters
smart in smart mode and advanced]:[Large suppliers
electricity meters
smart in
traditional mode]])</f>
        <v>488591</v>
      </c>
      <c r="I29" s="10">
        <v>1662092</v>
      </c>
      <c r="J29" s="10">
        <v>135496</v>
      </c>
      <c r="K29" s="10"/>
      <c r="L29" s="10">
        <f>Table5b[[#This Row],[Small
suppliers
gas meters
smart in smart mode and
advanced]]+Table5b[[#This Row],[Small suppliers
gas meters
smart in
traditional mode]]</f>
        <v>135496</v>
      </c>
      <c r="M29" s="10">
        <v>188626</v>
      </c>
      <c r="N29" s="10">
        <v>149458</v>
      </c>
      <c r="O29" s="10"/>
      <c r="P29" s="10">
        <f>Table5b[[#This Row],[Small suppliers
electricity meters
smart in smart mode and advanced]]+Table5b[[#This Row],[Small suppliers
electricity meters
smart in
traditional mode]]</f>
        <v>149458</v>
      </c>
      <c r="Q29" s="10">
        <v>238111</v>
      </c>
      <c r="R29"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810899</v>
      </c>
      <c r="S29" s="10"/>
      <c r="T29"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810899</v>
      </c>
      <c r="U29" s="10">
        <f t="shared" si="4"/>
        <v>2522624</v>
      </c>
      <c r="V29" s="10">
        <f t="shared" si="5"/>
        <v>3333523</v>
      </c>
      <c r="W29" s="25" t="s">
        <v>95</v>
      </c>
    </row>
    <row r="30" spans="1:23" ht="17.149999999999999" customHeight="1" x14ac:dyDescent="0.35">
      <c r="A30" s="122" t="s">
        <v>206</v>
      </c>
      <c r="B30" s="10">
        <v>51859</v>
      </c>
      <c r="C30" s="10"/>
      <c r="D30" s="10">
        <f>SUM(Table5b[[#This Row],[Large suppliers
gas meters
smart in smart mode and advanced]:[Large suppliers
gas meters
smart in
traditional mode]])</f>
        <v>51859</v>
      </c>
      <c r="E30" s="10">
        <v>406541</v>
      </c>
      <c r="F30" s="10">
        <v>531008</v>
      </c>
      <c r="G30" s="10"/>
      <c r="H30" s="10">
        <f>SUM(Table5b[[#This Row],[Large suppliers
electricity meters
smart in smart mode and advanced]:[Large suppliers
electricity meters
smart in
traditional mode]])</f>
        <v>531008</v>
      </c>
      <c r="I30" s="10">
        <v>1589466</v>
      </c>
      <c r="J30" s="10">
        <v>155998</v>
      </c>
      <c r="K30" s="10"/>
      <c r="L30" s="10">
        <f>Table5b[[#This Row],[Small
suppliers
gas meters
smart in smart mode and
advanced]]+Table5b[[#This Row],[Small suppliers
gas meters
smart in
traditional mode]]</f>
        <v>155998</v>
      </c>
      <c r="M30" s="10">
        <v>189838</v>
      </c>
      <c r="N30" s="10">
        <v>184690</v>
      </c>
      <c r="O30" s="10"/>
      <c r="P30" s="10">
        <f>Table5b[[#This Row],[Small suppliers
electricity meters
smart in smart mode and advanced]]+Table5b[[#This Row],[Small suppliers
electricity meters
smart in
traditional mode]]</f>
        <v>184690</v>
      </c>
      <c r="Q30" s="10">
        <v>235647</v>
      </c>
      <c r="R30"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923555</v>
      </c>
      <c r="S30" s="10"/>
      <c r="T30"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923555</v>
      </c>
      <c r="U30" s="10">
        <f t="shared" si="4"/>
        <v>2421492</v>
      </c>
      <c r="V30" s="10">
        <f t="shared" si="5"/>
        <v>3345047</v>
      </c>
      <c r="W30" s="25" t="s">
        <v>207</v>
      </c>
    </row>
    <row r="31" spans="1:23" ht="17.149999999999999" customHeight="1" x14ac:dyDescent="0.35">
      <c r="A31" s="122" t="s">
        <v>208</v>
      </c>
      <c r="B31" s="10">
        <v>62223</v>
      </c>
      <c r="C31" s="10"/>
      <c r="D31" s="10">
        <f>SUM(Table5b[[#This Row],[Large suppliers
gas meters
smart in smart mode and advanced]:[Large suppliers
gas meters
smart in
traditional mode]])</f>
        <v>62223</v>
      </c>
      <c r="E31" s="10">
        <v>353981</v>
      </c>
      <c r="F31" s="10">
        <v>574765</v>
      </c>
      <c r="G31" s="10"/>
      <c r="H31" s="10">
        <f>SUM(Table5b[[#This Row],[Large suppliers
electricity meters
smart in smart mode and advanced]:[Large suppliers
electricity meters
smart in
traditional mode]])</f>
        <v>574765</v>
      </c>
      <c r="I31" s="10">
        <v>1422472</v>
      </c>
      <c r="J31" s="10">
        <v>195601</v>
      </c>
      <c r="K31" s="10"/>
      <c r="L31" s="10">
        <f>Table5b[[#This Row],[Small
suppliers
gas meters
smart in smart mode and
advanced]]+Table5b[[#This Row],[Small suppliers
gas meters
smart in
traditional mode]]</f>
        <v>195601</v>
      </c>
      <c r="M31" s="10">
        <v>211909</v>
      </c>
      <c r="N31" s="10">
        <v>227991</v>
      </c>
      <c r="O31" s="10"/>
      <c r="P31" s="10">
        <f>Table5b[[#This Row],[Small suppliers
electricity meters
smart in smart mode and advanced]]+Table5b[[#This Row],[Small suppliers
electricity meters
smart in
traditional mode]]</f>
        <v>227991</v>
      </c>
      <c r="Q31" s="10">
        <v>281932</v>
      </c>
      <c r="R31"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1060580</v>
      </c>
      <c r="S31" s="10"/>
      <c r="T31"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1060580</v>
      </c>
      <c r="U31" s="10">
        <f t="shared" si="4"/>
        <v>2270294</v>
      </c>
      <c r="V31" s="10">
        <f t="shared" si="5"/>
        <v>3330874</v>
      </c>
      <c r="W31" s="25" t="s">
        <v>110</v>
      </c>
    </row>
    <row r="32" spans="1:23" ht="17.149999999999999" customHeight="1" x14ac:dyDescent="0.35">
      <c r="A32" s="122" t="s">
        <v>209</v>
      </c>
      <c r="B32" s="10">
        <f>Table3!$B$34+Table3!$E$34</f>
        <v>79314</v>
      </c>
      <c r="C32" s="10">
        <f>Table3!$C$34</f>
        <v>1633</v>
      </c>
      <c r="D32" s="10">
        <f>SUM(Table5b[[#This Row],[Large suppliers
gas meters
smart in smart mode and advanced]:[Large suppliers
gas meters
smart in
traditional mode]])</f>
        <v>80947</v>
      </c>
      <c r="E32" s="10">
        <f>Table3!$F$34</f>
        <v>319930</v>
      </c>
      <c r="F32" s="10">
        <f>Table3!$G$34+Table3!$J$34</f>
        <v>599310</v>
      </c>
      <c r="G32" s="10">
        <f>Table3!$H$34</f>
        <v>9826</v>
      </c>
      <c r="H32" s="10">
        <f>SUM(Table5b[[#This Row],[Large suppliers
electricity meters
smart in smart mode and advanced]:[Large suppliers
electricity meters
smart in
traditional mode]])</f>
        <v>609136</v>
      </c>
      <c r="I32" s="10">
        <f>Table3!$K$34</f>
        <v>1353378</v>
      </c>
      <c r="J32" s="10">
        <v>182453</v>
      </c>
      <c r="K32" s="10">
        <v>846</v>
      </c>
      <c r="L32" s="10">
        <f>Table5b[[#This Row],[Small
suppliers
gas meters
smart in smart mode and
advanced]]+Table5b[[#This Row],[Small suppliers
gas meters
smart in
traditional mode]]</f>
        <v>183299</v>
      </c>
      <c r="M32" s="10">
        <v>158330</v>
      </c>
      <c r="N32" s="10">
        <v>256384</v>
      </c>
      <c r="O32" s="10">
        <v>4782</v>
      </c>
      <c r="P32" s="10">
        <f>Table5b[[#This Row],[Small suppliers
electricity meters
smart in smart mode and advanced]]+Table5b[[#This Row],[Small suppliers
electricity meters
smart in
traditional mode]]</f>
        <v>261166</v>
      </c>
      <c r="Q32" s="10">
        <v>259972</v>
      </c>
      <c r="R32"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1117461</v>
      </c>
      <c r="S32" s="10">
        <f>SUM(C32,G32,K32,O32)</f>
        <v>17087</v>
      </c>
      <c r="T32"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1134548</v>
      </c>
      <c r="U32" s="10">
        <f t="shared" si="4"/>
        <v>2091610</v>
      </c>
      <c r="V32" s="10">
        <f t="shared" si="5"/>
        <v>3226158</v>
      </c>
      <c r="W32" s="25" t="s">
        <v>210</v>
      </c>
    </row>
    <row r="33" spans="1:23" ht="17.149999999999999" customHeight="1" x14ac:dyDescent="0.35">
      <c r="A33" s="122" t="s">
        <v>211</v>
      </c>
      <c r="B33" s="10">
        <f>Table3!$B$38+Table3!$E$38</f>
        <v>157599</v>
      </c>
      <c r="C33" s="10">
        <f>Table3!$C$38</f>
        <v>2117</v>
      </c>
      <c r="D33" s="10">
        <f>SUM(Table5b[[#This Row],[Large suppliers
gas meters
smart in smart mode and advanced]:[Large suppliers
gas meters
smart in
traditional mode]])</f>
        <v>159716</v>
      </c>
      <c r="E33" s="10">
        <f>Table3!$F$38</f>
        <v>309391</v>
      </c>
      <c r="F33" s="10">
        <f>Table3!$G$38+Table3!$J$38</f>
        <v>822549</v>
      </c>
      <c r="G33" s="10">
        <f>Table3!$H$38</f>
        <v>14780</v>
      </c>
      <c r="H33" s="10">
        <f>SUM(Table5b[[#This Row],[Large suppliers
electricity meters
smart in smart mode and advanced]:[Large suppliers
electricity meters
smart in
traditional mode]])</f>
        <v>837329</v>
      </c>
      <c r="I33" s="10">
        <f>Table3!$K$38</f>
        <v>1317617</v>
      </c>
      <c r="J33" s="10">
        <v>162293</v>
      </c>
      <c r="K33" s="10">
        <v>684</v>
      </c>
      <c r="L33" s="10">
        <f>Table5b[[#This Row],[Small
suppliers
gas meters
smart in smart mode and
advanced]]+Table5b[[#This Row],[Small suppliers
gas meters
smart in
traditional mode]]</f>
        <v>162977</v>
      </c>
      <c r="M33" s="10">
        <v>122380</v>
      </c>
      <c r="N33" s="10">
        <v>148086</v>
      </c>
      <c r="O33" s="10">
        <v>4708</v>
      </c>
      <c r="P33" s="10">
        <f>Table5b[[#This Row],[Small suppliers
electricity meters
smart in smart mode and advanced]]+Table5b[[#This Row],[Small suppliers
electricity meters
smart in
traditional mode]]</f>
        <v>152794</v>
      </c>
      <c r="Q33" s="10">
        <v>137918</v>
      </c>
      <c r="R33"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1290527</v>
      </c>
      <c r="S33" s="10">
        <f>SUM(C33,G33,K33,O33)</f>
        <v>22289</v>
      </c>
      <c r="T33"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1312816</v>
      </c>
      <c r="U33" s="10">
        <f t="shared" si="4"/>
        <v>1887306</v>
      </c>
      <c r="V33" s="10">
        <f t="shared" si="5"/>
        <v>3200122</v>
      </c>
      <c r="W33" s="25" t="s">
        <v>212</v>
      </c>
    </row>
    <row r="34" spans="1:23" ht="17.149999999999999" customHeight="1" x14ac:dyDescent="0.35">
      <c r="A34" s="122" t="s">
        <v>213</v>
      </c>
      <c r="B34" s="10">
        <f>Table3!$B$42+Table3!$E$42</f>
        <v>149131</v>
      </c>
      <c r="C34" s="10">
        <f>Table3!$C$42</f>
        <v>4021</v>
      </c>
      <c r="D34" s="10">
        <f>SUM(Table5b[[#This Row],[Large suppliers
gas meters
smart in smart mode and advanced]:[Large suppliers
gas meters
smart in
traditional mode]])</f>
        <v>153152</v>
      </c>
      <c r="E34" s="10">
        <f>Table3!$F$42</f>
        <v>317310</v>
      </c>
      <c r="F34" s="10">
        <f>Table3!$G$42+Table3!$J$42</f>
        <v>879711</v>
      </c>
      <c r="G34" s="10">
        <f>Table3!$H$42</f>
        <v>24180</v>
      </c>
      <c r="H34" s="10">
        <f>SUM(Table5b[[#This Row],[Large suppliers
electricity meters
smart in smart mode and advanced]:[Large suppliers
electricity meters
smart in
traditional mode]])</f>
        <v>903891</v>
      </c>
      <c r="I34" s="10">
        <f>Table3!$K$42</f>
        <v>1187461</v>
      </c>
      <c r="J34" s="10">
        <v>213387</v>
      </c>
      <c r="K34" s="10">
        <v>2229</v>
      </c>
      <c r="L34" s="10">
        <f>Table5b[[#This Row],[Small
suppliers
gas meters
smart in smart mode and
advanced]]+Table5b[[#This Row],[Small suppliers
gas meters
smart in
traditional mode]]</f>
        <v>215616</v>
      </c>
      <c r="M34" s="10">
        <v>146951</v>
      </c>
      <c r="N34" s="10">
        <v>195384</v>
      </c>
      <c r="O34" s="10">
        <v>7481</v>
      </c>
      <c r="P34" s="10">
        <f>Table5b[[#This Row],[Small suppliers
electricity meters
smart in smart mode and advanced]]+Table5b[[#This Row],[Small suppliers
electricity meters
smart in
traditional mode]]</f>
        <v>202865</v>
      </c>
      <c r="Q34" s="10">
        <v>154932</v>
      </c>
      <c r="R34"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1437613</v>
      </c>
      <c r="S34" s="10">
        <f>SUM(C34,G34,K34,O34)</f>
        <v>37911</v>
      </c>
      <c r="T34"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1475524</v>
      </c>
      <c r="U34" s="10">
        <f t="shared" si="4"/>
        <v>1806654</v>
      </c>
      <c r="V34" s="10">
        <f t="shared" si="5"/>
        <v>3282178</v>
      </c>
      <c r="W34" s="25" t="s">
        <v>214</v>
      </c>
    </row>
    <row r="35" spans="1:23" ht="17.149999999999999" customHeight="1" x14ac:dyDescent="0.35">
      <c r="A35" s="122" t="s">
        <v>215</v>
      </c>
      <c r="B35" s="10">
        <f>Table3!$B$46+Table3!$E$46</f>
        <v>155115</v>
      </c>
      <c r="C35" s="10">
        <f>Table3!$C$46</f>
        <v>4354</v>
      </c>
      <c r="D35" s="10">
        <f>SUM(Table5b[[#This Row],[Large suppliers
gas meters
smart in smart mode and advanced]:[Large suppliers
gas meters
smart in
traditional mode]])</f>
        <v>159469</v>
      </c>
      <c r="E35" s="10">
        <f>Table3!$F$46</f>
        <v>309168</v>
      </c>
      <c r="F35" s="10">
        <f>Table3!$G$46+Table3!$J$46</f>
        <v>994606</v>
      </c>
      <c r="G35" s="10">
        <f>Table3!$H$46</f>
        <v>25042</v>
      </c>
      <c r="H35" s="10">
        <f>SUM(Table5b[[#This Row],[Large suppliers
electricity meters
smart in smart mode and advanced]:[Large suppliers
electricity meters
smart in
traditional mode]])</f>
        <v>1019648</v>
      </c>
      <c r="I35" s="10">
        <f>Table3!$K$46</f>
        <v>1081302</v>
      </c>
      <c r="J35" s="10">
        <v>216414</v>
      </c>
      <c r="K35" s="10">
        <v>1748</v>
      </c>
      <c r="L35" s="10">
        <f>Table5b[[#This Row],[Small
suppliers
gas meters
smart in smart mode and
advanced]]+Table5b[[#This Row],[Small suppliers
gas meters
smart in
traditional mode]]</f>
        <v>218162</v>
      </c>
      <c r="M35" s="10">
        <v>126583</v>
      </c>
      <c r="N35" s="10">
        <v>228743</v>
      </c>
      <c r="O35" s="10">
        <v>8037</v>
      </c>
      <c r="P35" s="10">
        <f>Table5b[[#This Row],[Small suppliers
electricity meters
smart in smart mode and advanced]]+Table5b[[#This Row],[Small suppliers
electricity meters
smart in
traditional mode]]</f>
        <v>236780</v>
      </c>
      <c r="Q35" s="10">
        <v>179372</v>
      </c>
      <c r="R35"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1594878</v>
      </c>
      <c r="S35" s="10">
        <f>SUM(C35,G35,K35,O35)</f>
        <v>39181</v>
      </c>
      <c r="T35"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1634059</v>
      </c>
      <c r="U35" s="10">
        <f t="shared" si="4"/>
        <v>1696425</v>
      </c>
      <c r="V35" s="10">
        <f t="shared" si="5"/>
        <v>3330484</v>
      </c>
      <c r="W35" s="25" t="s">
        <v>216</v>
      </c>
    </row>
    <row r="36" spans="1:23" ht="17.149999999999999" customHeight="1" x14ac:dyDescent="0.35">
      <c r="A36" s="122" t="s">
        <v>217</v>
      </c>
      <c r="B36" s="10">
        <f>Table3!$B$50+Table3!$E$50</f>
        <v>178450</v>
      </c>
      <c r="C36" s="10">
        <f>Table3!$C$50</f>
        <v>7260</v>
      </c>
      <c r="D36" s="10">
        <f>SUM(Table5b[[#This Row],[Large suppliers
gas meters
smart in smart mode and advanced]:[Large suppliers
gas meters
smart in
traditional mode]])</f>
        <v>185710</v>
      </c>
      <c r="E36" s="10">
        <f>Table3!$F$50</f>
        <v>277826</v>
      </c>
      <c r="F36" s="10">
        <f>Table3!$G$50+Table3!$J$50</f>
        <v>1035326</v>
      </c>
      <c r="G36" s="10">
        <f>Table3!$H$50</f>
        <v>26952</v>
      </c>
      <c r="H36" s="10">
        <f>SUM(Table5b[[#This Row],[Large suppliers
electricity meters
smart in smart mode and advanced]:[Large suppliers
electricity meters
smart in
traditional mode]])</f>
        <v>1062278</v>
      </c>
      <c r="I36" s="10">
        <f>Table3!$K$50</f>
        <v>986810</v>
      </c>
      <c r="J36" s="10">
        <v>218093</v>
      </c>
      <c r="K36" s="10">
        <v>2042</v>
      </c>
      <c r="L36" s="10">
        <f>Table5b[[#This Row],[Small
suppliers
gas meters
smart in smart mode and
advanced]]+Table5b[[#This Row],[Small suppliers
gas meters
smart in
traditional mode]]</f>
        <v>220135</v>
      </c>
      <c r="M36" s="10">
        <v>123128</v>
      </c>
      <c r="N36" s="10">
        <v>268086</v>
      </c>
      <c r="O36" s="10">
        <v>9157</v>
      </c>
      <c r="P36" s="10">
        <f>Table5b[[#This Row],[Small suppliers
electricity meters
smart in smart mode and advanced]]+Table5b[[#This Row],[Small suppliers
electricity meters
smart in
traditional mode]]</f>
        <v>277243</v>
      </c>
      <c r="Q36" s="10">
        <v>198272</v>
      </c>
      <c r="R36"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1699955</v>
      </c>
      <c r="S36" s="10">
        <f>SUM(C36,G36,K36,O36)</f>
        <v>45411</v>
      </c>
      <c r="T36"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1745366</v>
      </c>
      <c r="U36" s="10">
        <f t="shared" si="4"/>
        <v>1586036</v>
      </c>
      <c r="V36" s="10">
        <f t="shared" si="5"/>
        <v>3331402</v>
      </c>
      <c r="W36" s="53"/>
    </row>
    <row r="37" spans="1:23" ht="17.149999999999999" customHeight="1" x14ac:dyDescent="0.35">
      <c r="A37" s="59">
        <v>2023</v>
      </c>
      <c r="B37" s="10">
        <f>Table3!B54+Table3!E54</f>
        <v>176589</v>
      </c>
      <c r="C37" s="10">
        <f>Table3!C54</f>
        <v>10100</v>
      </c>
      <c r="D37" s="10">
        <f>SUM(Table5b[[#This Row],[Large suppliers
gas meters
smart in smart mode and advanced]:[Large suppliers
gas meters
smart in
traditional mode]])</f>
        <v>186689</v>
      </c>
      <c r="E37" s="10">
        <f>Table3!$F$54</f>
        <v>245564</v>
      </c>
      <c r="F37" s="10">
        <f>Table3!G54+Table3!J54</f>
        <v>1071669</v>
      </c>
      <c r="G37" s="10">
        <f>Table3!H54</f>
        <v>27746</v>
      </c>
      <c r="H37" s="10">
        <f>SUM(Table5b[[#This Row],[Large suppliers
electricity meters
smart in smart mode and advanced]:[Large suppliers
electricity meters
smart in
traditional mode]])</f>
        <v>1099415</v>
      </c>
      <c r="I37" s="10">
        <f>Table3!$K$54</f>
        <v>853785</v>
      </c>
      <c r="J37" s="10">
        <v>247143</v>
      </c>
      <c r="K37" s="10">
        <v>6775</v>
      </c>
      <c r="L37" s="10">
        <f>Table5b[[#This Row],[Small
suppliers
gas meters
smart in smart mode and
advanced]]+Table5b[[#This Row],[Small suppliers
gas meters
smart in
traditional mode]]</f>
        <v>253918</v>
      </c>
      <c r="M37" s="10">
        <v>126782</v>
      </c>
      <c r="N37" s="10">
        <v>339974</v>
      </c>
      <c r="O37" s="10">
        <v>15602</v>
      </c>
      <c r="P37" s="10">
        <f>Table5b[[#This Row],[Small suppliers
electricity meters
smart in smart mode and advanced]]+Table5b[[#This Row],[Small suppliers
electricity meters
smart in
traditional mode]]</f>
        <v>355576</v>
      </c>
      <c r="Q37" s="10">
        <v>196674</v>
      </c>
      <c r="R37"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1835375</v>
      </c>
      <c r="S37" s="10">
        <f>Table5b[[#This Row],[Large suppliers
gas meters
smart in
traditional mode]]+Table5b[[#This Row],[Large suppliers
electricity meters
smart in
traditional mode]]+Table5b[[#This Row],[Small suppliers
gas meters
smart in
traditional mode]]+Table5b[[#This Row],[Small suppliers
electricity meters
smart in
traditional mode]]</f>
        <v>60223</v>
      </c>
      <c r="T37"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1895598</v>
      </c>
      <c r="U37" s="10">
        <f t="shared" si="4"/>
        <v>1422805</v>
      </c>
      <c r="V37" s="9">
        <f t="shared" si="5"/>
        <v>3318403</v>
      </c>
      <c r="W37" s="53"/>
    </row>
    <row r="38" spans="1:23" ht="17.149999999999999" customHeight="1" x14ac:dyDescent="0.35">
      <c r="A38" s="122" t="s">
        <v>218</v>
      </c>
      <c r="B38" s="9">
        <f>Table3!B57+Table3!E57</f>
        <v>157778</v>
      </c>
      <c r="C38" s="9">
        <f>Table3!C57</f>
        <v>15025</v>
      </c>
      <c r="D38" s="9">
        <f>SUM(Table5b[[#This Row],[Large suppliers
gas meters
smart in smart mode and advanced]:[Large suppliers
gas meters
smart in
traditional mode]])</f>
        <v>172803</v>
      </c>
      <c r="E38" s="9">
        <f>Table3!F57</f>
        <v>236454</v>
      </c>
      <c r="F38" s="9">
        <f>Table3!G57+Table3!J57</f>
        <v>1036858</v>
      </c>
      <c r="G38" s="9">
        <f>Table3!H57</f>
        <v>55435</v>
      </c>
      <c r="H38" s="9">
        <f>SUM(Table5b[[#This Row],[Large suppliers
electricity meters
smart in smart mode and advanced]:[Large suppliers
electricity meters
smart in
traditional mode]])</f>
        <v>1092293</v>
      </c>
      <c r="I38" s="9">
        <f>Table3!K57</f>
        <v>783858</v>
      </c>
      <c r="J38" s="10">
        <v>247143</v>
      </c>
      <c r="K38" s="10">
        <v>6775</v>
      </c>
      <c r="L38" s="10">
        <v>253918</v>
      </c>
      <c r="M38" s="10">
        <v>126782</v>
      </c>
      <c r="N38" s="10">
        <v>339974</v>
      </c>
      <c r="O38" s="10">
        <v>15602</v>
      </c>
      <c r="P38" s="10">
        <v>355576</v>
      </c>
      <c r="Q38" s="10">
        <v>196674</v>
      </c>
      <c r="R38" s="9">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1781753</v>
      </c>
      <c r="S38" s="9">
        <f>SUM(C38,G38,K38,O38)</f>
        <v>92837</v>
      </c>
      <c r="T38" s="9">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1874590</v>
      </c>
      <c r="U38" s="9">
        <f>SUM(E38,I38,M38,Q38)</f>
        <v>1343768</v>
      </c>
      <c r="V38" s="9">
        <f>SUM(T38:U38)</f>
        <v>3218358</v>
      </c>
      <c r="W38" s="53" t="s">
        <v>219</v>
      </c>
    </row>
    <row r="39" spans="1:23" ht="17.149999999999999" customHeight="1" x14ac:dyDescent="0.35">
      <c r="A39" s="122"/>
      <c r="B39" s="60"/>
      <c r="C39" s="60"/>
      <c r="D39" s="9"/>
      <c r="E39" s="60"/>
      <c r="F39" s="60"/>
      <c r="G39" s="60"/>
      <c r="H39" s="9"/>
      <c r="I39" s="60"/>
      <c r="J39" s="60"/>
      <c r="K39" s="60"/>
      <c r="L39" s="9"/>
      <c r="M39" s="60"/>
      <c r="N39" s="60"/>
      <c r="O39" s="60"/>
      <c r="P39" s="9"/>
      <c r="Q39" s="60"/>
      <c r="R39" s="53"/>
      <c r="S39" s="60"/>
      <c r="T39" s="132"/>
      <c r="U39" s="9"/>
      <c r="V39" s="53"/>
      <c r="W39" s="60"/>
    </row>
    <row r="40" spans="1:23" ht="25.5" customHeight="1" x14ac:dyDescent="0.35">
      <c r="A40" s="119" t="s">
        <v>239</v>
      </c>
      <c r="D40" s="96"/>
      <c r="H40" s="96"/>
      <c r="L40" s="133"/>
      <c r="M40" s="73"/>
      <c r="N40" s="71"/>
      <c r="O40" s="61"/>
      <c r="P40" s="134"/>
      <c r="Q40" s="18"/>
      <c r="R40" s="26"/>
      <c r="S40" s="57"/>
      <c r="T40" s="26"/>
      <c r="U40" s="129"/>
      <c r="V40" s="57"/>
      <c r="W40" s="26"/>
    </row>
    <row r="41" spans="1:23" ht="106.5" customHeight="1" x14ac:dyDescent="0.35">
      <c r="A41" s="93" t="s">
        <v>183</v>
      </c>
      <c r="B41" s="135" t="s">
        <v>240</v>
      </c>
      <c r="C41" s="94" t="s">
        <v>185</v>
      </c>
      <c r="D41" s="106" t="s">
        <v>222</v>
      </c>
      <c r="E41" s="94" t="s">
        <v>187</v>
      </c>
      <c r="F41" s="135" t="s">
        <v>223</v>
      </c>
      <c r="G41" s="94" t="s">
        <v>224</v>
      </c>
      <c r="H41" s="106" t="s">
        <v>225</v>
      </c>
      <c r="I41" s="94" t="s">
        <v>241</v>
      </c>
      <c r="J41" s="135" t="s">
        <v>242</v>
      </c>
      <c r="K41" s="94" t="s">
        <v>228</v>
      </c>
      <c r="L41" s="106" t="s">
        <v>229</v>
      </c>
      <c r="M41" s="94" t="s">
        <v>230</v>
      </c>
      <c r="N41" s="135" t="s">
        <v>231</v>
      </c>
      <c r="O41" s="94" t="s">
        <v>232</v>
      </c>
      <c r="P41" s="110" t="s">
        <v>233</v>
      </c>
      <c r="Q41" s="94" t="s">
        <v>234</v>
      </c>
      <c r="R41" s="110" t="s">
        <v>235</v>
      </c>
      <c r="S41" s="94" t="s">
        <v>236</v>
      </c>
      <c r="T41" s="110" t="s">
        <v>237</v>
      </c>
      <c r="U41" s="94" t="s">
        <v>238</v>
      </c>
      <c r="V41" s="94" t="s">
        <v>82</v>
      </c>
      <c r="W41" s="121" t="s">
        <v>22</v>
      </c>
    </row>
    <row r="42" spans="1:23" ht="17.149999999999999" customHeight="1" x14ac:dyDescent="0.35">
      <c r="A42" s="122">
        <v>2012</v>
      </c>
      <c r="B42" s="10">
        <f t="shared" ref="B42:B53" si="6">B10+B26</f>
        <v>10751</v>
      </c>
      <c r="C42" s="10"/>
      <c r="D42" s="10">
        <f t="shared" ref="D42:F54" si="7">D10+D26</f>
        <v>10751</v>
      </c>
      <c r="E42" s="10">
        <f t="shared" si="7"/>
        <v>22110255</v>
      </c>
      <c r="F42" s="10">
        <f t="shared" si="7"/>
        <v>446682</v>
      </c>
      <c r="G42" s="10"/>
      <c r="H42" s="10">
        <f t="shared" ref="H42:I53" si="8">H10+H26</f>
        <v>446682</v>
      </c>
      <c r="I42" s="10">
        <f t="shared" si="8"/>
        <v>28039260</v>
      </c>
      <c r="J42" s="10"/>
      <c r="K42" s="10"/>
      <c r="L42" s="10">
        <f t="shared" ref="L42:L53" si="9">L10+L26</f>
        <v>0</v>
      </c>
      <c r="M42" s="10"/>
      <c r="N42" s="10"/>
      <c r="O42" s="10"/>
      <c r="P42" s="10">
        <f t="shared" ref="P42:P53" si="10">P10+P26</f>
        <v>0</v>
      </c>
      <c r="Q42" s="10"/>
      <c r="R42" s="10">
        <f t="shared" ref="R42:R54" si="11">R10+R26</f>
        <v>457433</v>
      </c>
      <c r="S42" s="10"/>
      <c r="T42" s="10">
        <f t="shared" ref="T42:V54" si="12">T10+T26</f>
        <v>457433</v>
      </c>
      <c r="U42" s="10">
        <f t="shared" si="12"/>
        <v>50149515</v>
      </c>
      <c r="V42" s="10">
        <f t="shared" si="12"/>
        <v>50606948</v>
      </c>
      <c r="W42" s="25"/>
    </row>
    <row r="43" spans="1:23" ht="17.149999999999999" customHeight="1" x14ac:dyDescent="0.35">
      <c r="A43" s="122" t="s">
        <v>204</v>
      </c>
      <c r="B43" s="10">
        <f t="shared" si="6"/>
        <v>112263</v>
      </c>
      <c r="C43" s="10"/>
      <c r="D43" s="10">
        <f t="shared" si="7"/>
        <v>112263</v>
      </c>
      <c r="E43" s="10">
        <f t="shared" si="7"/>
        <v>21995978</v>
      </c>
      <c r="F43" s="10">
        <f t="shared" si="7"/>
        <v>682070</v>
      </c>
      <c r="G43" s="10"/>
      <c r="H43" s="10">
        <f t="shared" si="8"/>
        <v>682070</v>
      </c>
      <c r="I43" s="10">
        <f t="shared" si="8"/>
        <v>27819715</v>
      </c>
      <c r="J43" s="10"/>
      <c r="K43" s="10"/>
      <c r="L43" s="10">
        <f t="shared" si="9"/>
        <v>0</v>
      </c>
      <c r="M43" s="10"/>
      <c r="N43" s="10"/>
      <c r="O43" s="10"/>
      <c r="P43" s="10">
        <f t="shared" si="10"/>
        <v>0</v>
      </c>
      <c r="Q43" s="10"/>
      <c r="R43" s="10">
        <f t="shared" si="11"/>
        <v>794333</v>
      </c>
      <c r="S43" s="10"/>
      <c r="T43" s="10">
        <f t="shared" si="12"/>
        <v>794333</v>
      </c>
      <c r="U43" s="10">
        <f t="shared" si="12"/>
        <v>49815693</v>
      </c>
      <c r="V43" s="10">
        <f t="shared" si="12"/>
        <v>50610026</v>
      </c>
      <c r="W43" s="25" t="s">
        <v>89</v>
      </c>
    </row>
    <row r="44" spans="1:23" ht="17.149999999999999" customHeight="1" x14ac:dyDescent="0.35">
      <c r="A44" s="122">
        <v>2014</v>
      </c>
      <c r="B44" s="10">
        <f t="shared" si="6"/>
        <v>285705</v>
      </c>
      <c r="C44" s="10"/>
      <c r="D44" s="10">
        <f t="shared" si="7"/>
        <v>285705</v>
      </c>
      <c r="E44" s="10">
        <f t="shared" si="7"/>
        <v>21052194</v>
      </c>
      <c r="F44" s="10">
        <f t="shared" si="7"/>
        <v>907107</v>
      </c>
      <c r="G44" s="10"/>
      <c r="H44" s="10">
        <f t="shared" si="8"/>
        <v>907107</v>
      </c>
      <c r="I44" s="10">
        <f t="shared" si="8"/>
        <v>26599740</v>
      </c>
      <c r="J44" s="10"/>
      <c r="K44" s="10"/>
      <c r="L44" s="10">
        <f t="shared" si="9"/>
        <v>0</v>
      </c>
      <c r="M44" s="10"/>
      <c r="N44" s="10"/>
      <c r="O44" s="10"/>
      <c r="P44" s="10">
        <f t="shared" si="10"/>
        <v>0</v>
      </c>
      <c r="Q44" s="10"/>
      <c r="R44" s="10">
        <f t="shared" si="11"/>
        <v>1192812</v>
      </c>
      <c r="S44" s="10"/>
      <c r="T44" s="10">
        <f t="shared" si="12"/>
        <v>1192812</v>
      </c>
      <c r="U44" s="10">
        <f t="shared" si="12"/>
        <v>47651934</v>
      </c>
      <c r="V44" s="10">
        <f t="shared" si="12"/>
        <v>48844746</v>
      </c>
      <c r="W44" s="25"/>
    </row>
    <row r="45" spans="1:23" ht="17.149999999999999" customHeight="1" x14ac:dyDescent="0.35">
      <c r="A45" s="122" t="s">
        <v>205</v>
      </c>
      <c r="B45" s="10">
        <f t="shared" si="6"/>
        <v>800695</v>
      </c>
      <c r="C45" s="10"/>
      <c r="D45" s="10">
        <f t="shared" si="7"/>
        <v>800695</v>
      </c>
      <c r="E45" s="10">
        <f t="shared" si="7"/>
        <v>21160321</v>
      </c>
      <c r="F45" s="10">
        <f t="shared" si="7"/>
        <v>1607155</v>
      </c>
      <c r="G45" s="10"/>
      <c r="H45" s="10">
        <f t="shared" si="8"/>
        <v>1607155</v>
      </c>
      <c r="I45" s="10">
        <f t="shared" si="8"/>
        <v>26586071</v>
      </c>
      <c r="J45" s="10">
        <f t="shared" ref="J45:J54" si="13">J13+J29</f>
        <v>342382</v>
      </c>
      <c r="K45" s="10"/>
      <c r="L45" s="10">
        <f t="shared" si="9"/>
        <v>342382</v>
      </c>
      <c r="M45" s="10">
        <f t="shared" ref="M45:N53" si="14">M13+M29</f>
        <v>1139706</v>
      </c>
      <c r="N45" s="10">
        <f t="shared" si="14"/>
        <v>381148</v>
      </c>
      <c r="O45" s="10"/>
      <c r="P45" s="10">
        <f t="shared" si="10"/>
        <v>381148</v>
      </c>
      <c r="Q45" s="10">
        <f t="shared" ref="Q45:Q53" si="15">Q13+Q29</f>
        <v>1467088</v>
      </c>
      <c r="R45" s="10">
        <f t="shared" si="11"/>
        <v>3131380</v>
      </c>
      <c r="S45" s="10"/>
      <c r="T45" s="10">
        <f t="shared" si="12"/>
        <v>3131380</v>
      </c>
      <c r="U45" s="10">
        <f t="shared" si="12"/>
        <v>50353186</v>
      </c>
      <c r="V45" s="10">
        <f t="shared" si="12"/>
        <v>53484566</v>
      </c>
      <c r="W45" s="25" t="s">
        <v>95</v>
      </c>
    </row>
    <row r="46" spans="1:23" ht="17.149999999999999" customHeight="1" x14ac:dyDescent="0.35">
      <c r="A46" s="122" t="s">
        <v>206</v>
      </c>
      <c r="B46" s="10">
        <f t="shared" si="6"/>
        <v>2120980</v>
      </c>
      <c r="C46" s="10"/>
      <c r="D46" s="10">
        <f t="shared" si="7"/>
        <v>2120980</v>
      </c>
      <c r="E46" s="10">
        <f t="shared" si="7"/>
        <v>20254111</v>
      </c>
      <c r="F46" s="10">
        <f t="shared" si="7"/>
        <v>3325177</v>
      </c>
      <c r="G46" s="10"/>
      <c r="H46" s="10">
        <f t="shared" si="8"/>
        <v>3325177</v>
      </c>
      <c r="I46" s="10">
        <f t="shared" si="8"/>
        <v>25180622</v>
      </c>
      <c r="J46" s="10">
        <f t="shared" si="13"/>
        <v>191418</v>
      </c>
      <c r="K46" s="10"/>
      <c r="L46" s="10">
        <f t="shared" si="9"/>
        <v>191418</v>
      </c>
      <c r="M46" s="10">
        <f t="shared" si="14"/>
        <v>1127441</v>
      </c>
      <c r="N46" s="10">
        <f t="shared" si="14"/>
        <v>232962</v>
      </c>
      <c r="O46" s="10"/>
      <c r="P46" s="10">
        <f t="shared" si="10"/>
        <v>232962</v>
      </c>
      <c r="Q46" s="10">
        <f t="shared" si="15"/>
        <v>1457702</v>
      </c>
      <c r="R46" s="10">
        <f t="shared" si="11"/>
        <v>5870537</v>
      </c>
      <c r="S46" s="10"/>
      <c r="T46" s="10">
        <f t="shared" si="12"/>
        <v>5870537</v>
      </c>
      <c r="U46" s="10">
        <f t="shared" si="12"/>
        <v>48019876</v>
      </c>
      <c r="V46" s="10">
        <f t="shared" si="12"/>
        <v>53890413</v>
      </c>
      <c r="W46" s="25" t="s">
        <v>207</v>
      </c>
    </row>
    <row r="47" spans="1:23" ht="17.149999999999999" customHeight="1" x14ac:dyDescent="0.35">
      <c r="A47" s="122" t="s">
        <v>208</v>
      </c>
      <c r="B47" s="10">
        <f t="shared" si="6"/>
        <v>3815526</v>
      </c>
      <c r="C47" s="10"/>
      <c r="D47" s="10">
        <f t="shared" si="7"/>
        <v>3815526</v>
      </c>
      <c r="E47" s="10">
        <f t="shared" si="7"/>
        <v>17883095</v>
      </c>
      <c r="F47" s="10">
        <f t="shared" si="7"/>
        <v>5583953</v>
      </c>
      <c r="G47" s="10"/>
      <c r="H47" s="10">
        <f t="shared" si="8"/>
        <v>5583953</v>
      </c>
      <c r="I47" s="10">
        <f t="shared" si="8"/>
        <v>22098866</v>
      </c>
      <c r="J47" s="10">
        <f t="shared" si="13"/>
        <v>285556</v>
      </c>
      <c r="K47" s="10"/>
      <c r="L47" s="10">
        <f t="shared" si="9"/>
        <v>285556</v>
      </c>
      <c r="M47" s="10">
        <f t="shared" si="14"/>
        <v>1705388</v>
      </c>
      <c r="N47" s="10">
        <f t="shared" si="14"/>
        <v>351239</v>
      </c>
      <c r="O47" s="10"/>
      <c r="P47" s="10">
        <f t="shared" si="10"/>
        <v>351239</v>
      </c>
      <c r="Q47" s="10">
        <f t="shared" si="15"/>
        <v>2165762</v>
      </c>
      <c r="R47" s="10">
        <f t="shared" si="11"/>
        <v>10036274</v>
      </c>
      <c r="S47" s="10"/>
      <c r="T47" s="10">
        <f t="shared" si="12"/>
        <v>10036274</v>
      </c>
      <c r="U47" s="10">
        <f t="shared" si="12"/>
        <v>43853111</v>
      </c>
      <c r="V47" s="10">
        <f t="shared" si="12"/>
        <v>53889385</v>
      </c>
      <c r="W47" s="25" t="s">
        <v>110</v>
      </c>
    </row>
    <row r="48" spans="1:23" ht="17.149999999999999" customHeight="1" x14ac:dyDescent="0.35">
      <c r="A48" s="122" t="s">
        <v>209</v>
      </c>
      <c r="B48" s="10">
        <f t="shared" si="6"/>
        <v>5345495</v>
      </c>
      <c r="C48" s="10">
        <f t="shared" ref="C48:C54" si="16">C16+C32</f>
        <v>689575</v>
      </c>
      <c r="D48" s="10">
        <f t="shared" si="7"/>
        <v>6035070</v>
      </c>
      <c r="E48" s="10">
        <f t="shared" si="7"/>
        <v>15765490</v>
      </c>
      <c r="F48" s="10">
        <f t="shared" si="7"/>
        <v>7626368</v>
      </c>
      <c r="G48" s="10">
        <f t="shared" ref="G48:G53" si="17">G16+G32</f>
        <v>923234</v>
      </c>
      <c r="H48" s="10">
        <f t="shared" si="8"/>
        <v>8549602</v>
      </c>
      <c r="I48" s="10">
        <f t="shared" si="8"/>
        <v>19276248</v>
      </c>
      <c r="J48" s="10">
        <f t="shared" si="13"/>
        <v>337801</v>
      </c>
      <c r="K48" s="10">
        <f t="shared" ref="K48:K54" si="18">K16+K32</f>
        <v>105004</v>
      </c>
      <c r="L48" s="10">
        <f t="shared" si="9"/>
        <v>442805</v>
      </c>
      <c r="M48" s="10">
        <f t="shared" si="14"/>
        <v>1606346</v>
      </c>
      <c r="N48" s="10">
        <f t="shared" si="14"/>
        <v>453884</v>
      </c>
      <c r="O48" s="10">
        <f t="shared" ref="O48:O53" si="19">O16+O32</f>
        <v>166691</v>
      </c>
      <c r="P48" s="10">
        <f t="shared" si="10"/>
        <v>620575</v>
      </c>
      <c r="Q48" s="10">
        <f t="shared" si="15"/>
        <v>1965430</v>
      </c>
      <c r="R48" s="10">
        <f t="shared" si="11"/>
        <v>13763548</v>
      </c>
      <c r="S48" s="10">
        <f t="shared" ref="S48:S54" si="20">S16+S32</f>
        <v>1884504</v>
      </c>
      <c r="T48" s="10">
        <f t="shared" si="12"/>
        <v>15648052</v>
      </c>
      <c r="U48" s="10">
        <f t="shared" si="12"/>
        <v>38613514</v>
      </c>
      <c r="V48" s="10">
        <f t="shared" si="12"/>
        <v>54261566</v>
      </c>
      <c r="W48" s="25" t="s">
        <v>210</v>
      </c>
    </row>
    <row r="49" spans="1:23" ht="17.149999999999999" customHeight="1" x14ac:dyDescent="0.35">
      <c r="A49" s="122" t="s">
        <v>211</v>
      </c>
      <c r="B49" s="10">
        <f t="shared" si="6"/>
        <v>6451884</v>
      </c>
      <c r="C49" s="10">
        <f t="shared" si="16"/>
        <v>1497903</v>
      </c>
      <c r="D49" s="10">
        <f t="shared" si="7"/>
        <v>7949787</v>
      </c>
      <c r="E49" s="10">
        <f t="shared" si="7"/>
        <v>14333271</v>
      </c>
      <c r="F49" s="10">
        <f t="shared" si="7"/>
        <v>9254414</v>
      </c>
      <c r="G49" s="10">
        <f t="shared" si="17"/>
        <v>2003982</v>
      </c>
      <c r="H49" s="10">
        <f t="shared" si="8"/>
        <v>11258396</v>
      </c>
      <c r="I49" s="10">
        <f t="shared" si="8"/>
        <v>17390791</v>
      </c>
      <c r="J49" s="10">
        <f t="shared" si="13"/>
        <v>366125</v>
      </c>
      <c r="K49" s="10">
        <f t="shared" si="18"/>
        <v>196476</v>
      </c>
      <c r="L49" s="10">
        <f t="shared" si="9"/>
        <v>562601</v>
      </c>
      <c r="M49" s="10">
        <f t="shared" si="14"/>
        <v>1329384</v>
      </c>
      <c r="N49" s="10">
        <f t="shared" si="14"/>
        <v>413545</v>
      </c>
      <c r="O49" s="10">
        <f t="shared" si="19"/>
        <v>292356</v>
      </c>
      <c r="P49" s="10">
        <f t="shared" si="10"/>
        <v>705901</v>
      </c>
      <c r="Q49" s="10">
        <f t="shared" si="15"/>
        <v>1514737</v>
      </c>
      <c r="R49" s="10">
        <f t="shared" si="11"/>
        <v>16485968</v>
      </c>
      <c r="S49" s="10">
        <f t="shared" si="20"/>
        <v>3990717</v>
      </c>
      <c r="T49" s="10">
        <f t="shared" si="12"/>
        <v>20476685</v>
      </c>
      <c r="U49" s="10">
        <f t="shared" si="12"/>
        <v>34568183</v>
      </c>
      <c r="V49" s="10">
        <f t="shared" si="12"/>
        <v>55044868</v>
      </c>
      <c r="W49" s="25" t="s">
        <v>212</v>
      </c>
    </row>
    <row r="50" spans="1:23" ht="17.149999999999999" customHeight="1" x14ac:dyDescent="0.35">
      <c r="A50" s="122" t="s">
        <v>213</v>
      </c>
      <c r="B50" s="10">
        <f t="shared" si="6"/>
        <v>7376665</v>
      </c>
      <c r="C50" s="10">
        <f t="shared" si="16"/>
        <v>1851972</v>
      </c>
      <c r="D50" s="10">
        <f t="shared" si="7"/>
        <v>9228637</v>
      </c>
      <c r="E50" s="10">
        <f t="shared" si="7"/>
        <v>13539487</v>
      </c>
      <c r="F50" s="10">
        <f t="shared" si="7"/>
        <v>10764552</v>
      </c>
      <c r="G50" s="10">
        <f t="shared" si="17"/>
        <v>2142346</v>
      </c>
      <c r="H50" s="10">
        <f t="shared" si="8"/>
        <v>12906898</v>
      </c>
      <c r="I50" s="10">
        <f t="shared" si="8"/>
        <v>16039552</v>
      </c>
      <c r="J50" s="10">
        <f t="shared" si="13"/>
        <v>429552</v>
      </c>
      <c r="K50" s="10">
        <f t="shared" si="18"/>
        <v>239724</v>
      </c>
      <c r="L50" s="10">
        <f t="shared" si="9"/>
        <v>669276</v>
      </c>
      <c r="M50" s="10">
        <f t="shared" si="14"/>
        <v>1147490</v>
      </c>
      <c r="N50" s="10">
        <f t="shared" si="14"/>
        <v>500712</v>
      </c>
      <c r="O50" s="10">
        <f t="shared" si="19"/>
        <v>340351</v>
      </c>
      <c r="P50" s="10">
        <f t="shared" si="10"/>
        <v>841063</v>
      </c>
      <c r="Q50" s="10">
        <f t="shared" si="15"/>
        <v>1346835</v>
      </c>
      <c r="R50" s="10">
        <f t="shared" si="11"/>
        <v>19071481</v>
      </c>
      <c r="S50" s="10">
        <f t="shared" si="20"/>
        <v>4574393</v>
      </c>
      <c r="T50" s="10">
        <f t="shared" si="12"/>
        <v>23645874</v>
      </c>
      <c r="U50" s="10">
        <f t="shared" si="12"/>
        <v>32073364</v>
      </c>
      <c r="V50" s="10">
        <f t="shared" si="12"/>
        <v>55719238</v>
      </c>
      <c r="W50" s="25" t="s">
        <v>214</v>
      </c>
    </row>
    <row r="51" spans="1:23" ht="17.149999999999999" customHeight="1" x14ac:dyDescent="0.35">
      <c r="A51" s="122" t="s">
        <v>215</v>
      </c>
      <c r="B51" s="10">
        <f t="shared" si="6"/>
        <v>9319866</v>
      </c>
      <c r="C51" s="10">
        <f t="shared" si="16"/>
        <v>1972683</v>
      </c>
      <c r="D51" s="10">
        <f t="shared" si="7"/>
        <v>11292549</v>
      </c>
      <c r="E51" s="10">
        <f t="shared" si="7"/>
        <v>12836150</v>
      </c>
      <c r="F51" s="10">
        <f t="shared" si="7"/>
        <v>13682921</v>
      </c>
      <c r="G51" s="10">
        <f t="shared" si="17"/>
        <v>2144601</v>
      </c>
      <c r="H51" s="10">
        <f t="shared" si="8"/>
        <v>15827522</v>
      </c>
      <c r="I51" s="10">
        <f t="shared" si="8"/>
        <v>14847343</v>
      </c>
      <c r="J51" s="10">
        <f t="shared" si="13"/>
        <v>261687</v>
      </c>
      <c r="K51" s="10">
        <f t="shared" si="18"/>
        <v>27090</v>
      </c>
      <c r="L51" s="10">
        <f t="shared" si="9"/>
        <v>288777</v>
      </c>
      <c r="M51" s="10">
        <f t="shared" si="14"/>
        <v>253295</v>
      </c>
      <c r="N51" s="10">
        <f t="shared" si="14"/>
        <v>320273</v>
      </c>
      <c r="O51" s="10">
        <f t="shared" si="19"/>
        <v>39552</v>
      </c>
      <c r="P51" s="10">
        <f t="shared" si="10"/>
        <v>359825</v>
      </c>
      <c r="Q51" s="10">
        <f t="shared" si="15"/>
        <v>347873</v>
      </c>
      <c r="R51" s="10">
        <f t="shared" si="11"/>
        <v>23584747</v>
      </c>
      <c r="S51" s="10">
        <f t="shared" si="20"/>
        <v>4183926</v>
      </c>
      <c r="T51" s="10">
        <f t="shared" si="12"/>
        <v>27768673</v>
      </c>
      <c r="U51" s="10">
        <f t="shared" si="12"/>
        <v>28284661</v>
      </c>
      <c r="V51" s="10">
        <f t="shared" si="12"/>
        <v>56053334</v>
      </c>
      <c r="W51" s="25" t="s">
        <v>216</v>
      </c>
    </row>
    <row r="52" spans="1:23" ht="17.149999999999999" customHeight="1" x14ac:dyDescent="0.35">
      <c r="A52" s="122" t="s">
        <v>217</v>
      </c>
      <c r="B52" s="9">
        <f t="shared" si="6"/>
        <v>10663203</v>
      </c>
      <c r="C52" s="9">
        <f t="shared" si="16"/>
        <v>2129790</v>
      </c>
      <c r="D52" s="9">
        <f t="shared" si="7"/>
        <v>12792993</v>
      </c>
      <c r="E52" s="9">
        <f t="shared" si="7"/>
        <v>11563146</v>
      </c>
      <c r="F52" s="9">
        <f t="shared" si="7"/>
        <v>15970980</v>
      </c>
      <c r="G52" s="9">
        <f t="shared" si="17"/>
        <v>1814522</v>
      </c>
      <c r="H52" s="9">
        <f t="shared" si="8"/>
        <v>17785502</v>
      </c>
      <c r="I52" s="9">
        <f t="shared" si="8"/>
        <v>13209473</v>
      </c>
      <c r="J52" s="9">
        <f t="shared" si="13"/>
        <v>298885</v>
      </c>
      <c r="K52" s="9">
        <f t="shared" si="18"/>
        <v>9696</v>
      </c>
      <c r="L52" s="9">
        <f t="shared" si="9"/>
        <v>308581</v>
      </c>
      <c r="M52" s="9">
        <f t="shared" si="14"/>
        <v>233930</v>
      </c>
      <c r="N52" s="9">
        <f t="shared" si="14"/>
        <v>408358</v>
      </c>
      <c r="O52" s="9">
        <f t="shared" si="19"/>
        <v>22184</v>
      </c>
      <c r="P52" s="9">
        <f t="shared" si="10"/>
        <v>430542</v>
      </c>
      <c r="Q52" s="9">
        <f t="shared" si="15"/>
        <v>350926</v>
      </c>
      <c r="R52" s="9">
        <f t="shared" si="11"/>
        <v>27341426</v>
      </c>
      <c r="S52" s="9">
        <f t="shared" si="20"/>
        <v>3976192</v>
      </c>
      <c r="T52" s="9">
        <f t="shared" si="12"/>
        <v>31317618</v>
      </c>
      <c r="U52" s="9">
        <f t="shared" si="12"/>
        <v>25357475</v>
      </c>
      <c r="V52" s="9">
        <f t="shared" si="12"/>
        <v>56675093</v>
      </c>
      <c r="W52" s="53"/>
    </row>
    <row r="53" spans="1:23" s="123" customFormat="1" ht="17.149999999999999" customHeight="1" x14ac:dyDescent="0.35">
      <c r="A53" s="59">
        <v>2023</v>
      </c>
      <c r="B53" s="9">
        <f t="shared" si="6"/>
        <v>11938063</v>
      </c>
      <c r="C53" s="9">
        <f t="shared" si="16"/>
        <v>2230432</v>
      </c>
      <c r="D53" s="9">
        <f t="shared" si="7"/>
        <v>14168495</v>
      </c>
      <c r="E53" s="9">
        <f t="shared" si="7"/>
        <v>10282047</v>
      </c>
      <c r="F53" s="9">
        <f t="shared" si="7"/>
        <v>18221741</v>
      </c>
      <c r="G53" s="9">
        <f t="shared" si="17"/>
        <v>1504381</v>
      </c>
      <c r="H53" s="9">
        <f t="shared" si="8"/>
        <v>19726122</v>
      </c>
      <c r="I53" s="9">
        <f t="shared" si="8"/>
        <v>11407086</v>
      </c>
      <c r="J53" s="9">
        <f t="shared" si="13"/>
        <v>333892</v>
      </c>
      <c r="K53" s="9">
        <f t="shared" si="18"/>
        <v>25606</v>
      </c>
      <c r="L53" s="9">
        <f t="shared" si="9"/>
        <v>359498</v>
      </c>
      <c r="M53" s="9">
        <f t="shared" si="14"/>
        <v>235455</v>
      </c>
      <c r="N53" s="9">
        <f t="shared" si="14"/>
        <v>501145</v>
      </c>
      <c r="O53" s="9">
        <f t="shared" si="19"/>
        <v>49320</v>
      </c>
      <c r="P53" s="9">
        <f t="shared" si="10"/>
        <v>550465</v>
      </c>
      <c r="Q53" s="9">
        <f t="shared" si="15"/>
        <v>339870</v>
      </c>
      <c r="R53" s="9">
        <f t="shared" si="11"/>
        <v>30994841</v>
      </c>
      <c r="S53" s="9">
        <f t="shared" si="20"/>
        <v>3809739</v>
      </c>
      <c r="T53" s="9">
        <f t="shared" si="12"/>
        <v>34804580</v>
      </c>
      <c r="U53" s="9">
        <f t="shared" si="12"/>
        <v>22264458</v>
      </c>
      <c r="V53" s="9">
        <f t="shared" si="12"/>
        <v>57069038</v>
      </c>
      <c r="W53" s="53"/>
    </row>
    <row r="54" spans="1:23" s="123" customFormat="1" ht="17.149999999999999" customHeight="1" x14ac:dyDescent="0.35">
      <c r="A54" s="122" t="s">
        <v>218</v>
      </c>
      <c r="B54" s="9">
        <f>B22+B38</f>
        <v>12890846</v>
      </c>
      <c r="C54" s="9">
        <f t="shared" si="16"/>
        <v>2281111</v>
      </c>
      <c r="D54" s="9">
        <f>D22+D38</f>
        <v>15171957</v>
      </c>
      <c r="E54" s="9">
        <f t="shared" si="7"/>
        <v>9313347</v>
      </c>
      <c r="F54" s="9">
        <f>F22+F38</f>
        <v>19435190</v>
      </c>
      <c r="G54" s="9">
        <f>G22+G38</f>
        <v>1491896</v>
      </c>
      <c r="H54" s="9">
        <f>H22+H38</f>
        <v>20927086</v>
      </c>
      <c r="I54" s="9">
        <f>I22+I38</f>
        <v>10293263</v>
      </c>
      <c r="J54" s="9">
        <f t="shared" si="13"/>
        <v>333892</v>
      </c>
      <c r="K54" s="9">
        <f t="shared" si="18"/>
        <v>25606</v>
      </c>
      <c r="L54" s="9">
        <f t="shared" ref="L54:Q54" si="21">L22+L38</f>
        <v>359498</v>
      </c>
      <c r="M54" s="9">
        <f t="shared" si="21"/>
        <v>235455</v>
      </c>
      <c r="N54" s="9">
        <f t="shared" si="21"/>
        <v>501145</v>
      </c>
      <c r="O54" s="9">
        <f t="shared" si="21"/>
        <v>49320</v>
      </c>
      <c r="P54" s="9">
        <f t="shared" si="21"/>
        <v>550465</v>
      </c>
      <c r="Q54" s="9">
        <f t="shared" si="21"/>
        <v>339870</v>
      </c>
      <c r="R54" s="9">
        <f t="shared" si="11"/>
        <v>33161073</v>
      </c>
      <c r="S54" s="9">
        <f t="shared" si="20"/>
        <v>3847933</v>
      </c>
      <c r="T54" s="9">
        <f t="shared" si="12"/>
        <v>37009006</v>
      </c>
      <c r="U54" s="9">
        <f t="shared" si="12"/>
        <v>20181935</v>
      </c>
      <c r="V54" s="9">
        <f t="shared" si="12"/>
        <v>57190941</v>
      </c>
      <c r="W54" s="53" t="s">
        <v>219</v>
      </c>
    </row>
  </sheetData>
  <phoneticPr fontId="15" type="noConversion"/>
  <pageMargins left="0.7" right="0.7" top="0.75" bottom="0.75" header="0.3" footer="0.3"/>
  <pageSetup paperSize="9" scale="74" fitToWidth="0" fitToHeight="0" orientation="portrait" verticalDpi="4" r:id="rId1"/>
  <ignoredErrors>
    <ignoredError sqref="A43 A45:A52 A11 A13:A20 A22 A54 A27:A38" numberStoredAsText="1"/>
    <ignoredError sqref="L38 S37 P38" calculatedColumn="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BC767-F599-4CF3-A393-BCE2E0E2BACF}">
  <dimension ref="A1:I59"/>
  <sheetViews>
    <sheetView showGridLines="0" workbookViewId="0"/>
  </sheetViews>
  <sheetFormatPr defaultColWidth="9.1796875" defaultRowHeight="17.149999999999999" customHeight="1" x14ac:dyDescent="0.35"/>
  <cols>
    <col min="1" max="1" width="13.26953125" style="88" customWidth="1"/>
    <col min="2" max="2" width="14.81640625" style="6" customWidth="1"/>
    <col min="3" max="3" width="17.453125" style="6" customWidth="1"/>
    <col min="4" max="4" width="20.54296875" style="6" customWidth="1"/>
    <col min="5" max="5" width="17.7265625" style="6" customWidth="1"/>
    <col min="6" max="6" width="19.54296875" style="6" customWidth="1"/>
    <col min="7" max="7" width="16.7265625" style="6" customWidth="1"/>
    <col min="8" max="8" width="19.7265625" style="6" customWidth="1"/>
    <col min="9" max="9" width="72.7265625" style="6" customWidth="1"/>
    <col min="10" max="16384" width="9.1796875" style="88"/>
  </cols>
  <sheetData>
    <row r="1" spans="1:9" ht="25.5" customHeight="1" x14ac:dyDescent="0.35">
      <c r="A1" s="70" t="s">
        <v>243</v>
      </c>
    </row>
    <row r="2" spans="1:9" ht="17.149999999999999" customHeight="1" x14ac:dyDescent="0.35">
      <c r="A2" s="24" t="s">
        <v>244</v>
      </c>
    </row>
    <row r="3" spans="1:9" s="31" customFormat="1" ht="17.149999999999999" customHeight="1" x14ac:dyDescent="0.35">
      <c r="A3" s="24" t="s">
        <v>66</v>
      </c>
      <c r="B3" s="30"/>
      <c r="C3" s="29"/>
      <c r="D3" s="7"/>
      <c r="E3" s="7"/>
      <c r="F3" s="8"/>
    </row>
    <row r="4" spans="1:9" ht="17.149999999999999" customHeight="1" x14ac:dyDescent="0.35">
      <c r="A4" s="24" t="s">
        <v>245</v>
      </c>
      <c r="H4" s="18"/>
    </row>
    <row r="5" spans="1:9" ht="17.149999999999999" customHeight="1" x14ac:dyDescent="0.35">
      <c r="A5" s="24" t="s">
        <v>67</v>
      </c>
      <c r="E5" s="18"/>
      <c r="F5" s="18"/>
      <c r="H5" s="112"/>
    </row>
    <row r="6" spans="1:9" ht="17.149999999999999" customHeight="1" x14ac:dyDescent="0.35">
      <c r="A6" s="27" t="s">
        <v>68</v>
      </c>
      <c r="B6" s="89"/>
      <c r="C6" s="89"/>
      <c r="D6" s="89"/>
      <c r="E6" s="18"/>
      <c r="F6" s="18"/>
      <c r="H6" s="136"/>
    </row>
    <row r="7" spans="1:9" ht="25.5" customHeight="1" x14ac:dyDescent="0.35">
      <c r="A7" s="119" t="s">
        <v>246</v>
      </c>
    </row>
    <row r="8" spans="1:9" ht="31" customHeight="1" x14ac:dyDescent="0.35">
      <c r="A8" s="104" t="s">
        <v>183</v>
      </c>
      <c r="B8" s="110" t="s">
        <v>247</v>
      </c>
      <c r="C8" s="110" t="s">
        <v>248</v>
      </c>
      <c r="D8" s="110" t="s">
        <v>249</v>
      </c>
      <c r="E8" s="110" t="s">
        <v>250</v>
      </c>
      <c r="F8" s="110" t="s">
        <v>251</v>
      </c>
      <c r="G8" s="110" t="s">
        <v>252</v>
      </c>
      <c r="H8" s="105" t="s">
        <v>82</v>
      </c>
      <c r="I8" s="104" t="s">
        <v>22</v>
      </c>
    </row>
    <row r="9" spans="1:9" ht="17.149999999999999" customHeight="1" x14ac:dyDescent="0.35">
      <c r="A9" s="87" t="s">
        <v>151</v>
      </c>
      <c r="B9" s="10">
        <v>18975</v>
      </c>
      <c r="C9" s="10">
        <v>59446</v>
      </c>
      <c r="D9" s="10"/>
      <c r="E9" s="10"/>
      <c r="F9" s="10">
        <f t="shared" ref="F9:G22" si="0">B9+D9</f>
        <v>18975</v>
      </c>
      <c r="G9" s="10">
        <f t="shared" si="0"/>
        <v>59446</v>
      </c>
      <c r="H9" s="10">
        <f>F9+G9</f>
        <v>78421</v>
      </c>
      <c r="I9" s="107" t="s">
        <v>253</v>
      </c>
    </row>
    <row r="10" spans="1:9" ht="17.149999999999999" customHeight="1" x14ac:dyDescent="0.35">
      <c r="A10" s="122" t="s">
        <v>254</v>
      </c>
      <c r="B10" s="10">
        <v>1602</v>
      </c>
      <c r="C10" s="10">
        <v>1707</v>
      </c>
      <c r="D10" s="10"/>
      <c r="E10" s="10"/>
      <c r="F10" s="10">
        <f t="shared" si="0"/>
        <v>1602</v>
      </c>
      <c r="G10" s="10">
        <f t="shared" si="0"/>
        <v>1707</v>
      </c>
      <c r="H10" s="10">
        <f>F10+G10</f>
        <v>3309</v>
      </c>
      <c r="I10" s="111" t="s">
        <v>255</v>
      </c>
    </row>
    <row r="11" spans="1:9" ht="17.149999999999999" customHeight="1" x14ac:dyDescent="0.35">
      <c r="A11" s="122" t="s">
        <v>204</v>
      </c>
      <c r="B11" s="10">
        <v>121013</v>
      </c>
      <c r="C11" s="10">
        <v>171369</v>
      </c>
      <c r="D11" s="10"/>
      <c r="E11" s="10"/>
      <c r="F11" s="10">
        <f t="shared" si="0"/>
        <v>121013</v>
      </c>
      <c r="G11" s="10">
        <f t="shared" si="0"/>
        <v>171369</v>
      </c>
      <c r="H11" s="10">
        <f t="shared" ref="H11:H17" si="1">F11+G11</f>
        <v>292382</v>
      </c>
      <c r="I11" s="111" t="s">
        <v>89</v>
      </c>
    </row>
    <row r="12" spans="1:9" ht="17.149999999999999" customHeight="1" x14ac:dyDescent="0.35">
      <c r="A12" s="122">
        <v>2014</v>
      </c>
      <c r="B12" s="10">
        <v>189394</v>
      </c>
      <c r="C12" s="10">
        <v>279688</v>
      </c>
      <c r="D12" s="10"/>
      <c r="E12" s="10"/>
      <c r="F12" s="10">
        <f t="shared" si="0"/>
        <v>189394</v>
      </c>
      <c r="G12" s="10">
        <f t="shared" si="0"/>
        <v>279688</v>
      </c>
      <c r="H12" s="10">
        <f t="shared" si="1"/>
        <v>469082</v>
      </c>
      <c r="I12" s="111"/>
    </row>
    <row r="13" spans="1:9" ht="17.149999999999999" customHeight="1" x14ac:dyDescent="0.35">
      <c r="A13" s="122" t="s">
        <v>205</v>
      </c>
      <c r="B13" s="10">
        <v>505232</v>
      </c>
      <c r="C13" s="10">
        <v>718369</v>
      </c>
      <c r="D13" s="10">
        <v>137450</v>
      </c>
      <c r="E13" s="10">
        <v>147508</v>
      </c>
      <c r="F13" s="10">
        <f t="shared" si="0"/>
        <v>642682</v>
      </c>
      <c r="G13" s="10">
        <f t="shared" si="0"/>
        <v>865877</v>
      </c>
      <c r="H13" s="10">
        <f t="shared" si="1"/>
        <v>1508559</v>
      </c>
      <c r="I13" s="111" t="s">
        <v>95</v>
      </c>
    </row>
    <row r="14" spans="1:9" ht="17.149999999999999" customHeight="1" x14ac:dyDescent="0.35">
      <c r="A14" s="122" t="s">
        <v>206</v>
      </c>
      <c r="B14" s="10">
        <v>1265222</v>
      </c>
      <c r="C14" s="10">
        <v>1648563</v>
      </c>
      <c r="D14" s="10">
        <v>4693</v>
      </c>
      <c r="E14" s="10">
        <v>6994</v>
      </c>
      <c r="F14" s="10">
        <f t="shared" si="0"/>
        <v>1269915</v>
      </c>
      <c r="G14" s="10">
        <f t="shared" si="0"/>
        <v>1655557</v>
      </c>
      <c r="H14" s="10">
        <f t="shared" si="1"/>
        <v>2925472</v>
      </c>
      <c r="I14" s="111" t="s">
        <v>207</v>
      </c>
    </row>
    <row r="15" spans="1:9" ht="17.149999999999999" customHeight="1" x14ac:dyDescent="0.35">
      <c r="A15" s="122" t="s">
        <v>208</v>
      </c>
      <c r="B15" s="10">
        <v>2002465</v>
      </c>
      <c r="C15" s="10">
        <v>2586215</v>
      </c>
      <c r="D15" s="10">
        <v>72544</v>
      </c>
      <c r="E15" s="10">
        <v>88565</v>
      </c>
      <c r="F15" s="10">
        <f t="shared" si="0"/>
        <v>2075009</v>
      </c>
      <c r="G15" s="10">
        <f t="shared" si="0"/>
        <v>2674780</v>
      </c>
      <c r="H15" s="10">
        <f t="shared" si="1"/>
        <v>4749789</v>
      </c>
      <c r="I15" s="111" t="s">
        <v>110</v>
      </c>
    </row>
    <row r="16" spans="1:9" ht="17.149999999999999" customHeight="1" x14ac:dyDescent="0.35">
      <c r="A16" s="122" t="s">
        <v>209</v>
      </c>
      <c r="B16" s="10">
        <v>2126465</v>
      </c>
      <c r="C16" s="10">
        <f>SUM(Table2!$C$31:$C$34)</f>
        <v>2668327</v>
      </c>
      <c r="D16" s="10">
        <v>86950</v>
      </c>
      <c r="E16" s="10">
        <v>107809</v>
      </c>
      <c r="F16" s="10">
        <f t="shared" si="0"/>
        <v>2213415</v>
      </c>
      <c r="G16" s="10">
        <f t="shared" si="0"/>
        <v>2776136</v>
      </c>
      <c r="H16" s="10">
        <f t="shared" si="1"/>
        <v>4989551</v>
      </c>
      <c r="I16" s="111" t="s">
        <v>256</v>
      </c>
    </row>
    <row r="17" spans="1:9" ht="17.149999999999999" customHeight="1" x14ac:dyDescent="0.35">
      <c r="A17" s="122" t="s">
        <v>211</v>
      </c>
      <c r="B17" s="10">
        <v>1957388</v>
      </c>
      <c r="C17" s="10">
        <f>SUM(Table2!$C$35:$C$38)</f>
        <v>2383830</v>
      </c>
      <c r="D17" s="10">
        <v>55047</v>
      </c>
      <c r="E17" s="10">
        <v>73718</v>
      </c>
      <c r="F17" s="10">
        <f t="shared" si="0"/>
        <v>2012435</v>
      </c>
      <c r="G17" s="10">
        <f t="shared" si="0"/>
        <v>2457548</v>
      </c>
      <c r="H17" s="10">
        <f t="shared" si="1"/>
        <v>4469983</v>
      </c>
      <c r="I17" s="111" t="s">
        <v>212</v>
      </c>
    </row>
    <row r="18" spans="1:9" ht="17.149999999999999" customHeight="1" x14ac:dyDescent="0.35">
      <c r="A18" s="122" t="s">
        <v>213</v>
      </c>
      <c r="B18" s="10">
        <v>1334275</v>
      </c>
      <c r="C18" s="10">
        <f>SUM(Table2!$C$39:$C$42)</f>
        <v>1674063</v>
      </c>
      <c r="D18" s="10">
        <v>53886</v>
      </c>
      <c r="E18" s="10">
        <v>80270</v>
      </c>
      <c r="F18" s="10">
        <f t="shared" si="0"/>
        <v>1388161</v>
      </c>
      <c r="G18" s="10">
        <f t="shared" si="0"/>
        <v>1754333</v>
      </c>
      <c r="H18" s="10">
        <f>F18+G18</f>
        <v>3142494</v>
      </c>
      <c r="I18" s="111" t="s">
        <v>257</v>
      </c>
    </row>
    <row r="19" spans="1:9" ht="17.149999999999999" customHeight="1" x14ac:dyDescent="0.35">
      <c r="A19" s="122" t="s">
        <v>215</v>
      </c>
      <c r="B19" s="10">
        <v>1508788</v>
      </c>
      <c r="C19" s="10">
        <f>SUM(Table2!$C$43:$C$46)</f>
        <v>2016512</v>
      </c>
      <c r="D19" s="10">
        <v>85342</v>
      </c>
      <c r="E19" s="10">
        <v>112758</v>
      </c>
      <c r="F19" s="10">
        <f t="shared" si="0"/>
        <v>1594130</v>
      </c>
      <c r="G19" s="10">
        <f t="shared" si="0"/>
        <v>2129270</v>
      </c>
      <c r="H19" s="10">
        <f>F19+G19</f>
        <v>3723400</v>
      </c>
      <c r="I19" s="111" t="s">
        <v>258</v>
      </c>
    </row>
    <row r="20" spans="1:9" ht="17.149999999999999" customHeight="1" x14ac:dyDescent="0.35">
      <c r="A20" s="122" t="s">
        <v>217</v>
      </c>
      <c r="B20" s="10">
        <f>SUM(Table2!$B$47:$B$50)</f>
        <v>1521478</v>
      </c>
      <c r="C20" s="10">
        <f>SUM(Table2!$C$47:$C$50)</f>
        <v>2006842</v>
      </c>
      <c r="D20" s="10">
        <v>18829</v>
      </c>
      <c r="E20" s="10">
        <v>29582</v>
      </c>
      <c r="F20" s="10">
        <f t="shared" si="0"/>
        <v>1540307</v>
      </c>
      <c r="G20" s="10">
        <f t="shared" si="0"/>
        <v>2036424</v>
      </c>
      <c r="H20" s="10">
        <f>F20+G20</f>
        <v>3576731</v>
      </c>
      <c r="I20" s="111" t="s">
        <v>156</v>
      </c>
    </row>
    <row r="21" spans="1:9" ht="17.149999999999999" customHeight="1" x14ac:dyDescent="0.35">
      <c r="A21" s="87">
        <v>2023</v>
      </c>
      <c r="B21" s="10">
        <f>SUM(Table2!$B$51:$B$54)</f>
        <v>1436298</v>
      </c>
      <c r="C21" s="10">
        <f>SUM(Table2!$C$51:$C$54)</f>
        <v>1828432</v>
      </c>
      <c r="D21" s="10">
        <v>11840</v>
      </c>
      <c r="E21" s="10">
        <v>20204</v>
      </c>
      <c r="F21" s="10">
        <f t="shared" si="0"/>
        <v>1448138</v>
      </c>
      <c r="G21" s="10">
        <f t="shared" si="0"/>
        <v>1848636</v>
      </c>
      <c r="H21" s="10">
        <f>F21+G21</f>
        <v>3296774</v>
      </c>
      <c r="I21" s="111"/>
    </row>
    <row r="22" spans="1:9" ht="17.149999999999999" customHeight="1" x14ac:dyDescent="0.35">
      <c r="A22" s="137" t="s">
        <v>218</v>
      </c>
      <c r="B22" s="69">
        <f>SUM(Table2!$B$55:$B$57)</f>
        <v>940110</v>
      </c>
      <c r="C22" s="69">
        <f>SUM(Table2!$C$55:$C$57)</f>
        <v>1150847</v>
      </c>
      <c r="D22" s="69"/>
      <c r="E22" s="69"/>
      <c r="F22" s="69">
        <f t="shared" si="0"/>
        <v>940110</v>
      </c>
      <c r="G22" s="69">
        <f t="shared" si="0"/>
        <v>1150847</v>
      </c>
      <c r="H22" s="69">
        <f>F22+G22</f>
        <v>2090957</v>
      </c>
      <c r="I22" s="138" t="s">
        <v>259</v>
      </c>
    </row>
    <row r="23" spans="1:9" ht="17.149999999999999" customHeight="1" x14ac:dyDescent="0.35">
      <c r="A23" s="122" t="s">
        <v>82</v>
      </c>
      <c r="B23" s="69">
        <f>SUM($B$9:$B$22)</f>
        <v>14928705</v>
      </c>
      <c r="C23" s="69">
        <f>SUM($C$9:$C$22)</f>
        <v>19194210</v>
      </c>
      <c r="D23" s="69">
        <f>SUM($D$9:$D$22)</f>
        <v>526581</v>
      </c>
      <c r="E23" s="69">
        <f>SUM($E$9:$E$22)</f>
        <v>667408</v>
      </c>
      <c r="F23" s="69">
        <f>SUM($F$9:$F$22)</f>
        <v>15455286</v>
      </c>
      <c r="G23" s="69">
        <f>SUM($G$9:$G$22)</f>
        <v>19861618</v>
      </c>
      <c r="H23" s="69">
        <f>SUM($H$9:$H$22)</f>
        <v>35316904</v>
      </c>
      <c r="I23" s="111"/>
    </row>
    <row r="24" spans="1:9" ht="17.149999999999999" customHeight="1" x14ac:dyDescent="0.35">
      <c r="A24" s="122"/>
      <c r="B24" s="122"/>
      <c r="C24" s="122"/>
      <c r="D24" s="122"/>
      <c r="E24" s="122"/>
      <c r="F24" s="122"/>
      <c r="G24" s="122"/>
      <c r="H24" s="122"/>
      <c r="I24" s="122"/>
    </row>
    <row r="25" spans="1:9" ht="25.5" customHeight="1" x14ac:dyDescent="0.35">
      <c r="A25" s="119" t="s">
        <v>260</v>
      </c>
      <c r="B25" s="103"/>
      <c r="C25" s="103"/>
      <c r="D25" s="103"/>
      <c r="E25" s="103"/>
      <c r="F25" s="103"/>
      <c r="G25" s="103"/>
      <c r="H25" s="103"/>
      <c r="I25" s="103"/>
    </row>
    <row r="26" spans="1:9" ht="31" customHeight="1" x14ac:dyDescent="0.35">
      <c r="A26" s="104" t="s">
        <v>183</v>
      </c>
      <c r="B26" s="110" t="s">
        <v>247</v>
      </c>
      <c r="C26" s="110" t="s">
        <v>248</v>
      </c>
      <c r="D26" s="110" t="s">
        <v>249</v>
      </c>
      <c r="E26" s="110" t="s">
        <v>250</v>
      </c>
      <c r="F26" s="110" t="s">
        <v>251</v>
      </c>
      <c r="G26" s="110" t="s">
        <v>252</v>
      </c>
      <c r="H26" s="105" t="s">
        <v>82</v>
      </c>
      <c r="I26" s="104" t="s">
        <v>22</v>
      </c>
    </row>
    <row r="27" spans="1:9" ht="17.149999999999999" customHeight="1" x14ac:dyDescent="0.35">
      <c r="A27" s="87" t="s">
        <v>151</v>
      </c>
      <c r="B27" s="10">
        <v>9865</v>
      </c>
      <c r="C27" s="10">
        <v>320499</v>
      </c>
      <c r="D27" s="10"/>
      <c r="E27" s="10"/>
      <c r="F27" s="10">
        <f t="shared" ref="F27:G39" si="2">B27+D27</f>
        <v>9865</v>
      </c>
      <c r="G27" s="10">
        <f t="shared" si="2"/>
        <v>320499</v>
      </c>
      <c r="H27" s="10">
        <f>F27+G27</f>
        <v>330364</v>
      </c>
      <c r="I27" s="107" t="s">
        <v>261</v>
      </c>
    </row>
    <row r="28" spans="1:9" ht="17.149999999999999" customHeight="1" x14ac:dyDescent="0.35">
      <c r="A28" s="122" t="s">
        <v>254</v>
      </c>
      <c r="B28" s="10">
        <v>330</v>
      </c>
      <c r="C28" s="10">
        <v>71289</v>
      </c>
      <c r="D28" s="10"/>
      <c r="E28" s="10"/>
      <c r="F28" s="10">
        <f t="shared" si="2"/>
        <v>330</v>
      </c>
      <c r="G28" s="10">
        <f t="shared" si="2"/>
        <v>71289</v>
      </c>
      <c r="H28" s="10">
        <f>F28+G28</f>
        <v>71619</v>
      </c>
      <c r="I28" s="111" t="s">
        <v>255</v>
      </c>
    </row>
    <row r="29" spans="1:9" ht="17.149999999999999" customHeight="1" x14ac:dyDescent="0.35">
      <c r="A29" s="122" t="s">
        <v>204</v>
      </c>
      <c r="B29" s="10">
        <v>1855</v>
      </c>
      <c r="C29" s="10">
        <v>117276</v>
      </c>
      <c r="D29" s="10"/>
      <c r="E29" s="10"/>
      <c r="F29" s="10">
        <f t="shared" si="2"/>
        <v>1855</v>
      </c>
      <c r="G29" s="10">
        <f t="shared" si="2"/>
        <v>117276</v>
      </c>
      <c r="H29" s="10">
        <f t="shared" ref="H29:H35" si="3">F29+G29</f>
        <v>119131</v>
      </c>
      <c r="I29" s="111" t="s">
        <v>89</v>
      </c>
    </row>
    <row r="30" spans="1:9" ht="17.149999999999999" customHeight="1" x14ac:dyDescent="0.35">
      <c r="A30" s="122">
        <v>2014</v>
      </c>
      <c r="B30" s="10">
        <v>2546</v>
      </c>
      <c r="C30" s="10">
        <v>63687</v>
      </c>
      <c r="D30" s="10"/>
      <c r="E30" s="10"/>
      <c r="F30" s="10">
        <f t="shared" si="2"/>
        <v>2546</v>
      </c>
      <c r="G30" s="10">
        <f t="shared" si="2"/>
        <v>63687</v>
      </c>
      <c r="H30" s="10">
        <f t="shared" si="3"/>
        <v>66233</v>
      </c>
      <c r="I30" s="111"/>
    </row>
    <row r="31" spans="1:9" ht="17.149999999999999" customHeight="1" x14ac:dyDescent="0.35">
      <c r="A31" s="122" t="s">
        <v>205</v>
      </c>
      <c r="B31" s="10">
        <v>21569</v>
      </c>
      <c r="C31" s="10">
        <v>60947</v>
      </c>
      <c r="D31" s="10">
        <v>30549</v>
      </c>
      <c r="E31" s="10">
        <v>31003</v>
      </c>
      <c r="F31" s="10">
        <f t="shared" si="2"/>
        <v>52118</v>
      </c>
      <c r="G31" s="10">
        <f t="shared" si="2"/>
        <v>91950</v>
      </c>
      <c r="H31" s="10">
        <f t="shared" si="3"/>
        <v>144068</v>
      </c>
      <c r="I31" s="111" t="s">
        <v>95</v>
      </c>
    </row>
    <row r="32" spans="1:9" ht="17.149999999999999" customHeight="1" x14ac:dyDescent="0.35">
      <c r="A32" s="122" t="s">
        <v>206</v>
      </c>
      <c r="B32" s="10">
        <v>15413</v>
      </c>
      <c r="C32" s="10">
        <v>46772</v>
      </c>
      <c r="D32" s="10">
        <v>33575</v>
      </c>
      <c r="E32" s="10">
        <v>31738</v>
      </c>
      <c r="F32" s="10">
        <f t="shared" si="2"/>
        <v>48988</v>
      </c>
      <c r="G32" s="10">
        <f t="shared" si="2"/>
        <v>78510</v>
      </c>
      <c r="H32" s="10">
        <f t="shared" si="3"/>
        <v>127498</v>
      </c>
      <c r="I32" s="111" t="s">
        <v>207</v>
      </c>
    </row>
    <row r="33" spans="1:9" ht="17.149999999999999" customHeight="1" x14ac:dyDescent="0.35">
      <c r="A33" s="122" t="s">
        <v>208</v>
      </c>
      <c r="B33" s="10">
        <v>12316</v>
      </c>
      <c r="C33" s="10">
        <v>47680</v>
      </c>
      <c r="D33" s="10">
        <v>51453</v>
      </c>
      <c r="E33" s="10">
        <v>36622</v>
      </c>
      <c r="F33" s="10">
        <f t="shared" si="2"/>
        <v>63769</v>
      </c>
      <c r="G33" s="10">
        <f t="shared" si="2"/>
        <v>84302</v>
      </c>
      <c r="H33" s="10">
        <f t="shared" si="3"/>
        <v>148071</v>
      </c>
      <c r="I33" s="111" t="s">
        <v>110</v>
      </c>
    </row>
    <row r="34" spans="1:9" ht="17.149999999999999" customHeight="1" x14ac:dyDescent="0.35">
      <c r="A34" s="122" t="s">
        <v>209</v>
      </c>
      <c r="B34" s="10">
        <f>SUM(Table4!$B$31:$C$34)</f>
        <v>18866</v>
      </c>
      <c r="C34" s="10">
        <f>SUM(Table4!$D$31:$E$34)</f>
        <v>59081</v>
      </c>
      <c r="D34" s="10">
        <v>33617</v>
      </c>
      <c r="E34" s="10">
        <v>33753</v>
      </c>
      <c r="F34" s="10">
        <f t="shared" si="2"/>
        <v>52483</v>
      </c>
      <c r="G34" s="10">
        <f t="shared" si="2"/>
        <v>92834</v>
      </c>
      <c r="H34" s="10">
        <f t="shared" si="3"/>
        <v>145317</v>
      </c>
      <c r="I34" s="111" t="s">
        <v>256</v>
      </c>
    </row>
    <row r="35" spans="1:9" ht="17.149999999999999" customHeight="1" x14ac:dyDescent="0.35">
      <c r="A35" s="122" t="s">
        <v>211</v>
      </c>
      <c r="B35" s="10">
        <f>SUM(Table4!$B$35:$C$38)</f>
        <v>17982</v>
      </c>
      <c r="C35" s="10">
        <f>SUM(Table4!$D$35:$E$38)</f>
        <v>75642</v>
      </c>
      <c r="D35" s="10">
        <v>13018</v>
      </c>
      <c r="E35" s="10">
        <v>14112</v>
      </c>
      <c r="F35" s="10">
        <f t="shared" si="2"/>
        <v>31000</v>
      </c>
      <c r="G35" s="10">
        <f t="shared" si="2"/>
        <v>89754</v>
      </c>
      <c r="H35" s="10">
        <f t="shared" si="3"/>
        <v>120754</v>
      </c>
      <c r="I35" s="111" t="s">
        <v>212</v>
      </c>
    </row>
    <row r="36" spans="1:9" ht="17.149999999999999" customHeight="1" x14ac:dyDescent="0.35">
      <c r="A36" s="122" t="s">
        <v>213</v>
      </c>
      <c r="B36" s="10">
        <f>SUM(Table4!$B$39:$C$42)</f>
        <v>9531</v>
      </c>
      <c r="C36" s="10">
        <f>SUM(Table4!$D$39:$E$42)</f>
        <v>63438</v>
      </c>
      <c r="D36" s="10">
        <v>13956</v>
      </c>
      <c r="E36" s="10">
        <v>11629</v>
      </c>
      <c r="F36" s="10">
        <f t="shared" si="2"/>
        <v>23487</v>
      </c>
      <c r="G36" s="10">
        <f t="shared" si="2"/>
        <v>75067</v>
      </c>
      <c r="H36" s="10">
        <f>F36+G36</f>
        <v>98554</v>
      </c>
      <c r="I36" s="111" t="s">
        <v>257</v>
      </c>
    </row>
    <row r="37" spans="1:9" ht="17.149999999999999" customHeight="1" x14ac:dyDescent="0.35">
      <c r="A37" s="122" t="s">
        <v>215</v>
      </c>
      <c r="B37" s="10">
        <f>SUM(Table4!$B$43:$C$46)</f>
        <v>16034</v>
      </c>
      <c r="C37" s="10">
        <f>SUM(Table4!$D$43:$E$46)</f>
        <v>98117</v>
      </c>
      <c r="D37" s="10">
        <v>12070</v>
      </c>
      <c r="E37" s="10">
        <v>19651</v>
      </c>
      <c r="F37" s="10">
        <f t="shared" si="2"/>
        <v>28104</v>
      </c>
      <c r="G37" s="10">
        <f t="shared" si="2"/>
        <v>117768</v>
      </c>
      <c r="H37" s="10">
        <f>F37+G37</f>
        <v>145872</v>
      </c>
      <c r="I37" s="111" t="s">
        <v>258</v>
      </c>
    </row>
    <row r="38" spans="1:9" ht="17.149999999999999" customHeight="1" x14ac:dyDescent="0.35">
      <c r="A38" s="122" t="s">
        <v>217</v>
      </c>
      <c r="B38" s="10">
        <f>SUM(Table4!$B$47:$C$50)</f>
        <v>18734</v>
      </c>
      <c r="C38" s="10">
        <f>SUM(Table4!$D$47:$E$50)</f>
        <v>95382</v>
      </c>
      <c r="D38" s="10">
        <v>9945</v>
      </c>
      <c r="E38" s="10">
        <v>20583</v>
      </c>
      <c r="F38" s="10">
        <f t="shared" si="2"/>
        <v>28679</v>
      </c>
      <c r="G38" s="10">
        <f t="shared" si="2"/>
        <v>115965</v>
      </c>
      <c r="H38" s="10">
        <f>F38+G38</f>
        <v>144644</v>
      </c>
      <c r="I38" s="111" t="s">
        <v>156</v>
      </c>
    </row>
    <row r="39" spans="1:9" ht="17.149999999999999" customHeight="1" x14ac:dyDescent="0.35">
      <c r="A39" s="87">
        <v>2023</v>
      </c>
      <c r="B39" s="10">
        <f>SUM(Table4!$B$51:$C$54)</f>
        <v>21538</v>
      </c>
      <c r="C39" s="10">
        <f>SUM(Table4!$D$51:$E$54)</f>
        <v>125901</v>
      </c>
      <c r="D39" s="10">
        <v>15846</v>
      </c>
      <c r="E39" s="10">
        <v>38480</v>
      </c>
      <c r="F39" s="10">
        <f t="shared" si="2"/>
        <v>37384</v>
      </c>
      <c r="G39" s="10">
        <f t="shared" si="2"/>
        <v>164381</v>
      </c>
      <c r="H39" s="10">
        <f>F39+G39</f>
        <v>201765</v>
      </c>
      <c r="I39" s="111"/>
    </row>
    <row r="40" spans="1:9" ht="17.149999999999999" customHeight="1" x14ac:dyDescent="0.35">
      <c r="A40" s="137" t="s">
        <v>218</v>
      </c>
      <c r="B40" s="69">
        <f>SUM(Table4!$B$55:$C$57)</f>
        <v>16064</v>
      </c>
      <c r="C40" s="69">
        <f>SUM(Table4!$D$55:$E$57)</f>
        <v>78279</v>
      </c>
      <c r="D40" s="69"/>
      <c r="E40" s="69"/>
      <c r="F40" s="69">
        <f>B40+D40</f>
        <v>16064</v>
      </c>
      <c r="G40" s="69">
        <f>C40+E40</f>
        <v>78279</v>
      </c>
      <c r="H40" s="69">
        <f>F40+G40</f>
        <v>94343</v>
      </c>
      <c r="I40" s="138" t="s">
        <v>259</v>
      </c>
    </row>
    <row r="41" spans="1:9" ht="17.149999999999999" customHeight="1" x14ac:dyDescent="0.35">
      <c r="A41" s="111" t="s">
        <v>82</v>
      </c>
      <c r="B41" s="10">
        <f t="shared" ref="B41:H41" si="4">SUM(B27:B40)</f>
        <v>182643</v>
      </c>
      <c r="C41" s="10">
        <f t="shared" si="4"/>
        <v>1323990</v>
      </c>
      <c r="D41" s="10">
        <f t="shared" si="4"/>
        <v>214029</v>
      </c>
      <c r="E41" s="10">
        <f t="shared" si="4"/>
        <v>237571</v>
      </c>
      <c r="F41" s="10">
        <f t="shared" si="4"/>
        <v>396672</v>
      </c>
      <c r="G41" s="10">
        <f t="shared" si="4"/>
        <v>1561561</v>
      </c>
      <c r="H41" s="10">
        <f t="shared" si="4"/>
        <v>1958233</v>
      </c>
      <c r="I41" s="111"/>
    </row>
    <row r="42" spans="1:9" ht="17.149999999999999" customHeight="1" x14ac:dyDescent="0.35">
      <c r="A42" s="111"/>
      <c r="B42" s="65"/>
      <c r="C42" s="10"/>
      <c r="D42" s="65"/>
      <c r="E42" s="10"/>
      <c r="F42" s="10"/>
      <c r="G42" s="65"/>
      <c r="H42" s="10"/>
      <c r="I42" s="111"/>
    </row>
    <row r="43" spans="1:9" ht="25.5" customHeight="1" x14ac:dyDescent="0.35">
      <c r="A43" s="119" t="s">
        <v>262</v>
      </c>
      <c r="B43" s="103"/>
      <c r="C43" s="103"/>
      <c r="D43" s="103"/>
      <c r="E43" s="103"/>
      <c r="F43" s="103"/>
      <c r="G43" s="103"/>
      <c r="H43" s="103"/>
      <c r="I43" s="103"/>
    </row>
    <row r="44" spans="1:9" ht="31" customHeight="1" x14ac:dyDescent="0.35">
      <c r="A44" s="104" t="s">
        <v>183</v>
      </c>
      <c r="B44" s="110" t="s">
        <v>247</v>
      </c>
      <c r="C44" s="110" t="s">
        <v>248</v>
      </c>
      <c r="D44" s="110" t="s">
        <v>249</v>
      </c>
      <c r="E44" s="110" t="s">
        <v>250</v>
      </c>
      <c r="F44" s="110" t="s">
        <v>251</v>
      </c>
      <c r="G44" s="110" t="s">
        <v>252</v>
      </c>
      <c r="H44" s="105" t="s">
        <v>82</v>
      </c>
      <c r="I44" s="104" t="s">
        <v>22</v>
      </c>
    </row>
    <row r="45" spans="1:9" ht="17.149999999999999" customHeight="1" x14ac:dyDescent="0.35">
      <c r="A45" s="87" t="s">
        <v>151</v>
      </c>
      <c r="B45" s="10">
        <f>B27+B9</f>
        <v>28840</v>
      </c>
      <c r="C45" s="10">
        <f>C27+C9</f>
        <v>379945</v>
      </c>
      <c r="D45" s="10"/>
      <c r="E45" s="10"/>
      <c r="F45" s="10">
        <f t="shared" ref="F45:H57" si="5">F9+F27</f>
        <v>28840</v>
      </c>
      <c r="G45" s="10">
        <f t="shared" si="5"/>
        <v>379945</v>
      </c>
      <c r="H45" s="10">
        <f t="shared" si="5"/>
        <v>408785</v>
      </c>
      <c r="I45" s="107" t="s">
        <v>263</v>
      </c>
    </row>
    <row r="46" spans="1:9" ht="17.149999999999999" customHeight="1" x14ac:dyDescent="0.35">
      <c r="A46" s="122" t="s">
        <v>254</v>
      </c>
      <c r="B46" s="10">
        <f t="shared" ref="B46:E58" si="6">B10+B28</f>
        <v>1932</v>
      </c>
      <c r="C46" s="10">
        <f t="shared" si="6"/>
        <v>72996</v>
      </c>
      <c r="D46" s="10"/>
      <c r="E46" s="10"/>
      <c r="F46" s="10">
        <f t="shared" si="5"/>
        <v>1932</v>
      </c>
      <c r="G46" s="10">
        <f t="shared" si="5"/>
        <v>72996</v>
      </c>
      <c r="H46" s="10">
        <f t="shared" si="5"/>
        <v>74928</v>
      </c>
      <c r="I46" s="111" t="s">
        <v>255</v>
      </c>
    </row>
    <row r="47" spans="1:9" ht="17.149999999999999" customHeight="1" x14ac:dyDescent="0.35">
      <c r="A47" s="122" t="s">
        <v>204</v>
      </c>
      <c r="B47" s="10">
        <f t="shared" si="6"/>
        <v>122868</v>
      </c>
      <c r="C47" s="10">
        <f t="shared" si="6"/>
        <v>288645</v>
      </c>
      <c r="D47" s="10"/>
      <c r="E47" s="10"/>
      <c r="F47" s="10">
        <f t="shared" si="5"/>
        <v>122868</v>
      </c>
      <c r="G47" s="10">
        <f t="shared" si="5"/>
        <v>288645</v>
      </c>
      <c r="H47" s="10">
        <f t="shared" si="5"/>
        <v>411513</v>
      </c>
      <c r="I47" s="111" t="s">
        <v>89</v>
      </c>
    </row>
    <row r="48" spans="1:9" ht="17.149999999999999" customHeight="1" x14ac:dyDescent="0.35">
      <c r="A48" s="122">
        <v>2014</v>
      </c>
      <c r="B48" s="10">
        <f t="shared" si="6"/>
        <v>191940</v>
      </c>
      <c r="C48" s="10">
        <f t="shared" si="6"/>
        <v>343375</v>
      </c>
      <c r="D48" s="10"/>
      <c r="E48" s="10"/>
      <c r="F48" s="10">
        <f t="shared" si="5"/>
        <v>191940</v>
      </c>
      <c r="G48" s="10">
        <f t="shared" si="5"/>
        <v>343375</v>
      </c>
      <c r="H48" s="10">
        <f t="shared" si="5"/>
        <v>535315</v>
      </c>
      <c r="I48" s="111"/>
    </row>
    <row r="49" spans="1:9" ht="17.149999999999999" customHeight="1" x14ac:dyDescent="0.35">
      <c r="A49" s="122" t="s">
        <v>205</v>
      </c>
      <c r="B49" s="10">
        <f t="shared" si="6"/>
        <v>526801</v>
      </c>
      <c r="C49" s="10">
        <f t="shared" si="6"/>
        <v>779316</v>
      </c>
      <c r="D49" s="10">
        <f t="shared" si="6"/>
        <v>167999</v>
      </c>
      <c r="E49" s="10">
        <f t="shared" si="6"/>
        <v>178511</v>
      </c>
      <c r="F49" s="10">
        <f t="shared" si="5"/>
        <v>694800</v>
      </c>
      <c r="G49" s="10">
        <f t="shared" si="5"/>
        <v>957827</v>
      </c>
      <c r="H49" s="10">
        <f t="shared" si="5"/>
        <v>1652627</v>
      </c>
      <c r="I49" s="111" t="s">
        <v>95</v>
      </c>
    </row>
    <row r="50" spans="1:9" ht="17.149999999999999" customHeight="1" x14ac:dyDescent="0.35">
      <c r="A50" s="122" t="s">
        <v>206</v>
      </c>
      <c r="B50" s="10">
        <f t="shared" si="6"/>
        <v>1280635</v>
      </c>
      <c r="C50" s="10">
        <f t="shared" si="6"/>
        <v>1695335</v>
      </c>
      <c r="D50" s="10">
        <f t="shared" si="6"/>
        <v>38268</v>
      </c>
      <c r="E50" s="10">
        <f t="shared" si="6"/>
        <v>38732</v>
      </c>
      <c r="F50" s="10">
        <f t="shared" si="5"/>
        <v>1318903</v>
      </c>
      <c r="G50" s="10">
        <f t="shared" si="5"/>
        <v>1734067</v>
      </c>
      <c r="H50" s="10">
        <f t="shared" si="5"/>
        <v>3052970</v>
      </c>
      <c r="I50" s="111" t="s">
        <v>207</v>
      </c>
    </row>
    <row r="51" spans="1:9" ht="17.149999999999999" customHeight="1" x14ac:dyDescent="0.35">
      <c r="A51" s="122" t="s">
        <v>208</v>
      </c>
      <c r="B51" s="10">
        <f t="shared" si="6"/>
        <v>2014781</v>
      </c>
      <c r="C51" s="10">
        <f t="shared" si="6"/>
        <v>2633895</v>
      </c>
      <c r="D51" s="10">
        <f t="shared" si="6"/>
        <v>123997</v>
      </c>
      <c r="E51" s="10">
        <f t="shared" si="6"/>
        <v>125187</v>
      </c>
      <c r="F51" s="10">
        <f t="shared" si="5"/>
        <v>2138778</v>
      </c>
      <c r="G51" s="10">
        <f t="shared" si="5"/>
        <v>2759082</v>
      </c>
      <c r="H51" s="10">
        <f t="shared" si="5"/>
        <v>4897860</v>
      </c>
      <c r="I51" s="111" t="s">
        <v>110</v>
      </c>
    </row>
    <row r="52" spans="1:9" ht="17.149999999999999" customHeight="1" x14ac:dyDescent="0.35">
      <c r="A52" s="122" t="s">
        <v>209</v>
      </c>
      <c r="B52" s="10">
        <f t="shared" si="6"/>
        <v>2145331</v>
      </c>
      <c r="C52" s="10">
        <f t="shared" si="6"/>
        <v>2727408</v>
      </c>
      <c r="D52" s="10">
        <f t="shared" si="6"/>
        <v>120567</v>
      </c>
      <c r="E52" s="10">
        <f t="shared" si="6"/>
        <v>141562</v>
      </c>
      <c r="F52" s="10">
        <f t="shared" si="5"/>
        <v>2265898</v>
      </c>
      <c r="G52" s="10">
        <f t="shared" si="5"/>
        <v>2868970</v>
      </c>
      <c r="H52" s="10">
        <f t="shared" si="5"/>
        <v>5134868</v>
      </c>
      <c r="I52" s="111" t="s">
        <v>256</v>
      </c>
    </row>
    <row r="53" spans="1:9" ht="17.149999999999999" customHeight="1" x14ac:dyDescent="0.35">
      <c r="A53" s="122" t="s">
        <v>211</v>
      </c>
      <c r="B53" s="10">
        <f t="shared" si="6"/>
        <v>1975370</v>
      </c>
      <c r="C53" s="10">
        <f t="shared" si="6"/>
        <v>2459472</v>
      </c>
      <c r="D53" s="10">
        <f t="shared" si="6"/>
        <v>68065</v>
      </c>
      <c r="E53" s="10">
        <f t="shared" si="6"/>
        <v>87830</v>
      </c>
      <c r="F53" s="10">
        <f t="shared" si="5"/>
        <v>2043435</v>
      </c>
      <c r="G53" s="10">
        <f t="shared" si="5"/>
        <v>2547302</v>
      </c>
      <c r="H53" s="10">
        <f t="shared" si="5"/>
        <v>4590737</v>
      </c>
      <c r="I53" s="111" t="s">
        <v>212</v>
      </c>
    </row>
    <row r="54" spans="1:9" ht="17.149999999999999" customHeight="1" x14ac:dyDescent="0.35">
      <c r="A54" s="122" t="s">
        <v>213</v>
      </c>
      <c r="B54" s="10">
        <f t="shared" si="6"/>
        <v>1343806</v>
      </c>
      <c r="C54" s="10">
        <f t="shared" si="6"/>
        <v>1737501</v>
      </c>
      <c r="D54" s="10">
        <f t="shared" si="6"/>
        <v>67842</v>
      </c>
      <c r="E54" s="10">
        <f t="shared" si="6"/>
        <v>91899</v>
      </c>
      <c r="F54" s="10">
        <f t="shared" si="5"/>
        <v>1411648</v>
      </c>
      <c r="G54" s="10">
        <f t="shared" si="5"/>
        <v>1829400</v>
      </c>
      <c r="H54" s="10">
        <f t="shared" si="5"/>
        <v>3241048</v>
      </c>
      <c r="I54" s="111" t="s">
        <v>257</v>
      </c>
    </row>
    <row r="55" spans="1:9" ht="17.149999999999999" customHeight="1" x14ac:dyDescent="0.35">
      <c r="A55" s="122" t="s">
        <v>215</v>
      </c>
      <c r="B55" s="10">
        <f t="shared" si="6"/>
        <v>1524822</v>
      </c>
      <c r="C55" s="10">
        <f t="shared" si="6"/>
        <v>2114629</v>
      </c>
      <c r="D55" s="10">
        <f t="shared" si="6"/>
        <v>97412</v>
      </c>
      <c r="E55" s="10">
        <f t="shared" si="6"/>
        <v>132409</v>
      </c>
      <c r="F55" s="10">
        <f t="shared" si="5"/>
        <v>1622234</v>
      </c>
      <c r="G55" s="10">
        <f t="shared" si="5"/>
        <v>2247038</v>
      </c>
      <c r="H55" s="10">
        <f t="shared" si="5"/>
        <v>3869272</v>
      </c>
      <c r="I55" s="111" t="s">
        <v>258</v>
      </c>
    </row>
    <row r="56" spans="1:9" ht="17.149999999999999" customHeight="1" x14ac:dyDescent="0.35">
      <c r="A56" s="122" t="s">
        <v>217</v>
      </c>
      <c r="B56" s="10">
        <f t="shared" si="6"/>
        <v>1540212</v>
      </c>
      <c r="C56" s="10">
        <f t="shared" si="6"/>
        <v>2102224</v>
      </c>
      <c r="D56" s="10">
        <f t="shared" si="6"/>
        <v>28774</v>
      </c>
      <c r="E56" s="10">
        <f t="shared" si="6"/>
        <v>50165</v>
      </c>
      <c r="F56" s="10">
        <f t="shared" si="5"/>
        <v>1568986</v>
      </c>
      <c r="G56" s="10">
        <f t="shared" si="5"/>
        <v>2152389</v>
      </c>
      <c r="H56" s="10">
        <f t="shared" si="5"/>
        <v>3721375</v>
      </c>
      <c r="I56" s="111" t="s">
        <v>156</v>
      </c>
    </row>
    <row r="57" spans="1:9" ht="17.149999999999999" customHeight="1" x14ac:dyDescent="0.35">
      <c r="A57" s="87">
        <v>2023</v>
      </c>
      <c r="B57" s="10">
        <f t="shared" si="6"/>
        <v>1457836</v>
      </c>
      <c r="C57" s="10">
        <f t="shared" si="6"/>
        <v>1954333</v>
      </c>
      <c r="D57" s="10">
        <f t="shared" si="6"/>
        <v>27686</v>
      </c>
      <c r="E57" s="10">
        <f t="shared" si="6"/>
        <v>58684</v>
      </c>
      <c r="F57" s="10">
        <f t="shared" si="5"/>
        <v>1485522</v>
      </c>
      <c r="G57" s="10">
        <f t="shared" si="5"/>
        <v>2013017</v>
      </c>
      <c r="H57" s="10">
        <f t="shared" si="5"/>
        <v>3498539</v>
      </c>
      <c r="I57" s="111"/>
    </row>
    <row r="58" spans="1:9" ht="17.149999999999999" customHeight="1" x14ac:dyDescent="0.35">
      <c r="A58" s="137" t="s">
        <v>218</v>
      </c>
      <c r="B58" s="69">
        <f>B22+B40</f>
        <v>956174</v>
      </c>
      <c r="C58" s="69">
        <f>C22+C40</f>
        <v>1229126</v>
      </c>
      <c r="D58" s="69">
        <f t="shared" si="6"/>
        <v>0</v>
      </c>
      <c r="E58" s="69">
        <f t="shared" si="6"/>
        <v>0</v>
      </c>
      <c r="F58" s="69">
        <f>F22+F40</f>
        <v>956174</v>
      </c>
      <c r="G58" s="69">
        <f>G22+G40</f>
        <v>1229126</v>
      </c>
      <c r="H58" s="69">
        <f>H22+H40</f>
        <v>2185300</v>
      </c>
      <c r="I58" s="138" t="s">
        <v>259</v>
      </c>
    </row>
    <row r="59" spans="1:9" ht="17.149999999999999" customHeight="1" x14ac:dyDescent="0.35">
      <c r="A59" s="122" t="s">
        <v>82</v>
      </c>
      <c r="B59" s="10">
        <f>SUM(B45:B58)</f>
        <v>15111348</v>
      </c>
      <c r="C59" s="10">
        <f>SUM(C45:C58)</f>
        <v>20518200</v>
      </c>
      <c r="D59" s="10">
        <f t="shared" ref="D59:E59" si="7">SUM(D45:D58)</f>
        <v>740610</v>
      </c>
      <c r="E59" s="10">
        <f t="shared" si="7"/>
        <v>904979</v>
      </c>
      <c r="F59" s="10">
        <f>SUM(F45:F58)</f>
        <v>15851958</v>
      </c>
      <c r="G59" s="10">
        <f>SUM(G45:G58)</f>
        <v>21423179</v>
      </c>
      <c r="H59" s="10">
        <f>SUM(H45:H58)</f>
        <v>37275137</v>
      </c>
      <c r="I59" s="111"/>
    </row>
  </sheetData>
  <pageMargins left="0.7" right="0.7" top="0.75" bottom="0.75" header="0.3" footer="0.3"/>
  <pageSetup paperSize="9" scale="74" fitToWidth="0" fitToHeight="0" orientation="portrait" verticalDpi="4" r:id="rId1"/>
  <ignoredErrors>
    <ignoredError sqref="A10:A22 A28:A40 A46:A58" numberStoredAsText="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FA03369A83358B49AD2E09682E46B37B000FF4A4A07C709F4AAF9DDC79B1375F4B" ma:contentTypeVersion="69" ma:contentTypeDescription="Create a new excel document." ma:contentTypeScope="" ma:versionID="f14fb210c9041324ef6f720fc0915876">
  <xsd:schema xmlns:xsd="http://www.w3.org/2001/XMLSchema" xmlns:xs="http://www.w3.org/2001/XMLSchema" xmlns:p="http://schemas.microsoft.com/office/2006/metadata/properties" xmlns:ns2="78f34e0d-c96b-42b2-99b8-77b844361183" xmlns:ns3="8c06df7e-f5df-4eef-bca1-5efbf40df90c" targetNamespace="http://schemas.microsoft.com/office/2006/metadata/properties" ma:root="true" ma:fieldsID="7f042f507809437956acfbf5a512e1ea" ns2:_="" ns3:_="">
    <xsd:import namespace="78f34e0d-c96b-42b2-99b8-77b844361183"/>
    <xsd:import namespace="8c06df7e-f5df-4eef-bca1-5efbf40df90c"/>
    <xsd:element name="properties">
      <xsd:complexType>
        <xsd:sequence>
          <xsd:element name="documentManagement">
            <xsd:complexType>
              <xsd:all>
                <xsd:element ref="ns2:_dlc_DocId" minOccurs="0"/>
                <xsd:element ref="ns2:_dlc_DocIdUrl" minOccurs="0"/>
                <xsd:element ref="ns2:_dlc_DocIdPersistId" minOccurs="0"/>
                <xsd:element ref="ns2:Document_x0020_Notes" minOccurs="0"/>
                <xsd:element ref="ns2:Security_x0020_Classification" minOccurs="0"/>
                <xsd:element ref="ns2:Descriptor" minOccurs="0"/>
                <xsd:element ref="ns2:Government_x0020_Body" minOccurs="0"/>
                <xsd:element ref="ns2:m975189f4ba442ecbf67d4147307b177" minOccurs="0"/>
                <xsd:element ref="ns2:TaxCatchAll" minOccurs="0"/>
                <xsd:element ref="ns2:TaxCatchAllLabel" minOccurs="0"/>
                <xsd:element ref="ns2:Retention_x0020_Label" minOccurs="0"/>
                <xsd:element ref="ns2:Date_x0020_Opened" minOccurs="0"/>
                <xsd:element ref="ns2:Date_x0020_Closed" minOccurs="0"/>
                <xsd:element ref="ns2:CIRRUSPreviousLocation" minOccurs="0"/>
                <xsd:element ref="ns2:CIRRUSPreviousID" minOccurs="0"/>
                <xsd:element ref="ns2:Handling_x0020_Instructions" minOccurs="0"/>
                <xsd:element ref="ns2:National_x0020_Caveat"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LegacyDocumentLink" minOccurs="0"/>
                <xsd:element ref="ns2:LegacyFolderLink" minOccurs="0"/>
                <xsd:element ref="ns2:LegacyRequestType" minOccurs="0"/>
                <xsd:element ref="ns3:BenefitsEvaluation" minOccurs="0"/>
                <xsd:element ref="ns2:LegacyData" minOccurs="0"/>
                <xsd:element ref="ns3:lcf76f155ced4ddcb4097134ff3c332f"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34e0d-c96b-42b2-99b8-77b8443611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Notes" ma:index="11" nillable="true" ma:displayName="Document Notes" ma:internalName="Document_0x0020_Notes" ma:readOnly="false">
      <xsd:simpleType>
        <xsd:restriction base="dms:Note"/>
      </xsd:simpleType>
    </xsd:element>
    <xsd:element name="Security_x0020_Classification" ma:index="12" nillable="true" ma:displayName="Security Classification" ma:default="OFFICIAL" ma:format="Dropdown" ma:indexed="true" ma:internalName="Security_x0020_Classification" ma:readOnly="false">
      <xsd:simpleType>
        <xsd:restriction base="dms:Choice">
          <xsd:enumeration value="OFFICIAL"/>
          <xsd:enumeration value="OFFICIAL - SENSITIVE"/>
        </xsd:restriction>
      </xsd:simpleType>
    </xsd:element>
    <xsd:element name="Descriptor" ma:index="13" nillable="true" ma:displayName="Descriptor" ma:format="Dropdown" ma:indexed="true" ma:internalName="Descriptor" ma:readOnly="false">
      <xsd:simpleType>
        <xsd:restriction base="dms:Choice">
          <xsd:enumeration value="COMMERCIAL"/>
          <xsd:enumeration value="PERSONAL"/>
          <xsd:enumeration value="LOCSEN"/>
        </xsd:restriction>
      </xsd:simpleType>
    </xsd:element>
    <xsd:element name="Government_x0020_Body" ma:index="14" nillable="true" ma:displayName="Government Body" ma:default="BEIS" ma:internalName="Government_x0020_Body" ma:readOnly="false">
      <xsd:simpleType>
        <xsd:restriction base="dms:Text">
          <xsd:maxLength value="255"/>
        </xsd:restriction>
      </xsd:simpleType>
    </xsd:element>
    <xsd:element name="m975189f4ba442ecbf67d4147307b177" ma:index="15" nillable="true" ma:taxonomy="true" ma:internalName="m975189f4ba442ecbf67d4147307b177" ma:taxonomyFieldName="Business_x0020_Unit" ma:displayName="Business Unit" ma:readOnly="false" ma:default="4;#Benefits Realisation|337b0f54-0f39-4a74-9c7d-5b0f4a07fbbe"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69ffa0d4-d15a-417a-af6f-753beaa1bb89}" ma:internalName="TaxCatchAll" ma:readOnly="false" ma:showField="CatchAllData"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69ffa0d4-d15a-417a-af6f-753beaa1bb89}" ma:internalName="TaxCatchAllLabel" ma:readOnly="true" ma:showField="CatchAllDataLabel"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Retention_x0020_Label" ma:index="19" nillable="true" ma:displayName="Retention Label" ma:default="HMG PPP Review" ma:internalName="Retention_x0020_Label" ma:readOnly="false">
      <xsd:simpleType>
        <xsd:restriction base="dms:Text">
          <xsd:maxLength value="255"/>
        </xsd:restriction>
      </xsd:simpleType>
    </xsd:element>
    <xsd:element name="Date_x0020_Opened" ma:index="20" nillable="true" ma:displayName="Date Opened" ma:default="[today]" ma:format="DateOnly" ma:internalName="Date_x0020_Opened" ma:readOnly="false">
      <xsd:simpleType>
        <xsd:restriction base="dms:DateTime"/>
      </xsd:simpleType>
    </xsd:element>
    <xsd:element name="Date_x0020_Closed" ma:index="21" nillable="true" ma:displayName="Date Closed" ma:format="DateOnly" ma:internalName="Date_x0020_Closed" ma:readOnly="false">
      <xsd:simpleType>
        <xsd:restriction base="dms:DateTime"/>
      </xsd:simpleType>
    </xsd:element>
    <xsd:element name="CIRRUSPreviousLocation" ma:index="2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23" nillable="true" ma:displayName="Previous Id" ma:description="The id of the document in its previous location." ma:internalName="CIRRUSPreviousID" ma:readOnly="false">
      <xsd:simpleType>
        <xsd:restriction base="dms:Text">
          <xsd:maxLength value="255"/>
        </xsd:restriction>
      </xsd:simpleType>
    </xsd:element>
    <xsd:element name="Handling_x0020_Instructions" ma:index="24" nillable="true" ma:displayName="Handling Instructions" ma:internalName="Handling_x0020_Instructions" ma:readOnly="false">
      <xsd:simpleType>
        <xsd:restriction base="dms:Text">
          <xsd:maxLength value="255"/>
        </xsd:restriction>
      </xsd:simpleType>
    </xsd:element>
    <xsd:element name="National_x0020_Caveat" ma:index="25" nillable="true" ma:displayName="National Caveat" ma:format="Dropdown" ma:indexed="true" ma:internalName="National_x0020_Caveat" ma:readOnly="false">
      <xsd:simpleType>
        <xsd:restriction base="dms:Choice">
          <xsd:enumeration value="UK EYES ONLY"/>
        </xsd:restriction>
      </xsd:simpleType>
    </xsd:element>
    <xsd:element name="CIRRUSPreviousRetentionPolicy" ma:index="26"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27" nillable="true" ma:displayName="Legacy Document Type" ma:internalName="LegacyDocumentType" ma:readOnly="false">
      <xsd:simpleType>
        <xsd:restriction base="dms:Text">
          <xsd:maxLength value="255"/>
        </xsd:restriction>
      </xsd:simpleType>
    </xsd:element>
    <xsd:element name="LegacyAdditionalAuthors" ma:index="28" nillable="true" ma:displayName="Legacy Additional Authors" ma:internalName="LegacyAdditionalAuthors" ma:readOnly="false">
      <xsd:simpleType>
        <xsd:restriction base="dms:Note"/>
      </xsd:simpleType>
    </xsd:element>
    <xsd:element name="LegacyFileplanTarget" ma:index="29" nillable="true" ma:displayName="Legacy Fileplan Target" ma:internalName="LegacyFileplanTarget" ma:readOnly="false">
      <xsd:simpleType>
        <xsd:restriction base="dms:Text">
          <xsd:maxLength value="255"/>
        </xsd:restriction>
      </xsd:simpleType>
    </xsd:element>
    <xsd:element name="LegacyNumericClass" ma:index="30" nillable="true" ma:displayName="Legacy Numeric Class" ma:internalName="LegacyNumericClass" ma:readOnly="false">
      <xsd:simpleType>
        <xsd:restriction base="dms:Text">
          <xsd:maxLength value="255"/>
        </xsd:restriction>
      </xsd:simpleType>
    </xsd:element>
    <xsd:element name="LegacyFolderType" ma:index="31" nillable="true" ma:displayName="Legacy Folder Type" ma:internalName="LegacyFolderType" ma:readOnly="false">
      <xsd:simpleType>
        <xsd:restriction base="dms:Text">
          <xsd:maxLength value="255"/>
        </xsd:restriction>
      </xsd:simpleType>
    </xsd:element>
    <xsd:element name="LegacyCustodian" ma:index="32" nillable="true" ma:displayName="Legacy Custodian" ma:internalName="LegacyCustodian" ma:readOnly="false">
      <xsd:simpleType>
        <xsd:restriction base="dms:Note"/>
      </xsd:simpleType>
    </xsd:element>
    <xsd:element name="LegacyRecordFolderIdentifier" ma:index="33" nillable="true" ma:displayName="Legacy Record Folder Identifier" ma:internalName="LegacyRecordFolderIdentifier" ma:readOnly="false">
      <xsd:simpleType>
        <xsd:restriction base="dms:Text">
          <xsd:maxLength value="255"/>
        </xsd:restriction>
      </xsd:simpleType>
    </xsd:element>
    <xsd:element name="LegacyCopyright" ma:index="34" nillable="true" ma:displayName="Legacy Copyright" ma:internalName="LegacyCopyright" ma:readOnly="false">
      <xsd:simpleType>
        <xsd:restriction base="dms:Text">
          <xsd:maxLength value="255"/>
        </xsd:restriction>
      </xsd:simpleType>
    </xsd:element>
    <xsd:element name="LegacyLastModifiedDate" ma:index="35" nillable="true" ma:displayName="Legacy Last Modified Date" ma:format="DateTime" ma:internalName="LegacyLastModifiedDate" ma:readOnly="false">
      <xsd:simpleType>
        <xsd:restriction base="dms:DateTime"/>
      </xsd:simpleType>
    </xsd:element>
    <xsd:element name="LegacyModifier" ma:index="36"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37" nillable="true" ma:displayName="Legacy Folder" ma:internalName="LegacyFolder" ma:readOnly="false">
      <xsd:simpleType>
        <xsd:restriction base="dms:Text">
          <xsd:maxLength value="255"/>
        </xsd:restriction>
      </xsd:simpleType>
    </xsd:element>
    <xsd:element name="LegacyContentType" ma:index="38" nillable="true" ma:displayName="Legacy Content Type" ma:internalName="LegacyContentType" ma:readOnly="false">
      <xsd:simpleType>
        <xsd:restriction base="dms:Text">
          <xsd:maxLength value="255"/>
        </xsd:restriction>
      </xsd:simpleType>
    </xsd:element>
    <xsd:element name="LegacyExpiryReviewDate" ma:index="39" nillable="true" ma:displayName="Legacy Expiry Review Date" ma:format="DateTime" ma:internalName="LegacyExpiryReviewDate" ma:readOnly="false">
      <xsd:simpleType>
        <xsd:restriction base="dms:DateTime"/>
      </xsd:simpleType>
    </xsd:element>
    <xsd:element name="LegacyLastActionDate" ma:index="40" nillable="true" ma:displayName="Legacy Last Action Date" ma:format="DateTime" ma:internalName="LegacyLastActionDate" ma:readOnly="false">
      <xsd:simpleType>
        <xsd:restriction base="dms:DateTime"/>
      </xsd:simpleType>
    </xsd:element>
    <xsd:element name="LegacyProtectiveMarking" ma:index="41" nillable="true" ma:displayName="Legacy Protective Marking" ma:internalName="LegacyProtectiveMarking" ma:readOnly="false">
      <xsd:simpleType>
        <xsd:restriction base="dms:Text">
          <xsd:maxLength value="255"/>
        </xsd:restriction>
      </xsd:simpleType>
    </xsd:element>
    <xsd:element name="LegacyDescriptor" ma:index="42" nillable="true" ma:displayName="Legacy Descriptor" ma:internalName="LegacyDescriptor" ma:readOnly="false">
      <xsd:simpleType>
        <xsd:restriction base="dms:Note"/>
      </xsd:simpleType>
    </xsd:element>
    <xsd:element name="LegacyTags" ma:index="43" nillable="true" ma:displayName="Legacy Tags" ma:internalName="LegacyTags" ma:readOnly="false">
      <xsd:simpleType>
        <xsd:restriction base="dms:Note"/>
      </xsd:simpleType>
    </xsd:element>
    <xsd:element name="LegacyReferencesFromOtherItems" ma:index="44" nillable="true" ma:displayName="Legacy References From Other Items" ma:internalName="LegacyReferencesFromOtherItems" ma:readOnly="false">
      <xsd:simpleType>
        <xsd:restriction base="dms:Text">
          <xsd:maxLength value="255"/>
        </xsd:restriction>
      </xsd:simpleType>
    </xsd:element>
    <xsd:element name="LegacyReferencesToOtherItems" ma:index="45" nillable="true" ma:displayName="Legacy References To Other Items" ma:internalName="LegacyReferencesToOtherItems" ma:readOnly="false">
      <xsd:simpleType>
        <xsd:restriction base="dms:Note"/>
      </xsd:simpleType>
    </xsd:element>
    <xsd:element name="LegacyStatusonTransfer" ma:index="46" nillable="true" ma:displayName="Legacy Status on Transfer" ma:internalName="LegacyStatusonTransfer" ma:readOnly="false">
      <xsd:simpleType>
        <xsd:restriction base="dms:Text">
          <xsd:maxLength value="255"/>
        </xsd:restriction>
      </xsd:simpleType>
    </xsd:element>
    <xsd:element name="LegacyDateClosed" ma:index="47" nillable="true" ma:displayName="Legacy Date Closed" ma:format="DateOnly" ma:internalName="LegacyDateClosed" ma:readOnly="false">
      <xsd:simpleType>
        <xsd:restriction base="dms:DateTime"/>
      </xsd:simpleType>
    </xsd:element>
    <xsd:element name="LegacyRecordCategoryIdentifier" ma:index="48" nillable="true" ma:displayName="Legacy Record Category Identifier" ma:internalName="LegacyRecordCategoryIdentifier" ma:readOnly="false">
      <xsd:simpleType>
        <xsd:restriction base="dms:Text">
          <xsd:maxLength value="255"/>
        </xsd:restriction>
      </xsd:simpleType>
    </xsd:element>
    <xsd:element name="LegacyDispositionAsOfDate" ma:index="49" nillable="true" ma:displayName="Legacy Disposition as of Date" ma:format="DateOnly" ma:internalName="LegacyDispositionAsOfDate" ma:readOnly="false">
      <xsd:simpleType>
        <xsd:restriction base="dms:DateTime"/>
      </xsd:simpleType>
    </xsd:element>
    <xsd:element name="LegacyHomeLocation" ma:index="50" nillable="true" ma:displayName="Legacy Home Location" ma:internalName="LegacyHomeLocation" ma:readOnly="false">
      <xsd:simpleType>
        <xsd:restriction base="dms:Text">
          <xsd:maxLength value="255"/>
        </xsd:restriction>
      </xsd:simpleType>
    </xsd:element>
    <xsd:element name="LegacyCurrentLocation" ma:index="51" nillable="true" ma:displayName="Legacy Current Location" ma:internalName="LegacyCurrentLocation" ma:readOnly="false">
      <xsd:simpleType>
        <xsd:restriction base="dms:Text">
          <xsd:maxLength value="255"/>
        </xsd:restriction>
      </xsd:simpleType>
    </xsd:element>
    <xsd:element name="LegacyPhysicalFormat" ma:index="52" nillable="true" ma:displayName="Legacy Physical Format" ma:default="0" ma:internalName="LegacyPhysicalFormat" ma:readOnly="false">
      <xsd:simpleType>
        <xsd:restriction base="dms:Boolean"/>
      </xsd:simpleType>
    </xsd:element>
    <xsd:element name="LegacyCaseReferenceNumber" ma:index="53" nillable="true" ma:displayName="Legacy Case Reference Number" ma:internalName="LegacyCaseReferenceNumber" ma:readOnly="false">
      <xsd:simpleType>
        <xsd:restriction base="dms:Note"/>
      </xsd:simpleType>
    </xsd:element>
    <xsd:element name="LegacyDateFileReceived" ma:index="54" nillable="true" ma:displayName="Legacy Date File Received" ma:format="DateOnly" ma:internalName="LegacyDateFileReceived" ma:readOnly="false">
      <xsd:simpleType>
        <xsd:restriction base="dms:DateTime"/>
      </xsd:simpleType>
    </xsd:element>
    <xsd:element name="LegacyDateFileRequested" ma:index="55" nillable="true" ma:displayName="Legacy Date File Requested" ma:format="DateOnly" ma:internalName="LegacyDateFileRequested" ma:readOnly="false">
      <xsd:simpleType>
        <xsd:restriction base="dms:DateTime"/>
      </xsd:simpleType>
    </xsd:element>
    <xsd:element name="LegacyDateFileReturned" ma:index="56" nillable="true" ma:displayName="Legacy Date File Returned" ma:format="DateOnly" ma:internalName="LegacyDateFileReturned" ma:readOnly="false">
      <xsd:simpleType>
        <xsd:restriction base="dms:DateTime"/>
      </xsd:simpleType>
    </xsd:element>
    <xsd:element name="LegacyMinister" ma:index="57" nillable="true" ma:displayName="Legacy Minister" ma:internalName="LegacyMinister" ma:readOnly="false">
      <xsd:simpleType>
        <xsd:restriction base="dms:Text">
          <xsd:maxLength value="255"/>
        </xsd:restriction>
      </xsd:simpleType>
    </xsd:element>
    <xsd:element name="LegacyMP" ma:index="58" nillable="true" ma:displayName="Legacy MP" ma:internalName="LegacyMP" ma:readOnly="false">
      <xsd:simpleType>
        <xsd:restriction base="dms:Text">
          <xsd:maxLength value="255"/>
        </xsd:restriction>
      </xsd:simpleType>
    </xsd:element>
    <xsd:element name="LegacyFolderNotes" ma:index="59" nillable="true" ma:displayName="Legacy Folder Notes" ma:internalName="LegacyFolderNotes" ma:readOnly="false">
      <xsd:simpleType>
        <xsd:restriction base="dms:Note"/>
      </xsd:simpleType>
    </xsd:element>
    <xsd:element name="LegacyPhysicalItemLocation" ma:index="60"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LegacyDocumentLink" ma:index="61" nillable="true" ma:displayName="Legacy Document Link" ma:internalName="LegacyDocumentLink" ma:readOnly="false">
      <xsd:simpleType>
        <xsd:restriction base="dms:Text">
          <xsd:maxLength value="255"/>
        </xsd:restriction>
      </xsd:simpleType>
    </xsd:element>
    <xsd:element name="LegacyFolderLink" ma:index="62" nillable="true" ma:displayName="Legacy Folder Link" ma:internalName="LegacyFolderLink" ma:readOnly="false">
      <xsd:simpleType>
        <xsd:restriction base="dms:Text">
          <xsd:maxLength value="255"/>
        </xsd:restriction>
      </xsd:simpleType>
    </xsd:element>
    <xsd:element name="LegacyRequestType" ma:index="63"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LegacyData" ma:index="65" nillable="true" ma:displayName="Legacy Data" ma:internalName="Legacy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6df7e-f5df-4eef-bca1-5efbf40df90c" elementFormDefault="qualified">
    <xsd:import namespace="http://schemas.microsoft.com/office/2006/documentManagement/types"/>
    <xsd:import namespace="http://schemas.microsoft.com/office/infopath/2007/PartnerControls"/>
    <xsd:element name="BenefitsEvaluation" ma:index="64" nillable="true" ma:displayName="Area" ma:default="Benefits &amp; Evaluation" ma:internalName="BenefitsEvaluation" ma:readOnly="false">
      <xsd:simpleType>
        <xsd:restriction base="dms:Text">
          <xsd:maxLength value="255"/>
        </xsd:restriction>
      </xsd:simpleType>
    </xsd:element>
    <xsd:element name="lcf76f155ced4ddcb4097134ff3c332f" ma:index="66" nillable="true" ma:displayName="Image Tags_0" ma:hidden="true" ma:internalName="lcf76f155ced4ddcb4097134ff3c332f">
      <xsd:simpleType>
        <xsd:restriction base="dms:Note"/>
      </xsd:simpleType>
    </xsd:element>
    <xsd:element name="_Flow_SignoffStatus" ma:index="67"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8f34e0d-c96b-42b2-99b8-77b844361183">HFMR37X5V2JZ-1220936107-107142</_dlc_DocId>
    <TaxCatchAll xmlns="78f34e0d-c96b-42b2-99b8-77b844361183">
      <Value>4</Value>
    </TaxCatchAll>
    <_dlc_DocIdUrl xmlns="78f34e0d-c96b-42b2-99b8-77b844361183">
      <Url>https://beisgov.sharepoint.com/sites/SMIP-Benefits-199/_layouts/15/DocIdRedir.aspx?ID=HFMR37X5V2JZ-1220936107-107142</Url>
      <Description>HFMR37X5V2JZ-1220936107-107142</Description>
    </_dlc_DocIdUrl>
    <m975189f4ba442ecbf67d4147307b177 xmlns="78f34e0d-c96b-42b2-99b8-77b844361183">
      <Terms xmlns="http://schemas.microsoft.com/office/infopath/2007/PartnerControls">
        <TermInfo xmlns="http://schemas.microsoft.com/office/infopath/2007/PartnerControls">
          <TermName xmlns="http://schemas.microsoft.com/office/infopath/2007/PartnerControls">Benefits Realisation</TermName>
          <TermId xmlns="http://schemas.microsoft.com/office/infopath/2007/PartnerControls">337b0f54-0f39-4a74-9c7d-5b0f4a07fbbe</TermId>
        </TermInfo>
      </Terms>
    </m975189f4ba442ecbf67d4147307b177>
    <Retention_x0020_Label xmlns="78f34e0d-c96b-42b2-99b8-77b844361183">HMG PPP Review</Retention_x0020_Label>
    <Government_x0020_Body xmlns="78f34e0d-c96b-42b2-99b8-77b844361183">BEIS</Government_x0020_Body>
    <Date_x0020_Opened xmlns="78f34e0d-c96b-42b2-99b8-77b844361183">2019-05-15T09:54:50+00:00</Date_x0020_Opened>
    <LegacyRecordCategoryIdentifier xmlns="78f34e0d-c96b-42b2-99b8-77b844361183" xsi:nil="true"/>
    <LegacyCaseReferenceNumber xmlns="78f34e0d-c96b-42b2-99b8-77b844361183" xsi:nil="true"/>
    <LegacyDateFileRequested xmlns="78f34e0d-c96b-42b2-99b8-77b844361183" xsi:nil="true"/>
    <Descriptor xmlns="78f34e0d-c96b-42b2-99b8-77b844361183">LOCSEN</Descriptor>
    <LegacyFolderType xmlns="78f34e0d-c96b-42b2-99b8-77b844361183" xsi:nil="true"/>
    <LegacyRecordFolderIdentifier xmlns="78f34e0d-c96b-42b2-99b8-77b844361183" xsi:nil="true"/>
    <LegacyFolder xmlns="78f34e0d-c96b-42b2-99b8-77b844361183" xsi:nil="true"/>
    <LegacyMP xmlns="78f34e0d-c96b-42b2-99b8-77b844361183" xsi:nil="true"/>
    <LegacyDateFileReceived xmlns="78f34e0d-c96b-42b2-99b8-77b844361183" xsi:nil="true"/>
    <LegacyFolderLink xmlns="78f34e0d-c96b-42b2-99b8-77b844361183" xsi:nil="true"/>
    <LegacyAdditionalAuthors xmlns="78f34e0d-c96b-42b2-99b8-77b844361183" xsi:nil="true"/>
    <LegacyDocumentLink xmlns="78f34e0d-c96b-42b2-99b8-77b844361183" xsi:nil="true"/>
    <National_x0020_Caveat xmlns="78f34e0d-c96b-42b2-99b8-77b844361183" xsi:nil="true"/>
    <CIRRUSPreviousLocation xmlns="78f34e0d-c96b-42b2-99b8-77b844361183" xsi:nil="true"/>
    <LegacyPhysicalItemLocation xmlns="78f34e0d-c96b-42b2-99b8-77b844361183" xsi:nil="true"/>
    <Security_x0020_Classification xmlns="78f34e0d-c96b-42b2-99b8-77b844361183">OFFICIAL</Security_x0020_Classification>
    <LegacyDescriptor xmlns="78f34e0d-c96b-42b2-99b8-77b844361183" xsi:nil="true"/>
    <LegacyRequestType xmlns="78f34e0d-c96b-42b2-99b8-77b844361183" xsi:nil="true"/>
    <LegacyLastModifiedDate xmlns="78f34e0d-c96b-42b2-99b8-77b844361183" xsi:nil="true"/>
    <LegacyDateClosed xmlns="78f34e0d-c96b-42b2-99b8-77b844361183" xsi:nil="true"/>
    <LegacyHomeLocation xmlns="78f34e0d-c96b-42b2-99b8-77b844361183" xsi:nil="true"/>
    <LegacyExpiryReviewDate xmlns="78f34e0d-c96b-42b2-99b8-77b844361183" xsi:nil="true"/>
    <LegacyPhysicalFormat xmlns="78f34e0d-c96b-42b2-99b8-77b844361183">false</LegacyPhysicalFormat>
    <LegacyDocumentType xmlns="78f34e0d-c96b-42b2-99b8-77b844361183" xsi:nil="true"/>
    <LegacyReferencesFromOtherItems xmlns="78f34e0d-c96b-42b2-99b8-77b844361183" xsi:nil="true"/>
    <LegacyLastActionDate xmlns="78f34e0d-c96b-42b2-99b8-77b844361183" xsi:nil="true"/>
    <CIRRUSPreviousID xmlns="78f34e0d-c96b-42b2-99b8-77b844361183" xsi:nil="true"/>
    <LegacyModifier xmlns="78f34e0d-c96b-42b2-99b8-77b844361183">
      <UserInfo>
        <DisplayName/>
        <AccountId xsi:nil="true"/>
        <AccountType/>
      </UserInfo>
    </LegacyModifier>
    <CIRRUSPreviousRetentionPolicy xmlns="78f34e0d-c96b-42b2-99b8-77b844361183" xsi:nil="true"/>
    <LegacyStatusonTransfer xmlns="78f34e0d-c96b-42b2-99b8-77b844361183" xsi:nil="true"/>
    <LegacyDispositionAsOfDate xmlns="78f34e0d-c96b-42b2-99b8-77b844361183" xsi:nil="true"/>
    <LegacyMinister xmlns="78f34e0d-c96b-42b2-99b8-77b844361183" xsi:nil="true"/>
    <LegacyFileplanTarget xmlns="78f34e0d-c96b-42b2-99b8-77b844361183" xsi:nil="true"/>
    <LegacyCustodian xmlns="78f34e0d-c96b-42b2-99b8-77b844361183" xsi:nil="true"/>
    <LegacyContentType xmlns="78f34e0d-c96b-42b2-99b8-77b844361183" xsi:nil="true"/>
    <LegacyProtectiveMarking xmlns="78f34e0d-c96b-42b2-99b8-77b844361183" xsi:nil="true"/>
    <LegacyReferencesToOtherItems xmlns="78f34e0d-c96b-42b2-99b8-77b844361183" xsi:nil="true"/>
    <LegacyDateFileReturned xmlns="78f34e0d-c96b-42b2-99b8-77b844361183" xsi:nil="true"/>
    <LegacyCopyright xmlns="78f34e0d-c96b-42b2-99b8-77b844361183" xsi:nil="true"/>
    <Handling_x0020_Instructions xmlns="78f34e0d-c96b-42b2-99b8-77b844361183" xsi:nil="true"/>
    <Date_x0020_Closed xmlns="78f34e0d-c96b-42b2-99b8-77b844361183" xsi:nil="true"/>
    <LegacyTags xmlns="78f34e0d-c96b-42b2-99b8-77b844361183" xsi:nil="true"/>
    <LegacyFolderNotes xmlns="78f34e0d-c96b-42b2-99b8-77b844361183" xsi:nil="true"/>
    <LegacyNumericClass xmlns="78f34e0d-c96b-42b2-99b8-77b844361183" xsi:nil="true"/>
    <LegacyCurrentLocation xmlns="78f34e0d-c96b-42b2-99b8-77b844361183" xsi:nil="true"/>
    <LegacyData xmlns="78f34e0d-c96b-42b2-99b8-77b844361183" xsi:nil="true"/>
    <BenefitsEvaluation xmlns="8c06df7e-f5df-4eef-bca1-5efbf40df90c">Benefits &amp; Evaluation</BenefitsEvaluation>
    <Document_x0020_Notes xmlns="78f34e0d-c96b-42b2-99b8-77b844361183" xsi:nil="true"/>
    <lcf76f155ced4ddcb4097134ff3c332f xmlns="8c06df7e-f5df-4eef-bca1-5efbf40df90c" xsi:nil="true"/>
    <_Flow_SignoffStatus xmlns="8c06df7e-f5df-4eef-bca1-5efbf40df90c"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40CB8D-9543-4B9C-B35D-7DA02A8B8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34e0d-c96b-42b2-99b8-77b844361183"/>
    <ds:schemaRef ds:uri="8c06df7e-f5df-4eef-bca1-5efbf40df9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418B5F-A11A-4FC1-A16B-C7C596AC18D4}">
  <ds:schemaRef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 ds:uri="8c06df7e-f5df-4eef-bca1-5efbf40df90c"/>
    <ds:schemaRef ds:uri="78f34e0d-c96b-42b2-99b8-77b844361183"/>
    <ds:schemaRef ds:uri="http://www.w3.org/XML/1998/namespace"/>
  </ds:schemaRefs>
</ds:datastoreItem>
</file>

<file path=customXml/itemProps3.xml><?xml version="1.0" encoding="utf-8"?>
<ds:datastoreItem xmlns:ds="http://schemas.openxmlformats.org/officeDocument/2006/customXml" ds:itemID="{95350E4D-E48F-4840-B6BD-ED85C08566A3}">
  <ds:schemaRefs>
    <ds:schemaRef ds:uri="http://schemas.microsoft.com/sharepoint/events"/>
  </ds:schemaRefs>
</ds:datastoreItem>
</file>

<file path=customXml/itemProps4.xml><?xml version="1.0" encoding="utf-8"?>
<ds:datastoreItem xmlns:ds="http://schemas.openxmlformats.org/officeDocument/2006/customXml" ds:itemID="{CD323CA7-4075-4D54-B2E6-D98D0C825C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Cover_sheet</vt:lpstr>
      <vt:lpstr>Contents</vt:lpstr>
      <vt:lpstr>Notes</vt:lpstr>
      <vt:lpstr>Table1</vt:lpstr>
      <vt:lpstr>Table2</vt:lpstr>
      <vt:lpstr>Table3</vt:lpstr>
      <vt:lpstr>Table4</vt:lpstr>
      <vt:lpstr>Table5</vt:lpstr>
      <vt:lpstr>Table6</vt:lpstr>
      <vt:lpstr>'Contents'!Print_Area</vt:lpstr>
      <vt:lpstr>Notes!Print_Area</vt:lpstr>
      <vt:lpstr>Table1!Print_Area</vt:lpstr>
      <vt:lpstr>Table2!Print_Area</vt:lpstr>
      <vt:lpstr>Table3!Print_Area</vt:lpstr>
      <vt:lpstr>Table4!Print_Area</vt:lpstr>
      <vt:lpstr>Table5!Print_Area</vt:lpstr>
      <vt:lpstr>Table6!Print_Area</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Smart Meters Statistics in Great Britain, quarterly report to end June 2021</dc:title>
  <dc:subject/>
  <dc:creator>BEIS</dc:creator>
  <cp:keywords>smart meters,smart meters statistics,</cp:keywords>
  <dc:description/>
  <cp:lastModifiedBy>Harris, Kevin (Energy Security)</cp:lastModifiedBy>
  <cp:revision/>
  <dcterms:created xsi:type="dcterms:W3CDTF">2016-05-05T14:07:14Z</dcterms:created>
  <dcterms:modified xsi:type="dcterms:W3CDTF">2024-11-26T11:11:11Z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4;#Benefits Realisation|337b0f54-0f39-4a74-9c7d-5b0f4a07fbbe</vt:lpwstr>
  </property>
  <property fmtid="{D5CDD505-2E9C-101B-9397-08002B2CF9AE}" pid="3" name="ContentTypeId">
    <vt:lpwstr>0x010100FA03369A83358B49AD2E09682E46B37B000FF4A4A07C709F4AAF9DDC79B1375F4B</vt:lpwstr>
  </property>
  <property fmtid="{D5CDD505-2E9C-101B-9397-08002B2CF9AE}" pid="4" name="_dlc_DocIdItemGuid">
    <vt:lpwstr>76551a7b-04a7-4470-bffe-5106da2c1375</vt:lpwstr>
  </property>
  <property fmtid="{D5CDD505-2E9C-101B-9397-08002B2CF9AE}" pid="5" name="MSIP_Label_ba62f585-b40f-4ab9-bafe-39150f03d124_Enabled">
    <vt:lpwstr>true</vt:lpwstr>
  </property>
  <property fmtid="{D5CDD505-2E9C-101B-9397-08002B2CF9AE}" pid="6" name="MSIP_Label_ba62f585-b40f-4ab9-bafe-39150f03d124_SetDate">
    <vt:lpwstr>2019-11-10T19:46:36Z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50df67cd-1af8-4ef4-9ec3-00006222b91f</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MailReferences">
    <vt:lpwstr/>
  </property>
  <property fmtid="{D5CDD505-2E9C-101B-9397-08002B2CF9AE}" pid="29" name="Barcode">
    <vt:lpwstr/>
  </property>
  <property fmtid="{D5CDD505-2E9C-101B-9397-08002B2CF9AE}" pid="30" name="LegacySubject">
    <vt:lpwstr/>
  </property>
  <property fmtid="{D5CDD505-2E9C-101B-9397-08002B2CF9AE}" pid="31" name="LegacyBarcode">
    <vt:lpwstr/>
  </property>
  <property fmtid="{D5CDD505-2E9C-101B-9397-08002B2CF9AE}" pid="32" name="MailReply-To">
    <vt:lpwstr/>
  </property>
  <property fmtid="{D5CDD505-2E9C-101B-9397-08002B2CF9AE}" pid="33" name="LegacyForeignBarcode">
    <vt:lpwstr/>
  </property>
  <property fmtid="{D5CDD505-2E9C-101B-9397-08002B2CF9AE}" pid="34" name="LegacyDisposition">
    <vt:lpwstr/>
  </property>
  <property fmtid="{D5CDD505-2E9C-101B-9397-08002B2CF9AE}" pid="35" name="LegacyOriginator">
    <vt:lpwstr/>
  </property>
  <property fmtid="{D5CDD505-2E9C-101B-9397-08002B2CF9AE}" pid="36" name="MediaServiceImageTags">
    <vt:lpwstr/>
  </property>
  <property fmtid="{D5CDD505-2E9C-101B-9397-08002B2CF9AE}" pid="37" name="Business_x0020_Unit">
    <vt:lpwstr>4;#Benefits Realisation|337b0f54-0f39-4a74-9c7d-5b0f4a07fbbe</vt:lpwstr>
  </property>
</Properties>
</file>