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epartmentfortransportuk.sharepoint.com/sites/ASD/Transport Analysis Guidance/TAG Release/Appraisal Worksheets/2024 November/"/>
    </mc:Choice>
  </mc:AlternateContent>
  <xr:revisionPtr revIDLastSave="27" documentId="8_{914AEC33-1B01-4926-9025-B1EE57034440}" xr6:coauthVersionLast="47" xr6:coauthVersionMax="47" xr10:uidLastSave="{557E120C-E440-4EAD-A2C8-46C522999FCB}"/>
  <bookViews>
    <workbookView xWindow="28680" yWindow="2910" windowWidth="29040" windowHeight="15840" xr2:uid="{00000000-000D-0000-FFFF-FFFF00000000}"/>
  </bookViews>
  <sheets>
    <sheet name="README" sheetId="4" r:id="rId1"/>
    <sheet name="Inputs" sheetId="2" r:id="rId2"/>
    <sheet name="Calculations - non-traded" sheetId="3" r:id="rId3"/>
    <sheet name="Calculations - traded" sheetId="5" r:id="rId4"/>
    <sheet name="Outputs 1" sheetId="1" r:id="rId5"/>
    <sheet name="Outputs 2 (metrics)" sheetId="6" r:id="rId6"/>
  </sheets>
  <definedNames>
    <definedName name="Appraisal_period" localSheetId="3">'Calculations - traded'!$D$12:$CP$12</definedName>
    <definedName name="Appraisal_period">'Calculations - non-traded'!$D$12:$CP$12</definedName>
    <definedName name="Appraisal_period_length" localSheetId="3">'Calculations - traded'!$C$10</definedName>
    <definedName name="Appraisal_period_length">'Calculations - non-traded'!$C$10</definedName>
    <definedName name="Appraisal_period_length_in">Inputs!$D$55</definedName>
    <definedName name="Carbon_budget_1_end" localSheetId="3">'Calculations - traded'!$C$52</definedName>
    <definedName name="Carbon_budget_1_end">'Calculations - non-traded'!$C$52</definedName>
    <definedName name="Carbon_budget_1_end_in">Inputs!$D$69</definedName>
    <definedName name="Carbon_budget_1_mask" localSheetId="3">'Calculations - traded'!$D$65:$CP$65</definedName>
    <definedName name="Carbon_budget_1_mask">'Calculations - non-traded'!$D$65:$CP$65</definedName>
    <definedName name="Carbon_budget_1_start" localSheetId="3">'Calculations - traded'!$C$51</definedName>
    <definedName name="Carbon_budget_1_start">'Calculations - non-traded'!$C$51</definedName>
    <definedName name="Carbon_budget_1_start_in">Inputs!$D$68</definedName>
    <definedName name="Carbon_budget_2_end" localSheetId="3">'Calculations - traded'!$C$54</definedName>
    <definedName name="Carbon_budget_2_end">'Calculations - non-traded'!$C$54</definedName>
    <definedName name="Carbon_budget_2_end_in">Inputs!$D$71</definedName>
    <definedName name="Carbon_budget_2_mask" localSheetId="3">'Calculations - traded'!$D$66:$CP$66</definedName>
    <definedName name="Carbon_budget_2_mask">'Calculations - non-traded'!$D$66:$CP$66</definedName>
    <definedName name="Carbon_budget_2_start" localSheetId="3">'Calculations - traded'!$C$53</definedName>
    <definedName name="Carbon_budget_2_start">'Calculations - non-traded'!$C$53</definedName>
    <definedName name="Carbon_budget_2_start_in">Inputs!$D$70</definedName>
    <definedName name="Carbon_budget_3_end" localSheetId="3">'Calculations - traded'!$C$56</definedName>
    <definedName name="Carbon_budget_3_end">'Calculations - non-traded'!$C$56</definedName>
    <definedName name="Carbon_budget_3_end_in">Inputs!$D$73</definedName>
    <definedName name="Carbon_budget_3_mask" localSheetId="3">'Calculations - traded'!$D$67:$CP$67</definedName>
    <definedName name="Carbon_budget_3_mask">'Calculations - non-traded'!$D$67:$CP$67</definedName>
    <definedName name="Carbon_budget_3_start" localSheetId="3">'Calculations - traded'!$C$55</definedName>
    <definedName name="Carbon_budget_3_start">'Calculations - non-traded'!$C$55</definedName>
    <definedName name="Carbon_budget_3_start_in">Inputs!$D$72</definedName>
    <definedName name="Carbon_budget_4_end" localSheetId="3">'Calculations - traded'!$C$58</definedName>
    <definedName name="Carbon_budget_4_end">'Calculations - non-traded'!$C$58</definedName>
    <definedName name="Carbon_budget_4_end_in">Inputs!$D$75</definedName>
    <definedName name="Carbon_budget_4_mask" localSheetId="3">'Calculations - traded'!$D$68:$CP$68</definedName>
    <definedName name="Carbon_budget_4_mask">'Calculations - non-traded'!$D$68:$CP$68</definedName>
    <definedName name="Carbon_budget_4_start" localSheetId="3">'Calculations - traded'!$C$57</definedName>
    <definedName name="Carbon_budget_4_start">'Calculations - non-traded'!$C$57</definedName>
    <definedName name="Carbon_budget_4_start_in">Inputs!$D$74</definedName>
    <definedName name="Carbon_budget_5_end" localSheetId="3">'Calculations - traded'!$C$60</definedName>
    <definedName name="Carbon_budget_5_end">'Calculations - non-traded'!$C$60</definedName>
    <definedName name="Carbon_budget_5_end_in">Inputs!$D$77</definedName>
    <definedName name="Carbon_budget_5_mask" localSheetId="3">'Calculations - traded'!$D$69:$CP$69</definedName>
    <definedName name="Carbon_budget_5_mask">'Calculations - non-traded'!$D$69:$CP$69</definedName>
    <definedName name="Carbon_budget_5_start" localSheetId="3">'Calculations - traded'!$C$59</definedName>
    <definedName name="Carbon_budget_5_start">'Calculations - non-traded'!$C$59</definedName>
    <definedName name="Carbon_budget_5_start_in">Inputs!$D$76</definedName>
    <definedName name="Carbon_budget_6_end" localSheetId="3">'Calculations - traded'!$C$62</definedName>
    <definedName name="Carbon_budget_6_end">'Calculations - non-traded'!$C$62</definedName>
    <definedName name="Carbon_budget_6_end_in">Inputs!$D$79</definedName>
    <definedName name="Carbon_budget_6_mask" localSheetId="3">'Calculations - traded'!$D$70:$CP$70</definedName>
    <definedName name="Carbon_budget_6_mask">'Calculations - non-traded'!$D$70:$CP$70</definedName>
    <definedName name="Carbon_budget_6_start" localSheetId="3">'Calculations - traded'!$C$61</definedName>
    <definedName name="Carbon_budget_6_start">'Calculations - non-traded'!$C$61</definedName>
    <definedName name="Carbon_budget_6_start_in">Inputs!$D$78</definedName>
    <definedName name="CO2e_benefits_discounted_central" localSheetId="3">'Calculations - traded'!$D$142:$CP$142</definedName>
    <definedName name="CO2e_benefits_discounted_central">'Calculations - non-traded'!$D$142:$CP$142</definedName>
    <definedName name="CO2e_benefits_discounted_high" localSheetId="3">'Calculations - traded'!$D$143:$CP$143</definedName>
    <definedName name="CO2e_benefits_discounted_high">'Calculations - non-traded'!$D$143:$CP$143</definedName>
    <definedName name="CO2e_benefits_discounted_low" localSheetId="3">'Calculations - traded'!$D$141:$CP$141</definedName>
    <definedName name="CO2e_benefits_discounted_low">'Calculations - non-traded'!$D$141:$CP$141</definedName>
    <definedName name="CO2e_benefits_undiscounted_central" localSheetId="3">'Calculations - traded'!$D$112:$CP$112</definedName>
    <definedName name="CO2e_benefits_undiscounted_central">'Calculations - non-traded'!$D$112:$CP$112</definedName>
    <definedName name="CO2e_benefits_undiscounted_high" localSheetId="3">'Calculations - traded'!$D$113:$CP$113</definedName>
    <definedName name="CO2e_benefits_undiscounted_high">'Calculations - non-traded'!$D$113:$CP$113</definedName>
    <definedName name="CO2e_benefits_undiscounted_low" localSheetId="3">'Calculations - traded'!$D$111:$CP$111</definedName>
    <definedName name="CO2e_benefits_undiscounted_low">'Calculations - non-traded'!$D$111:$CP$111</definedName>
    <definedName name="CO2e_emissions_TOTAL_change" localSheetId="3">'Calculations - traded'!$D$44:$CP$44</definedName>
    <definedName name="CO2e_emissions_TOTAL_change">'Calculations - non-traded'!$D$44:$CP$44</definedName>
    <definedName name="CO2e_value_price_base" localSheetId="3">'Calculations - traded'!$C$95</definedName>
    <definedName name="CO2e_value_price_base">'Calculations - non-traded'!$C$95</definedName>
    <definedName name="CO2e_value_price_base_in">Inputs!$D$33</definedName>
    <definedName name="CO2e_values_central">'Calculations - non-traded'!$D$106:$CP$106</definedName>
    <definedName name="CO2e_values_central_in_non_traded">Inputs!#REF!</definedName>
    <definedName name="CO2e_values_factor_central_in">Inputs!$D$37:$CP$37</definedName>
    <definedName name="CO2e_values_factor_high_in">Inputs!$D$38:$CP$38</definedName>
    <definedName name="CO2e_values_factor_low_in">Inputs!$D$36:$CP$36</definedName>
    <definedName name="CO2e_values_high">'Calculations - non-traded'!$D$107:$CP$107</definedName>
    <definedName name="CO2e_values_high_in_non_traded">Inputs!#REF!</definedName>
    <definedName name="CO2e_values_low">'Calculations - non-traded'!$D$105:$CP$105</definedName>
    <definedName name="CO2e_values_low_in_non_traded">Inputs!#REF!</definedName>
    <definedName name="CO2e_values_price_base" localSheetId="3">'Calculations - traded'!#REF!</definedName>
    <definedName name="CO2e_values_price_base">'Calculations - non-traded'!#REF!</definedName>
    <definedName name="CO2e_values_traded_adjusted_market_central" localSheetId="3">'Calculations - traded'!$D$106:$CP$106</definedName>
    <definedName name="CO2e_values_traded_adjusted_market_high" localSheetId="3">'Calculations - traded'!$D$107:$CP$107</definedName>
    <definedName name="CO2e_values_traded_adjusted_market_low" localSheetId="3">'Calculations - traded'!$D$105:$CP$105</definedName>
    <definedName name="Current_year" localSheetId="3">'Calculations - traded'!$C$119</definedName>
    <definedName name="Current_year">'Calculations - non-traded'!$C$119</definedName>
    <definedName name="Current_year_in">Inputs!$D$9</definedName>
    <definedName name="Discount_factor" localSheetId="3">'Calculations - traded'!$D$137:$CP$137</definedName>
    <definedName name="Discount_factor">'Calculations - non-traded'!$D$137:$CP$137</definedName>
    <definedName name="Discount_period_1" localSheetId="3">'Calculations - traded'!$C$121</definedName>
    <definedName name="Discount_period_1">'Calculations - non-traded'!$C$121</definedName>
    <definedName name="Discount_period_1_in">Inputs!$D$59</definedName>
    <definedName name="Discount_period_1_mask" localSheetId="3">'Calculations - traded'!$D$126:$CP$126</definedName>
    <definedName name="Discount_period_1_mask">'Calculations - non-traded'!$D$126:$CP$126</definedName>
    <definedName name="Discount_period_2" localSheetId="3">'Calculations - traded'!$C$122</definedName>
    <definedName name="Discount_period_2">'Calculations - non-traded'!$C$122</definedName>
    <definedName name="Discount_period_2_in">Inputs!$D$60</definedName>
    <definedName name="Discount_period_2_mask" localSheetId="3">'Calculations - traded'!$D$127:$CP$127</definedName>
    <definedName name="Discount_period_2_mask">'Calculations - non-traded'!$D$127:$CP$127</definedName>
    <definedName name="Discount_period_3" localSheetId="3">'Calculations - traded'!$C$123</definedName>
    <definedName name="Discount_period_3">'Calculations - non-traded'!$C$123</definedName>
    <definedName name="Discount_period_3_in">Inputs!$D$61</definedName>
    <definedName name="Discount_period_3_mask" localSheetId="3">'Calculations - traded'!$D$128:$CP$128</definedName>
    <definedName name="Discount_period_3_mask">'Calculations - non-traded'!$D$128:$CP$128</definedName>
    <definedName name="Discount_rate_1" localSheetId="3">'Calculations - traded'!$C$132</definedName>
    <definedName name="Discount_rate_1">'Calculations - non-traded'!$C$132</definedName>
    <definedName name="Discount_rate_1_in">Inputs!$D$62</definedName>
    <definedName name="Discount_rate_2" localSheetId="3">'Calculations - traded'!$C$133</definedName>
    <definedName name="Discount_rate_2">'Calculations - non-traded'!$C$133</definedName>
    <definedName name="Discount_rate_2_in">Inputs!$D$63</definedName>
    <definedName name="Discount_rate_3" localSheetId="3">'Calculations - traded'!$C$134</definedName>
    <definedName name="Discount_rate_3">'Calculations - non-traded'!$C$134</definedName>
    <definedName name="Discount_rate_3_in">Inputs!$D$64</definedName>
    <definedName name="Discount_rate_profile" localSheetId="3">'Calculations - traded'!$D$136:$CP$136</definedName>
    <definedName name="Discount_rate_profile">'Calculations - non-traded'!$D$136:$CP$136</definedName>
    <definedName name="GDP_deflator_base" localSheetId="3">'Calculations - traded'!$C$96</definedName>
    <definedName name="GDP_deflator_base">'Calculations - non-traded'!$C$96</definedName>
    <definedName name="GDP_deflator_in">Inputs!$D$82:$CP$82</definedName>
    <definedName name="GDP_deflator_outputs" localSheetId="3">'Calculations - traded'!$C$99</definedName>
    <definedName name="GDP_deflator_outputs">'Calculations - non-traded'!$C$99</definedName>
    <definedName name="Indirect_tax_correction_factor_in">Inputs!$D$84</definedName>
    <definedName name="Non_traded_emissions_change_60years" localSheetId="3">'Calculations - traded'!$C$29</definedName>
    <definedName name="Non_traded_emissions_change_60years">'Calculations - non-traded'!$C$29</definedName>
    <definedName name="Non_traded_emissions_change_Budget_1" localSheetId="3">'Calculations - traded'!$C$81</definedName>
    <definedName name="Non_traded_emissions_change_Budget_1">'Calculations - non-traded'!$C$81</definedName>
    <definedName name="Non_traded_emissions_change_Budget_2" localSheetId="3">'Calculations - traded'!$C$82</definedName>
    <definedName name="Non_traded_emissions_change_Budget_2">'Calculations - non-traded'!$C$82</definedName>
    <definedName name="Non_traded_emissions_change_Budget_3" localSheetId="3">'Calculations - traded'!$C$83</definedName>
    <definedName name="Non_traded_emissions_change_Budget_3">'Calculations - non-traded'!$C$83</definedName>
    <definedName name="Non_traded_emissions_change_Budget_4" localSheetId="3">'Calculations - traded'!$C$84</definedName>
    <definedName name="Non_traded_emissions_change_Budget_4">'Calculations - non-traded'!$C$84</definedName>
    <definedName name="Non_traded_emissions_change_Budget_5" localSheetId="3">'Calculations - traded'!$C$85</definedName>
    <definedName name="Non_traded_emissions_change_Budget_5">'Calculations - non-traded'!$C$85</definedName>
    <definedName name="Non_traded_emissions_change_Budget_6" localSheetId="3">'Calculations - traded'!$C$86</definedName>
    <definedName name="Non_traded_emissions_change_Budget_6">'Calculations - non-traded'!$C$86</definedName>
    <definedName name="Non_traded_emissions_rail_change" localSheetId="3">'Calculations - traded'!$D$25:$CP$25</definedName>
    <definedName name="Non_traded_emissions_rail_change">'Calculations - non-traded'!$D$25:$CP$25</definedName>
    <definedName name="Non_traded_emissions_rail_with_scheme" localSheetId="3">'Calculations - traded'!$D$24:$CP$24</definedName>
    <definedName name="Non_traded_emissions_rail_with_scheme">'Calculations - non-traded'!$D$24:$CP$24</definedName>
    <definedName name="Non_traded_emissions_rail_with_scheme_in">Inputs!$D$20:$CP$20</definedName>
    <definedName name="Non_traded_emissions_rail_without_scheme" localSheetId="3">'Calculations - traded'!$D$23:$CP$23</definedName>
    <definedName name="Non_traded_emissions_rail_without_scheme">'Calculations - non-traded'!$D$23:$CP$23</definedName>
    <definedName name="Non_traded_emissions_rail_without_scheme_in">Inputs!$D$19:$CP$19</definedName>
    <definedName name="Non_traded_emissions_road_change" localSheetId="3">'Calculations - traded'!$D$21:$CP$21</definedName>
    <definedName name="Non_traded_emissions_road_change">'Calculations - non-traded'!$D$21:$CP$21</definedName>
    <definedName name="Non_traded_emissions_road_with_scheme" localSheetId="3">'Calculations - traded'!$D$20:$CP$20</definedName>
    <definedName name="Non_traded_emissions_road_with_scheme">'Calculations - non-traded'!$D$20:$CP$20</definedName>
    <definedName name="Non_traded_emissions_road_with_scheme_in">Inputs!$D$18:$CP$18</definedName>
    <definedName name="Non_traded_emissions_road_without_scheme" localSheetId="3">'Calculations - traded'!$D$19:$CP$19</definedName>
    <definedName name="Non_traded_emissions_road_without_scheme">'Calculations - non-traded'!$D$19:$CP$19</definedName>
    <definedName name="Non_traded_emissions_road_without_scheme_in">Inputs!$D$17:$CP$17</definedName>
    <definedName name="Non_traded_emissions_TOTAL_change" localSheetId="3">'Calculations - traded'!$D$27:$CP$27</definedName>
    <definedName name="Non_traded_emissions_TOTAL_change">'Calculations - non-traded'!$D$27:$CP$27</definedName>
    <definedName name="NPV_central_NT">'Calculations - non-traded'!$C$148</definedName>
    <definedName name="NPV_central_T">'Calculations - traded'!$C$148</definedName>
    <definedName name="NPV_high_NT">'Calculations - non-traded'!$C$149</definedName>
    <definedName name="NPV_high_T">'Calculations - traded'!$C$149</definedName>
    <definedName name="NPV_low_NT">'Calculations - non-traded'!$C$147</definedName>
    <definedName name="NPV_low_T">'Calculations - traded'!$C$147</definedName>
    <definedName name="Opening_year" localSheetId="3">'Calculations - traded'!$C$8</definedName>
    <definedName name="Opening_year">'Calculations - non-traded'!$C$8</definedName>
    <definedName name="Opening_year_in">Inputs!$D$7</definedName>
    <definedName name="Opening_year_mask" localSheetId="3">'Calculations - traded'!$D$9:$CP$9</definedName>
    <definedName name="Opening_year_mask">'Calculations - non-traded'!$D$9:$CP$9</definedName>
    <definedName name="Price_adjustment" localSheetId="3">'Calculations - traded'!$C$101</definedName>
    <definedName name="Price_adjustment">'Calculations - non-traded'!$C$101</definedName>
    <definedName name="Price_base_outputs" localSheetId="3">'Calculations - traded'!$C$98</definedName>
    <definedName name="Price_base_outputs">'Calculations - non-traded'!$C$98</definedName>
    <definedName name="Price_base_outputs_in">Inputs!$D$57</definedName>
    <definedName name="_xlnm.Print_Area" localSheetId="4">'Outputs 1'!$B$1:$J$70</definedName>
    <definedName name="_xlnm.Print_Area" localSheetId="5">'Outputs 2 (metrics)'!$B$1:$J$19</definedName>
    <definedName name="PV_base_year" localSheetId="3">'Calculations - traded'!$C$120</definedName>
    <definedName name="PV_base_year">'Calculations - non-traded'!$C$120</definedName>
    <definedName name="PV_base_year_in">Inputs!$D$56</definedName>
    <definedName name="Scheme_name">Inputs!$D$6</definedName>
    <definedName name="Scheme_type">Inputs!$D$8</definedName>
    <definedName name="TOTAL_emissions_change_60years" localSheetId="3">'Calculations - traded'!$C$46</definedName>
    <definedName name="TOTAL_emissions_change_60years">'Calculations - non-traded'!$C$46</definedName>
    <definedName name="TOTAL_emissions_change_opening_year" localSheetId="3">'Calculations - traded'!$C$47</definedName>
    <definedName name="TOTAL_emissions_change_opening_year">'Calculations - non-traded'!$C$47</definedName>
    <definedName name="Traded_CO2e_values_factor_central_in">Inputs!$D$48:$CP$48</definedName>
    <definedName name="Traded_CO2e_values_factor_high_in">Inputs!$D$49:$CP$49</definedName>
    <definedName name="Traded_CO2e_values_factor_low_in">Inputs!$D$47:$CP$47</definedName>
    <definedName name="Traded_emissions_change_60years" localSheetId="3">'Calculations - traded'!$C$42</definedName>
    <definedName name="Traded_emissions_change_60years">'Calculations - non-traded'!$C$42</definedName>
    <definedName name="Traded_emissions_change_Budget_1" localSheetId="3">'Calculations - traded'!$C$73</definedName>
    <definedName name="Traded_emissions_change_Budget_1">'Calculations - non-traded'!$C$73</definedName>
    <definedName name="Traded_emissions_change_Budget_2" localSheetId="3">'Calculations - traded'!$C$74</definedName>
    <definedName name="Traded_emissions_change_Budget_2">'Calculations - non-traded'!$C$74</definedName>
    <definedName name="Traded_emissions_change_Budget_3" localSheetId="3">'Calculations - traded'!$C$75</definedName>
    <definedName name="Traded_emissions_change_Budget_3">'Calculations - non-traded'!$C$75</definedName>
    <definedName name="Traded_emissions_change_Budget_4" localSheetId="3">'Calculations - traded'!$C$76</definedName>
    <definedName name="Traded_emissions_change_Budget_4">'Calculations - non-traded'!$C$76</definedName>
    <definedName name="Traded_emissions_change_Budget_5" localSheetId="3">'Calculations - traded'!$C$77</definedName>
    <definedName name="Traded_emissions_change_Budget_5">'Calculations - non-traded'!$C$77</definedName>
    <definedName name="Traded_emissions_change_Budget_6" localSheetId="3">'Calculations - traded'!$C$78</definedName>
    <definedName name="Traded_emissions_change_Budget_6">'Calculations - non-traded'!$C$78</definedName>
    <definedName name="Traded_emissions_rail_change" localSheetId="3">'Calculations - traded'!$D$38:$CP$38</definedName>
    <definedName name="Traded_emissions_rail_change">'Calculations - non-traded'!$D$38:$CP$38</definedName>
    <definedName name="Traded_emissions_rail_with_scheme" localSheetId="3">'Calculations - traded'!$D$37:$CP$37</definedName>
    <definedName name="Traded_emissions_rail_with_scheme">'Calculations - non-traded'!$D$37:$CP$37</definedName>
    <definedName name="Traded_emissions_rail_with_scheme_in">Inputs!$D$27:$CP$27</definedName>
    <definedName name="Traded_emissions_rail_without_scheme" localSheetId="3">'Calculations - traded'!$D$36:$CP$36</definedName>
    <definedName name="Traded_emissions_rail_without_scheme">'Calculations - non-traded'!$D$36:$CP$36</definedName>
    <definedName name="Traded_emissions_rail_without_scheme_in">Inputs!$D$26:$CP$26</definedName>
    <definedName name="Traded_emissions_road_change" localSheetId="3">'Calculations - traded'!$D$34:$CP$34</definedName>
    <definedName name="Traded_emissions_road_change">'Calculations - non-traded'!$D$34:$CP$34</definedName>
    <definedName name="Traded_emissions_road_with_scheme" localSheetId="3">'Calculations - traded'!$D$33:$CP$33</definedName>
    <definedName name="Traded_emissions_road_with_scheme">'Calculations - non-traded'!$D$33:$CP$33</definedName>
    <definedName name="Traded_emissions_road_with_scheme_in">Inputs!$D$25:$CP$25</definedName>
    <definedName name="Traded_emissions_road_without_scheme" localSheetId="3">'Calculations - traded'!$D$32:$CP$32</definedName>
    <definedName name="Traded_emissions_road_without_scheme">'Calculations - non-traded'!$D$32:$CP$32</definedName>
    <definedName name="Traded_emissions_road_without_scheme_in">Inputs!$D$24:$CP$24</definedName>
    <definedName name="Traded_emissions_TOTAL_change" localSheetId="3">'Calculations - traded'!$D$40:$CP$40</definedName>
    <definedName name="Traded_emissions_TOTAL_change">'Calculations - non-traded'!$D$40:$CP$40</definedName>
    <definedName name="Unit_of_account">Inputs!$D$10</definedName>
    <definedName name="year" localSheetId="2">'Calculations - non-traded'!$D$4:$CP$4</definedName>
    <definedName name="year" localSheetId="3">'Calculations - traded'!$D$4:$CP$4</definedName>
    <definedName name="year_in">Inputs!$D$14:$CP$14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8" i="1" l="1"/>
  <c r="H38" i="1"/>
  <c r="G38" i="1"/>
  <c r="F38" i="1"/>
  <c r="CP70" i="5"/>
  <c r="CO70" i="5"/>
  <c r="CN70" i="5"/>
  <c r="CM70" i="5"/>
  <c r="CL70" i="5"/>
  <c r="CK70" i="5"/>
  <c r="CJ70" i="5"/>
  <c r="CI70" i="5"/>
  <c r="CH70" i="5"/>
  <c r="CG70" i="5"/>
  <c r="CF70" i="5"/>
  <c r="CE70" i="5"/>
  <c r="CD70" i="5"/>
  <c r="CC70" i="5"/>
  <c r="CB70" i="5"/>
  <c r="CA70" i="5"/>
  <c r="BZ70" i="5"/>
  <c r="BY70" i="5"/>
  <c r="BX70" i="5"/>
  <c r="BW70" i="5"/>
  <c r="BV70" i="5"/>
  <c r="BU70" i="5"/>
  <c r="BT70" i="5"/>
  <c r="BS70" i="5"/>
  <c r="BR70" i="5"/>
  <c r="BQ70" i="5"/>
  <c r="BP70" i="5"/>
  <c r="BO70" i="5"/>
  <c r="BN70" i="5"/>
  <c r="BM70" i="5"/>
  <c r="BL70" i="5"/>
  <c r="BK70" i="5"/>
  <c r="BJ70" i="5"/>
  <c r="BI70" i="5"/>
  <c r="BH70" i="5"/>
  <c r="BG70" i="5"/>
  <c r="BF70" i="5"/>
  <c r="BE70" i="5"/>
  <c r="BD70" i="5"/>
  <c r="BC70" i="5"/>
  <c r="BB70" i="5"/>
  <c r="BA70" i="5"/>
  <c r="AZ70" i="5"/>
  <c r="AY70" i="5"/>
  <c r="AX70" i="5"/>
  <c r="AW70" i="5"/>
  <c r="AV70" i="5"/>
  <c r="AU70" i="5"/>
  <c r="AT70" i="5"/>
  <c r="AS70" i="5"/>
  <c r="AR70" i="5"/>
  <c r="AQ70" i="5"/>
  <c r="AP70" i="5"/>
  <c r="AO70" i="5"/>
  <c r="AN70" i="5"/>
  <c r="AM70" i="5"/>
  <c r="AL70" i="5"/>
  <c r="AK70" i="5"/>
  <c r="AJ70" i="5"/>
  <c r="AI70" i="5"/>
  <c r="AH70" i="5"/>
  <c r="AG70" i="5"/>
  <c r="AF70" i="5"/>
  <c r="AE70" i="5"/>
  <c r="AD70" i="5"/>
  <c r="AC70" i="5"/>
  <c r="AB70" i="5"/>
  <c r="AA70" i="5"/>
  <c r="Z70" i="5"/>
  <c r="Y70" i="5"/>
  <c r="X70" i="5"/>
  <c r="W70" i="5"/>
  <c r="V70" i="5"/>
  <c r="U70" i="5"/>
  <c r="T70" i="5"/>
  <c r="S70" i="5"/>
  <c r="R70" i="5"/>
  <c r="Q70" i="5"/>
  <c r="P70" i="5"/>
  <c r="O70" i="5"/>
  <c r="N70" i="5"/>
  <c r="M70" i="5"/>
  <c r="L70" i="5"/>
  <c r="K70" i="5"/>
  <c r="C86" i="5" s="1"/>
  <c r="J70" i="5"/>
  <c r="I70" i="5"/>
  <c r="H70" i="5"/>
  <c r="G70" i="5"/>
  <c r="F70" i="5"/>
  <c r="E70" i="5"/>
  <c r="CP69" i="5"/>
  <c r="CO69" i="5"/>
  <c r="CN69" i="5"/>
  <c r="CM69" i="5"/>
  <c r="CL69" i="5"/>
  <c r="CK69" i="5"/>
  <c r="CJ69" i="5"/>
  <c r="CI69" i="5"/>
  <c r="CH69" i="5"/>
  <c r="CG69" i="5"/>
  <c r="CF69" i="5"/>
  <c r="CE69" i="5"/>
  <c r="CD69" i="5"/>
  <c r="CC69" i="5"/>
  <c r="CB69" i="5"/>
  <c r="CA69" i="5"/>
  <c r="BZ69" i="5"/>
  <c r="BY69" i="5"/>
  <c r="BX69" i="5"/>
  <c r="BW69" i="5"/>
  <c r="BV69" i="5"/>
  <c r="BU69" i="5"/>
  <c r="BT69" i="5"/>
  <c r="BS69" i="5"/>
  <c r="BR69" i="5"/>
  <c r="BQ69" i="5"/>
  <c r="BP69" i="5"/>
  <c r="BO69" i="5"/>
  <c r="BN69" i="5"/>
  <c r="BM69" i="5"/>
  <c r="BL69" i="5"/>
  <c r="BK69" i="5"/>
  <c r="BJ69" i="5"/>
  <c r="BI69" i="5"/>
  <c r="BH69" i="5"/>
  <c r="BG69" i="5"/>
  <c r="BF69" i="5"/>
  <c r="BE69" i="5"/>
  <c r="BD69" i="5"/>
  <c r="BC69" i="5"/>
  <c r="BB69" i="5"/>
  <c r="BA69" i="5"/>
  <c r="AZ69" i="5"/>
  <c r="AY69" i="5"/>
  <c r="AX69" i="5"/>
  <c r="AW69" i="5"/>
  <c r="AV69" i="5"/>
  <c r="AU69" i="5"/>
  <c r="AT69" i="5"/>
  <c r="AS69" i="5"/>
  <c r="AR69" i="5"/>
  <c r="AQ69" i="5"/>
  <c r="AP69" i="5"/>
  <c r="AO69" i="5"/>
  <c r="AN69" i="5"/>
  <c r="AM69" i="5"/>
  <c r="AL69" i="5"/>
  <c r="AK69" i="5"/>
  <c r="AJ69" i="5"/>
  <c r="AI69" i="5"/>
  <c r="AH69" i="5"/>
  <c r="AG69" i="5"/>
  <c r="AF69" i="5"/>
  <c r="AE69" i="5"/>
  <c r="AD69" i="5"/>
  <c r="AC69" i="5"/>
  <c r="AB69" i="5"/>
  <c r="AA69" i="5"/>
  <c r="Z69" i="5"/>
  <c r="Y69" i="5"/>
  <c r="X69" i="5"/>
  <c r="W69" i="5"/>
  <c r="V69" i="5"/>
  <c r="U69" i="5"/>
  <c r="T69" i="5"/>
  <c r="S69" i="5"/>
  <c r="R69" i="5"/>
  <c r="Q69" i="5"/>
  <c r="P69" i="5"/>
  <c r="O69" i="5"/>
  <c r="N69" i="5"/>
  <c r="M69" i="5"/>
  <c r="L69" i="5"/>
  <c r="K69" i="5"/>
  <c r="J69" i="5"/>
  <c r="I69" i="5"/>
  <c r="H69" i="5"/>
  <c r="G69" i="5"/>
  <c r="F69" i="5"/>
  <c r="E69" i="5"/>
  <c r="C85" i="5"/>
  <c r="C62" i="5"/>
  <c r="C61" i="5"/>
  <c r="C60" i="5"/>
  <c r="C59" i="5"/>
  <c r="E38" i="1"/>
  <c r="D38" i="1"/>
  <c r="C62" i="3"/>
  <c r="C61" i="3"/>
  <c r="C60" i="3"/>
  <c r="C59" i="3"/>
  <c r="I6" i="1"/>
  <c r="B39" i="6" l="1"/>
  <c r="B38" i="6"/>
  <c r="E5" i="6"/>
  <c r="CP46" i="2" l="1"/>
  <c r="CO46" i="2"/>
  <c r="CN46" i="2"/>
  <c r="CM46" i="2"/>
  <c r="CL46" i="2"/>
  <c r="CK46" i="2"/>
  <c r="CJ46" i="2"/>
  <c r="CI46" i="2"/>
  <c r="CH46" i="2"/>
  <c r="CG46" i="2"/>
  <c r="CF46" i="2"/>
  <c r="CE46" i="2"/>
  <c r="CD46" i="2"/>
  <c r="CC46" i="2"/>
  <c r="CB46" i="2"/>
  <c r="CA46" i="2"/>
  <c r="BZ46" i="2"/>
  <c r="BY46" i="2"/>
  <c r="BX46" i="2"/>
  <c r="BW46" i="2"/>
  <c r="BV46" i="2"/>
  <c r="BU46" i="2"/>
  <c r="BT46" i="2"/>
  <c r="BS46" i="2"/>
  <c r="BR46" i="2"/>
  <c r="BQ46" i="2"/>
  <c r="BP46" i="2"/>
  <c r="BO46" i="2"/>
  <c r="BN46" i="2"/>
  <c r="BM46" i="2"/>
  <c r="BL46" i="2"/>
  <c r="BK46" i="2"/>
  <c r="BJ46" i="2"/>
  <c r="BI46" i="2"/>
  <c r="BH46" i="2"/>
  <c r="BG46" i="2"/>
  <c r="BF46" i="2"/>
  <c r="BE46" i="2"/>
  <c r="BD46" i="2"/>
  <c r="BC46" i="2"/>
  <c r="BB46" i="2"/>
  <c r="BA46" i="2"/>
  <c r="AZ46" i="2"/>
  <c r="AY46" i="2"/>
  <c r="AX46" i="2"/>
  <c r="AW46" i="2"/>
  <c r="AV46" i="2"/>
  <c r="AU46" i="2"/>
  <c r="AT46" i="2"/>
  <c r="AS46" i="2"/>
  <c r="AR46" i="2"/>
  <c r="AQ46" i="2"/>
  <c r="AP46" i="2"/>
  <c r="AO46" i="2"/>
  <c r="AN46" i="2"/>
  <c r="AM46" i="2"/>
  <c r="AL46" i="2"/>
  <c r="AK46" i="2"/>
  <c r="AJ46" i="2"/>
  <c r="AI46" i="2"/>
  <c r="AH46" i="2"/>
  <c r="AG46" i="2"/>
  <c r="AF46" i="2"/>
  <c r="AE46" i="2"/>
  <c r="AD46" i="2"/>
  <c r="AC46" i="2"/>
  <c r="AB46" i="2"/>
  <c r="AA46" i="2"/>
  <c r="Z46" i="2"/>
  <c r="Y46" i="2"/>
  <c r="X46" i="2"/>
  <c r="W46" i="2"/>
  <c r="V46" i="2"/>
  <c r="U46" i="2"/>
  <c r="T46" i="2"/>
  <c r="S46" i="2"/>
  <c r="R46" i="2"/>
  <c r="Q46" i="2"/>
  <c r="P46" i="2"/>
  <c r="O46" i="2"/>
  <c r="N46" i="2"/>
  <c r="M46" i="2"/>
  <c r="L46" i="2"/>
  <c r="K46" i="2"/>
  <c r="J46" i="2"/>
  <c r="I46" i="2"/>
  <c r="H46" i="2"/>
  <c r="G46" i="2"/>
  <c r="F46" i="2"/>
  <c r="E46" i="2"/>
  <c r="D46" i="2"/>
  <c r="D81" i="2"/>
  <c r="E81" i="2"/>
  <c r="F81" i="2"/>
  <c r="C134" i="5" l="1"/>
  <c r="C133" i="5"/>
  <c r="C132" i="5"/>
  <c r="C123" i="5"/>
  <c r="C122" i="5"/>
  <c r="C121" i="5"/>
  <c r="C120" i="5"/>
  <c r="C119" i="5"/>
  <c r="C98" i="5"/>
  <c r="B103" i="5" s="1"/>
  <c r="C95" i="5"/>
  <c r="CP93" i="5"/>
  <c r="CO93" i="5"/>
  <c r="CN93" i="5"/>
  <c r="CM93" i="5"/>
  <c r="CL93" i="5"/>
  <c r="CK93" i="5"/>
  <c r="CJ93" i="5"/>
  <c r="CI93" i="5"/>
  <c r="CH93" i="5"/>
  <c r="CG93" i="5"/>
  <c r="CF93" i="5"/>
  <c r="CE93" i="5"/>
  <c r="CD93" i="5"/>
  <c r="CC93" i="5"/>
  <c r="CB93" i="5"/>
  <c r="CA93" i="5"/>
  <c r="BZ93" i="5"/>
  <c r="BY93" i="5"/>
  <c r="BX93" i="5"/>
  <c r="BW93" i="5"/>
  <c r="BV93" i="5"/>
  <c r="BU93" i="5"/>
  <c r="BT93" i="5"/>
  <c r="BS93" i="5"/>
  <c r="BR93" i="5"/>
  <c r="BQ93" i="5"/>
  <c r="BP93" i="5"/>
  <c r="BO93" i="5"/>
  <c r="BN93" i="5"/>
  <c r="BM93" i="5"/>
  <c r="BL93" i="5"/>
  <c r="BK93" i="5"/>
  <c r="BJ93" i="5"/>
  <c r="BI93" i="5"/>
  <c r="BH93" i="5"/>
  <c r="BG93" i="5"/>
  <c r="BF93" i="5"/>
  <c r="BE93" i="5"/>
  <c r="BD93" i="5"/>
  <c r="BC93" i="5"/>
  <c r="BB93" i="5"/>
  <c r="BA93" i="5"/>
  <c r="AZ93" i="5"/>
  <c r="AY93" i="5"/>
  <c r="AX93" i="5"/>
  <c r="AW93" i="5"/>
  <c r="AV93" i="5"/>
  <c r="AU93" i="5"/>
  <c r="AT93" i="5"/>
  <c r="AS93" i="5"/>
  <c r="AR93" i="5"/>
  <c r="AQ93" i="5"/>
  <c r="AP93" i="5"/>
  <c r="AO93" i="5"/>
  <c r="AN93" i="5"/>
  <c r="AM93" i="5"/>
  <c r="AL93" i="5"/>
  <c r="AK93" i="5"/>
  <c r="AJ93" i="5"/>
  <c r="AI93" i="5"/>
  <c r="AH93" i="5"/>
  <c r="AG93" i="5"/>
  <c r="AF93" i="5"/>
  <c r="AE93" i="5"/>
  <c r="AD93" i="5"/>
  <c r="AC93" i="5"/>
  <c r="AB93" i="5"/>
  <c r="AA93" i="5"/>
  <c r="Z93" i="5"/>
  <c r="Y93" i="5"/>
  <c r="X93" i="5"/>
  <c r="W93" i="5"/>
  <c r="V93" i="5"/>
  <c r="U93" i="5"/>
  <c r="T93" i="5"/>
  <c r="S93" i="5"/>
  <c r="R93" i="5"/>
  <c r="Q93" i="5"/>
  <c r="P93" i="5"/>
  <c r="O93" i="5"/>
  <c r="N93" i="5"/>
  <c r="M93" i="5"/>
  <c r="L93" i="5"/>
  <c r="K93" i="5"/>
  <c r="J93" i="5"/>
  <c r="I93" i="5"/>
  <c r="H93" i="5"/>
  <c r="G93" i="5"/>
  <c r="F93" i="5"/>
  <c r="E93" i="5"/>
  <c r="D93" i="5"/>
  <c r="C58" i="5"/>
  <c r="C57" i="5"/>
  <c r="C56" i="5"/>
  <c r="C55" i="5"/>
  <c r="C54" i="5"/>
  <c r="C53" i="5"/>
  <c r="C52" i="5"/>
  <c r="C51" i="5"/>
  <c r="C10" i="5"/>
  <c r="C8" i="5"/>
  <c r="CR4" i="5"/>
  <c r="CP4" i="5"/>
  <c r="CO4" i="5"/>
  <c r="CN4" i="5"/>
  <c r="CM4" i="5"/>
  <c r="CL4" i="5"/>
  <c r="CK4" i="5"/>
  <c r="CJ4" i="5"/>
  <c r="CI4" i="5"/>
  <c r="CH4" i="5"/>
  <c r="CG4" i="5"/>
  <c r="CF4" i="5"/>
  <c r="CE4" i="5"/>
  <c r="CD4" i="5"/>
  <c r="CC4" i="5"/>
  <c r="CB4" i="5"/>
  <c r="CA4" i="5"/>
  <c r="BZ4" i="5"/>
  <c r="BY4" i="5"/>
  <c r="BX4" i="5"/>
  <c r="BW4" i="5"/>
  <c r="BV4" i="5"/>
  <c r="BU4" i="5"/>
  <c r="BT4" i="5"/>
  <c r="BS4" i="5"/>
  <c r="BR4" i="5"/>
  <c r="BQ4" i="5"/>
  <c r="BP4" i="5"/>
  <c r="BO4" i="5"/>
  <c r="BN4" i="5"/>
  <c r="BM4" i="5"/>
  <c r="BL4" i="5"/>
  <c r="BK4" i="5"/>
  <c r="BJ4" i="5"/>
  <c r="BI4" i="5"/>
  <c r="BH4" i="5"/>
  <c r="BG4" i="5"/>
  <c r="BF4" i="5"/>
  <c r="BE4" i="5"/>
  <c r="BD4" i="5"/>
  <c r="BC4" i="5"/>
  <c r="BB4" i="5"/>
  <c r="BA4" i="5"/>
  <c r="AZ4" i="5"/>
  <c r="AY4" i="5"/>
  <c r="AX4" i="5"/>
  <c r="AW4" i="5"/>
  <c r="AV4" i="5"/>
  <c r="AU4" i="5"/>
  <c r="AT4" i="5"/>
  <c r="AS4" i="5"/>
  <c r="AR4" i="5"/>
  <c r="AQ4" i="5"/>
  <c r="AP4" i="5"/>
  <c r="AO4" i="5"/>
  <c r="AN4" i="5"/>
  <c r="AM4" i="5"/>
  <c r="AL4" i="5"/>
  <c r="AK4" i="5"/>
  <c r="AJ4" i="5"/>
  <c r="AI4" i="5"/>
  <c r="AH4" i="5"/>
  <c r="AG4" i="5"/>
  <c r="AF4" i="5"/>
  <c r="AE4" i="5"/>
  <c r="AD4" i="5"/>
  <c r="AC4" i="5"/>
  <c r="AB4" i="5"/>
  <c r="AA4" i="5"/>
  <c r="Z4" i="5"/>
  <c r="Y4" i="5"/>
  <c r="X4" i="5"/>
  <c r="W4" i="5"/>
  <c r="V4" i="5"/>
  <c r="U4" i="5"/>
  <c r="T4" i="5"/>
  <c r="S4" i="5"/>
  <c r="R4" i="5"/>
  <c r="Q4" i="5"/>
  <c r="P4" i="5"/>
  <c r="O4" i="5"/>
  <c r="N4" i="5"/>
  <c r="M4" i="5"/>
  <c r="L4" i="5"/>
  <c r="K4" i="5"/>
  <c r="J4" i="5"/>
  <c r="I4" i="5"/>
  <c r="H4" i="5"/>
  <c r="G4" i="5"/>
  <c r="F4" i="5"/>
  <c r="E4" i="5"/>
  <c r="D4" i="5"/>
  <c r="D70" i="5" l="1"/>
  <c r="D69" i="5"/>
  <c r="D12" i="5"/>
  <c r="D32" i="5" s="1"/>
  <c r="H12" i="5"/>
  <c r="H36" i="5" s="1"/>
  <c r="L12" i="5"/>
  <c r="L36" i="5" s="1"/>
  <c r="P12" i="5"/>
  <c r="P36" i="5" s="1"/>
  <c r="T12" i="5"/>
  <c r="T36" i="5" s="1"/>
  <c r="X12" i="5"/>
  <c r="X37" i="5" s="1"/>
  <c r="AB12" i="5"/>
  <c r="AB36" i="5" s="1"/>
  <c r="AF12" i="5"/>
  <c r="AF37" i="5" s="1"/>
  <c r="AJ12" i="5"/>
  <c r="AJ32" i="5" s="1"/>
  <c r="AN12" i="5"/>
  <c r="AN36" i="5" s="1"/>
  <c r="AR12" i="5"/>
  <c r="AR33" i="5" s="1"/>
  <c r="AV12" i="5"/>
  <c r="AV37" i="5" s="1"/>
  <c r="AZ12" i="5"/>
  <c r="AZ36" i="5" s="1"/>
  <c r="BD12" i="5"/>
  <c r="BD37" i="5" s="1"/>
  <c r="BH12" i="5"/>
  <c r="BH36" i="5" s="1"/>
  <c r="BL12" i="5"/>
  <c r="BL37" i="5" s="1"/>
  <c r="BP12" i="5"/>
  <c r="BP36" i="5" s="1"/>
  <c r="BT12" i="5"/>
  <c r="BT36" i="5" s="1"/>
  <c r="BX12" i="5"/>
  <c r="BX37" i="5" s="1"/>
  <c r="CB12" i="5"/>
  <c r="CB37" i="5" s="1"/>
  <c r="CF12" i="5"/>
  <c r="CF32" i="5" s="1"/>
  <c r="CJ12" i="5"/>
  <c r="CJ24" i="5" s="1"/>
  <c r="CJ9" i="5"/>
  <c r="I9" i="5"/>
  <c r="U9" i="5"/>
  <c r="Y12" i="5"/>
  <c r="Y37" i="5" s="1"/>
  <c r="AK9" i="5"/>
  <c r="AO12" i="5"/>
  <c r="AO37" i="5" s="1"/>
  <c r="BA12" i="5"/>
  <c r="BA36" i="5" s="1"/>
  <c r="BE12" i="5"/>
  <c r="BE37" i="5" s="1"/>
  <c r="BM9" i="5"/>
  <c r="BU12" i="5"/>
  <c r="BU37" i="5" s="1"/>
  <c r="CC9" i="5"/>
  <c r="CO12" i="5"/>
  <c r="CO23" i="5" s="1"/>
  <c r="CN12" i="5"/>
  <c r="CN33" i="5" s="1"/>
  <c r="N12" i="5"/>
  <c r="N33" i="5" s="1"/>
  <c r="Z12" i="5"/>
  <c r="Z37" i="5" s="1"/>
  <c r="AH12" i="5"/>
  <c r="AH36" i="5" s="1"/>
  <c r="AT12" i="5"/>
  <c r="AT37" i="5" s="1"/>
  <c r="BB12" i="5"/>
  <c r="BB33" i="5" s="1"/>
  <c r="BN12" i="5"/>
  <c r="BN33" i="5" s="1"/>
  <c r="BZ12" i="5"/>
  <c r="BZ37" i="5" s="1"/>
  <c r="CH12" i="5"/>
  <c r="CH37" i="5" s="1"/>
  <c r="J12" i="5"/>
  <c r="J32" i="5" s="1"/>
  <c r="CM9" i="5"/>
  <c r="BD9" i="5"/>
  <c r="BT9" i="5"/>
  <c r="H9" i="5"/>
  <c r="X9" i="5"/>
  <c r="AN9" i="5"/>
  <c r="L9" i="5"/>
  <c r="AB9" i="5"/>
  <c r="AR9" i="5"/>
  <c r="BH9" i="5"/>
  <c r="BX9" i="5"/>
  <c r="CN9" i="5"/>
  <c r="P9" i="5"/>
  <c r="AF9" i="5"/>
  <c r="AV9" i="5"/>
  <c r="BL9" i="5"/>
  <c r="CB9" i="5"/>
  <c r="D9" i="5"/>
  <c r="T9" i="5"/>
  <c r="AJ9" i="5"/>
  <c r="AZ9" i="5"/>
  <c r="BP9" i="5"/>
  <c r="CF9" i="5"/>
  <c r="T33" i="5"/>
  <c r="AJ36" i="5"/>
  <c r="AZ19" i="5"/>
  <c r="Z36" i="5"/>
  <c r="Y33" i="5"/>
  <c r="Q126" i="5"/>
  <c r="Q128" i="5"/>
  <c r="Q127" i="5"/>
  <c r="Q65" i="5"/>
  <c r="Q92" i="5"/>
  <c r="Q66" i="5"/>
  <c r="Q67" i="5"/>
  <c r="Q68" i="5"/>
  <c r="AG126" i="5"/>
  <c r="AG128" i="5"/>
  <c r="AG127" i="5"/>
  <c r="AG65" i="5"/>
  <c r="AG92" i="5"/>
  <c r="AG66" i="5"/>
  <c r="AG67" i="5"/>
  <c r="AG68" i="5"/>
  <c r="AW126" i="5"/>
  <c r="AW128" i="5"/>
  <c r="AW127" i="5"/>
  <c r="AW65" i="5"/>
  <c r="AW92" i="5"/>
  <c r="AW66" i="5"/>
  <c r="AW67" i="5"/>
  <c r="AW68" i="5"/>
  <c r="BQ127" i="5"/>
  <c r="BQ126" i="5"/>
  <c r="BQ128" i="5"/>
  <c r="BQ65" i="5"/>
  <c r="BQ66" i="5"/>
  <c r="BQ67" i="5"/>
  <c r="BQ92" i="5"/>
  <c r="BQ68" i="5"/>
  <c r="CG127" i="5"/>
  <c r="CG126" i="5"/>
  <c r="CG128" i="5"/>
  <c r="CG65" i="5"/>
  <c r="CG66" i="5"/>
  <c r="CG67" i="5"/>
  <c r="CG68" i="5"/>
  <c r="CG92" i="5"/>
  <c r="M128" i="5"/>
  <c r="M126" i="5"/>
  <c r="M127" i="5"/>
  <c r="M65" i="5"/>
  <c r="M66" i="5"/>
  <c r="M67" i="5"/>
  <c r="M68" i="5"/>
  <c r="M92" i="5"/>
  <c r="AC128" i="5"/>
  <c r="AC126" i="5"/>
  <c r="AC127" i="5"/>
  <c r="AC65" i="5"/>
  <c r="AC66" i="5"/>
  <c r="AC67" i="5"/>
  <c r="AC92" i="5"/>
  <c r="AC68" i="5"/>
  <c r="AS128" i="5"/>
  <c r="AS126" i="5"/>
  <c r="AS127" i="5"/>
  <c r="AS65" i="5"/>
  <c r="AS66" i="5"/>
  <c r="AS67" i="5"/>
  <c r="AS68" i="5"/>
  <c r="AS92" i="5"/>
  <c r="BI128" i="5"/>
  <c r="BI126" i="5"/>
  <c r="BI127" i="5"/>
  <c r="BI65" i="5"/>
  <c r="BI66" i="5"/>
  <c r="BI67" i="5"/>
  <c r="BI92" i="5"/>
  <c r="BI68" i="5"/>
  <c r="BY127" i="5"/>
  <c r="BY128" i="5"/>
  <c r="BY126" i="5"/>
  <c r="BY65" i="5"/>
  <c r="BY66" i="5"/>
  <c r="BY67" i="5"/>
  <c r="BY68" i="5"/>
  <c r="BY92" i="5"/>
  <c r="CK127" i="5"/>
  <c r="CK126" i="5"/>
  <c r="CK128" i="5"/>
  <c r="CK65" i="5"/>
  <c r="CK92" i="5"/>
  <c r="CK66" i="5"/>
  <c r="CK67" i="5"/>
  <c r="CK68" i="5"/>
  <c r="F128" i="5"/>
  <c r="F127" i="5"/>
  <c r="F92" i="5"/>
  <c r="F126" i="5"/>
  <c r="F66" i="5"/>
  <c r="F67" i="5"/>
  <c r="F68" i="5"/>
  <c r="F65" i="5"/>
  <c r="V128" i="5"/>
  <c r="V127" i="5"/>
  <c r="V92" i="5"/>
  <c r="V66" i="5"/>
  <c r="V67" i="5"/>
  <c r="V68" i="5"/>
  <c r="V65" i="5"/>
  <c r="V126" i="5"/>
  <c r="AP128" i="5"/>
  <c r="AP127" i="5"/>
  <c r="AP126" i="5"/>
  <c r="AP92" i="5"/>
  <c r="AP66" i="5"/>
  <c r="AP67" i="5"/>
  <c r="AP68" i="5"/>
  <c r="AP65" i="5"/>
  <c r="BJ128" i="5"/>
  <c r="BJ127" i="5"/>
  <c r="BJ126" i="5"/>
  <c r="BJ92" i="5"/>
  <c r="BJ66" i="5"/>
  <c r="BJ67" i="5"/>
  <c r="BJ68" i="5"/>
  <c r="BJ65" i="5"/>
  <c r="CL128" i="5"/>
  <c r="CL127" i="5"/>
  <c r="CL126" i="5"/>
  <c r="CL92" i="5"/>
  <c r="CL66" i="5"/>
  <c r="CL67" i="5"/>
  <c r="CL68" i="5"/>
  <c r="CL65" i="5"/>
  <c r="M9" i="5"/>
  <c r="AG9" i="5"/>
  <c r="AO9" i="5"/>
  <c r="BA9" i="5"/>
  <c r="BI9" i="5"/>
  <c r="BU9" i="5"/>
  <c r="CG9" i="5"/>
  <c r="CO9" i="5"/>
  <c r="I12" i="5"/>
  <c r="Q12" i="5"/>
  <c r="U12" i="5"/>
  <c r="AG12" i="5"/>
  <c r="AK12" i="5"/>
  <c r="AS12" i="5"/>
  <c r="AW12" i="5"/>
  <c r="BI12" i="5"/>
  <c r="BM12" i="5"/>
  <c r="BQ12" i="5"/>
  <c r="BY12" i="5"/>
  <c r="CC12" i="5"/>
  <c r="CG12" i="5"/>
  <c r="CK12" i="5"/>
  <c r="E126" i="5"/>
  <c r="E127" i="5"/>
  <c r="E128" i="5"/>
  <c r="E65" i="5"/>
  <c r="E66" i="5"/>
  <c r="E67" i="5"/>
  <c r="E92" i="5"/>
  <c r="E68" i="5"/>
  <c r="Y126" i="5"/>
  <c r="Y127" i="5"/>
  <c r="Y128" i="5"/>
  <c r="Y65" i="5"/>
  <c r="Y92" i="5"/>
  <c r="Y66" i="5"/>
  <c r="Y67" i="5"/>
  <c r="Y68" i="5"/>
  <c r="AO126" i="5"/>
  <c r="AO127" i="5"/>
  <c r="AO128" i="5"/>
  <c r="AO65" i="5"/>
  <c r="AO92" i="5"/>
  <c r="AO66" i="5"/>
  <c r="AO67" i="5"/>
  <c r="AO68" i="5"/>
  <c r="BE126" i="5"/>
  <c r="BE127" i="5"/>
  <c r="BE128" i="5"/>
  <c r="BE65" i="5"/>
  <c r="BE92" i="5"/>
  <c r="BE66" i="5"/>
  <c r="BE67" i="5"/>
  <c r="BE68" i="5"/>
  <c r="BU127" i="5"/>
  <c r="BU126" i="5"/>
  <c r="BU65" i="5"/>
  <c r="BU92" i="5"/>
  <c r="BU66" i="5"/>
  <c r="BU128" i="5"/>
  <c r="BU67" i="5"/>
  <c r="BU68" i="5"/>
  <c r="R128" i="5"/>
  <c r="R127" i="5"/>
  <c r="R126" i="5"/>
  <c r="R92" i="5"/>
  <c r="R66" i="5"/>
  <c r="R67" i="5"/>
  <c r="R68" i="5"/>
  <c r="R65" i="5"/>
  <c r="AD128" i="5"/>
  <c r="AD127" i="5"/>
  <c r="AD126" i="5"/>
  <c r="AD92" i="5"/>
  <c r="AD66" i="5"/>
  <c r="AD67" i="5"/>
  <c r="AD68" i="5"/>
  <c r="AD65" i="5"/>
  <c r="AL128" i="5"/>
  <c r="AL127" i="5"/>
  <c r="AL92" i="5"/>
  <c r="AL66" i="5"/>
  <c r="AL67" i="5"/>
  <c r="AL126" i="5"/>
  <c r="AL68" i="5"/>
  <c r="AL65" i="5"/>
  <c r="AX128" i="5"/>
  <c r="AX127" i="5"/>
  <c r="AX126" i="5"/>
  <c r="AX92" i="5"/>
  <c r="AX66" i="5"/>
  <c r="AX67" i="5"/>
  <c r="AX68" i="5"/>
  <c r="AX65" i="5"/>
  <c r="BF128" i="5"/>
  <c r="BF127" i="5"/>
  <c r="BF126" i="5"/>
  <c r="BF92" i="5"/>
  <c r="BF66" i="5"/>
  <c r="BF67" i="5"/>
  <c r="BF68" i="5"/>
  <c r="BF65" i="5"/>
  <c r="BR128" i="5"/>
  <c r="BR127" i="5"/>
  <c r="BR92" i="5"/>
  <c r="BR126" i="5"/>
  <c r="BR66" i="5"/>
  <c r="BR67" i="5"/>
  <c r="BR68" i="5"/>
  <c r="BR65" i="5"/>
  <c r="BV128" i="5"/>
  <c r="BV127" i="5"/>
  <c r="BV126" i="5"/>
  <c r="BV92" i="5"/>
  <c r="BV66" i="5"/>
  <c r="BV67" i="5"/>
  <c r="BV68" i="5"/>
  <c r="BV65" i="5"/>
  <c r="CD128" i="5"/>
  <c r="CD127" i="5"/>
  <c r="CD126" i="5"/>
  <c r="CD92" i="5"/>
  <c r="CD66" i="5"/>
  <c r="CD67" i="5"/>
  <c r="CD68" i="5"/>
  <c r="CD65" i="5"/>
  <c r="CP128" i="5"/>
  <c r="CP127" i="5"/>
  <c r="CP126" i="5"/>
  <c r="CP92" i="5"/>
  <c r="CP66" i="5"/>
  <c r="CP67" i="5"/>
  <c r="CP68" i="5"/>
  <c r="CP65" i="5"/>
  <c r="AC9" i="5"/>
  <c r="AS9" i="5"/>
  <c r="BE9" i="5"/>
  <c r="BQ9" i="5"/>
  <c r="BY9" i="5"/>
  <c r="CK9" i="5"/>
  <c r="E12" i="5"/>
  <c r="M12" i="5"/>
  <c r="AC12" i="5"/>
  <c r="G128" i="5"/>
  <c r="G126" i="5"/>
  <c r="G127" i="5"/>
  <c r="G67" i="5"/>
  <c r="G68" i="5"/>
  <c r="G92" i="5"/>
  <c r="G65" i="5"/>
  <c r="G66" i="5"/>
  <c r="K128" i="5"/>
  <c r="K126" i="5"/>
  <c r="K92" i="5"/>
  <c r="K67" i="5"/>
  <c r="K68" i="5"/>
  <c r="K127" i="5"/>
  <c r="K65" i="5"/>
  <c r="K66" i="5"/>
  <c r="O126" i="5"/>
  <c r="O128" i="5"/>
  <c r="O127" i="5"/>
  <c r="O67" i="5"/>
  <c r="O68" i="5"/>
  <c r="O92" i="5"/>
  <c r="O65" i="5"/>
  <c r="O66" i="5"/>
  <c r="S128" i="5"/>
  <c r="S126" i="5"/>
  <c r="S127" i="5"/>
  <c r="S92" i="5"/>
  <c r="S67" i="5"/>
  <c r="S68" i="5"/>
  <c r="S65" i="5"/>
  <c r="S66" i="5"/>
  <c r="W128" i="5"/>
  <c r="W126" i="5"/>
  <c r="W127" i="5"/>
  <c r="W67" i="5"/>
  <c r="W68" i="5"/>
  <c r="W92" i="5"/>
  <c r="W65" i="5"/>
  <c r="W66" i="5"/>
  <c r="AA128" i="5"/>
  <c r="AA126" i="5"/>
  <c r="AA92" i="5"/>
  <c r="AA67" i="5"/>
  <c r="AA127" i="5"/>
  <c r="AA68" i="5"/>
  <c r="AA65" i="5"/>
  <c r="AA66" i="5"/>
  <c r="AE126" i="5"/>
  <c r="AE127" i="5"/>
  <c r="AE128" i="5"/>
  <c r="AE67" i="5"/>
  <c r="AE68" i="5"/>
  <c r="AE92" i="5"/>
  <c r="AE65" i="5"/>
  <c r="AE66" i="5"/>
  <c r="AI128" i="5"/>
  <c r="AI126" i="5"/>
  <c r="AI127" i="5"/>
  <c r="AI92" i="5"/>
  <c r="AI67" i="5"/>
  <c r="AI68" i="5"/>
  <c r="AI65" i="5"/>
  <c r="AI66" i="5"/>
  <c r="AM128" i="5"/>
  <c r="AM126" i="5"/>
  <c r="AM127" i="5"/>
  <c r="AM67" i="5"/>
  <c r="AM68" i="5"/>
  <c r="AM92" i="5"/>
  <c r="AM65" i="5"/>
  <c r="AM66" i="5"/>
  <c r="AQ128" i="5"/>
  <c r="AQ126" i="5"/>
  <c r="AQ127" i="5"/>
  <c r="AQ92" i="5"/>
  <c r="AQ67" i="5"/>
  <c r="AQ68" i="5"/>
  <c r="AQ65" i="5"/>
  <c r="AQ66" i="5"/>
  <c r="AU126" i="5"/>
  <c r="AU128" i="5"/>
  <c r="AU127" i="5"/>
  <c r="AU67" i="5"/>
  <c r="AU68" i="5"/>
  <c r="AU92" i="5"/>
  <c r="AU65" i="5"/>
  <c r="AU66" i="5"/>
  <c r="AY128" i="5"/>
  <c r="AY126" i="5"/>
  <c r="AY127" i="5"/>
  <c r="AY92" i="5"/>
  <c r="AY67" i="5"/>
  <c r="AY68" i="5"/>
  <c r="AY65" i="5"/>
  <c r="AY66" i="5"/>
  <c r="BC128" i="5"/>
  <c r="BC126" i="5"/>
  <c r="BC127" i="5"/>
  <c r="BC67" i="5"/>
  <c r="BC68" i="5"/>
  <c r="BC92" i="5"/>
  <c r="BC65" i="5"/>
  <c r="BC66" i="5"/>
  <c r="BG128" i="5"/>
  <c r="BG126" i="5"/>
  <c r="BG92" i="5"/>
  <c r="BG67" i="5"/>
  <c r="BG68" i="5"/>
  <c r="BG65" i="5"/>
  <c r="BG127" i="5"/>
  <c r="BG66" i="5"/>
  <c r="BK126" i="5"/>
  <c r="BK128" i="5"/>
  <c r="BK127" i="5"/>
  <c r="BK67" i="5"/>
  <c r="BK68" i="5"/>
  <c r="BK92" i="5"/>
  <c r="BK65" i="5"/>
  <c r="BK66" i="5"/>
  <c r="BO128" i="5"/>
  <c r="BO127" i="5"/>
  <c r="BO126" i="5"/>
  <c r="BO92" i="5"/>
  <c r="BO67" i="5"/>
  <c r="BO68" i="5"/>
  <c r="BO65" i="5"/>
  <c r="BO66" i="5"/>
  <c r="BS128" i="5"/>
  <c r="BS127" i="5"/>
  <c r="BS126" i="5"/>
  <c r="BS67" i="5"/>
  <c r="BS68" i="5"/>
  <c r="BS92" i="5"/>
  <c r="BS65" i="5"/>
  <c r="BS66" i="5"/>
  <c r="BW128" i="5"/>
  <c r="BW127" i="5"/>
  <c r="BW126" i="5"/>
  <c r="BW92" i="5"/>
  <c r="BW67" i="5"/>
  <c r="BW68" i="5"/>
  <c r="BW65" i="5"/>
  <c r="BW66" i="5"/>
  <c r="CA126" i="5"/>
  <c r="CA128" i="5"/>
  <c r="CA67" i="5"/>
  <c r="CA68" i="5"/>
  <c r="CA127" i="5"/>
  <c r="CA92" i="5"/>
  <c r="CA65" i="5"/>
  <c r="CA66" i="5"/>
  <c r="CE128" i="5"/>
  <c r="CE127" i="5"/>
  <c r="CE126" i="5"/>
  <c r="CE92" i="5"/>
  <c r="CE67" i="5"/>
  <c r="CE68" i="5"/>
  <c r="CE65" i="5"/>
  <c r="CE66" i="5"/>
  <c r="CI128" i="5"/>
  <c r="CI127" i="5"/>
  <c r="CI126" i="5"/>
  <c r="CI67" i="5"/>
  <c r="CI68" i="5"/>
  <c r="CI92" i="5"/>
  <c r="CI65" i="5"/>
  <c r="CI66" i="5"/>
  <c r="CM128" i="5"/>
  <c r="CM127" i="5"/>
  <c r="CM126" i="5"/>
  <c r="CM92" i="5"/>
  <c r="CM67" i="5"/>
  <c r="CM68" i="5"/>
  <c r="CM65" i="5"/>
  <c r="CM66" i="5"/>
  <c r="F9" i="5"/>
  <c r="J9" i="5"/>
  <c r="N9" i="5"/>
  <c r="R9" i="5"/>
  <c r="V9" i="5"/>
  <c r="Z9" i="5"/>
  <c r="AD9" i="5"/>
  <c r="AH9" i="5"/>
  <c r="AL9" i="5"/>
  <c r="AP9" i="5"/>
  <c r="AT9" i="5"/>
  <c r="AX9" i="5"/>
  <c r="BB9" i="5"/>
  <c r="BF9" i="5"/>
  <c r="BJ9" i="5"/>
  <c r="BN9" i="5"/>
  <c r="BR9" i="5"/>
  <c r="BV9" i="5"/>
  <c r="BZ9" i="5"/>
  <c r="CD9" i="5"/>
  <c r="CH9" i="5"/>
  <c r="CL9" i="5"/>
  <c r="CP9" i="5"/>
  <c r="F12" i="5"/>
  <c r="R12" i="5"/>
  <c r="V12" i="5"/>
  <c r="AD12" i="5"/>
  <c r="AL12" i="5"/>
  <c r="AP12" i="5"/>
  <c r="AX12" i="5"/>
  <c r="BF12" i="5"/>
  <c r="BJ12" i="5"/>
  <c r="BR12" i="5"/>
  <c r="BV12" i="5"/>
  <c r="CD12" i="5"/>
  <c r="CL12" i="5"/>
  <c r="CP12" i="5"/>
  <c r="I126" i="5"/>
  <c r="I127" i="5"/>
  <c r="I65" i="5"/>
  <c r="I128" i="5"/>
  <c r="I92" i="5"/>
  <c r="I66" i="5"/>
  <c r="I67" i="5"/>
  <c r="I68" i="5"/>
  <c r="U126" i="5"/>
  <c r="U127" i="5"/>
  <c r="U128" i="5"/>
  <c r="U65" i="5"/>
  <c r="U66" i="5"/>
  <c r="U67" i="5"/>
  <c r="U68" i="5"/>
  <c r="U92" i="5"/>
  <c r="AK126" i="5"/>
  <c r="AK127" i="5"/>
  <c r="AK128" i="5"/>
  <c r="AK65" i="5"/>
  <c r="AK66" i="5"/>
  <c r="AK67" i="5"/>
  <c r="AK92" i="5"/>
  <c r="AK68" i="5"/>
  <c r="BA126" i="5"/>
  <c r="BA127" i="5"/>
  <c r="BA128" i="5"/>
  <c r="BA65" i="5"/>
  <c r="BA66" i="5"/>
  <c r="BA67" i="5"/>
  <c r="BA68" i="5"/>
  <c r="BA92" i="5"/>
  <c r="BM127" i="5"/>
  <c r="BM126" i="5"/>
  <c r="BM128" i="5"/>
  <c r="BM65" i="5"/>
  <c r="BM92" i="5"/>
  <c r="BM66" i="5"/>
  <c r="BM67" i="5"/>
  <c r="BM68" i="5"/>
  <c r="CC127" i="5"/>
  <c r="CC126" i="5"/>
  <c r="CC128" i="5"/>
  <c r="CC65" i="5"/>
  <c r="CC92" i="5"/>
  <c r="CC66" i="5"/>
  <c r="CC67" i="5"/>
  <c r="CC68" i="5"/>
  <c r="CO127" i="5"/>
  <c r="CO128" i="5"/>
  <c r="CO126" i="5"/>
  <c r="CO65" i="5"/>
  <c r="CO66" i="5"/>
  <c r="CO67" i="5"/>
  <c r="CO92" i="5"/>
  <c r="CO68" i="5"/>
  <c r="J128" i="5"/>
  <c r="J127" i="5"/>
  <c r="J126" i="5"/>
  <c r="J92" i="5"/>
  <c r="J66" i="5"/>
  <c r="J67" i="5"/>
  <c r="J68" i="5"/>
  <c r="J65" i="5"/>
  <c r="N128" i="5"/>
  <c r="N127" i="5"/>
  <c r="N126" i="5"/>
  <c r="N92" i="5"/>
  <c r="N66" i="5"/>
  <c r="N67" i="5"/>
  <c r="N68" i="5"/>
  <c r="N65" i="5"/>
  <c r="Z128" i="5"/>
  <c r="Z127" i="5"/>
  <c r="Z126" i="5"/>
  <c r="Z92" i="5"/>
  <c r="Z66" i="5"/>
  <c r="Z67" i="5"/>
  <c r="Z68" i="5"/>
  <c r="Z65" i="5"/>
  <c r="AH128" i="5"/>
  <c r="AH127" i="5"/>
  <c r="AH126" i="5"/>
  <c r="AH92" i="5"/>
  <c r="AH66" i="5"/>
  <c r="AH67" i="5"/>
  <c r="AH68" i="5"/>
  <c r="AH65" i="5"/>
  <c r="AT128" i="5"/>
  <c r="AT127" i="5"/>
  <c r="AT126" i="5"/>
  <c r="AT92" i="5"/>
  <c r="AT66" i="5"/>
  <c r="AT67" i="5"/>
  <c r="AT68" i="5"/>
  <c r="AT65" i="5"/>
  <c r="BB128" i="5"/>
  <c r="BB127" i="5"/>
  <c r="BB92" i="5"/>
  <c r="BB66" i="5"/>
  <c r="BB126" i="5"/>
  <c r="BB67" i="5"/>
  <c r="BB68" i="5"/>
  <c r="BB65" i="5"/>
  <c r="BN128" i="5"/>
  <c r="BN127" i="5"/>
  <c r="BN126" i="5"/>
  <c r="BN92" i="5"/>
  <c r="BN66" i="5"/>
  <c r="BN67" i="5"/>
  <c r="BN68" i="5"/>
  <c r="BN65" i="5"/>
  <c r="BZ128" i="5"/>
  <c r="BZ127" i="5"/>
  <c r="BZ126" i="5"/>
  <c r="BZ92" i="5"/>
  <c r="BZ66" i="5"/>
  <c r="BZ67" i="5"/>
  <c r="BZ68" i="5"/>
  <c r="BZ65" i="5"/>
  <c r="CH128" i="5"/>
  <c r="CH127" i="5"/>
  <c r="CH92" i="5"/>
  <c r="CH66" i="5"/>
  <c r="CH67" i="5"/>
  <c r="CH68" i="5"/>
  <c r="CH65" i="5"/>
  <c r="CH126" i="5"/>
  <c r="E9" i="5"/>
  <c r="Q9" i="5"/>
  <c r="Y9" i="5"/>
  <c r="AW9" i="5"/>
  <c r="D126" i="5"/>
  <c r="D127" i="5"/>
  <c r="D128" i="5"/>
  <c r="D92" i="5"/>
  <c r="D68" i="5"/>
  <c r="D65" i="5"/>
  <c r="D66" i="5"/>
  <c r="D67" i="5"/>
  <c r="H128" i="5"/>
  <c r="H126" i="5"/>
  <c r="H127" i="5"/>
  <c r="H92" i="5"/>
  <c r="H68" i="5"/>
  <c r="H65" i="5"/>
  <c r="H66" i="5"/>
  <c r="H67" i="5"/>
  <c r="L128" i="5"/>
  <c r="L126" i="5"/>
  <c r="L127" i="5"/>
  <c r="L92" i="5"/>
  <c r="L68" i="5"/>
  <c r="L65" i="5"/>
  <c r="L66" i="5"/>
  <c r="L67" i="5"/>
  <c r="P126" i="5"/>
  <c r="P128" i="5"/>
  <c r="P127" i="5"/>
  <c r="P92" i="5"/>
  <c r="P68" i="5"/>
  <c r="P65" i="5"/>
  <c r="P66" i="5"/>
  <c r="P67" i="5"/>
  <c r="T126" i="5"/>
  <c r="T127" i="5"/>
  <c r="T92" i="5"/>
  <c r="T128" i="5"/>
  <c r="T68" i="5"/>
  <c r="T65" i="5"/>
  <c r="T66" i="5"/>
  <c r="T67" i="5"/>
  <c r="X128" i="5"/>
  <c r="X126" i="5"/>
  <c r="X127" i="5"/>
  <c r="X92" i="5"/>
  <c r="X68" i="5"/>
  <c r="X65" i="5"/>
  <c r="X66" i="5"/>
  <c r="X67" i="5"/>
  <c r="AB128" i="5"/>
  <c r="AB126" i="5"/>
  <c r="AB127" i="5"/>
  <c r="AB92" i="5"/>
  <c r="AB68" i="5"/>
  <c r="AB65" i="5"/>
  <c r="AB66" i="5"/>
  <c r="AB67" i="5"/>
  <c r="AF126" i="5"/>
  <c r="AF128" i="5"/>
  <c r="AF127" i="5"/>
  <c r="AF92" i="5"/>
  <c r="AF68" i="5"/>
  <c r="AF65" i="5"/>
  <c r="AF66" i="5"/>
  <c r="AF67" i="5"/>
  <c r="AJ126" i="5"/>
  <c r="AJ127" i="5"/>
  <c r="AJ92" i="5"/>
  <c r="AJ128" i="5"/>
  <c r="AJ68" i="5"/>
  <c r="AJ65" i="5"/>
  <c r="AJ66" i="5"/>
  <c r="AJ67" i="5"/>
  <c r="AN128" i="5"/>
  <c r="AN126" i="5"/>
  <c r="AN127" i="5"/>
  <c r="AN92" i="5"/>
  <c r="AN68" i="5"/>
  <c r="AN65" i="5"/>
  <c r="AN66" i="5"/>
  <c r="AN67" i="5"/>
  <c r="AR128" i="5"/>
  <c r="AR126" i="5"/>
  <c r="AR127" i="5"/>
  <c r="AR92" i="5"/>
  <c r="AR68" i="5"/>
  <c r="AR65" i="5"/>
  <c r="AR66" i="5"/>
  <c r="AR67" i="5"/>
  <c r="AV126" i="5"/>
  <c r="AV128" i="5"/>
  <c r="AV127" i="5"/>
  <c r="AV92" i="5"/>
  <c r="AV68" i="5"/>
  <c r="AV65" i="5"/>
  <c r="AV66" i="5"/>
  <c r="AV67" i="5"/>
  <c r="AZ126" i="5"/>
  <c r="AZ127" i="5"/>
  <c r="AZ92" i="5"/>
  <c r="AZ68" i="5"/>
  <c r="AZ65" i="5"/>
  <c r="AZ66" i="5"/>
  <c r="AZ67" i="5"/>
  <c r="AZ128" i="5"/>
  <c r="BD128" i="5"/>
  <c r="BD126" i="5"/>
  <c r="BD127" i="5"/>
  <c r="BD92" i="5"/>
  <c r="BD68" i="5"/>
  <c r="BD65" i="5"/>
  <c r="BD66" i="5"/>
  <c r="BD67" i="5"/>
  <c r="BH128" i="5"/>
  <c r="BH126" i="5"/>
  <c r="BH127" i="5"/>
  <c r="BH92" i="5"/>
  <c r="BH68" i="5"/>
  <c r="BH65" i="5"/>
  <c r="BH66" i="5"/>
  <c r="BH67" i="5"/>
  <c r="BL126" i="5"/>
  <c r="BL128" i="5"/>
  <c r="BL127" i="5"/>
  <c r="BL92" i="5"/>
  <c r="BL68" i="5"/>
  <c r="BL65" i="5"/>
  <c r="BL66" i="5"/>
  <c r="BL67" i="5"/>
  <c r="BP126" i="5"/>
  <c r="BP128" i="5"/>
  <c r="BP92" i="5"/>
  <c r="BP127" i="5"/>
  <c r="BP68" i="5"/>
  <c r="BP65" i="5"/>
  <c r="BP66" i="5"/>
  <c r="BP67" i="5"/>
  <c r="BT128" i="5"/>
  <c r="BT127" i="5"/>
  <c r="BT126" i="5"/>
  <c r="BT92" i="5"/>
  <c r="BT68" i="5"/>
  <c r="BT65" i="5"/>
  <c r="BT66" i="5"/>
  <c r="BT67" i="5"/>
  <c r="BX128" i="5"/>
  <c r="BX127" i="5"/>
  <c r="BX126" i="5"/>
  <c r="BX92" i="5"/>
  <c r="BX68" i="5"/>
  <c r="BX65" i="5"/>
  <c r="BX66" i="5"/>
  <c r="BX67" i="5"/>
  <c r="CB126" i="5"/>
  <c r="CB128" i="5"/>
  <c r="CB127" i="5"/>
  <c r="CB92" i="5"/>
  <c r="CB68" i="5"/>
  <c r="CB65" i="5"/>
  <c r="CB66" i="5"/>
  <c r="CB67" i="5"/>
  <c r="CF126" i="5"/>
  <c r="CF92" i="5"/>
  <c r="CF128" i="5"/>
  <c r="CF127" i="5"/>
  <c r="CF68" i="5"/>
  <c r="CF65" i="5"/>
  <c r="CF66" i="5"/>
  <c r="CF67" i="5"/>
  <c r="CJ128" i="5"/>
  <c r="CJ127" i="5"/>
  <c r="CJ126" i="5"/>
  <c r="CJ92" i="5"/>
  <c r="CJ68" i="5"/>
  <c r="CJ65" i="5"/>
  <c r="CJ66" i="5"/>
  <c r="CJ67" i="5"/>
  <c r="CN128" i="5"/>
  <c r="CN127" i="5"/>
  <c r="CN126" i="5"/>
  <c r="CN92" i="5"/>
  <c r="CN68" i="5"/>
  <c r="CN65" i="5"/>
  <c r="CN66" i="5"/>
  <c r="CN67" i="5"/>
  <c r="G9" i="5"/>
  <c r="K9" i="5"/>
  <c r="O9" i="5"/>
  <c r="S9" i="5"/>
  <c r="W9" i="5"/>
  <c r="AA9" i="5"/>
  <c r="AE9" i="5"/>
  <c r="AI9" i="5"/>
  <c r="AM9" i="5"/>
  <c r="AQ9" i="5"/>
  <c r="AU9" i="5"/>
  <c r="AY9" i="5"/>
  <c r="BC9" i="5"/>
  <c r="BG9" i="5"/>
  <c r="BK9" i="5"/>
  <c r="BO9" i="5"/>
  <c r="BS9" i="5"/>
  <c r="BW9" i="5"/>
  <c r="CA9" i="5"/>
  <c r="CE9" i="5"/>
  <c r="CI9" i="5"/>
  <c r="G12" i="5"/>
  <c r="K12" i="5"/>
  <c r="O12" i="5"/>
  <c r="S12" i="5"/>
  <c r="W12" i="5"/>
  <c r="AA12" i="5"/>
  <c r="AE12" i="5"/>
  <c r="AI12" i="5"/>
  <c r="AM12" i="5"/>
  <c r="AQ12" i="5"/>
  <c r="AU12" i="5"/>
  <c r="AY12" i="5"/>
  <c r="BC12" i="5"/>
  <c r="BG12" i="5"/>
  <c r="BK12" i="5"/>
  <c r="BO12" i="5"/>
  <c r="BS12" i="5"/>
  <c r="BW12" i="5"/>
  <c r="CA12" i="5"/>
  <c r="CE12" i="5"/>
  <c r="CI12" i="5"/>
  <c r="CM12" i="5"/>
  <c r="Y19" i="5" l="1"/>
  <c r="H24" i="5"/>
  <c r="H23" i="5"/>
  <c r="BP37" i="5"/>
  <c r="T20" i="5"/>
  <c r="AB32" i="5"/>
  <c r="H20" i="5"/>
  <c r="AJ23" i="5"/>
  <c r="CF36" i="5"/>
  <c r="AJ37" i="5"/>
  <c r="AJ38" i="5" s="1"/>
  <c r="BN23" i="5"/>
  <c r="AJ19" i="5"/>
  <c r="BZ33" i="5"/>
  <c r="AH33" i="5"/>
  <c r="CF23" i="5"/>
  <c r="CF37" i="5"/>
  <c r="AH20" i="5"/>
  <c r="Z20" i="5"/>
  <c r="AH37" i="5"/>
  <c r="AH38" i="5" s="1"/>
  <c r="BE19" i="5"/>
  <c r="BD24" i="5"/>
  <c r="X32" i="5"/>
  <c r="AZ24" i="5"/>
  <c r="T32" i="5"/>
  <c r="T34" i="5" s="1"/>
  <c r="BD23" i="5"/>
  <c r="AZ37" i="5"/>
  <c r="AZ38" i="5" s="1"/>
  <c r="BD20" i="5"/>
  <c r="CF19" i="5"/>
  <c r="BE36" i="5"/>
  <c r="BE38" i="5" s="1"/>
  <c r="X19" i="5"/>
  <c r="X24" i="5"/>
  <c r="CF24" i="5"/>
  <c r="BT19" i="5"/>
  <c r="X36" i="5"/>
  <c r="X38" i="5" s="1"/>
  <c r="AJ24" i="5"/>
  <c r="CF20" i="5"/>
  <c r="BZ20" i="5"/>
  <c r="AJ20" i="5"/>
  <c r="CF33" i="5"/>
  <c r="CF34" i="5" s="1"/>
  <c r="BZ19" i="5"/>
  <c r="AJ33" i="5"/>
  <c r="AJ34" i="5" s="1"/>
  <c r="BT23" i="5"/>
  <c r="BZ32" i="5"/>
  <c r="CH24" i="5"/>
  <c r="AN33" i="5"/>
  <c r="BZ24" i="5"/>
  <c r="X23" i="5"/>
  <c r="BZ23" i="5"/>
  <c r="X20" i="5"/>
  <c r="BE20" i="5"/>
  <c r="BT24" i="5"/>
  <c r="BZ36" i="5"/>
  <c r="BZ38" i="5" s="1"/>
  <c r="X33" i="5"/>
  <c r="BE24" i="5"/>
  <c r="BT20" i="5"/>
  <c r="BE23" i="5"/>
  <c r="BT33" i="5"/>
  <c r="BE32" i="5"/>
  <c r="BT32" i="5"/>
  <c r="BE33" i="5"/>
  <c r="BT37" i="5"/>
  <c r="BT38" i="5" s="1"/>
  <c r="BA19" i="5"/>
  <c r="BD32" i="5"/>
  <c r="H32" i="5"/>
  <c r="D19" i="5"/>
  <c r="BA23" i="5"/>
  <c r="BD36" i="5"/>
  <c r="BD38" i="5" s="1"/>
  <c r="H37" i="5"/>
  <c r="H38" i="5" s="1"/>
  <c r="D23" i="5"/>
  <c r="BA37" i="5"/>
  <c r="BA38" i="5" s="1"/>
  <c r="CO20" i="5"/>
  <c r="Y20" i="5"/>
  <c r="Y21" i="5" s="1"/>
  <c r="BN19" i="5"/>
  <c r="Y24" i="5"/>
  <c r="BP24" i="5"/>
  <c r="BN32" i="5"/>
  <c r="BN34" i="5" s="1"/>
  <c r="Y23" i="5"/>
  <c r="BP20" i="5"/>
  <c r="BN36" i="5"/>
  <c r="Y36" i="5"/>
  <c r="Y38" i="5" s="1"/>
  <c r="BD19" i="5"/>
  <c r="AH24" i="5"/>
  <c r="H19" i="5"/>
  <c r="T24" i="5"/>
  <c r="BA20" i="5"/>
  <c r="Y32" i="5"/>
  <c r="Y34" i="5" s="1"/>
  <c r="BP19" i="5"/>
  <c r="BD33" i="5"/>
  <c r="H33" i="5"/>
  <c r="BN37" i="5"/>
  <c r="T37" i="5"/>
  <c r="T38" i="5" s="1"/>
  <c r="CO32" i="5"/>
  <c r="BA24" i="5"/>
  <c r="BP23" i="5"/>
  <c r="AH19" i="5"/>
  <c r="Z19" i="5"/>
  <c r="D24" i="5"/>
  <c r="CO33" i="5"/>
  <c r="BA32" i="5"/>
  <c r="BP33" i="5"/>
  <c r="AH23" i="5"/>
  <c r="J37" i="5"/>
  <c r="BA33" i="5"/>
  <c r="BP32" i="5"/>
  <c r="CJ19" i="5"/>
  <c r="AH32" i="5"/>
  <c r="BN20" i="5"/>
  <c r="T19" i="5"/>
  <c r="T21" i="5" s="1"/>
  <c r="CJ23" i="5"/>
  <c r="CJ25" i="5" s="1"/>
  <c r="CJ33" i="5"/>
  <c r="BN24" i="5"/>
  <c r="AZ23" i="5"/>
  <c r="T23" i="5"/>
  <c r="CJ37" i="5"/>
  <c r="AN20" i="5"/>
  <c r="AN32" i="5"/>
  <c r="CO24" i="5"/>
  <c r="CO25" i="5" s="1"/>
  <c r="CJ32" i="5"/>
  <c r="AT36" i="5"/>
  <c r="AT38" i="5" s="1"/>
  <c r="CO37" i="5"/>
  <c r="CJ36" i="5"/>
  <c r="CO36" i="5"/>
  <c r="AN19" i="5"/>
  <c r="L32" i="5"/>
  <c r="AN24" i="5"/>
  <c r="L23" i="5"/>
  <c r="AN23" i="5"/>
  <c r="CO19" i="5"/>
  <c r="CJ20" i="5"/>
  <c r="AN37" i="5"/>
  <c r="AN38" i="5" s="1"/>
  <c r="CN24" i="5"/>
  <c r="CH32" i="5"/>
  <c r="Z24" i="5"/>
  <c r="AZ20" i="5"/>
  <c r="AZ21" i="5" s="1"/>
  <c r="D20" i="5"/>
  <c r="CN37" i="5"/>
  <c r="Z23" i="5"/>
  <c r="AZ33" i="5"/>
  <c r="D36" i="5"/>
  <c r="Z33" i="5"/>
  <c r="AZ32" i="5"/>
  <c r="D37" i="5"/>
  <c r="Z32" i="5"/>
  <c r="AV36" i="5"/>
  <c r="AV38" i="5" s="1"/>
  <c r="AR23" i="5"/>
  <c r="BX19" i="5"/>
  <c r="AR37" i="5"/>
  <c r="BX33" i="5"/>
  <c r="D33" i="5"/>
  <c r="D34" i="5" s="1"/>
  <c r="BH32" i="5"/>
  <c r="AB23" i="5"/>
  <c r="AT19" i="5"/>
  <c r="BH24" i="5"/>
  <c r="AR24" i="5"/>
  <c r="AR32" i="5"/>
  <c r="AR34" i="5" s="1"/>
  <c r="AB24" i="5"/>
  <c r="AB33" i="5"/>
  <c r="L24" i="5"/>
  <c r="L33" i="5"/>
  <c r="CN23" i="5"/>
  <c r="CN32" i="5"/>
  <c r="CN34" i="5" s="1"/>
  <c r="BH19" i="5"/>
  <c r="BH33" i="5"/>
  <c r="CH20" i="5"/>
  <c r="CH36" i="5"/>
  <c r="CH38" i="5" s="1"/>
  <c r="AT20" i="5"/>
  <c r="AT32" i="5"/>
  <c r="BX20" i="5"/>
  <c r="BX36" i="5"/>
  <c r="BX38" i="5" s="1"/>
  <c r="AR20" i="5"/>
  <c r="AR36" i="5"/>
  <c r="AB20" i="5"/>
  <c r="AB37" i="5"/>
  <c r="AB38" i="5" s="1"/>
  <c r="L20" i="5"/>
  <c r="L37" i="5"/>
  <c r="L38" i="5" s="1"/>
  <c r="CN20" i="5"/>
  <c r="CN36" i="5"/>
  <c r="BH23" i="5"/>
  <c r="BH37" i="5"/>
  <c r="BH38" i="5" s="1"/>
  <c r="CH19" i="5"/>
  <c r="CH33" i="5"/>
  <c r="AT24" i="5"/>
  <c r="AT33" i="5"/>
  <c r="BX24" i="5"/>
  <c r="BX32" i="5"/>
  <c r="AR19" i="5"/>
  <c r="AB19" i="5"/>
  <c r="L19" i="5"/>
  <c r="CN19" i="5"/>
  <c r="BH20" i="5"/>
  <c r="CH23" i="5"/>
  <c r="AT23" i="5"/>
  <c r="BX23" i="5"/>
  <c r="BU23" i="5"/>
  <c r="AF20" i="5"/>
  <c r="AO36" i="5"/>
  <c r="AO38" i="5" s="1"/>
  <c r="P37" i="5"/>
  <c r="P38" i="5" s="1"/>
  <c r="BL20" i="5"/>
  <c r="N23" i="5"/>
  <c r="BU36" i="5"/>
  <c r="BU38" i="5" s="1"/>
  <c r="BL36" i="5"/>
  <c r="BL38" i="5" s="1"/>
  <c r="AF36" i="5"/>
  <c r="AF38" i="5" s="1"/>
  <c r="N37" i="5"/>
  <c r="AO23" i="5"/>
  <c r="AV20" i="5"/>
  <c r="P20" i="5"/>
  <c r="CB20" i="5"/>
  <c r="CB36" i="5"/>
  <c r="CB38" i="5" s="1"/>
  <c r="BB23" i="5"/>
  <c r="BB37" i="5"/>
  <c r="J23" i="5"/>
  <c r="BU20" i="5"/>
  <c r="BU32" i="5"/>
  <c r="AO20" i="5"/>
  <c r="AO32" i="5"/>
  <c r="BL19" i="5"/>
  <c r="BL33" i="5"/>
  <c r="AV19" i="5"/>
  <c r="AV33" i="5"/>
  <c r="AF19" i="5"/>
  <c r="AF33" i="5"/>
  <c r="P19" i="5"/>
  <c r="P33" i="5"/>
  <c r="N20" i="5"/>
  <c r="N32" i="5"/>
  <c r="N34" i="5" s="1"/>
  <c r="CB19" i="5"/>
  <c r="CB33" i="5"/>
  <c r="BB20" i="5"/>
  <c r="BB36" i="5"/>
  <c r="J20" i="5"/>
  <c r="J33" i="5"/>
  <c r="J34" i="5" s="1"/>
  <c r="BU19" i="5"/>
  <c r="BU33" i="5"/>
  <c r="AO19" i="5"/>
  <c r="AO33" i="5"/>
  <c r="BL24" i="5"/>
  <c r="BL32" i="5"/>
  <c r="AV24" i="5"/>
  <c r="AV32" i="5"/>
  <c r="AF24" i="5"/>
  <c r="AF32" i="5"/>
  <c r="P24" i="5"/>
  <c r="P32" i="5"/>
  <c r="N19" i="5"/>
  <c r="N36" i="5"/>
  <c r="CB24" i="5"/>
  <c r="CB32" i="5"/>
  <c r="BB19" i="5"/>
  <c r="BB32" i="5"/>
  <c r="BB34" i="5" s="1"/>
  <c r="J19" i="5"/>
  <c r="J36" i="5"/>
  <c r="BU24" i="5"/>
  <c r="AO24" i="5"/>
  <c r="BL23" i="5"/>
  <c r="AV23" i="5"/>
  <c r="AF23" i="5"/>
  <c r="P23" i="5"/>
  <c r="N24" i="5"/>
  <c r="CB23" i="5"/>
  <c r="BB24" i="5"/>
  <c r="J24" i="5"/>
  <c r="BH136" i="5"/>
  <c r="BD136" i="5"/>
  <c r="AR136" i="5"/>
  <c r="AN136" i="5"/>
  <c r="AB136" i="5"/>
  <c r="X136" i="5"/>
  <c r="L136" i="5"/>
  <c r="H136" i="5"/>
  <c r="CC136" i="5"/>
  <c r="BM136" i="5"/>
  <c r="CK136" i="5"/>
  <c r="BI136" i="5"/>
  <c r="AS136" i="5"/>
  <c r="AC136" i="5"/>
  <c r="M136" i="5"/>
  <c r="CG136" i="5"/>
  <c r="BQ136" i="5"/>
  <c r="BP38" i="5"/>
  <c r="BE136" i="5"/>
  <c r="AO136" i="5"/>
  <c r="Y136" i="5"/>
  <c r="E136" i="5"/>
  <c r="H25" i="5"/>
  <c r="CM136" i="5"/>
  <c r="CI136" i="5"/>
  <c r="CE136" i="5"/>
  <c r="BW136" i="5"/>
  <c r="BS136" i="5"/>
  <c r="BO136" i="5"/>
  <c r="BR136" i="5"/>
  <c r="AA136" i="5"/>
  <c r="BS33" i="5"/>
  <c r="BS36" i="5"/>
  <c r="BS37" i="5"/>
  <c r="BS32" i="5"/>
  <c r="BS24" i="5"/>
  <c r="BS19" i="5"/>
  <c r="BS20" i="5"/>
  <c r="BS23" i="5"/>
  <c r="G36" i="5"/>
  <c r="G37" i="5"/>
  <c r="G32" i="5"/>
  <c r="G33" i="5"/>
  <c r="G24" i="5"/>
  <c r="G19" i="5"/>
  <c r="G20" i="5"/>
  <c r="G23" i="5"/>
  <c r="CM33" i="5"/>
  <c r="CM36" i="5"/>
  <c r="CM32" i="5"/>
  <c r="CM37" i="5"/>
  <c r="CM19" i="5"/>
  <c r="CM20" i="5"/>
  <c r="CM24" i="5"/>
  <c r="CM23" i="5"/>
  <c r="BW33" i="5"/>
  <c r="BW36" i="5"/>
  <c r="BW32" i="5"/>
  <c r="BW37" i="5"/>
  <c r="BW24" i="5"/>
  <c r="BW19" i="5"/>
  <c r="BW20" i="5"/>
  <c r="BW23" i="5"/>
  <c r="BG33" i="5"/>
  <c r="BG36" i="5"/>
  <c r="BG32" i="5"/>
  <c r="BG37" i="5"/>
  <c r="BG24" i="5"/>
  <c r="BG19" i="5"/>
  <c r="BG20" i="5"/>
  <c r="BG23" i="5"/>
  <c r="AQ36" i="5"/>
  <c r="AQ32" i="5"/>
  <c r="AQ33" i="5"/>
  <c r="AQ37" i="5"/>
  <c r="AQ24" i="5"/>
  <c r="AQ19" i="5"/>
  <c r="AQ20" i="5"/>
  <c r="AQ23" i="5"/>
  <c r="AA36" i="5"/>
  <c r="AA32" i="5"/>
  <c r="AA33" i="5"/>
  <c r="AA37" i="5"/>
  <c r="AA24" i="5"/>
  <c r="AA19" i="5"/>
  <c r="AA20" i="5"/>
  <c r="AA23" i="5"/>
  <c r="K36" i="5"/>
  <c r="K32" i="5"/>
  <c r="K33" i="5"/>
  <c r="K37" i="5"/>
  <c r="K24" i="5"/>
  <c r="K19" i="5"/>
  <c r="K20" i="5"/>
  <c r="K23" i="5"/>
  <c r="CN136" i="5"/>
  <c r="CJ136" i="5"/>
  <c r="BX136" i="5"/>
  <c r="BT136" i="5"/>
  <c r="BZ136" i="5"/>
  <c r="BN136" i="5"/>
  <c r="AT136" i="5"/>
  <c r="AH136" i="5"/>
  <c r="Z136" i="5"/>
  <c r="N136" i="5"/>
  <c r="J136" i="5"/>
  <c r="CO136" i="5"/>
  <c r="CL37" i="5"/>
  <c r="CL36" i="5"/>
  <c r="CL33" i="5"/>
  <c r="CL32" i="5"/>
  <c r="CL23" i="5"/>
  <c r="CL19" i="5"/>
  <c r="CL20" i="5"/>
  <c r="CL24" i="5"/>
  <c r="BJ37" i="5"/>
  <c r="BJ33" i="5"/>
  <c r="BJ36" i="5"/>
  <c r="BJ32" i="5"/>
  <c r="BJ23" i="5"/>
  <c r="BJ24" i="5"/>
  <c r="BJ19" i="5"/>
  <c r="BJ20" i="5"/>
  <c r="AL37" i="5"/>
  <c r="AL33" i="5"/>
  <c r="AL32" i="5"/>
  <c r="AL36" i="5"/>
  <c r="AL23" i="5"/>
  <c r="AL24" i="5"/>
  <c r="AL19" i="5"/>
  <c r="AL20" i="5"/>
  <c r="F37" i="5"/>
  <c r="F36" i="5"/>
  <c r="F32" i="5"/>
  <c r="F33" i="5"/>
  <c r="F23" i="5"/>
  <c r="F24" i="5"/>
  <c r="F19" i="5"/>
  <c r="F20" i="5"/>
  <c r="AC36" i="5"/>
  <c r="AC37" i="5"/>
  <c r="AC33" i="5"/>
  <c r="AC32" i="5"/>
  <c r="AC23" i="5"/>
  <c r="AC24" i="5"/>
  <c r="AC19" i="5"/>
  <c r="AC20" i="5"/>
  <c r="BY36" i="5"/>
  <c r="BY37" i="5"/>
  <c r="BY33" i="5"/>
  <c r="BY32" i="5"/>
  <c r="BY23" i="5"/>
  <c r="BY24" i="5"/>
  <c r="BY19" i="5"/>
  <c r="BY20" i="5"/>
  <c r="AW36" i="5"/>
  <c r="AW37" i="5"/>
  <c r="AW33" i="5"/>
  <c r="AW32" i="5"/>
  <c r="AW23" i="5"/>
  <c r="AW24" i="5"/>
  <c r="AW19" i="5"/>
  <c r="AW20" i="5"/>
  <c r="U36" i="5"/>
  <c r="U37" i="5"/>
  <c r="U33" i="5"/>
  <c r="U32" i="5"/>
  <c r="U23" i="5"/>
  <c r="U24" i="5"/>
  <c r="U19" i="5"/>
  <c r="U20" i="5"/>
  <c r="CL136" i="5"/>
  <c r="BJ136" i="5"/>
  <c r="AP136" i="5"/>
  <c r="BY136" i="5"/>
  <c r="AM36" i="5"/>
  <c r="AM37" i="5"/>
  <c r="AM33" i="5"/>
  <c r="AM32" i="5"/>
  <c r="AM24" i="5"/>
  <c r="AM19" i="5"/>
  <c r="AM20" i="5"/>
  <c r="AM23" i="5"/>
  <c r="CD37" i="5"/>
  <c r="CD36" i="5"/>
  <c r="CD33" i="5"/>
  <c r="CD32" i="5"/>
  <c r="CD23" i="5"/>
  <c r="CD24" i="5"/>
  <c r="CD19" i="5"/>
  <c r="CD20" i="5"/>
  <c r="BF37" i="5"/>
  <c r="BF36" i="5"/>
  <c r="BF33" i="5"/>
  <c r="BF32" i="5"/>
  <c r="BF23" i="5"/>
  <c r="BF24" i="5"/>
  <c r="BF19" i="5"/>
  <c r="BF20" i="5"/>
  <c r="AD37" i="5"/>
  <c r="AD33" i="5"/>
  <c r="AD36" i="5"/>
  <c r="AD32" i="5"/>
  <c r="AD23" i="5"/>
  <c r="AD24" i="5"/>
  <c r="AD19" i="5"/>
  <c r="AD20" i="5"/>
  <c r="M36" i="5"/>
  <c r="M37" i="5"/>
  <c r="M33" i="5"/>
  <c r="M32" i="5"/>
  <c r="M23" i="5"/>
  <c r="M24" i="5"/>
  <c r="M19" i="5"/>
  <c r="M20" i="5"/>
  <c r="CK36" i="5"/>
  <c r="CK37" i="5"/>
  <c r="CK33" i="5"/>
  <c r="CK24" i="5"/>
  <c r="CK32" i="5"/>
  <c r="CK23" i="5"/>
  <c r="CK19" i="5"/>
  <c r="CK20" i="5"/>
  <c r="BQ36" i="5"/>
  <c r="BQ37" i="5"/>
  <c r="BQ33" i="5"/>
  <c r="BQ32" i="5"/>
  <c r="BQ23" i="5"/>
  <c r="BQ24" i="5"/>
  <c r="BQ19" i="5"/>
  <c r="BQ20" i="5"/>
  <c r="AS36" i="5"/>
  <c r="AS37" i="5"/>
  <c r="AS33" i="5"/>
  <c r="AS32" i="5"/>
  <c r="AS23" i="5"/>
  <c r="AS24" i="5"/>
  <c r="AS19" i="5"/>
  <c r="AS20" i="5"/>
  <c r="Q36" i="5"/>
  <c r="Q37" i="5"/>
  <c r="Q33" i="5"/>
  <c r="Q32" i="5"/>
  <c r="Q23" i="5"/>
  <c r="Q24" i="5"/>
  <c r="Q19" i="5"/>
  <c r="Q20" i="5"/>
  <c r="CI33" i="5"/>
  <c r="CI36" i="5"/>
  <c r="CI37" i="5"/>
  <c r="CI32" i="5"/>
  <c r="CI19" i="5"/>
  <c r="CI24" i="5"/>
  <c r="CI20" i="5"/>
  <c r="CI23" i="5"/>
  <c r="W36" i="5"/>
  <c r="W37" i="5"/>
  <c r="W33" i="5"/>
  <c r="W32" i="5"/>
  <c r="W24" i="5"/>
  <c r="W19" i="5"/>
  <c r="W20" i="5"/>
  <c r="W23" i="5"/>
  <c r="CE33" i="5"/>
  <c r="CE36" i="5"/>
  <c r="CE37" i="5"/>
  <c r="CE32" i="5"/>
  <c r="CE24" i="5"/>
  <c r="CE19" i="5"/>
  <c r="CE20" i="5"/>
  <c r="CE23" i="5"/>
  <c r="AY33" i="5"/>
  <c r="AY36" i="5"/>
  <c r="AY37" i="5"/>
  <c r="AY32" i="5"/>
  <c r="AY24" i="5"/>
  <c r="AY19" i="5"/>
  <c r="AY20" i="5"/>
  <c r="AY23" i="5"/>
  <c r="S36" i="5"/>
  <c r="S33" i="5"/>
  <c r="S37" i="5"/>
  <c r="S32" i="5"/>
  <c r="S24" i="5"/>
  <c r="S19" i="5"/>
  <c r="S20" i="5"/>
  <c r="S23" i="5"/>
  <c r="CF136" i="5"/>
  <c r="BL136" i="5"/>
  <c r="AZ136" i="5"/>
  <c r="AV136" i="5"/>
  <c r="AJ136" i="5"/>
  <c r="AF136" i="5"/>
  <c r="T136" i="5"/>
  <c r="P136" i="5"/>
  <c r="D136" i="5"/>
  <c r="D137" i="5" s="1"/>
  <c r="BB136" i="5"/>
  <c r="BA136" i="5"/>
  <c r="AK136" i="5"/>
  <c r="U136" i="5"/>
  <c r="I136" i="5"/>
  <c r="BV37" i="5"/>
  <c r="BV36" i="5"/>
  <c r="BV33" i="5"/>
  <c r="BV32" i="5"/>
  <c r="BV23" i="5"/>
  <c r="BV24" i="5"/>
  <c r="BV19" i="5"/>
  <c r="BV20" i="5"/>
  <c r="AX37" i="5"/>
  <c r="AX36" i="5"/>
  <c r="AX33" i="5"/>
  <c r="AX32" i="5"/>
  <c r="AX23" i="5"/>
  <c r="AX24" i="5"/>
  <c r="AX19" i="5"/>
  <c r="AX20" i="5"/>
  <c r="V37" i="5"/>
  <c r="V36" i="5"/>
  <c r="V33" i="5"/>
  <c r="V32" i="5"/>
  <c r="V23" i="5"/>
  <c r="V24" i="5"/>
  <c r="V19" i="5"/>
  <c r="V20" i="5"/>
  <c r="BG136" i="5"/>
  <c r="BC136" i="5"/>
  <c r="AY136" i="5"/>
  <c r="AQ136" i="5"/>
  <c r="AM136" i="5"/>
  <c r="AI136" i="5"/>
  <c r="W136" i="5"/>
  <c r="S136" i="5"/>
  <c r="K136" i="5"/>
  <c r="G136" i="5"/>
  <c r="E36" i="5"/>
  <c r="E37" i="5"/>
  <c r="E33" i="5"/>
  <c r="E32" i="5"/>
  <c r="E23" i="5"/>
  <c r="E24" i="5"/>
  <c r="E19" i="5"/>
  <c r="E20" i="5"/>
  <c r="CP136" i="5"/>
  <c r="CD136" i="5"/>
  <c r="BV136" i="5"/>
  <c r="BF136" i="5"/>
  <c r="AX136" i="5"/>
  <c r="AD136" i="5"/>
  <c r="R136" i="5"/>
  <c r="CG36" i="5"/>
  <c r="CG37" i="5"/>
  <c r="CG33" i="5"/>
  <c r="CG24" i="5"/>
  <c r="CG32" i="5"/>
  <c r="CG23" i="5"/>
  <c r="CG19" i="5"/>
  <c r="CG20" i="5"/>
  <c r="BM36" i="5"/>
  <c r="BM37" i="5"/>
  <c r="BM33" i="5"/>
  <c r="BM32" i="5"/>
  <c r="BM23" i="5"/>
  <c r="BM24" i="5"/>
  <c r="BM19" i="5"/>
  <c r="BM20" i="5"/>
  <c r="AK36" i="5"/>
  <c r="AK37" i="5"/>
  <c r="AK33" i="5"/>
  <c r="AK32" i="5"/>
  <c r="AK23" i="5"/>
  <c r="AK24" i="5"/>
  <c r="AK19" i="5"/>
  <c r="AK20" i="5"/>
  <c r="I36" i="5"/>
  <c r="I37" i="5"/>
  <c r="I33" i="5"/>
  <c r="I32" i="5"/>
  <c r="I23" i="5"/>
  <c r="I24" i="5"/>
  <c r="I19" i="5"/>
  <c r="I20" i="5"/>
  <c r="AW136" i="5"/>
  <c r="AG136" i="5"/>
  <c r="Q136" i="5"/>
  <c r="BC33" i="5"/>
  <c r="BC36" i="5"/>
  <c r="BC37" i="5"/>
  <c r="BC32" i="5"/>
  <c r="BC24" i="5"/>
  <c r="BC19" i="5"/>
  <c r="BC20" i="5"/>
  <c r="BC23" i="5"/>
  <c r="BO33" i="5"/>
  <c r="BO36" i="5"/>
  <c r="BO37" i="5"/>
  <c r="BO32" i="5"/>
  <c r="BO24" i="5"/>
  <c r="BO19" i="5"/>
  <c r="BO20" i="5"/>
  <c r="BO23" i="5"/>
  <c r="AI36" i="5"/>
  <c r="AI33" i="5"/>
  <c r="AI37" i="5"/>
  <c r="AI32" i="5"/>
  <c r="AI24" i="5"/>
  <c r="AI19" i="5"/>
  <c r="AI20" i="5"/>
  <c r="AI23" i="5"/>
  <c r="CB136" i="5"/>
  <c r="BP136" i="5"/>
  <c r="CA33" i="5"/>
  <c r="CA36" i="5"/>
  <c r="CA32" i="5"/>
  <c r="CA37" i="5"/>
  <c r="CA24" i="5"/>
  <c r="CA19" i="5"/>
  <c r="CA20" i="5"/>
  <c r="CA23" i="5"/>
  <c r="BK33" i="5"/>
  <c r="BK36" i="5"/>
  <c r="BK32" i="5"/>
  <c r="BK37" i="5"/>
  <c r="BK24" i="5"/>
  <c r="BK19" i="5"/>
  <c r="BK20" i="5"/>
  <c r="BK23" i="5"/>
  <c r="AU33" i="5"/>
  <c r="AU36" i="5"/>
  <c r="AU32" i="5"/>
  <c r="AU37" i="5"/>
  <c r="AU24" i="5"/>
  <c r="AU19" i="5"/>
  <c r="AU20" i="5"/>
  <c r="AU23" i="5"/>
  <c r="AE36" i="5"/>
  <c r="AE32" i="5"/>
  <c r="AE37" i="5"/>
  <c r="AE33" i="5"/>
  <c r="AE24" i="5"/>
  <c r="AE19" i="5"/>
  <c r="AE20" i="5"/>
  <c r="AE23" i="5"/>
  <c r="O36" i="5"/>
  <c r="O32" i="5"/>
  <c r="O37" i="5"/>
  <c r="O33" i="5"/>
  <c r="O24" i="5"/>
  <c r="O19" i="5"/>
  <c r="O20" i="5"/>
  <c r="O23" i="5"/>
  <c r="C96" i="5"/>
  <c r="C99" i="5"/>
  <c r="CH136" i="5"/>
  <c r="CP37" i="5"/>
  <c r="CP33" i="5"/>
  <c r="CP36" i="5"/>
  <c r="CP32" i="5"/>
  <c r="CP24" i="5"/>
  <c r="CP23" i="5"/>
  <c r="CP19" i="5"/>
  <c r="CP20" i="5"/>
  <c r="BR37" i="5"/>
  <c r="BR33" i="5"/>
  <c r="BR32" i="5"/>
  <c r="BR36" i="5"/>
  <c r="BR23" i="5"/>
  <c r="BR24" i="5"/>
  <c r="BR19" i="5"/>
  <c r="BR20" i="5"/>
  <c r="AP37" i="5"/>
  <c r="AP36" i="5"/>
  <c r="AP32" i="5"/>
  <c r="AP33" i="5"/>
  <c r="AP23" i="5"/>
  <c r="AP24" i="5"/>
  <c r="AP19" i="5"/>
  <c r="AP20" i="5"/>
  <c r="R37" i="5"/>
  <c r="R33" i="5"/>
  <c r="R32" i="5"/>
  <c r="R36" i="5"/>
  <c r="R23" i="5"/>
  <c r="R24" i="5"/>
  <c r="R19" i="5"/>
  <c r="R20" i="5"/>
  <c r="CA136" i="5"/>
  <c r="BK136" i="5"/>
  <c r="AU136" i="5"/>
  <c r="AE136" i="5"/>
  <c r="O136" i="5"/>
  <c r="AL136" i="5"/>
  <c r="BU136" i="5"/>
  <c r="CC36" i="5"/>
  <c r="CC37" i="5"/>
  <c r="CC33" i="5"/>
  <c r="CC32" i="5"/>
  <c r="CC23" i="5"/>
  <c r="CC24" i="5"/>
  <c r="CC19" i="5"/>
  <c r="CC20" i="5"/>
  <c r="BI36" i="5"/>
  <c r="BI37" i="5"/>
  <c r="BI33" i="5"/>
  <c r="BI32" i="5"/>
  <c r="BI23" i="5"/>
  <c r="BI24" i="5"/>
  <c r="BI19" i="5"/>
  <c r="BI20" i="5"/>
  <c r="AG36" i="5"/>
  <c r="AG37" i="5"/>
  <c r="AG33" i="5"/>
  <c r="AG32" i="5"/>
  <c r="AG23" i="5"/>
  <c r="AG24" i="5"/>
  <c r="AG19" i="5"/>
  <c r="AG20" i="5"/>
  <c r="V136" i="5"/>
  <c r="F136" i="5"/>
  <c r="C14" i="5"/>
  <c r="Z38" i="5"/>
  <c r="E10" i="1"/>
  <c r="H21" i="5" l="1"/>
  <c r="CF25" i="5"/>
  <c r="AJ25" i="5"/>
  <c r="CF38" i="5"/>
  <c r="X25" i="5"/>
  <c r="AB34" i="5"/>
  <c r="AB40" i="5" s="1"/>
  <c r="BN25" i="5"/>
  <c r="BZ34" i="5"/>
  <c r="AJ21" i="5"/>
  <c r="AJ27" i="5" s="1"/>
  <c r="BD25" i="5"/>
  <c r="CJ21" i="5"/>
  <c r="CJ27" i="5" s="1"/>
  <c r="Z21" i="5"/>
  <c r="CF21" i="5"/>
  <c r="AH21" i="5"/>
  <c r="AH34" i="5"/>
  <c r="AH40" i="5" s="1"/>
  <c r="BE34" i="5"/>
  <c r="BE40" i="5" s="1"/>
  <c r="AN34" i="5"/>
  <c r="AN40" i="5" s="1"/>
  <c r="AZ25" i="5"/>
  <c r="AZ27" i="5" s="1"/>
  <c r="BN38" i="5"/>
  <c r="BA34" i="5"/>
  <c r="BA40" i="5" s="1"/>
  <c r="BT25" i="5"/>
  <c r="BX21" i="5"/>
  <c r="AF21" i="5"/>
  <c r="X34" i="5"/>
  <c r="X40" i="5" s="1"/>
  <c r="BH34" i="5"/>
  <c r="BH40" i="5" s="1"/>
  <c r="BE21" i="5"/>
  <c r="T25" i="5"/>
  <c r="T27" i="5" s="1"/>
  <c r="BD21" i="5"/>
  <c r="X21" i="5"/>
  <c r="X27" i="5" s="1"/>
  <c r="BD34" i="5"/>
  <c r="BD40" i="5" s="1"/>
  <c r="L34" i="5"/>
  <c r="L40" i="5" s="1"/>
  <c r="BP25" i="5"/>
  <c r="BA21" i="5"/>
  <c r="BZ25" i="5"/>
  <c r="BZ21" i="5"/>
  <c r="AV34" i="5"/>
  <c r="AV40" i="5" s="1"/>
  <c r="CH25" i="5"/>
  <c r="CB21" i="5"/>
  <c r="BP34" i="5"/>
  <c r="BP40" i="5" s="1"/>
  <c r="CO34" i="5"/>
  <c r="AN21" i="5"/>
  <c r="BT21" i="5"/>
  <c r="BN40" i="5"/>
  <c r="BP21" i="5"/>
  <c r="BP27" i="5" s="1"/>
  <c r="BE25" i="5"/>
  <c r="H34" i="5"/>
  <c r="H40" i="5" s="1"/>
  <c r="Y25" i="5"/>
  <c r="Y27" i="5" s="1"/>
  <c r="AN25" i="5"/>
  <c r="D21" i="5"/>
  <c r="CJ38" i="5"/>
  <c r="J38" i="5"/>
  <c r="J40" i="5" s="1"/>
  <c r="CB34" i="5"/>
  <c r="CB40" i="5" s="1"/>
  <c r="AZ34" i="5"/>
  <c r="AZ40" i="5" s="1"/>
  <c r="BA25" i="5"/>
  <c r="BT34" i="5"/>
  <c r="BT40" i="5" s="1"/>
  <c r="AR38" i="5"/>
  <c r="AR40" i="5" s="1"/>
  <c r="D25" i="5"/>
  <c r="CO38" i="5"/>
  <c r="N38" i="5"/>
  <c r="N40" i="5" s="1"/>
  <c r="AT34" i="5"/>
  <c r="AT40" i="5" s="1"/>
  <c r="CN25" i="5"/>
  <c r="BN21" i="5"/>
  <c r="J21" i="5"/>
  <c r="CJ34" i="5"/>
  <c r="CH34" i="5"/>
  <c r="CH40" i="5" s="1"/>
  <c r="CO21" i="5"/>
  <c r="CO27" i="5" s="1"/>
  <c r="AO34" i="5"/>
  <c r="AO40" i="5" s="1"/>
  <c r="P34" i="5"/>
  <c r="P40" i="5" s="1"/>
  <c r="Z25" i="5"/>
  <c r="AH25" i="5"/>
  <c r="BB25" i="5"/>
  <c r="Z34" i="5"/>
  <c r="Z40" i="5" s="1"/>
  <c r="H27" i="5"/>
  <c r="N21" i="5"/>
  <c r="AR21" i="5"/>
  <c r="L25" i="5"/>
  <c r="AB25" i="5"/>
  <c r="AO21" i="5"/>
  <c r="BH21" i="5"/>
  <c r="AT21" i="5"/>
  <c r="AR25" i="5"/>
  <c r="D38" i="5"/>
  <c r="D40" i="5" s="1"/>
  <c r="E137" i="5"/>
  <c r="F137" i="5" s="1"/>
  <c r="G137" i="5" s="1"/>
  <c r="H137" i="5" s="1"/>
  <c r="I137" i="5" s="1"/>
  <c r="J137" i="5" s="1"/>
  <c r="K137" i="5" s="1"/>
  <c r="L137" i="5" s="1"/>
  <c r="M137" i="5" s="1"/>
  <c r="N137" i="5" s="1"/>
  <c r="O137" i="5" s="1"/>
  <c r="P137" i="5" s="1"/>
  <c r="Q137" i="5" s="1"/>
  <c r="R137" i="5" s="1"/>
  <c r="S137" i="5" s="1"/>
  <c r="T137" i="5" s="1"/>
  <c r="U137" i="5" s="1"/>
  <c r="V137" i="5" s="1"/>
  <c r="W137" i="5" s="1"/>
  <c r="X137" i="5" s="1"/>
  <c r="Y137" i="5" s="1"/>
  <c r="Z137" i="5" s="1"/>
  <c r="AA137" i="5" s="1"/>
  <c r="AB137" i="5" s="1"/>
  <c r="AC137" i="5" s="1"/>
  <c r="AD137" i="5" s="1"/>
  <c r="AE137" i="5" s="1"/>
  <c r="AF137" i="5" s="1"/>
  <c r="AG137" i="5" s="1"/>
  <c r="AH137" i="5" s="1"/>
  <c r="AI137" i="5" s="1"/>
  <c r="AJ137" i="5" s="1"/>
  <c r="AK137" i="5" s="1"/>
  <c r="AL137" i="5" s="1"/>
  <c r="AM137" i="5" s="1"/>
  <c r="AN137" i="5" s="1"/>
  <c r="AO137" i="5" s="1"/>
  <c r="AP137" i="5" s="1"/>
  <c r="AQ137" i="5" s="1"/>
  <c r="AR137" i="5" s="1"/>
  <c r="AS137" i="5" s="1"/>
  <c r="AT137" i="5" s="1"/>
  <c r="AU137" i="5" s="1"/>
  <c r="AV137" i="5" s="1"/>
  <c r="AW137" i="5" s="1"/>
  <c r="AX137" i="5" s="1"/>
  <c r="AY137" i="5" s="1"/>
  <c r="AZ137" i="5" s="1"/>
  <c r="BA137" i="5" s="1"/>
  <c r="BB137" i="5" s="1"/>
  <c r="BC137" i="5" s="1"/>
  <c r="BD137" i="5" s="1"/>
  <c r="BE137" i="5" s="1"/>
  <c r="BF137" i="5" s="1"/>
  <c r="BG137" i="5" s="1"/>
  <c r="BH137" i="5" s="1"/>
  <c r="BI137" i="5" s="1"/>
  <c r="BJ137" i="5" s="1"/>
  <c r="BK137" i="5" s="1"/>
  <c r="BL137" i="5" s="1"/>
  <c r="BM137" i="5" s="1"/>
  <c r="BN137" i="5" s="1"/>
  <c r="BO137" i="5" s="1"/>
  <c r="BP137" i="5" s="1"/>
  <c r="BQ137" i="5" s="1"/>
  <c r="BR137" i="5" s="1"/>
  <c r="BS137" i="5" s="1"/>
  <c r="BT137" i="5" s="1"/>
  <c r="BU137" i="5" s="1"/>
  <c r="BV137" i="5" s="1"/>
  <c r="BW137" i="5" s="1"/>
  <c r="BX137" i="5" s="1"/>
  <c r="BY137" i="5" s="1"/>
  <c r="BZ137" i="5" s="1"/>
  <c r="CA137" i="5" s="1"/>
  <c r="CB137" i="5" s="1"/>
  <c r="CC137" i="5" s="1"/>
  <c r="CD137" i="5" s="1"/>
  <c r="CE137" i="5" s="1"/>
  <c r="CF137" i="5" s="1"/>
  <c r="CG137" i="5" s="1"/>
  <c r="CH137" i="5" s="1"/>
  <c r="CI137" i="5" s="1"/>
  <c r="CJ137" i="5" s="1"/>
  <c r="CK137" i="5" s="1"/>
  <c r="CL137" i="5" s="1"/>
  <c r="CM137" i="5" s="1"/>
  <c r="CN137" i="5" s="1"/>
  <c r="CO137" i="5" s="1"/>
  <c r="CP137" i="5" s="1"/>
  <c r="J25" i="5"/>
  <c r="CN38" i="5"/>
  <c r="CN40" i="5" s="1"/>
  <c r="P21" i="5"/>
  <c r="BX34" i="5"/>
  <c r="BX40" i="5" s="1"/>
  <c r="BU25" i="5"/>
  <c r="AB21" i="5"/>
  <c r="BH25" i="5"/>
  <c r="Y40" i="5"/>
  <c r="BB38" i="5"/>
  <c r="BB40" i="5" s="1"/>
  <c r="P25" i="5"/>
  <c r="CB25" i="5"/>
  <c r="AV25" i="5"/>
  <c r="AT25" i="5"/>
  <c r="AO25" i="5"/>
  <c r="AF34" i="5"/>
  <c r="AF40" i="5" s="1"/>
  <c r="AV21" i="5"/>
  <c r="BL25" i="5"/>
  <c r="BB21" i="5"/>
  <c r="BU21" i="5"/>
  <c r="CH21" i="5"/>
  <c r="N25" i="5"/>
  <c r="BU34" i="5"/>
  <c r="BU40" i="5" s="1"/>
  <c r="AF25" i="5"/>
  <c r="BL21" i="5"/>
  <c r="BX25" i="5"/>
  <c r="CN21" i="5"/>
  <c r="L21" i="5"/>
  <c r="AJ40" i="5"/>
  <c r="BL34" i="5"/>
  <c r="BL40" i="5" s="1"/>
  <c r="CF40" i="5"/>
  <c r="AM21" i="5"/>
  <c r="BF38" i="5"/>
  <c r="CD38" i="5"/>
  <c r="U34" i="5"/>
  <c r="AW34" i="5"/>
  <c r="BY34" i="5"/>
  <c r="AC34" i="5"/>
  <c r="CL34" i="5"/>
  <c r="CM25" i="5"/>
  <c r="CL21" i="5"/>
  <c r="K21" i="5"/>
  <c r="K34" i="5"/>
  <c r="AA21" i="5"/>
  <c r="E34" i="5"/>
  <c r="V38" i="5"/>
  <c r="AX38" i="5"/>
  <c r="BV38" i="5"/>
  <c r="AD38" i="5"/>
  <c r="AA34" i="5"/>
  <c r="AQ21" i="5"/>
  <c r="AQ34" i="5"/>
  <c r="BG21" i="5"/>
  <c r="BW21" i="5"/>
  <c r="G21" i="5"/>
  <c r="BS21" i="5"/>
  <c r="BS38" i="5"/>
  <c r="C101" i="5"/>
  <c r="D105" i="5" s="1"/>
  <c r="S21" i="5"/>
  <c r="CL38" i="5"/>
  <c r="Q21" i="5"/>
  <c r="AS21" i="5"/>
  <c r="BQ21" i="5"/>
  <c r="CK21" i="5"/>
  <c r="CK25" i="5"/>
  <c r="M21" i="5"/>
  <c r="AD21" i="5"/>
  <c r="AG21" i="5"/>
  <c r="BI21" i="5"/>
  <c r="CC21" i="5"/>
  <c r="I21" i="5"/>
  <c r="AK21" i="5"/>
  <c r="BM21" i="5"/>
  <c r="CG21" i="5"/>
  <c r="CG25" i="5"/>
  <c r="S38" i="5"/>
  <c r="AY21" i="5"/>
  <c r="AY38" i="5"/>
  <c r="CE21" i="5"/>
  <c r="CE38" i="5"/>
  <c r="W21" i="5"/>
  <c r="CI38" i="5"/>
  <c r="BF21" i="5"/>
  <c r="CD21" i="5"/>
  <c r="U25" i="5"/>
  <c r="U38" i="5"/>
  <c r="AW25" i="5"/>
  <c r="AW38" i="5"/>
  <c r="BY25" i="5"/>
  <c r="BY38" i="5"/>
  <c r="AC25" i="5"/>
  <c r="AC38" i="5"/>
  <c r="F25" i="5"/>
  <c r="AL25" i="5"/>
  <c r="CM21" i="5"/>
  <c r="G38" i="5"/>
  <c r="W34" i="5"/>
  <c r="CI21" i="5"/>
  <c r="R25" i="5"/>
  <c r="AP25" i="5"/>
  <c r="BR25" i="5"/>
  <c r="CP34" i="5"/>
  <c r="O25" i="5"/>
  <c r="AE25" i="5"/>
  <c r="AU25" i="5"/>
  <c r="AU34" i="5"/>
  <c r="BK25" i="5"/>
  <c r="BK34" i="5"/>
  <c r="CA25" i="5"/>
  <c r="CA34" i="5"/>
  <c r="AI21" i="5"/>
  <c r="AI38" i="5"/>
  <c r="BO21" i="5"/>
  <c r="BO38" i="5"/>
  <c r="BC21" i="5"/>
  <c r="BC38" i="5"/>
  <c r="E25" i="5"/>
  <c r="E38" i="5"/>
  <c r="V21" i="5"/>
  <c r="AX21" i="5"/>
  <c r="BV21" i="5"/>
  <c r="W38" i="5"/>
  <c r="CL25" i="5"/>
  <c r="K38" i="5"/>
  <c r="AA38" i="5"/>
  <c r="AQ38" i="5"/>
  <c r="R21" i="5"/>
  <c r="AP21" i="5"/>
  <c r="AP34" i="5"/>
  <c r="BR21" i="5"/>
  <c r="CP21" i="5"/>
  <c r="O21" i="5"/>
  <c r="O38" i="5"/>
  <c r="AE21" i="5"/>
  <c r="AE38" i="5"/>
  <c r="AU21" i="5"/>
  <c r="BK21" i="5"/>
  <c r="CA21" i="5"/>
  <c r="AI25" i="5"/>
  <c r="BO25" i="5"/>
  <c r="BO34" i="5"/>
  <c r="BC25" i="5"/>
  <c r="BC34" i="5"/>
  <c r="E21" i="5"/>
  <c r="V25" i="5"/>
  <c r="AX25" i="5"/>
  <c r="BV25" i="5"/>
  <c r="AM25" i="5"/>
  <c r="U21" i="5"/>
  <c r="AW21" i="5"/>
  <c r="BY21" i="5"/>
  <c r="AC21" i="5"/>
  <c r="F21" i="5"/>
  <c r="F34" i="5"/>
  <c r="AL21" i="5"/>
  <c r="BJ21" i="5"/>
  <c r="BG38" i="5"/>
  <c r="BW38" i="5"/>
  <c r="CM38" i="5"/>
  <c r="G34" i="5"/>
  <c r="BZ40" i="5"/>
  <c r="T40" i="5"/>
  <c r="BI34" i="5"/>
  <c r="BR34" i="5"/>
  <c r="I34" i="5"/>
  <c r="AK34" i="5"/>
  <c r="BM34" i="5"/>
  <c r="CG34" i="5"/>
  <c r="S34" i="5"/>
  <c r="CI25" i="5"/>
  <c r="Q34" i="5"/>
  <c r="AS34" i="5"/>
  <c r="BQ34" i="5"/>
  <c r="CK34" i="5"/>
  <c r="M34" i="5"/>
  <c r="BF34" i="5"/>
  <c r="CD34" i="5"/>
  <c r="AM34" i="5"/>
  <c r="AL34" i="5"/>
  <c r="BJ25" i="5"/>
  <c r="BJ34" i="5"/>
  <c r="AG34" i="5"/>
  <c r="CC34" i="5"/>
  <c r="R34" i="5"/>
  <c r="AG25" i="5"/>
  <c r="AG38" i="5"/>
  <c r="BI25" i="5"/>
  <c r="BI38" i="5"/>
  <c r="CC25" i="5"/>
  <c r="CC38" i="5"/>
  <c r="R38" i="5"/>
  <c r="AP38" i="5"/>
  <c r="BR38" i="5"/>
  <c r="CP25" i="5"/>
  <c r="CP38" i="5"/>
  <c r="O34" i="5"/>
  <c r="AE34" i="5"/>
  <c r="AU38" i="5"/>
  <c r="BK38" i="5"/>
  <c r="CA38" i="5"/>
  <c r="AI34" i="5"/>
  <c r="I25" i="5"/>
  <c r="I38" i="5"/>
  <c r="AK25" i="5"/>
  <c r="AK38" i="5"/>
  <c r="BM25" i="5"/>
  <c r="BM38" i="5"/>
  <c r="CG38" i="5"/>
  <c r="V34" i="5"/>
  <c r="AX34" i="5"/>
  <c r="BV34" i="5"/>
  <c r="S25" i="5"/>
  <c r="AY25" i="5"/>
  <c r="AY34" i="5"/>
  <c r="CE25" i="5"/>
  <c r="CE34" i="5"/>
  <c r="W25" i="5"/>
  <c r="CI34" i="5"/>
  <c r="Q25" i="5"/>
  <c r="Q38" i="5"/>
  <c r="AS25" i="5"/>
  <c r="AS38" i="5"/>
  <c r="BQ25" i="5"/>
  <c r="BQ38" i="5"/>
  <c r="CK38" i="5"/>
  <c r="M25" i="5"/>
  <c r="M38" i="5"/>
  <c r="AD25" i="5"/>
  <c r="AD34" i="5"/>
  <c r="BF25" i="5"/>
  <c r="CD25" i="5"/>
  <c r="AM38" i="5"/>
  <c r="F38" i="5"/>
  <c r="AL38" i="5"/>
  <c r="BJ38" i="5"/>
  <c r="K25" i="5"/>
  <c r="AA25" i="5"/>
  <c r="AQ25" i="5"/>
  <c r="BG25" i="5"/>
  <c r="BG34" i="5"/>
  <c r="BW25" i="5"/>
  <c r="BW34" i="5"/>
  <c r="CM34" i="5"/>
  <c r="G25" i="5"/>
  <c r="BS25" i="5"/>
  <c r="BS34" i="5"/>
  <c r="C134" i="3"/>
  <c r="C133" i="3"/>
  <c r="C132" i="3"/>
  <c r="C123" i="3"/>
  <c r="C122" i="3"/>
  <c r="C121" i="3"/>
  <c r="C120" i="3"/>
  <c r="C119" i="3"/>
  <c r="CF27" i="5" l="1"/>
  <c r="BN27" i="5"/>
  <c r="BD27" i="5"/>
  <c r="Z27" i="5"/>
  <c r="CB27" i="5"/>
  <c r="CB44" i="5" s="1"/>
  <c r="AH27" i="5"/>
  <c r="BX27" i="5"/>
  <c r="CJ107" i="5"/>
  <c r="BX107" i="5"/>
  <c r="BX113" i="5" s="1"/>
  <c r="BX143" i="5" s="1"/>
  <c r="BL107" i="5"/>
  <c r="BL113" i="5" s="1"/>
  <c r="BL143" i="5" s="1"/>
  <c r="AZ107" i="5"/>
  <c r="AZ113" i="5" s="1"/>
  <c r="AZ143" i="5" s="1"/>
  <c r="AN107" i="5"/>
  <c r="AN113" i="5" s="1"/>
  <c r="AN143" i="5" s="1"/>
  <c r="AB107" i="5"/>
  <c r="AB113" i="5" s="1"/>
  <c r="AB143" i="5" s="1"/>
  <c r="P107" i="5"/>
  <c r="P113" i="5" s="1"/>
  <c r="P143" i="5" s="1"/>
  <c r="D107" i="5"/>
  <c r="D113" i="5" s="1"/>
  <c r="D143" i="5" s="1"/>
  <c r="CE106" i="5"/>
  <c r="BS106" i="5"/>
  <c r="BG106" i="5"/>
  <c r="AU106" i="5"/>
  <c r="AI106" i="5"/>
  <c r="W106" i="5"/>
  <c r="R105" i="5"/>
  <c r="CI107" i="5"/>
  <c r="BW107" i="5"/>
  <c r="BK107" i="5"/>
  <c r="AY107" i="5"/>
  <c r="AM107" i="5"/>
  <c r="AA107" i="5"/>
  <c r="O107" i="5"/>
  <c r="CP106" i="5"/>
  <c r="CD106" i="5"/>
  <c r="BR106" i="5"/>
  <c r="BF106" i="5"/>
  <c r="AT106" i="5"/>
  <c r="AT112" i="5" s="1"/>
  <c r="AT142" i="5" s="1"/>
  <c r="AH106" i="5"/>
  <c r="AH112" i="5" s="1"/>
  <c r="AH142" i="5" s="1"/>
  <c r="V106" i="5"/>
  <c r="J106" i="5"/>
  <c r="J112" i="5" s="1"/>
  <c r="J142" i="5" s="1"/>
  <c r="CK105" i="5"/>
  <c r="BY105" i="5"/>
  <c r="BM105" i="5"/>
  <c r="AO105" i="5"/>
  <c r="AO111" i="5" s="1"/>
  <c r="AO141" i="5" s="1"/>
  <c r="CH107" i="5"/>
  <c r="CH113" i="5" s="1"/>
  <c r="CH143" i="5" s="1"/>
  <c r="BV107" i="5"/>
  <c r="BJ107" i="5"/>
  <c r="AX107" i="5"/>
  <c r="AL107" i="5"/>
  <c r="Z107" i="5"/>
  <c r="Z113" i="5" s="1"/>
  <c r="Z143" i="5" s="1"/>
  <c r="N107" i="5"/>
  <c r="N113" i="5" s="1"/>
  <c r="N143" i="5" s="1"/>
  <c r="CO106" i="5"/>
  <c r="CC106" i="5"/>
  <c r="BQ106" i="5"/>
  <c r="BE106" i="5"/>
  <c r="BE112" i="5" s="1"/>
  <c r="BE142" i="5" s="1"/>
  <c r="AS106" i="5"/>
  <c r="AG106" i="5"/>
  <c r="U106" i="5"/>
  <c r="I106" i="5"/>
  <c r="CJ105" i="5"/>
  <c r="BX105" i="5"/>
  <c r="BX111" i="5" s="1"/>
  <c r="BX141" i="5" s="1"/>
  <c r="BL105" i="5"/>
  <c r="BL111" i="5" s="1"/>
  <c r="BL141" i="5" s="1"/>
  <c r="AZ105" i="5"/>
  <c r="AZ111" i="5" s="1"/>
  <c r="AZ141" i="5" s="1"/>
  <c r="AN105" i="5"/>
  <c r="AN111" i="5" s="1"/>
  <c r="AN141" i="5" s="1"/>
  <c r="AB105" i="5"/>
  <c r="AB111" i="5" s="1"/>
  <c r="AB141" i="5" s="1"/>
  <c r="P105" i="5"/>
  <c r="P111" i="5" s="1"/>
  <c r="P141" i="5" s="1"/>
  <c r="CG107" i="5"/>
  <c r="BU107" i="5"/>
  <c r="BU113" i="5" s="1"/>
  <c r="BU143" i="5" s="1"/>
  <c r="BI107" i="5"/>
  <c r="AW107" i="5"/>
  <c r="AK107" i="5"/>
  <c r="Y107" i="5"/>
  <c r="Y113" i="5" s="1"/>
  <c r="Y143" i="5" s="1"/>
  <c r="M107" i="5"/>
  <c r="CN106" i="5"/>
  <c r="CN112" i="5" s="1"/>
  <c r="CN142" i="5" s="1"/>
  <c r="CB106" i="5"/>
  <c r="CB112" i="5" s="1"/>
  <c r="CB142" i="5" s="1"/>
  <c r="BP106" i="5"/>
  <c r="BP112" i="5" s="1"/>
  <c r="BP142" i="5" s="1"/>
  <c r="BD106" i="5"/>
  <c r="BD112" i="5" s="1"/>
  <c r="BD142" i="5" s="1"/>
  <c r="AR106" i="5"/>
  <c r="AR112" i="5" s="1"/>
  <c r="AR142" i="5" s="1"/>
  <c r="AF106" i="5"/>
  <c r="T106" i="5"/>
  <c r="H106" i="5"/>
  <c r="H112" i="5" s="1"/>
  <c r="H142" i="5" s="1"/>
  <c r="CI105" i="5"/>
  <c r="BW105" i="5"/>
  <c r="BK105" i="5"/>
  <c r="AY105" i="5"/>
  <c r="AM105" i="5"/>
  <c r="AA105" i="5"/>
  <c r="O105" i="5"/>
  <c r="AT105" i="5"/>
  <c r="AT111" i="5" s="1"/>
  <c r="AT141" i="5" s="1"/>
  <c r="CG106" i="5"/>
  <c r="CB105" i="5"/>
  <c r="CB111" i="5" s="1"/>
  <c r="CB141" i="5" s="1"/>
  <c r="X106" i="5"/>
  <c r="X112" i="5" s="1"/>
  <c r="X142" i="5" s="1"/>
  <c r="K106" i="5"/>
  <c r="AC105" i="5"/>
  <c r="CF107" i="5"/>
  <c r="CF113" i="5" s="1"/>
  <c r="CF143" i="5" s="1"/>
  <c r="BT107" i="5"/>
  <c r="BT113" i="5" s="1"/>
  <c r="BT143" i="5" s="1"/>
  <c r="BH107" i="5"/>
  <c r="BH113" i="5" s="1"/>
  <c r="BH143" i="5" s="1"/>
  <c r="AV107" i="5"/>
  <c r="AV113" i="5" s="1"/>
  <c r="AV143" i="5" s="1"/>
  <c r="AJ107" i="5"/>
  <c r="AJ113" i="5" s="1"/>
  <c r="AJ143" i="5" s="1"/>
  <c r="X107" i="5"/>
  <c r="X113" i="5" s="1"/>
  <c r="X143" i="5" s="1"/>
  <c r="L107" i="5"/>
  <c r="L113" i="5" s="1"/>
  <c r="L143" i="5" s="1"/>
  <c r="CM106" i="5"/>
  <c r="CA106" i="5"/>
  <c r="BO106" i="5"/>
  <c r="BC106" i="5"/>
  <c r="AQ106" i="5"/>
  <c r="AE106" i="5"/>
  <c r="S106" i="5"/>
  <c r="G106" i="5"/>
  <c r="CH105" i="5"/>
  <c r="CH111" i="5" s="1"/>
  <c r="CH141" i="5" s="1"/>
  <c r="BV105" i="5"/>
  <c r="BJ105" i="5"/>
  <c r="AX105" i="5"/>
  <c r="AL105" i="5"/>
  <c r="Z105" i="5"/>
  <c r="N105" i="5"/>
  <c r="N111" i="5" s="1"/>
  <c r="N141" i="5" s="1"/>
  <c r="M105" i="5"/>
  <c r="BK106" i="5"/>
  <c r="AA106" i="5"/>
  <c r="BF105" i="5"/>
  <c r="R107" i="5"/>
  <c r="Y106" i="5"/>
  <c r="Y112" i="5" s="1"/>
  <c r="Y142" i="5" s="1"/>
  <c r="AF105" i="5"/>
  <c r="AF111" i="5" s="1"/>
  <c r="AF141" i="5" s="1"/>
  <c r="CK107" i="5"/>
  <c r="AC107" i="5"/>
  <c r="BT106" i="5"/>
  <c r="BT112" i="5" s="1"/>
  <c r="BT142" i="5" s="1"/>
  <c r="L106" i="5"/>
  <c r="L112" i="5" s="1"/>
  <c r="L142" i="5" s="1"/>
  <c r="AE105" i="5"/>
  <c r="CL105" i="5"/>
  <c r="F105" i="5"/>
  <c r="CE107" i="5"/>
  <c r="BS107" i="5"/>
  <c r="BG107" i="5"/>
  <c r="AU107" i="5"/>
  <c r="AI107" i="5"/>
  <c r="W107" i="5"/>
  <c r="K107" i="5"/>
  <c r="CL106" i="5"/>
  <c r="BZ106" i="5"/>
  <c r="BN106" i="5"/>
  <c r="BN112" i="5" s="1"/>
  <c r="BN142" i="5" s="1"/>
  <c r="BB106" i="5"/>
  <c r="BB112" i="5" s="1"/>
  <c r="BB142" i="5" s="1"/>
  <c r="AP106" i="5"/>
  <c r="AD106" i="5"/>
  <c r="R106" i="5"/>
  <c r="F106" i="5"/>
  <c r="CG105" i="5"/>
  <c r="BU105" i="5"/>
  <c r="BU111" i="5" s="1"/>
  <c r="BU141" i="5" s="1"/>
  <c r="BI105" i="5"/>
  <c r="AW105" i="5"/>
  <c r="AK105" i="5"/>
  <c r="Y105" i="5"/>
  <c r="Y111" i="5" s="1"/>
  <c r="Y141" i="5" s="1"/>
  <c r="AY106" i="5"/>
  <c r="CP105" i="5"/>
  <c r="V105" i="5"/>
  <c r="F107" i="5"/>
  <c r="M106" i="5"/>
  <c r="T105" i="5"/>
  <c r="T111" i="5" s="1"/>
  <c r="T141" i="5" s="1"/>
  <c r="BA107" i="5"/>
  <c r="BA113" i="5" s="1"/>
  <c r="BA143" i="5" s="1"/>
  <c r="Q107" i="5"/>
  <c r="AJ106" i="5"/>
  <c r="AJ112" i="5" s="1"/>
  <c r="AJ142" i="5" s="1"/>
  <c r="BO105" i="5"/>
  <c r="G105" i="5"/>
  <c r="AP105" i="5"/>
  <c r="CP107" i="5"/>
  <c r="CD107" i="5"/>
  <c r="BR107" i="5"/>
  <c r="BF107" i="5"/>
  <c r="AT107" i="5"/>
  <c r="AT113" i="5" s="1"/>
  <c r="AT143" i="5" s="1"/>
  <c r="AH107" i="5"/>
  <c r="AH113" i="5" s="1"/>
  <c r="AH143" i="5" s="1"/>
  <c r="V107" i="5"/>
  <c r="J107" i="5"/>
  <c r="J113" i="5" s="1"/>
  <c r="J143" i="5" s="1"/>
  <c r="CK106" i="5"/>
  <c r="BY106" i="5"/>
  <c r="BM106" i="5"/>
  <c r="BA106" i="5"/>
  <c r="BA112" i="5" s="1"/>
  <c r="BA142" i="5" s="1"/>
  <c r="AO106" i="5"/>
  <c r="AC106" i="5"/>
  <c r="Q106" i="5"/>
  <c r="E106" i="5"/>
  <c r="CF105" i="5"/>
  <c r="CF111" i="5" s="1"/>
  <c r="CF141" i="5" s="1"/>
  <c r="BT105" i="5"/>
  <c r="BT111" i="5" s="1"/>
  <c r="BT141" i="5" s="1"/>
  <c r="BH105" i="5"/>
  <c r="BH111" i="5" s="1"/>
  <c r="BH141" i="5" s="1"/>
  <c r="AV105" i="5"/>
  <c r="AV111" i="5" s="1"/>
  <c r="AV141" i="5" s="1"/>
  <c r="AJ105" i="5"/>
  <c r="AJ111" i="5" s="1"/>
  <c r="AJ141" i="5" s="1"/>
  <c r="X105" i="5"/>
  <c r="X111" i="5" s="1"/>
  <c r="X141" i="5" s="1"/>
  <c r="L105" i="5"/>
  <c r="L111" i="5" s="1"/>
  <c r="L141" i="5" s="1"/>
  <c r="D106" i="5"/>
  <c r="D112" i="5" s="1"/>
  <c r="D142" i="5" s="1"/>
  <c r="BS105" i="5"/>
  <c r="AI105" i="5"/>
  <c r="K105" i="5"/>
  <c r="CI106" i="5"/>
  <c r="O106" i="5"/>
  <c r="AH105" i="5"/>
  <c r="AH111" i="5" s="1"/>
  <c r="AH141" i="5" s="1"/>
  <c r="BU106" i="5"/>
  <c r="BU112" i="5" s="1"/>
  <c r="BU142" i="5" s="1"/>
  <c r="CN105" i="5"/>
  <c r="CN111" i="5" s="1"/>
  <c r="CN141" i="5" s="1"/>
  <c r="H105" i="5"/>
  <c r="H111" i="5" s="1"/>
  <c r="H141" i="5" s="1"/>
  <c r="AO107" i="5"/>
  <c r="AO113" i="5" s="1"/>
  <c r="AO143" i="5" s="1"/>
  <c r="AV106" i="5"/>
  <c r="AV112" i="5" s="1"/>
  <c r="AV142" i="5" s="1"/>
  <c r="CA105" i="5"/>
  <c r="BZ105" i="5"/>
  <c r="BZ111" i="5" s="1"/>
  <c r="BZ141" i="5" s="1"/>
  <c r="BA105" i="5"/>
  <c r="BA111" i="5" s="1"/>
  <c r="BA141" i="5" s="1"/>
  <c r="CO107" i="5"/>
  <c r="CC107" i="5"/>
  <c r="BQ107" i="5"/>
  <c r="BE107" i="5"/>
  <c r="BE113" i="5" s="1"/>
  <c r="BE143" i="5" s="1"/>
  <c r="AS107" i="5"/>
  <c r="AG107" i="5"/>
  <c r="U107" i="5"/>
  <c r="I107" i="5"/>
  <c r="CJ106" i="5"/>
  <c r="BX106" i="5"/>
  <c r="BX112" i="5" s="1"/>
  <c r="BX142" i="5" s="1"/>
  <c r="BL106" i="5"/>
  <c r="BL112" i="5" s="1"/>
  <c r="BL142" i="5" s="1"/>
  <c r="AZ106" i="5"/>
  <c r="AZ112" i="5" s="1"/>
  <c r="AZ142" i="5" s="1"/>
  <c r="AN106" i="5"/>
  <c r="AN112" i="5" s="1"/>
  <c r="AN142" i="5" s="1"/>
  <c r="AB106" i="5"/>
  <c r="AB112" i="5" s="1"/>
  <c r="AB142" i="5" s="1"/>
  <c r="P106" i="5"/>
  <c r="P112" i="5" s="1"/>
  <c r="P142" i="5" s="1"/>
  <c r="CE105" i="5"/>
  <c r="BG105" i="5"/>
  <c r="AU105" i="5"/>
  <c r="W105" i="5"/>
  <c r="BW106" i="5"/>
  <c r="CD105" i="5"/>
  <c r="J105" i="5"/>
  <c r="J111" i="5" s="1"/>
  <c r="J141" i="5" s="1"/>
  <c r="AK106" i="5"/>
  <c r="AR105" i="5"/>
  <c r="AR111" i="5" s="1"/>
  <c r="AR141" i="5" s="1"/>
  <c r="BM107" i="5"/>
  <c r="CF106" i="5"/>
  <c r="CF112" i="5" s="1"/>
  <c r="CF142" i="5" s="1"/>
  <c r="CM105" i="5"/>
  <c r="S105" i="5"/>
  <c r="AD105" i="5"/>
  <c r="CN107" i="5"/>
  <c r="CN113" i="5" s="1"/>
  <c r="CN143" i="5" s="1"/>
  <c r="CB107" i="5"/>
  <c r="CB113" i="5" s="1"/>
  <c r="CB143" i="5" s="1"/>
  <c r="BP107" i="5"/>
  <c r="BP113" i="5" s="1"/>
  <c r="BP143" i="5" s="1"/>
  <c r="BD107" i="5"/>
  <c r="BD113" i="5" s="1"/>
  <c r="BD143" i="5" s="1"/>
  <c r="AR107" i="5"/>
  <c r="AF107" i="5"/>
  <c r="AF113" i="5" s="1"/>
  <c r="AF143" i="5" s="1"/>
  <c r="T107" i="5"/>
  <c r="T113" i="5" s="1"/>
  <c r="T143" i="5" s="1"/>
  <c r="H107" i="5"/>
  <c r="H113" i="5" s="1"/>
  <c r="H143" i="5" s="1"/>
  <c r="AM106" i="5"/>
  <c r="BR105" i="5"/>
  <c r="BI106" i="5"/>
  <c r="BD105" i="5"/>
  <c r="BD111" i="5" s="1"/>
  <c r="BD141" i="5" s="1"/>
  <c r="BY107" i="5"/>
  <c r="BH106" i="5"/>
  <c r="BH112" i="5" s="1"/>
  <c r="BH142" i="5" s="1"/>
  <c r="BC105" i="5"/>
  <c r="BN105" i="5"/>
  <c r="BN111" i="5" s="1"/>
  <c r="BN141" i="5" s="1"/>
  <c r="E105" i="5"/>
  <c r="CM107" i="5"/>
  <c r="CA107" i="5"/>
  <c r="BO107" i="5"/>
  <c r="BC107" i="5"/>
  <c r="AQ107" i="5"/>
  <c r="AE107" i="5"/>
  <c r="S107" i="5"/>
  <c r="G107" i="5"/>
  <c r="CH106" i="5"/>
  <c r="CH112" i="5" s="1"/>
  <c r="CH142" i="5" s="1"/>
  <c r="BV106" i="5"/>
  <c r="BJ106" i="5"/>
  <c r="AX106" i="5"/>
  <c r="AL106" i="5"/>
  <c r="Z106" i="5"/>
  <c r="Z112" i="5" s="1"/>
  <c r="Z142" i="5" s="1"/>
  <c r="N106" i="5"/>
  <c r="N112" i="5" s="1"/>
  <c r="N142" i="5" s="1"/>
  <c r="CO105" i="5"/>
  <c r="CC105" i="5"/>
  <c r="BQ105" i="5"/>
  <c r="BE105" i="5"/>
  <c r="BE111" i="5" s="1"/>
  <c r="BE141" i="5" s="1"/>
  <c r="AS105" i="5"/>
  <c r="AG105" i="5"/>
  <c r="U105" i="5"/>
  <c r="I105" i="5"/>
  <c r="CL107" i="5"/>
  <c r="BZ107" i="5"/>
  <c r="BZ113" i="5" s="1"/>
  <c r="BZ143" i="5" s="1"/>
  <c r="BN107" i="5"/>
  <c r="BN113" i="5" s="1"/>
  <c r="BN143" i="5" s="1"/>
  <c r="BB107" i="5"/>
  <c r="BB113" i="5" s="1"/>
  <c r="BB143" i="5" s="1"/>
  <c r="AP107" i="5"/>
  <c r="AD107" i="5"/>
  <c r="AW106" i="5"/>
  <c r="BP105" i="5"/>
  <c r="BP111" i="5" s="1"/>
  <c r="BP141" i="5" s="1"/>
  <c r="E107" i="5"/>
  <c r="AQ105" i="5"/>
  <c r="BB105" i="5"/>
  <c r="BB111" i="5" s="1"/>
  <c r="BB141" i="5" s="1"/>
  <c r="Q105" i="5"/>
  <c r="CH27" i="5"/>
  <c r="CH44" i="5" s="1"/>
  <c r="BW27" i="5"/>
  <c r="BA27" i="5"/>
  <c r="BA44" i="5" s="1"/>
  <c r="Z111" i="5"/>
  <c r="Z141" i="5" s="1"/>
  <c r="D111" i="5"/>
  <c r="D141" i="5" s="1"/>
  <c r="AN27" i="5"/>
  <c r="AN44" i="5" s="1"/>
  <c r="J27" i="5"/>
  <c r="J44" i="5" s="1"/>
  <c r="AA27" i="5"/>
  <c r="BT27" i="5"/>
  <c r="BT44" i="5" s="1"/>
  <c r="CO40" i="5"/>
  <c r="CO44" i="5" s="1"/>
  <c r="D27" i="5"/>
  <c r="D44" i="5" s="1"/>
  <c r="BE27" i="5"/>
  <c r="BE44" i="5" s="1"/>
  <c r="BP44" i="5"/>
  <c r="BW40" i="5"/>
  <c r="U27" i="5"/>
  <c r="AF27" i="5"/>
  <c r="AF44" i="5" s="1"/>
  <c r="BZ27" i="5"/>
  <c r="BZ44" i="5" s="1"/>
  <c r="N27" i="5"/>
  <c r="N44" i="5" s="1"/>
  <c r="X44" i="5"/>
  <c r="CJ40" i="5"/>
  <c r="AO112" i="5"/>
  <c r="AO142" i="5" s="1"/>
  <c r="T112" i="5"/>
  <c r="T142" i="5" s="1"/>
  <c r="AF112" i="5"/>
  <c r="AF142" i="5" s="1"/>
  <c r="BN44" i="5"/>
  <c r="Y44" i="5"/>
  <c r="AZ44" i="5"/>
  <c r="CE27" i="5"/>
  <c r="L27" i="5"/>
  <c r="L44" i="5" s="1"/>
  <c r="AD27" i="5"/>
  <c r="AT27" i="5"/>
  <c r="AT44" i="5" s="1"/>
  <c r="BM27" i="5"/>
  <c r="AJ44" i="5"/>
  <c r="BB27" i="5"/>
  <c r="BB44" i="5" s="1"/>
  <c r="AM27" i="5"/>
  <c r="AB27" i="5"/>
  <c r="AB44" i="5" s="1"/>
  <c r="BS27" i="5"/>
  <c r="CN27" i="5"/>
  <c r="CN44" i="5" s="1"/>
  <c r="BD44" i="5"/>
  <c r="Z44" i="5"/>
  <c r="BU27" i="5"/>
  <c r="BU44" i="5" s="1"/>
  <c r="BH27" i="5"/>
  <c r="BH44" i="5" s="1"/>
  <c r="AH44" i="5"/>
  <c r="H44" i="5"/>
  <c r="E6" i="1"/>
  <c r="CM27" i="5"/>
  <c r="AY27" i="5"/>
  <c r="I27" i="5"/>
  <c r="AC40" i="5"/>
  <c r="BQ27" i="5"/>
  <c r="AR27" i="5"/>
  <c r="AR44" i="5" s="1"/>
  <c r="E8" i="1"/>
  <c r="BL27" i="5"/>
  <c r="BL44" i="5" s="1"/>
  <c r="BK40" i="5"/>
  <c r="BI27" i="5"/>
  <c r="V40" i="5"/>
  <c r="AU27" i="5"/>
  <c r="BF27" i="5"/>
  <c r="AO27" i="5"/>
  <c r="AO44" i="5" s="1"/>
  <c r="BV40" i="5"/>
  <c r="AD40" i="5"/>
  <c r="T44" i="5"/>
  <c r="S27" i="5"/>
  <c r="Q27" i="5"/>
  <c r="CF44" i="5"/>
  <c r="P27" i="5"/>
  <c r="P44" i="5" s="1"/>
  <c r="AS27" i="5"/>
  <c r="BG40" i="5"/>
  <c r="AV27" i="5"/>
  <c r="AV44" i="5" s="1"/>
  <c r="BX44" i="5"/>
  <c r="AX40" i="5"/>
  <c r="AU40" i="5"/>
  <c r="AE40" i="5"/>
  <c r="CD40" i="5"/>
  <c r="BV27" i="5"/>
  <c r="BO27" i="5"/>
  <c r="U40" i="5"/>
  <c r="K27" i="5"/>
  <c r="W27" i="5"/>
  <c r="BY27" i="5"/>
  <c r="AX27" i="5"/>
  <c r="AA40" i="5"/>
  <c r="AL27" i="5"/>
  <c r="CP40" i="5"/>
  <c r="CM40" i="5"/>
  <c r="F27" i="5"/>
  <c r="AC27" i="5"/>
  <c r="BF40" i="5"/>
  <c r="BG27" i="5"/>
  <c r="CE40" i="5"/>
  <c r="CL27" i="5"/>
  <c r="V27" i="5"/>
  <c r="BC27" i="5"/>
  <c r="AI27" i="5"/>
  <c r="BS40" i="5"/>
  <c r="CD27" i="5"/>
  <c r="AK27" i="5"/>
  <c r="AI40" i="5"/>
  <c r="AG27" i="5"/>
  <c r="S40" i="5"/>
  <c r="E40" i="5"/>
  <c r="BY40" i="5"/>
  <c r="AW40" i="5"/>
  <c r="O40" i="5"/>
  <c r="O27" i="5"/>
  <c r="AQ40" i="5"/>
  <c r="BZ112" i="5"/>
  <c r="BZ142" i="5" s="1"/>
  <c r="AR113" i="5"/>
  <c r="AR143" i="5" s="1"/>
  <c r="G27" i="5"/>
  <c r="AQ27" i="5"/>
  <c r="CC27" i="5"/>
  <c r="AW27" i="5"/>
  <c r="R27" i="5"/>
  <c r="M27" i="5"/>
  <c r="CI40" i="5"/>
  <c r="AY40" i="5"/>
  <c r="CA40" i="5"/>
  <c r="CI27" i="5"/>
  <c r="K40" i="5"/>
  <c r="CA27" i="5"/>
  <c r="BR27" i="5"/>
  <c r="CL40" i="5"/>
  <c r="BC40" i="5"/>
  <c r="CK27" i="5"/>
  <c r="G40" i="5"/>
  <c r="E27" i="5"/>
  <c r="AE27" i="5"/>
  <c r="BO40" i="5"/>
  <c r="BK27" i="5"/>
  <c r="CG27" i="5"/>
  <c r="BQ40" i="5"/>
  <c r="I40" i="5"/>
  <c r="W40" i="5"/>
  <c r="CC40" i="5"/>
  <c r="AP27" i="5"/>
  <c r="CG40" i="5"/>
  <c r="BR40" i="5"/>
  <c r="CP27" i="5"/>
  <c r="AG40" i="5"/>
  <c r="BJ40" i="5"/>
  <c r="AS40" i="5"/>
  <c r="BM40" i="5"/>
  <c r="BI40" i="5"/>
  <c r="BJ27" i="5"/>
  <c r="AM40" i="5"/>
  <c r="M40" i="5"/>
  <c r="Q40" i="5"/>
  <c r="AK40" i="5"/>
  <c r="AP40" i="5"/>
  <c r="R40" i="5"/>
  <c r="AL40" i="5"/>
  <c r="CK40" i="5"/>
  <c r="F40" i="5"/>
  <c r="D93" i="3"/>
  <c r="E93" i="3"/>
  <c r="F93" i="3"/>
  <c r="G93" i="3"/>
  <c r="H93" i="3"/>
  <c r="I93" i="3"/>
  <c r="J93" i="3"/>
  <c r="K93" i="3"/>
  <c r="L93" i="3"/>
  <c r="M93" i="3"/>
  <c r="N93" i="3"/>
  <c r="O93" i="3"/>
  <c r="P93" i="3"/>
  <c r="Q93" i="3"/>
  <c r="R93" i="3"/>
  <c r="S93" i="3"/>
  <c r="T93" i="3"/>
  <c r="U93" i="3"/>
  <c r="V93" i="3"/>
  <c r="W93" i="3"/>
  <c r="X93" i="3"/>
  <c r="Y93" i="3"/>
  <c r="Z93" i="3"/>
  <c r="AA93" i="3"/>
  <c r="AB93" i="3"/>
  <c r="AC93" i="3"/>
  <c r="AD93" i="3"/>
  <c r="AE93" i="3"/>
  <c r="AF93" i="3"/>
  <c r="AG93" i="3"/>
  <c r="AH93" i="3"/>
  <c r="AI93" i="3"/>
  <c r="AJ93" i="3"/>
  <c r="AK93" i="3"/>
  <c r="AL93" i="3"/>
  <c r="AM93" i="3"/>
  <c r="AN93" i="3"/>
  <c r="AO93" i="3"/>
  <c r="AP93" i="3"/>
  <c r="AQ93" i="3"/>
  <c r="AR93" i="3"/>
  <c r="AS93" i="3"/>
  <c r="AT93" i="3"/>
  <c r="AU93" i="3"/>
  <c r="AV93" i="3"/>
  <c r="AW93" i="3"/>
  <c r="AX93" i="3"/>
  <c r="AY93" i="3"/>
  <c r="AZ93" i="3"/>
  <c r="BA93" i="3"/>
  <c r="BB93" i="3"/>
  <c r="BC93" i="3"/>
  <c r="BD93" i="3"/>
  <c r="BE93" i="3"/>
  <c r="BF93" i="3"/>
  <c r="BG93" i="3"/>
  <c r="BH93" i="3"/>
  <c r="BI93" i="3"/>
  <c r="BJ93" i="3"/>
  <c r="BK93" i="3"/>
  <c r="BL93" i="3"/>
  <c r="BM93" i="3"/>
  <c r="BN93" i="3"/>
  <c r="BO93" i="3"/>
  <c r="BP93" i="3"/>
  <c r="BQ93" i="3"/>
  <c r="BR93" i="3"/>
  <c r="BS93" i="3"/>
  <c r="BT93" i="3"/>
  <c r="BU93" i="3"/>
  <c r="BV93" i="3"/>
  <c r="BW93" i="3"/>
  <c r="BX93" i="3"/>
  <c r="BY93" i="3"/>
  <c r="BZ93" i="3"/>
  <c r="CA93" i="3"/>
  <c r="CB93" i="3"/>
  <c r="CC93" i="3"/>
  <c r="CD93" i="3"/>
  <c r="CE93" i="3"/>
  <c r="CF93" i="3"/>
  <c r="CG93" i="3"/>
  <c r="CH93" i="3"/>
  <c r="CI93" i="3"/>
  <c r="CJ93" i="3"/>
  <c r="CK93" i="3"/>
  <c r="CL93" i="3"/>
  <c r="CM93" i="3"/>
  <c r="CN93" i="3"/>
  <c r="CO93" i="3"/>
  <c r="CP93" i="3"/>
  <c r="C98" i="3"/>
  <c r="B103" i="3" s="1"/>
  <c r="C95" i="3"/>
  <c r="G81" i="2"/>
  <c r="H81" i="2"/>
  <c r="I81" i="2"/>
  <c r="J81" i="2"/>
  <c r="K81" i="2"/>
  <c r="L81" i="2"/>
  <c r="M81" i="2"/>
  <c r="N81" i="2"/>
  <c r="O81" i="2"/>
  <c r="P81" i="2"/>
  <c r="Q81" i="2"/>
  <c r="R81" i="2"/>
  <c r="S81" i="2"/>
  <c r="T81" i="2"/>
  <c r="U81" i="2"/>
  <c r="V81" i="2"/>
  <c r="W81" i="2"/>
  <c r="X81" i="2"/>
  <c r="Y81" i="2"/>
  <c r="Z81" i="2"/>
  <c r="AA81" i="2"/>
  <c r="AB81" i="2"/>
  <c r="AC81" i="2"/>
  <c r="AD81" i="2"/>
  <c r="AE81" i="2"/>
  <c r="AF81" i="2"/>
  <c r="AG81" i="2"/>
  <c r="AH81" i="2"/>
  <c r="AI81" i="2"/>
  <c r="AJ81" i="2"/>
  <c r="AK81" i="2"/>
  <c r="AL81" i="2"/>
  <c r="AM81" i="2"/>
  <c r="AN81" i="2"/>
  <c r="AO81" i="2"/>
  <c r="AP81" i="2"/>
  <c r="AQ81" i="2"/>
  <c r="AR81" i="2"/>
  <c r="AS81" i="2"/>
  <c r="AT81" i="2"/>
  <c r="AU81" i="2"/>
  <c r="AV81" i="2"/>
  <c r="AW81" i="2"/>
  <c r="AX81" i="2"/>
  <c r="AY81" i="2"/>
  <c r="AZ81" i="2"/>
  <c r="BA81" i="2"/>
  <c r="BB81" i="2"/>
  <c r="BC81" i="2"/>
  <c r="BD81" i="2"/>
  <c r="BE81" i="2"/>
  <c r="BF81" i="2"/>
  <c r="BG81" i="2"/>
  <c r="BH81" i="2"/>
  <c r="BI81" i="2"/>
  <c r="BJ81" i="2"/>
  <c r="BK81" i="2"/>
  <c r="BL81" i="2"/>
  <c r="BM81" i="2"/>
  <c r="BN81" i="2"/>
  <c r="BO81" i="2"/>
  <c r="BP81" i="2"/>
  <c r="BQ81" i="2"/>
  <c r="BR81" i="2"/>
  <c r="BS81" i="2"/>
  <c r="BT81" i="2"/>
  <c r="BU81" i="2"/>
  <c r="BV81" i="2"/>
  <c r="BW81" i="2"/>
  <c r="BX81" i="2"/>
  <c r="BY81" i="2"/>
  <c r="BZ81" i="2"/>
  <c r="CA81" i="2"/>
  <c r="CB81" i="2"/>
  <c r="CC81" i="2"/>
  <c r="CD81" i="2"/>
  <c r="CE81" i="2"/>
  <c r="CF81" i="2"/>
  <c r="CG81" i="2"/>
  <c r="CH81" i="2"/>
  <c r="CI81" i="2"/>
  <c r="CJ81" i="2"/>
  <c r="CK81" i="2"/>
  <c r="CL81" i="2"/>
  <c r="CM81" i="2"/>
  <c r="CN81" i="2"/>
  <c r="CO81" i="2"/>
  <c r="CP81" i="2"/>
  <c r="E35" i="2"/>
  <c r="F35" i="2"/>
  <c r="G35" i="2"/>
  <c r="H35" i="2"/>
  <c r="I35" i="2"/>
  <c r="J35" i="2"/>
  <c r="K35" i="2"/>
  <c r="L35" i="2"/>
  <c r="M35" i="2"/>
  <c r="N35" i="2"/>
  <c r="O35" i="2"/>
  <c r="P35" i="2"/>
  <c r="Q35" i="2"/>
  <c r="R35" i="2"/>
  <c r="S35" i="2"/>
  <c r="T35" i="2"/>
  <c r="U35" i="2"/>
  <c r="V35" i="2"/>
  <c r="W35" i="2"/>
  <c r="X35" i="2"/>
  <c r="Y35" i="2"/>
  <c r="Z35" i="2"/>
  <c r="AA35" i="2"/>
  <c r="AB35" i="2"/>
  <c r="AC35" i="2"/>
  <c r="AD35" i="2"/>
  <c r="AE35" i="2"/>
  <c r="AF35" i="2"/>
  <c r="AG35" i="2"/>
  <c r="AH35" i="2"/>
  <c r="AI35" i="2"/>
  <c r="AJ35" i="2"/>
  <c r="AK35" i="2"/>
  <c r="AL35" i="2"/>
  <c r="AM35" i="2"/>
  <c r="AN35" i="2"/>
  <c r="AO35" i="2"/>
  <c r="AP35" i="2"/>
  <c r="AQ35" i="2"/>
  <c r="AR35" i="2"/>
  <c r="AS35" i="2"/>
  <c r="AT35" i="2"/>
  <c r="AU35" i="2"/>
  <c r="AV35" i="2"/>
  <c r="AW35" i="2"/>
  <c r="AX35" i="2"/>
  <c r="AY35" i="2"/>
  <c r="AZ35" i="2"/>
  <c r="BA35" i="2"/>
  <c r="BB35" i="2"/>
  <c r="BC35" i="2"/>
  <c r="BD35" i="2"/>
  <c r="BE35" i="2"/>
  <c r="BF35" i="2"/>
  <c r="BG35" i="2"/>
  <c r="BH35" i="2"/>
  <c r="BI35" i="2"/>
  <c r="BJ35" i="2"/>
  <c r="BK35" i="2"/>
  <c r="BL35" i="2"/>
  <c r="BM35" i="2"/>
  <c r="BN35" i="2"/>
  <c r="BO35" i="2"/>
  <c r="BP35" i="2"/>
  <c r="BQ35" i="2"/>
  <c r="BR35" i="2"/>
  <c r="BS35" i="2"/>
  <c r="BT35" i="2"/>
  <c r="BU35" i="2"/>
  <c r="BV35" i="2"/>
  <c r="BW35" i="2"/>
  <c r="BX35" i="2"/>
  <c r="BY35" i="2"/>
  <c r="BZ35" i="2"/>
  <c r="CA35" i="2"/>
  <c r="CB35" i="2"/>
  <c r="CC35" i="2"/>
  <c r="CD35" i="2"/>
  <c r="CE35" i="2"/>
  <c r="CF35" i="2"/>
  <c r="CG35" i="2"/>
  <c r="CH35" i="2"/>
  <c r="CI35" i="2"/>
  <c r="CJ35" i="2"/>
  <c r="CK35" i="2"/>
  <c r="CL35" i="2"/>
  <c r="CM35" i="2"/>
  <c r="CN35" i="2"/>
  <c r="CO35" i="2"/>
  <c r="CP35" i="2"/>
  <c r="D35" i="2"/>
  <c r="C58" i="3"/>
  <c r="C57" i="3"/>
  <c r="C56" i="3"/>
  <c r="C55" i="3"/>
  <c r="C54" i="3"/>
  <c r="C53" i="3"/>
  <c r="C52" i="3"/>
  <c r="C51" i="3"/>
  <c r="E4" i="3"/>
  <c r="F4" i="3"/>
  <c r="G4" i="3"/>
  <c r="H4" i="3"/>
  <c r="I4" i="3"/>
  <c r="J4" i="3"/>
  <c r="K4" i="3"/>
  <c r="L4" i="3"/>
  <c r="M4" i="3"/>
  <c r="N4" i="3"/>
  <c r="O4" i="3"/>
  <c r="P4" i="3"/>
  <c r="Q4" i="3"/>
  <c r="R4" i="3"/>
  <c r="S4" i="3"/>
  <c r="T4" i="3"/>
  <c r="U4" i="3"/>
  <c r="V4" i="3"/>
  <c r="W4" i="3"/>
  <c r="X4" i="3"/>
  <c r="Y4" i="3"/>
  <c r="Z4" i="3"/>
  <c r="AA4" i="3"/>
  <c r="AB4" i="3"/>
  <c r="AC4" i="3"/>
  <c r="AD4" i="3"/>
  <c r="AE4" i="3"/>
  <c r="AF4" i="3"/>
  <c r="AG4" i="3"/>
  <c r="AH4" i="3"/>
  <c r="AI4" i="3"/>
  <c r="AJ4" i="3"/>
  <c r="AK4" i="3"/>
  <c r="AL4" i="3"/>
  <c r="AM4" i="3"/>
  <c r="AN4" i="3"/>
  <c r="AO4" i="3"/>
  <c r="AP4" i="3"/>
  <c r="AQ4" i="3"/>
  <c r="AR4" i="3"/>
  <c r="AS4" i="3"/>
  <c r="AT4" i="3"/>
  <c r="AU4" i="3"/>
  <c r="AV4" i="3"/>
  <c r="AW4" i="3"/>
  <c r="AX4" i="3"/>
  <c r="AY4" i="3"/>
  <c r="AZ4" i="3"/>
  <c r="BA4" i="3"/>
  <c r="BB4" i="3"/>
  <c r="BC4" i="3"/>
  <c r="BD4" i="3"/>
  <c r="BE4" i="3"/>
  <c r="BF4" i="3"/>
  <c r="BG4" i="3"/>
  <c r="BH4" i="3"/>
  <c r="BI4" i="3"/>
  <c r="BJ4" i="3"/>
  <c r="BK4" i="3"/>
  <c r="BL4" i="3"/>
  <c r="BM4" i="3"/>
  <c r="BN4" i="3"/>
  <c r="BO4" i="3"/>
  <c r="BP4" i="3"/>
  <c r="BQ4" i="3"/>
  <c r="BR4" i="3"/>
  <c r="BS4" i="3"/>
  <c r="BT4" i="3"/>
  <c r="BU4" i="3"/>
  <c r="BV4" i="3"/>
  <c r="BW4" i="3"/>
  <c r="BX4" i="3"/>
  <c r="BY4" i="3"/>
  <c r="BZ4" i="3"/>
  <c r="CA4" i="3"/>
  <c r="CB4" i="3"/>
  <c r="CC4" i="3"/>
  <c r="CD4" i="3"/>
  <c r="CE4" i="3"/>
  <c r="CF4" i="3"/>
  <c r="CG4" i="3"/>
  <c r="CH4" i="3"/>
  <c r="CI4" i="3"/>
  <c r="CJ4" i="3"/>
  <c r="CK4" i="3"/>
  <c r="CL4" i="3"/>
  <c r="CM4" i="3"/>
  <c r="CN4" i="3"/>
  <c r="CO4" i="3"/>
  <c r="CP4" i="3"/>
  <c r="D4" i="3"/>
  <c r="C8" i="3"/>
  <c r="CJ113" i="5" l="1"/>
  <c r="CJ143" i="5" s="1"/>
  <c r="C78" i="5"/>
  <c r="C77" i="5"/>
  <c r="BU70" i="3"/>
  <c r="BU69" i="3"/>
  <c r="BI70" i="3"/>
  <c r="BI69" i="3"/>
  <c r="AW70" i="3"/>
  <c r="AW69" i="3"/>
  <c r="AK69" i="3"/>
  <c r="AK70" i="3"/>
  <c r="Y69" i="3"/>
  <c r="Y70" i="3"/>
  <c r="M69" i="3"/>
  <c r="M70" i="3"/>
  <c r="CF92" i="3"/>
  <c r="CF70" i="3"/>
  <c r="CF69" i="3"/>
  <c r="BT69" i="3"/>
  <c r="BT70" i="3"/>
  <c r="BH69" i="3"/>
  <c r="BH70" i="3"/>
  <c r="AV69" i="3"/>
  <c r="AV70" i="3"/>
  <c r="AJ70" i="3"/>
  <c r="AJ69" i="3"/>
  <c r="X69" i="3"/>
  <c r="X70" i="3"/>
  <c r="L70" i="3"/>
  <c r="L69" i="3"/>
  <c r="AU69" i="3"/>
  <c r="AU70" i="3"/>
  <c r="BR70" i="3"/>
  <c r="BR69" i="3"/>
  <c r="CO70" i="3"/>
  <c r="CO69" i="3"/>
  <c r="CC70" i="3"/>
  <c r="CC69" i="3"/>
  <c r="BQ70" i="3"/>
  <c r="BQ69" i="3"/>
  <c r="BE69" i="3"/>
  <c r="BE70" i="3"/>
  <c r="AS70" i="3"/>
  <c r="AS69" i="3"/>
  <c r="AG70" i="3"/>
  <c r="AG69" i="3"/>
  <c r="U70" i="3"/>
  <c r="U69" i="3"/>
  <c r="I70" i="3"/>
  <c r="I69" i="3"/>
  <c r="CE69" i="3"/>
  <c r="CE70" i="3"/>
  <c r="CP70" i="3"/>
  <c r="CP69" i="3"/>
  <c r="V70" i="3"/>
  <c r="V69" i="3"/>
  <c r="CN69" i="3"/>
  <c r="CN70" i="3"/>
  <c r="BD69" i="3"/>
  <c r="BD70" i="3"/>
  <c r="AR70" i="3"/>
  <c r="AR69" i="3"/>
  <c r="AF69" i="3"/>
  <c r="AF70" i="3"/>
  <c r="T92" i="3"/>
  <c r="T70" i="3"/>
  <c r="T69" i="3"/>
  <c r="H70" i="3"/>
  <c r="H69" i="3"/>
  <c r="BG69" i="3"/>
  <c r="BG70" i="3"/>
  <c r="CD70" i="3"/>
  <c r="CD69" i="3"/>
  <c r="AT70" i="3"/>
  <c r="AT69" i="3"/>
  <c r="J70" i="3"/>
  <c r="J69" i="3"/>
  <c r="BP70" i="3"/>
  <c r="BP69" i="3"/>
  <c r="CA70" i="3"/>
  <c r="CA69" i="3"/>
  <c r="BO70" i="3"/>
  <c r="BO69" i="3"/>
  <c r="BC69" i="3"/>
  <c r="BC70" i="3"/>
  <c r="AQ70" i="3"/>
  <c r="AQ69" i="3"/>
  <c r="AE70" i="3"/>
  <c r="AE69" i="3"/>
  <c r="S70" i="3"/>
  <c r="S69" i="3"/>
  <c r="G69" i="3"/>
  <c r="G70" i="3"/>
  <c r="AI70" i="3"/>
  <c r="AI69" i="3"/>
  <c r="BF70" i="3"/>
  <c r="BF69" i="3"/>
  <c r="AH70" i="3"/>
  <c r="AH69" i="3"/>
  <c r="CB70" i="3"/>
  <c r="CB69" i="3"/>
  <c r="CM70" i="3"/>
  <c r="CM69" i="3"/>
  <c r="CL70" i="3"/>
  <c r="CL69" i="3"/>
  <c r="BZ69" i="3"/>
  <c r="BZ70" i="3"/>
  <c r="BN70" i="3"/>
  <c r="BN69" i="3"/>
  <c r="BB70" i="3"/>
  <c r="BB69" i="3"/>
  <c r="AP69" i="3"/>
  <c r="AP70" i="3"/>
  <c r="AD70" i="3"/>
  <c r="AD69" i="3"/>
  <c r="R69" i="3"/>
  <c r="R70" i="3"/>
  <c r="F70" i="3"/>
  <c r="F69" i="3"/>
  <c r="D69" i="3"/>
  <c r="D70" i="3"/>
  <c r="K69" i="3"/>
  <c r="K70" i="3"/>
  <c r="BY69" i="3"/>
  <c r="BY70" i="3"/>
  <c r="AO69" i="3"/>
  <c r="AO70" i="3"/>
  <c r="E69" i="3"/>
  <c r="E70" i="3"/>
  <c r="CJ69" i="3"/>
  <c r="CJ70" i="3"/>
  <c r="BX69" i="3"/>
  <c r="BX70" i="3"/>
  <c r="BL69" i="3"/>
  <c r="BL70" i="3"/>
  <c r="AZ69" i="3"/>
  <c r="AZ70" i="3"/>
  <c r="AN69" i="3"/>
  <c r="AN70" i="3"/>
  <c r="AB69" i="3"/>
  <c r="AB70" i="3"/>
  <c r="P69" i="3"/>
  <c r="P70" i="3"/>
  <c r="CG69" i="3"/>
  <c r="CG70" i="3"/>
  <c r="W70" i="3"/>
  <c r="W69" i="3"/>
  <c r="CK69" i="3"/>
  <c r="CK70" i="3"/>
  <c r="BA69" i="3"/>
  <c r="BA70" i="3"/>
  <c r="Q69" i="3"/>
  <c r="Q70" i="3"/>
  <c r="CI69" i="3"/>
  <c r="CI70" i="3"/>
  <c r="BW69" i="3"/>
  <c r="BW70" i="3"/>
  <c r="BK69" i="3"/>
  <c r="BK70" i="3"/>
  <c r="AY69" i="3"/>
  <c r="AY70" i="3"/>
  <c r="AM69" i="3"/>
  <c r="AM70" i="3"/>
  <c r="AA69" i="3"/>
  <c r="AA70" i="3"/>
  <c r="O69" i="3"/>
  <c r="O70" i="3"/>
  <c r="BS69" i="3"/>
  <c r="BS70" i="3"/>
  <c r="BM69" i="3"/>
  <c r="BM70" i="3"/>
  <c r="AC69" i="3"/>
  <c r="AC70" i="3"/>
  <c r="CH69" i="3"/>
  <c r="CH70" i="3"/>
  <c r="BV69" i="3"/>
  <c r="BV70" i="3"/>
  <c r="BJ70" i="3"/>
  <c r="BJ69" i="3"/>
  <c r="AX69" i="3"/>
  <c r="AX70" i="3"/>
  <c r="AL69" i="3"/>
  <c r="AL70" i="3"/>
  <c r="Z69" i="3"/>
  <c r="Z70" i="3"/>
  <c r="N70" i="3"/>
  <c r="N69" i="3"/>
  <c r="CO111" i="5"/>
  <c r="CO141" i="5" s="1"/>
  <c r="AQ113" i="5"/>
  <c r="AQ143" i="5" s="1"/>
  <c r="BW113" i="5"/>
  <c r="BW143" i="5" s="1"/>
  <c r="BK44" i="5"/>
  <c r="CJ112" i="5"/>
  <c r="CJ142" i="5" s="1"/>
  <c r="CJ44" i="5"/>
  <c r="CJ111" i="5"/>
  <c r="CJ141" i="5" s="1"/>
  <c r="BM44" i="5"/>
  <c r="CO112" i="5"/>
  <c r="CO142" i="5" s="1"/>
  <c r="CO113" i="5"/>
  <c r="CO143" i="5" s="1"/>
  <c r="BW44" i="5"/>
  <c r="BW111" i="5"/>
  <c r="BW141" i="5" s="1"/>
  <c r="AA44" i="5"/>
  <c r="U44" i="5"/>
  <c r="AX44" i="5"/>
  <c r="CP113" i="5"/>
  <c r="CP143" i="5" s="1"/>
  <c r="CP44" i="5"/>
  <c r="AD44" i="5"/>
  <c r="BW112" i="5"/>
  <c r="BW142" i="5" s="1"/>
  <c r="BK113" i="5"/>
  <c r="BK143" i="5" s="1"/>
  <c r="BY112" i="5"/>
  <c r="BY142" i="5" s="1"/>
  <c r="CD113" i="5"/>
  <c r="CD143" i="5" s="1"/>
  <c r="S113" i="5"/>
  <c r="S143" i="5" s="1"/>
  <c r="BK111" i="5"/>
  <c r="BK141" i="5" s="1"/>
  <c r="BF112" i="5"/>
  <c r="BF142" i="5" s="1"/>
  <c r="AQ112" i="5"/>
  <c r="AQ142" i="5" s="1"/>
  <c r="BF113" i="5"/>
  <c r="BF143" i="5" s="1"/>
  <c r="AQ111" i="5"/>
  <c r="AQ141" i="5" s="1"/>
  <c r="BF111" i="5"/>
  <c r="BF141" i="5" s="1"/>
  <c r="E112" i="5"/>
  <c r="E142" i="5" s="1"/>
  <c r="BV111" i="5"/>
  <c r="BV141" i="5" s="1"/>
  <c r="CD44" i="5"/>
  <c r="AM44" i="5"/>
  <c r="AX112" i="5"/>
  <c r="AX142" i="5" s="1"/>
  <c r="AU112" i="5"/>
  <c r="AU142" i="5" s="1"/>
  <c r="V44" i="5"/>
  <c r="AA113" i="5"/>
  <c r="AA143" i="5" s="1"/>
  <c r="CD112" i="5"/>
  <c r="CD142" i="5" s="1"/>
  <c r="CD111" i="5"/>
  <c r="CD141" i="5" s="1"/>
  <c r="BF44" i="5"/>
  <c r="AW112" i="5"/>
  <c r="AW142" i="5" s="1"/>
  <c r="AC112" i="5"/>
  <c r="AC142" i="5" s="1"/>
  <c r="AC111" i="5"/>
  <c r="AC141" i="5" s="1"/>
  <c r="AC44" i="5"/>
  <c r="AC113" i="5"/>
  <c r="AC143" i="5" s="1"/>
  <c r="BY111" i="5"/>
  <c r="BY141" i="5" s="1"/>
  <c r="AA112" i="5"/>
  <c r="AA142" i="5" s="1"/>
  <c r="V112" i="5"/>
  <c r="V142" i="5" s="1"/>
  <c r="BY113" i="5"/>
  <c r="BY143" i="5" s="1"/>
  <c r="BI44" i="5"/>
  <c r="V111" i="5"/>
  <c r="V141" i="5" s="1"/>
  <c r="I44" i="5"/>
  <c r="AA111" i="5"/>
  <c r="AA141" i="5" s="1"/>
  <c r="V113" i="5"/>
  <c r="V143" i="5" s="1"/>
  <c r="BK112" i="5"/>
  <c r="BK142" i="5" s="1"/>
  <c r="BG44" i="5"/>
  <c r="O44" i="5"/>
  <c r="AD111" i="5"/>
  <c r="AD141" i="5" s="1"/>
  <c r="AX111" i="5"/>
  <c r="AX141" i="5" s="1"/>
  <c r="AX113" i="5"/>
  <c r="AX143" i="5" s="1"/>
  <c r="BV112" i="5"/>
  <c r="BV142" i="5" s="1"/>
  <c r="U111" i="5"/>
  <c r="U141" i="5" s="1"/>
  <c r="AL44" i="5"/>
  <c r="U113" i="5"/>
  <c r="U143" i="5" s="1"/>
  <c r="AI111" i="5"/>
  <c r="AI141" i="5" s="1"/>
  <c r="AD113" i="5"/>
  <c r="AD143" i="5" s="1"/>
  <c r="BV44" i="5"/>
  <c r="BV113" i="5"/>
  <c r="BV143" i="5" s="1"/>
  <c r="AK44" i="5"/>
  <c r="AU44" i="5"/>
  <c r="U112" i="5"/>
  <c r="U142" i="5" s="1"/>
  <c r="BS113" i="5"/>
  <c r="BS143" i="5" s="1"/>
  <c r="AD112" i="5"/>
  <c r="AD142" i="5" s="1"/>
  <c r="E113" i="5"/>
  <c r="E143" i="5" s="1"/>
  <c r="Q44" i="5"/>
  <c r="AE112" i="5"/>
  <c r="AE142" i="5" s="1"/>
  <c r="BG111" i="5"/>
  <c r="BG141" i="5" s="1"/>
  <c r="E44" i="5"/>
  <c r="O113" i="5"/>
  <c r="O143" i="5" s="1"/>
  <c r="BG112" i="5"/>
  <c r="BG142" i="5" s="1"/>
  <c r="BG113" i="5"/>
  <c r="BG143" i="5" s="1"/>
  <c r="O112" i="5"/>
  <c r="O142" i="5" s="1"/>
  <c r="E111" i="5"/>
  <c r="E141" i="5" s="1"/>
  <c r="R44" i="5"/>
  <c r="AS44" i="5"/>
  <c r="AE111" i="5"/>
  <c r="AE141" i="5" s="1"/>
  <c r="AE44" i="5"/>
  <c r="K44" i="5"/>
  <c r="AE113" i="5"/>
  <c r="AE143" i="5" s="1"/>
  <c r="O111" i="5"/>
  <c r="O141" i="5" s="1"/>
  <c r="AY112" i="5"/>
  <c r="AY142" i="5" s="1"/>
  <c r="BY44" i="5"/>
  <c r="F111" i="5"/>
  <c r="F141" i="5" s="1"/>
  <c r="BO113" i="5"/>
  <c r="BO143" i="5" s="1"/>
  <c r="CI111" i="5"/>
  <c r="CI141" i="5" s="1"/>
  <c r="S112" i="5"/>
  <c r="S142" i="5" s="1"/>
  <c r="CM111" i="5"/>
  <c r="CM141" i="5" s="1"/>
  <c r="S44" i="5"/>
  <c r="AU113" i="5"/>
  <c r="AU143" i="5" s="1"/>
  <c r="AI113" i="5"/>
  <c r="AI143" i="5" s="1"/>
  <c r="CE113" i="5"/>
  <c r="CE143" i="5" s="1"/>
  <c r="CP112" i="5"/>
  <c r="CP142" i="5" s="1"/>
  <c r="CM112" i="5"/>
  <c r="CM142" i="5" s="1"/>
  <c r="CM44" i="5"/>
  <c r="AY111" i="5"/>
  <c r="AY141" i="5" s="1"/>
  <c r="S111" i="5"/>
  <c r="S141" i="5" s="1"/>
  <c r="CM113" i="5"/>
  <c r="CM143" i="5" s="1"/>
  <c r="AU111" i="5"/>
  <c r="AU141" i="5" s="1"/>
  <c r="W44" i="5"/>
  <c r="BO44" i="5"/>
  <c r="M44" i="5"/>
  <c r="I112" i="5"/>
  <c r="I142" i="5" s="1"/>
  <c r="CE111" i="5"/>
  <c r="CE141" i="5" s="1"/>
  <c r="CL112" i="5"/>
  <c r="CL142" i="5" s="1"/>
  <c r="AI44" i="5"/>
  <c r="CI113" i="5"/>
  <c r="CI143" i="5" s="1"/>
  <c r="CE112" i="5"/>
  <c r="CE142" i="5" s="1"/>
  <c r="CI44" i="5"/>
  <c r="BQ111" i="5"/>
  <c r="BQ141" i="5" s="1"/>
  <c r="AI112" i="5"/>
  <c r="AI142" i="5" s="1"/>
  <c r="AQ44" i="5"/>
  <c r="CP111" i="5"/>
  <c r="CP141" i="5" s="1"/>
  <c r="CC113" i="5"/>
  <c r="CC143" i="5" s="1"/>
  <c r="CA113" i="5"/>
  <c r="CA143" i="5" s="1"/>
  <c r="CE44" i="5"/>
  <c r="G112" i="5"/>
  <c r="G142" i="5" s="1"/>
  <c r="BC113" i="5"/>
  <c r="BC143" i="5" s="1"/>
  <c r="BJ111" i="5"/>
  <c r="BJ141" i="5" s="1"/>
  <c r="BS112" i="5"/>
  <c r="BS142" i="5" s="1"/>
  <c r="CI112" i="5"/>
  <c r="CI142" i="5" s="1"/>
  <c r="AW44" i="5"/>
  <c r="CL111" i="5"/>
  <c r="CL141" i="5" s="1"/>
  <c r="BQ44" i="5"/>
  <c r="CL44" i="5"/>
  <c r="G44" i="5"/>
  <c r="BS111" i="5"/>
  <c r="BS141" i="5" s="1"/>
  <c r="AW113" i="5"/>
  <c r="AW143" i="5" s="1"/>
  <c r="BS44" i="5"/>
  <c r="AG44" i="5"/>
  <c r="AW111" i="5"/>
  <c r="AW141" i="5" s="1"/>
  <c r="CC44" i="5"/>
  <c r="CA111" i="5"/>
  <c r="CA141" i="5" s="1"/>
  <c r="CL113" i="5"/>
  <c r="CL143" i="5" s="1"/>
  <c r="C84" i="5"/>
  <c r="CA44" i="5"/>
  <c r="BR44" i="5"/>
  <c r="CA112" i="5"/>
  <c r="CA142" i="5" s="1"/>
  <c r="CK44" i="5"/>
  <c r="BC44" i="5"/>
  <c r="K112" i="5"/>
  <c r="K142" i="5" s="1"/>
  <c r="K111" i="5"/>
  <c r="K141" i="5" s="1"/>
  <c r="K113" i="5"/>
  <c r="K143" i="5" s="1"/>
  <c r="AY44" i="5"/>
  <c r="AP44" i="5"/>
  <c r="AY113" i="5"/>
  <c r="AY143" i="5" s="1"/>
  <c r="BQ113" i="5"/>
  <c r="BQ143" i="5" s="1"/>
  <c r="BC111" i="5"/>
  <c r="BC141" i="5" s="1"/>
  <c r="BC112" i="5"/>
  <c r="BC142" i="5" s="1"/>
  <c r="CG44" i="5"/>
  <c r="G111" i="5"/>
  <c r="G141" i="5" s="1"/>
  <c r="G113" i="5"/>
  <c r="G143" i="5" s="1"/>
  <c r="BO112" i="5"/>
  <c r="BO142" i="5" s="1"/>
  <c r="BQ112" i="5"/>
  <c r="BQ142" i="5" s="1"/>
  <c r="BO111" i="5"/>
  <c r="BO141" i="5" s="1"/>
  <c r="AS112" i="5"/>
  <c r="AS142" i="5" s="1"/>
  <c r="AK113" i="5"/>
  <c r="AK143" i="5" s="1"/>
  <c r="AP111" i="5"/>
  <c r="AP141" i="5" s="1"/>
  <c r="W113" i="5"/>
  <c r="W143" i="5" s="1"/>
  <c r="BJ113" i="5"/>
  <c r="BJ143" i="5" s="1"/>
  <c r="AG113" i="5"/>
  <c r="AG143" i="5" s="1"/>
  <c r="AM111" i="5"/>
  <c r="AM141" i="5" s="1"/>
  <c r="BJ112" i="5"/>
  <c r="BJ142" i="5" s="1"/>
  <c r="CG112" i="5"/>
  <c r="CG142" i="5" s="1"/>
  <c r="M113" i="5"/>
  <c r="M143" i="5" s="1"/>
  <c r="W112" i="5"/>
  <c r="W142" i="5" s="1"/>
  <c r="R112" i="5"/>
  <c r="R142" i="5" s="1"/>
  <c r="BR113" i="5"/>
  <c r="BR143" i="5" s="1"/>
  <c r="F113" i="5"/>
  <c r="F143" i="5" s="1"/>
  <c r="Q112" i="5"/>
  <c r="Q142" i="5" s="1"/>
  <c r="CC111" i="5"/>
  <c r="CC141" i="5" s="1"/>
  <c r="M112" i="5"/>
  <c r="M142" i="5" s="1"/>
  <c r="AL112" i="5"/>
  <c r="AL142" i="5" s="1"/>
  <c r="Q113" i="5"/>
  <c r="Q143" i="5" s="1"/>
  <c r="W111" i="5"/>
  <c r="W141" i="5" s="1"/>
  <c r="AL111" i="5"/>
  <c r="AL141" i="5" s="1"/>
  <c r="AP112" i="5"/>
  <c r="AP142" i="5" s="1"/>
  <c r="BR112" i="5"/>
  <c r="BR142" i="5" s="1"/>
  <c r="AS111" i="5"/>
  <c r="AS141" i="5" s="1"/>
  <c r="CC112" i="5"/>
  <c r="CC142" i="5" s="1"/>
  <c r="CK113" i="5"/>
  <c r="CK143" i="5" s="1"/>
  <c r="Q111" i="5"/>
  <c r="Q141" i="5" s="1"/>
  <c r="R113" i="5"/>
  <c r="R143" i="5" s="1"/>
  <c r="CG113" i="5"/>
  <c r="CG143" i="5" s="1"/>
  <c r="BM111" i="5"/>
  <c r="BM141" i="5" s="1"/>
  <c r="M111" i="5"/>
  <c r="M141" i="5" s="1"/>
  <c r="CK112" i="5"/>
  <c r="CK142" i="5" s="1"/>
  <c r="CG111" i="5"/>
  <c r="CG141" i="5" s="1"/>
  <c r="AK112" i="5"/>
  <c r="AK142" i="5" s="1"/>
  <c r="BI113" i="5"/>
  <c r="BI143" i="5" s="1"/>
  <c r="F112" i="5"/>
  <c r="F142" i="5" s="1"/>
  <c r="I111" i="5"/>
  <c r="I141" i="5" s="1"/>
  <c r="AL113" i="5"/>
  <c r="AL143" i="5" s="1"/>
  <c r="BM112" i="5"/>
  <c r="BM142" i="5" s="1"/>
  <c r="I113" i="5"/>
  <c r="I143" i="5" s="1"/>
  <c r="AM113" i="5"/>
  <c r="AM143" i="5" s="1"/>
  <c r="BI112" i="5"/>
  <c r="BI142" i="5" s="1"/>
  <c r="AK111" i="5"/>
  <c r="AK141" i="5" s="1"/>
  <c r="BM113" i="5"/>
  <c r="BM143" i="5" s="1"/>
  <c r="BR111" i="5"/>
  <c r="BR141" i="5" s="1"/>
  <c r="BI111" i="5"/>
  <c r="BI141" i="5" s="1"/>
  <c r="AP113" i="5"/>
  <c r="AP143" i="5" s="1"/>
  <c r="AS113" i="5"/>
  <c r="AS143" i="5" s="1"/>
  <c r="AM112" i="5"/>
  <c r="AM142" i="5" s="1"/>
  <c r="R111" i="5"/>
  <c r="R141" i="5" s="1"/>
  <c r="AG111" i="5"/>
  <c r="AG141" i="5" s="1"/>
  <c r="AG112" i="5"/>
  <c r="AG142" i="5" s="1"/>
  <c r="CK111" i="5"/>
  <c r="CK141" i="5" s="1"/>
  <c r="C83" i="5"/>
  <c r="BJ44" i="5"/>
  <c r="C29" i="5"/>
  <c r="F44" i="5"/>
  <c r="C74" i="5"/>
  <c r="C73" i="5"/>
  <c r="C42" i="5"/>
  <c r="C76" i="5"/>
  <c r="C75" i="5"/>
  <c r="C81" i="5"/>
  <c r="C82" i="5"/>
  <c r="CO92" i="3"/>
  <c r="CO126" i="3"/>
  <c r="CO127" i="3"/>
  <c r="CO128" i="3"/>
  <c r="CK92" i="3"/>
  <c r="CK126" i="3"/>
  <c r="CK128" i="3"/>
  <c r="CK127" i="3"/>
  <c r="CG92" i="3"/>
  <c r="CG126" i="3"/>
  <c r="CG128" i="3"/>
  <c r="CG127" i="3"/>
  <c r="CC92" i="3"/>
  <c r="CC126" i="3"/>
  <c r="CC127" i="3"/>
  <c r="CC128" i="3"/>
  <c r="BY92" i="3"/>
  <c r="BY126" i="3"/>
  <c r="BY128" i="3"/>
  <c r="BY127" i="3"/>
  <c r="BU92" i="3"/>
  <c r="BU126" i="3"/>
  <c r="BU127" i="3"/>
  <c r="BU128" i="3"/>
  <c r="BQ92" i="3"/>
  <c r="BQ126" i="3"/>
  <c r="BQ127" i="3"/>
  <c r="BQ128" i="3"/>
  <c r="BM92" i="3"/>
  <c r="BM126" i="3"/>
  <c r="BM128" i="3"/>
  <c r="BM127" i="3"/>
  <c r="BI92" i="3"/>
  <c r="BI126" i="3"/>
  <c r="BI128" i="3"/>
  <c r="BI127" i="3"/>
  <c r="BE92" i="3"/>
  <c r="BE126" i="3"/>
  <c r="BE127" i="3"/>
  <c r="BE128" i="3"/>
  <c r="BA92" i="3"/>
  <c r="BA126" i="3"/>
  <c r="BA127" i="3"/>
  <c r="BA128" i="3"/>
  <c r="AW92" i="3"/>
  <c r="AW126" i="3"/>
  <c r="AW128" i="3"/>
  <c r="AW127" i="3"/>
  <c r="AS92" i="3"/>
  <c r="AS126" i="3"/>
  <c r="AS128" i="3"/>
  <c r="AS127" i="3"/>
  <c r="AO92" i="3"/>
  <c r="AO126" i="3"/>
  <c r="AO127" i="3"/>
  <c r="AO128" i="3"/>
  <c r="AK92" i="3"/>
  <c r="AK126" i="3"/>
  <c r="AK127" i="3"/>
  <c r="AK128" i="3"/>
  <c r="AG92" i="3"/>
  <c r="AG126" i="3"/>
  <c r="AG128" i="3"/>
  <c r="AG127" i="3"/>
  <c r="AC92" i="3"/>
  <c r="AC126" i="3"/>
  <c r="AC128" i="3"/>
  <c r="AC127" i="3"/>
  <c r="Y92" i="3"/>
  <c r="Y126" i="3"/>
  <c r="Y127" i="3"/>
  <c r="Y128" i="3"/>
  <c r="U92" i="3"/>
  <c r="U126" i="3"/>
  <c r="U127" i="3"/>
  <c r="U128" i="3"/>
  <c r="Q92" i="3"/>
  <c r="Q126" i="3"/>
  <c r="Q128" i="3"/>
  <c r="Q127" i="3"/>
  <c r="M92" i="3"/>
  <c r="M126" i="3"/>
  <c r="M128" i="3"/>
  <c r="M127" i="3"/>
  <c r="I92" i="3"/>
  <c r="I126" i="3"/>
  <c r="I127" i="3"/>
  <c r="I128" i="3"/>
  <c r="E92" i="3"/>
  <c r="E126" i="3"/>
  <c r="E127" i="3"/>
  <c r="E128" i="3"/>
  <c r="CN92" i="3"/>
  <c r="CN127" i="3"/>
  <c r="CN128" i="3"/>
  <c r="CN126" i="3"/>
  <c r="CJ92" i="3"/>
  <c r="CJ127" i="3"/>
  <c r="CJ126" i="3"/>
  <c r="CJ128" i="3"/>
  <c r="CF127" i="3"/>
  <c r="CF128" i="3"/>
  <c r="CF126" i="3"/>
  <c r="CB92" i="3"/>
  <c r="CB127" i="3"/>
  <c r="CB128" i="3"/>
  <c r="CB126" i="3"/>
  <c r="BX92" i="3"/>
  <c r="BX127" i="3"/>
  <c r="BX128" i="3"/>
  <c r="BX126" i="3"/>
  <c r="BT92" i="3"/>
  <c r="BT127" i="3"/>
  <c r="BT128" i="3"/>
  <c r="BT126" i="3"/>
  <c r="BP127" i="3"/>
  <c r="BP128" i="3"/>
  <c r="BP126" i="3"/>
  <c r="BL92" i="3"/>
  <c r="BL127" i="3"/>
  <c r="BL128" i="3"/>
  <c r="BL126" i="3"/>
  <c r="BH92" i="3"/>
  <c r="BH127" i="3"/>
  <c r="BH128" i="3"/>
  <c r="BH126" i="3"/>
  <c r="BD92" i="3"/>
  <c r="BD127" i="3"/>
  <c r="BD128" i="3"/>
  <c r="BD126" i="3"/>
  <c r="AZ127" i="3"/>
  <c r="AZ128" i="3"/>
  <c r="AZ126" i="3"/>
  <c r="AV92" i="3"/>
  <c r="AV127" i="3"/>
  <c r="AV128" i="3"/>
  <c r="AV126" i="3"/>
  <c r="AR92" i="3"/>
  <c r="AR127" i="3"/>
  <c r="AR128" i="3"/>
  <c r="AR126" i="3"/>
  <c r="AN92" i="3"/>
  <c r="AN127" i="3"/>
  <c r="AN128" i="3"/>
  <c r="AN126" i="3"/>
  <c r="AJ127" i="3"/>
  <c r="AJ128" i="3"/>
  <c r="AJ126" i="3"/>
  <c r="AF92" i="3"/>
  <c r="AF127" i="3"/>
  <c r="AF128" i="3"/>
  <c r="AF126" i="3"/>
  <c r="AB92" i="3"/>
  <c r="AB127" i="3"/>
  <c r="AB128" i="3"/>
  <c r="AB126" i="3"/>
  <c r="X92" i="3"/>
  <c r="X127" i="3"/>
  <c r="X128" i="3"/>
  <c r="X126" i="3"/>
  <c r="T127" i="3"/>
  <c r="T128" i="3"/>
  <c r="T126" i="3"/>
  <c r="P92" i="3"/>
  <c r="P127" i="3"/>
  <c r="P128" i="3"/>
  <c r="P126" i="3"/>
  <c r="L92" i="3"/>
  <c r="L127" i="3"/>
  <c r="L128" i="3"/>
  <c r="L126" i="3"/>
  <c r="H92" i="3"/>
  <c r="H127" i="3"/>
  <c r="H128" i="3"/>
  <c r="H126" i="3"/>
  <c r="BP92" i="3"/>
  <c r="D92" i="3"/>
  <c r="C99" i="3" s="1"/>
  <c r="D128" i="3"/>
  <c r="D127" i="3"/>
  <c r="D126" i="3"/>
  <c r="CM92" i="3"/>
  <c r="CM128" i="3"/>
  <c r="CM127" i="3"/>
  <c r="CM126" i="3"/>
  <c r="CI92" i="3"/>
  <c r="CI128" i="3"/>
  <c r="CI126" i="3"/>
  <c r="CI127" i="3"/>
  <c r="CE92" i="3"/>
  <c r="CE128" i="3"/>
  <c r="CE127" i="3"/>
  <c r="CE126" i="3"/>
  <c r="CA92" i="3"/>
  <c r="CA128" i="3"/>
  <c r="CA127" i="3"/>
  <c r="CA126" i="3"/>
  <c r="BW92" i="3"/>
  <c r="BW128" i="3"/>
  <c r="BW126" i="3"/>
  <c r="BW127" i="3"/>
  <c r="BS92" i="3"/>
  <c r="BS128" i="3"/>
  <c r="BS127" i="3"/>
  <c r="BS126" i="3"/>
  <c r="BO92" i="3"/>
  <c r="BO128" i="3"/>
  <c r="BO127" i="3"/>
  <c r="BO126" i="3"/>
  <c r="BK92" i="3"/>
  <c r="BK128" i="3"/>
  <c r="BK127" i="3"/>
  <c r="BK126" i="3"/>
  <c r="BG92" i="3"/>
  <c r="BG128" i="3"/>
  <c r="BG127" i="3"/>
  <c r="BG126" i="3"/>
  <c r="BC92" i="3"/>
  <c r="BC128" i="3"/>
  <c r="BC126" i="3"/>
  <c r="BC127" i="3"/>
  <c r="AY92" i="3"/>
  <c r="AY128" i="3"/>
  <c r="AY127" i="3"/>
  <c r="AY126" i="3"/>
  <c r="AU92" i="3"/>
  <c r="AU128" i="3"/>
  <c r="AU127" i="3"/>
  <c r="AU126" i="3"/>
  <c r="AQ92" i="3"/>
  <c r="AQ128" i="3"/>
  <c r="AQ126" i="3"/>
  <c r="AQ127" i="3"/>
  <c r="AM92" i="3"/>
  <c r="AM128" i="3"/>
  <c r="AM127" i="3"/>
  <c r="AM126" i="3"/>
  <c r="AI92" i="3"/>
  <c r="AI128" i="3"/>
  <c r="AI127" i="3"/>
  <c r="AI126" i="3"/>
  <c r="AE92" i="3"/>
  <c r="AE128" i="3"/>
  <c r="AE127" i="3"/>
  <c r="AE126" i="3"/>
  <c r="AA92" i="3"/>
  <c r="AA128" i="3"/>
  <c r="AA127" i="3"/>
  <c r="AA126" i="3"/>
  <c r="W92" i="3"/>
  <c r="W128" i="3"/>
  <c r="W126" i="3"/>
  <c r="W127" i="3"/>
  <c r="S92" i="3"/>
  <c r="S128" i="3"/>
  <c r="S127" i="3"/>
  <c r="S126" i="3"/>
  <c r="O92" i="3"/>
  <c r="O128" i="3"/>
  <c r="O127" i="3"/>
  <c r="O126" i="3"/>
  <c r="K92" i="3"/>
  <c r="K128" i="3"/>
  <c r="K126" i="3"/>
  <c r="K127" i="3"/>
  <c r="G92" i="3"/>
  <c r="G128" i="3"/>
  <c r="G127" i="3"/>
  <c r="G126" i="3"/>
  <c r="AZ92" i="3"/>
  <c r="CP92" i="3"/>
  <c r="CP128" i="3"/>
  <c r="CP127" i="3"/>
  <c r="CP126" i="3"/>
  <c r="CL92" i="3"/>
  <c r="CL128" i="3"/>
  <c r="CL127" i="3"/>
  <c r="CL126" i="3"/>
  <c r="CH92" i="3"/>
  <c r="CH128" i="3"/>
  <c r="CH127" i="3"/>
  <c r="CH126" i="3"/>
  <c r="CD92" i="3"/>
  <c r="CD127" i="3"/>
  <c r="CD126" i="3"/>
  <c r="CD128" i="3"/>
  <c r="BZ92" i="3"/>
  <c r="BZ128" i="3"/>
  <c r="BZ127" i="3"/>
  <c r="BZ126" i="3"/>
  <c r="BV92" i="3"/>
  <c r="BV127" i="3"/>
  <c r="BV128" i="3"/>
  <c r="BV126" i="3"/>
  <c r="BR92" i="3"/>
  <c r="BR128" i="3"/>
  <c r="BR127" i="3"/>
  <c r="BR126" i="3"/>
  <c r="BN92" i="3"/>
  <c r="BN126" i="3"/>
  <c r="BN128" i="3"/>
  <c r="BN127" i="3"/>
  <c r="BJ92" i="3"/>
  <c r="BJ128" i="3"/>
  <c r="BJ127" i="3"/>
  <c r="BJ126" i="3"/>
  <c r="BF92" i="3"/>
  <c r="BF127" i="3"/>
  <c r="BF128" i="3"/>
  <c r="BF126" i="3"/>
  <c r="BB92" i="3"/>
  <c r="BB128" i="3"/>
  <c r="BB126" i="3"/>
  <c r="BB127" i="3"/>
  <c r="AX92" i="3"/>
  <c r="AX127" i="3"/>
  <c r="AX128" i="3"/>
  <c r="AX126" i="3"/>
  <c r="AT92" i="3"/>
  <c r="AT128" i="3"/>
  <c r="AT127" i="3"/>
  <c r="AT126" i="3"/>
  <c r="AP92" i="3"/>
  <c r="AP127" i="3"/>
  <c r="AP126" i="3"/>
  <c r="AP128" i="3"/>
  <c r="AL92" i="3"/>
  <c r="AL128" i="3"/>
  <c r="AL127" i="3"/>
  <c r="AL126" i="3"/>
  <c r="AH92" i="3"/>
  <c r="AH126" i="3"/>
  <c r="AH128" i="3"/>
  <c r="AH127" i="3"/>
  <c r="AD92" i="3"/>
  <c r="AD128" i="3"/>
  <c r="AD127" i="3"/>
  <c r="AD126" i="3"/>
  <c r="Z92" i="3"/>
  <c r="Z127" i="3"/>
  <c r="Z126" i="3"/>
  <c r="Z128" i="3"/>
  <c r="V92" i="3"/>
  <c r="V128" i="3"/>
  <c r="V126" i="3"/>
  <c r="V127" i="3"/>
  <c r="R92" i="3"/>
  <c r="R127" i="3"/>
  <c r="R128" i="3"/>
  <c r="R126" i="3"/>
  <c r="N92" i="3"/>
  <c r="N128" i="3"/>
  <c r="N127" i="3"/>
  <c r="N126" i="3"/>
  <c r="J92" i="3"/>
  <c r="J127" i="3"/>
  <c r="J126" i="3"/>
  <c r="J128" i="3"/>
  <c r="F92" i="3"/>
  <c r="F128" i="3"/>
  <c r="F127" i="3"/>
  <c r="F126" i="3"/>
  <c r="AJ92" i="3"/>
  <c r="CH66" i="3"/>
  <c r="BZ66" i="3"/>
  <c r="BN66" i="3"/>
  <c r="BB66" i="3"/>
  <c r="AL66" i="3"/>
  <c r="AH66" i="3"/>
  <c r="Z68" i="3"/>
  <c r="V66" i="3"/>
  <c r="R66" i="3"/>
  <c r="N66" i="3"/>
  <c r="F66" i="3"/>
  <c r="D65" i="3"/>
  <c r="BL68" i="3"/>
  <c r="CF67" i="3"/>
  <c r="BX67" i="3"/>
  <c r="BP67" i="3"/>
  <c r="BH65" i="3"/>
  <c r="X67" i="3"/>
  <c r="AB65" i="3"/>
  <c r="CN67" i="3"/>
  <c r="BD67" i="3"/>
  <c r="CN65" i="3"/>
  <c r="AN67" i="3"/>
  <c r="BX65" i="3"/>
  <c r="L65" i="3"/>
  <c r="CO67" i="3"/>
  <c r="CG67" i="3"/>
  <c r="BY67" i="3"/>
  <c r="BQ67" i="3"/>
  <c r="CJ65" i="3"/>
  <c r="CB65" i="3"/>
  <c r="BT65" i="3"/>
  <c r="BL65" i="3"/>
  <c r="BH67" i="3"/>
  <c r="BD65" i="3"/>
  <c r="AZ67" i="3"/>
  <c r="AV65" i="3"/>
  <c r="AR67" i="3"/>
  <c r="AN65" i="3"/>
  <c r="AJ67" i="3"/>
  <c r="AF65" i="3"/>
  <c r="AB67" i="3"/>
  <c r="X65" i="3"/>
  <c r="T67" i="3"/>
  <c r="P65" i="3"/>
  <c r="L67" i="3"/>
  <c r="H65" i="3"/>
  <c r="D67" i="3"/>
  <c r="H67" i="3"/>
  <c r="AR65" i="3"/>
  <c r="BR65" i="3"/>
  <c r="BR67" i="3"/>
  <c r="BF65" i="3"/>
  <c r="BF67" i="3"/>
  <c r="AT65" i="3"/>
  <c r="AT67" i="3"/>
  <c r="AD65" i="3"/>
  <c r="AD67" i="3"/>
  <c r="J65" i="3"/>
  <c r="J67" i="3"/>
  <c r="CN68" i="3"/>
  <c r="BX68" i="3"/>
  <c r="BH68" i="3"/>
  <c r="AH68" i="3"/>
  <c r="CM65" i="3"/>
  <c r="CM67" i="3"/>
  <c r="CM66" i="3"/>
  <c r="CI65" i="3"/>
  <c r="CI67" i="3"/>
  <c r="CI66" i="3"/>
  <c r="CE65" i="3"/>
  <c r="CE67" i="3"/>
  <c r="CE66" i="3"/>
  <c r="CA65" i="3"/>
  <c r="CA67" i="3"/>
  <c r="CA66" i="3"/>
  <c r="BW65" i="3"/>
  <c r="BW67" i="3"/>
  <c r="BW66" i="3"/>
  <c r="BS65" i="3"/>
  <c r="BS67" i="3"/>
  <c r="BS66" i="3"/>
  <c r="BO65" i="3"/>
  <c r="BO67" i="3"/>
  <c r="BO66" i="3"/>
  <c r="BK65" i="3"/>
  <c r="BK67" i="3"/>
  <c r="BK66" i="3"/>
  <c r="BG65" i="3"/>
  <c r="BG67" i="3"/>
  <c r="BG66" i="3"/>
  <c r="BC65" i="3"/>
  <c r="BC67" i="3"/>
  <c r="BC66" i="3"/>
  <c r="AY65" i="3"/>
  <c r="AY67" i="3"/>
  <c r="AY66" i="3"/>
  <c r="AU65" i="3"/>
  <c r="AU67" i="3"/>
  <c r="AU66" i="3"/>
  <c r="AQ65" i="3"/>
  <c r="AQ67" i="3"/>
  <c r="AQ66" i="3"/>
  <c r="AM65" i="3"/>
  <c r="AM67" i="3"/>
  <c r="AM66" i="3"/>
  <c r="AI65" i="3"/>
  <c r="AI67" i="3"/>
  <c r="AI66" i="3"/>
  <c r="AE65" i="3"/>
  <c r="AE67" i="3"/>
  <c r="AE66" i="3"/>
  <c r="AA65" i="3"/>
  <c r="AA67" i="3"/>
  <c r="AA66" i="3"/>
  <c r="W65" i="3"/>
  <c r="W67" i="3"/>
  <c r="W66" i="3"/>
  <c r="S65" i="3"/>
  <c r="S67" i="3"/>
  <c r="S66" i="3"/>
  <c r="O65" i="3"/>
  <c r="O67" i="3"/>
  <c r="O66" i="3"/>
  <c r="K65" i="3"/>
  <c r="K67" i="3"/>
  <c r="K66" i="3"/>
  <c r="G65" i="3"/>
  <c r="G67" i="3"/>
  <c r="G66" i="3"/>
  <c r="D66" i="3"/>
  <c r="CO68" i="3"/>
  <c r="CK68" i="3"/>
  <c r="CG68" i="3"/>
  <c r="CC68" i="3"/>
  <c r="BY68" i="3"/>
  <c r="BU68" i="3"/>
  <c r="BQ68" i="3"/>
  <c r="BM68" i="3"/>
  <c r="BI68" i="3"/>
  <c r="BE68" i="3"/>
  <c r="AY68" i="3"/>
  <c r="AQ68" i="3"/>
  <c r="AI68" i="3"/>
  <c r="AA68" i="3"/>
  <c r="S68" i="3"/>
  <c r="K68" i="3"/>
  <c r="BR66" i="3"/>
  <c r="CP65" i="3"/>
  <c r="CP67" i="3"/>
  <c r="CH65" i="3"/>
  <c r="CH67" i="3"/>
  <c r="BV65" i="3"/>
  <c r="BV67" i="3"/>
  <c r="BJ65" i="3"/>
  <c r="BJ67" i="3"/>
  <c r="AX65" i="3"/>
  <c r="AX67" i="3"/>
  <c r="AL65" i="3"/>
  <c r="AL67" i="3"/>
  <c r="V65" i="3"/>
  <c r="V67" i="3"/>
  <c r="F65" i="3"/>
  <c r="F67" i="3"/>
  <c r="CF68" i="3"/>
  <c r="BT68" i="3"/>
  <c r="BD68" i="3"/>
  <c r="J68" i="3"/>
  <c r="CO66" i="3"/>
  <c r="CO65" i="3"/>
  <c r="CK66" i="3"/>
  <c r="CK65" i="3"/>
  <c r="CG66" i="3"/>
  <c r="CG65" i="3"/>
  <c r="CC66" i="3"/>
  <c r="CC65" i="3"/>
  <c r="BY66" i="3"/>
  <c r="BY65" i="3"/>
  <c r="BU66" i="3"/>
  <c r="BU65" i="3"/>
  <c r="BQ66" i="3"/>
  <c r="BQ65" i="3"/>
  <c r="BM66" i="3"/>
  <c r="BM65" i="3"/>
  <c r="BI66" i="3"/>
  <c r="BI65" i="3"/>
  <c r="BI67" i="3"/>
  <c r="BE66" i="3"/>
  <c r="BE65" i="3"/>
  <c r="BE67" i="3"/>
  <c r="BA66" i="3"/>
  <c r="BA68" i="3"/>
  <c r="BA65" i="3"/>
  <c r="BA67" i="3"/>
  <c r="AW66" i="3"/>
  <c r="AW68" i="3"/>
  <c r="AW65" i="3"/>
  <c r="AW67" i="3"/>
  <c r="AS66" i="3"/>
  <c r="AS68" i="3"/>
  <c r="AS65" i="3"/>
  <c r="AS67" i="3"/>
  <c r="AO66" i="3"/>
  <c r="AO68" i="3"/>
  <c r="AO65" i="3"/>
  <c r="AO67" i="3"/>
  <c r="AK66" i="3"/>
  <c r="AK68" i="3"/>
  <c r="AK65" i="3"/>
  <c r="AK67" i="3"/>
  <c r="AG66" i="3"/>
  <c r="AG68" i="3"/>
  <c r="AG65" i="3"/>
  <c r="AG67" i="3"/>
  <c r="AC66" i="3"/>
  <c r="AC68" i="3"/>
  <c r="AC65" i="3"/>
  <c r="AC67" i="3"/>
  <c r="Y66" i="3"/>
  <c r="Y68" i="3"/>
  <c r="Y65" i="3"/>
  <c r="Y67" i="3"/>
  <c r="U66" i="3"/>
  <c r="U68" i="3"/>
  <c r="U65" i="3"/>
  <c r="U67" i="3"/>
  <c r="Q66" i="3"/>
  <c r="Q68" i="3"/>
  <c r="Q65" i="3"/>
  <c r="Q67" i="3"/>
  <c r="M66" i="3"/>
  <c r="M68" i="3"/>
  <c r="M65" i="3"/>
  <c r="M67" i="3"/>
  <c r="I66" i="3"/>
  <c r="I68" i="3"/>
  <c r="I65" i="3"/>
  <c r="I67" i="3"/>
  <c r="E66" i="3"/>
  <c r="E68" i="3"/>
  <c r="E65" i="3"/>
  <c r="E67" i="3"/>
  <c r="D68" i="3"/>
  <c r="CM68" i="3"/>
  <c r="CI68" i="3"/>
  <c r="CE68" i="3"/>
  <c r="CA68" i="3"/>
  <c r="BW68" i="3"/>
  <c r="BS68" i="3"/>
  <c r="BO68" i="3"/>
  <c r="BK68" i="3"/>
  <c r="BG68" i="3"/>
  <c r="BC68" i="3"/>
  <c r="AU68" i="3"/>
  <c r="AM68" i="3"/>
  <c r="AE68" i="3"/>
  <c r="W68" i="3"/>
  <c r="O68" i="3"/>
  <c r="G68" i="3"/>
  <c r="CK67" i="3"/>
  <c r="CC67" i="3"/>
  <c r="BU67" i="3"/>
  <c r="BM67" i="3"/>
  <c r="CP66" i="3"/>
  <c r="BJ66" i="3"/>
  <c r="AT66" i="3"/>
  <c r="AD66" i="3"/>
  <c r="CL65" i="3"/>
  <c r="CL67" i="3"/>
  <c r="CD65" i="3"/>
  <c r="CD67" i="3"/>
  <c r="BZ65" i="3"/>
  <c r="BZ67" i="3"/>
  <c r="BN65" i="3"/>
  <c r="BN67" i="3"/>
  <c r="BB65" i="3"/>
  <c r="BB67" i="3"/>
  <c r="AP65" i="3"/>
  <c r="AP67" i="3"/>
  <c r="AH65" i="3"/>
  <c r="AH67" i="3"/>
  <c r="Z65" i="3"/>
  <c r="Z67" i="3"/>
  <c r="R65" i="3"/>
  <c r="R67" i="3"/>
  <c r="N65" i="3"/>
  <c r="N67" i="3"/>
  <c r="CJ68" i="3"/>
  <c r="CB68" i="3"/>
  <c r="BP68" i="3"/>
  <c r="AX68" i="3"/>
  <c r="AP68" i="3"/>
  <c r="R68" i="3"/>
  <c r="CD66" i="3"/>
  <c r="AX66" i="3"/>
  <c r="CN66" i="3"/>
  <c r="CJ66" i="3"/>
  <c r="CF66" i="3"/>
  <c r="CB66" i="3"/>
  <c r="BX66" i="3"/>
  <c r="BT66" i="3"/>
  <c r="BP66" i="3"/>
  <c r="BL66" i="3"/>
  <c r="BH66" i="3"/>
  <c r="BD66" i="3"/>
  <c r="AZ66" i="3"/>
  <c r="AZ68" i="3"/>
  <c r="AV66" i="3"/>
  <c r="AV68" i="3"/>
  <c r="AR66" i="3"/>
  <c r="AR68" i="3"/>
  <c r="AN66" i="3"/>
  <c r="AN68" i="3"/>
  <c r="AJ66" i="3"/>
  <c r="AJ68" i="3"/>
  <c r="AF66" i="3"/>
  <c r="AF68" i="3"/>
  <c r="AB66" i="3"/>
  <c r="AB68" i="3"/>
  <c r="X66" i="3"/>
  <c r="X68" i="3"/>
  <c r="T66" i="3"/>
  <c r="T68" i="3"/>
  <c r="P66" i="3"/>
  <c r="P68" i="3"/>
  <c r="L66" i="3"/>
  <c r="L68" i="3"/>
  <c r="H66" i="3"/>
  <c r="H68" i="3"/>
  <c r="CP68" i="3"/>
  <c r="CL68" i="3"/>
  <c r="CH68" i="3"/>
  <c r="CD68" i="3"/>
  <c r="BZ68" i="3"/>
  <c r="BV68" i="3"/>
  <c r="BR68" i="3"/>
  <c r="BN68" i="3"/>
  <c r="BJ68" i="3"/>
  <c r="BF68" i="3"/>
  <c r="BB68" i="3"/>
  <c r="AT68" i="3"/>
  <c r="AL68" i="3"/>
  <c r="AD68" i="3"/>
  <c r="V68" i="3"/>
  <c r="N68" i="3"/>
  <c r="F68" i="3"/>
  <c r="CJ67" i="3"/>
  <c r="CB67" i="3"/>
  <c r="BT67" i="3"/>
  <c r="BL67" i="3"/>
  <c r="AV67" i="3"/>
  <c r="AF67" i="3"/>
  <c r="P67" i="3"/>
  <c r="CL66" i="3"/>
  <c r="BV66" i="3"/>
  <c r="BF66" i="3"/>
  <c r="AP66" i="3"/>
  <c r="Z66" i="3"/>
  <c r="J66" i="3"/>
  <c r="CF65" i="3"/>
  <c r="BP65" i="3"/>
  <c r="AZ65" i="3"/>
  <c r="AJ65" i="3"/>
  <c r="T65" i="3"/>
  <c r="C86" i="3" l="1"/>
  <c r="C85" i="3"/>
  <c r="C96" i="3"/>
  <c r="C101" i="3" s="1"/>
  <c r="C148" i="5"/>
  <c r="C149" i="5"/>
  <c r="C147" i="5"/>
  <c r="C47" i="5"/>
  <c r="C46" i="5"/>
  <c r="J136" i="3"/>
  <c r="V136" i="3"/>
  <c r="Z136" i="3"/>
  <c r="AP136" i="3"/>
  <c r="BB136" i="3"/>
  <c r="BD136" i="3"/>
  <c r="BH136" i="3"/>
  <c r="BP136" i="3"/>
  <c r="E136" i="3"/>
  <c r="I136" i="3"/>
  <c r="M136" i="3"/>
  <c r="Q136" i="3"/>
  <c r="U136" i="3"/>
  <c r="Y136" i="3"/>
  <c r="AC136" i="3"/>
  <c r="AG136" i="3"/>
  <c r="AK136" i="3"/>
  <c r="AO136" i="3"/>
  <c r="AS136" i="3"/>
  <c r="AW136" i="3"/>
  <c r="BA136" i="3"/>
  <c r="BE136" i="3"/>
  <c r="BI136" i="3"/>
  <c r="BM136" i="3"/>
  <c r="BQ136" i="3"/>
  <c r="BU136" i="3"/>
  <c r="BY136" i="3"/>
  <c r="CC136" i="3"/>
  <c r="CG136" i="3"/>
  <c r="CK136" i="3"/>
  <c r="CO136" i="3"/>
  <c r="K136" i="3"/>
  <c r="BL136" i="3"/>
  <c r="CD136" i="3"/>
  <c r="G136" i="3"/>
  <c r="O136" i="3"/>
  <c r="S136" i="3"/>
  <c r="AA136" i="3"/>
  <c r="AE136" i="3"/>
  <c r="AI136" i="3"/>
  <c r="AM136" i="3"/>
  <c r="AU136" i="3"/>
  <c r="AY136" i="3"/>
  <c r="BG136" i="3"/>
  <c r="BK136" i="3"/>
  <c r="BO136" i="3"/>
  <c r="BS136" i="3"/>
  <c r="CA136" i="3"/>
  <c r="CE136" i="3"/>
  <c r="CM136" i="3"/>
  <c r="D136" i="3"/>
  <c r="D137" i="3" s="1"/>
  <c r="X136" i="3"/>
  <c r="AB136" i="3"/>
  <c r="AF136" i="3"/>
  <c r="AJ136" i="3"/>
  <c r="CN136" i="3"/>
  <c r="W136" i="3"/>
  <c r="AQ136" i="3"/>
  <c r="BC136" i="3"/>
  <c r="BW136" i="3"/>
  <c r="CI136" i="3"/>
  <c r="H136" i="3"/>
  <c r="L136" i="3"/>
  <c r="P136" i="3"/>
  <c r="T136" i="3"/>
  <c r="BT136" i="3"/>
  <c r="BX136" i="3"/>
  <c r="CB136" i="3"/>
  <c r="CF136" i="3"/>
  <c r="CJ136" i="3"/>
  <c r="AH136" i="3"/>
  <c r="BN136" i="3"/>
  <c r="F136" i="3"/>
  <c r="N136" i="3"/>
  <c r="R136" i="3"/>
  <c r="AD136" i="3"/>
  <c r="AL136" i="3"/>
  <c r="AT136" i="3"/>
  <c r="AX136" i="3"/>
  <c r="BF136" i="3"/>
  <c r="BJ136" i="3"/>
  <c r="BR136" i="3"/>
  <c r="BV136" i="3"/>
  <c r="BZ136" i="3"/>
  <c r="CH136" i="3"/>
  <c r="CL136" i="3"/>
  <c r="CP136" i="3"/>
  <c r="AN136" i="3"/>
  <c r="AR136" i="3"/>
  <c r="AV136" i="3"/>
  <c r="AZ136" i="3"/>
  <c r="CE107" i="3" l="1"/>
  <c r="BS107" i="3"/>
  <c r="BG107" i="3"/>
  <c r="AU107" i="3"/>
  <c r="AI107" i="3"/>
  <c r="W107" i="3"/>
  <c r="K107" i="3"/>
  <c r="CK106" i="3"/>
  <c r="BY106" i="3"/>
  <c r="BM106" i="3"/>
  <c r="BA106" i="3"/>
  <c r="AO106" i="3"/>
  <c r="AC106" i="3"/>
  <c r="Q106" i="3"/>
  <c r="E106" i="3"/>
  <c r="CE105" i="3"/>
  <c r="BS105" i="3"/>
  <c r="BG105" i="3"/>
  <c r="AU105" i="3"/>
  <c r="AI105" i="3"/>
  <c r="K105" i="3"/>
  <c r="AZ107" i="3"/>
  <c r="AH106" i="3"/>
  <c r="AB105" i="3"/>
  <c r="CP107" i="3"/>
  <c r="CD107" i="3"/>
  <c r="BR107" i="3"/>
  <c r="BF107" i="3"/>
  <c r="AT107" i="3"/>
  <c r="AH107" i="3"/>
  <c r="V107" i="3"/>
  <c r="J107" i="3"/>
  <c r="CJ106" i="3"/>
  <c r="BX106" i="3"/>
  <c r="BL106" i="3"/>
  <c r="AZ106" i="3"/>
  <c r="AN106" i="3"/>
  <c r="AB106" i="3"/>
  <c r="P106" i="3"/>
  <c r="CP105" i="3"/>
  <c r="CD105" i="3"/>
  <c r="BR105" i="3"/>
  <c r="BF105" i="3"/>
  <c r="AT105" i="3"/>
  <c r="AH105" i="3"/>
  <c r="V105" i="3"/>
  <c r="J105" i="3"/>
  <c r="BC105" i="3"/>
  <c r="AE105" i="3"/>
  <c r="BN107" i="3"/>
  <c r="AP107" i="3"/>
  <c r="CF106" i="3"/>
  <c r="AV106" i="3"/>
  <c r="L106" i="3"/>
  <c r="BN105" i="3"/>
  <c r="R105" i="3"/>
  <c r="BM107" i="3"/>
  <c r="AC107" i="3"/>
  <c r="BS106" i="3"/>
  <c r="K106" i="3"/>
  <c r="AO105" i="3"/>
  <c r="AB107" i="3"/>
  <c r="V106" i="3"/>
  <c r="AN105" i="3"/>
  <c r="CO107" i="3"/>
  <c r="CC107" i="3"/>
  <c r="BQ107" i="3"/>
  <c r="BE107" i="3"/>
  <c r="AS107" i="3"/>
  <c r="AG107" i="3"/>
  <c r="U107" i="3"/>
  <c r="I107" i="3"/>
  <c r="CI106" i="3"/>
  <c r="BW106" i="3"/>
  <c r="BK106" i="3"/>
  <c r="AY106" i="3"/>
  <c r="AM106" i="3"/>
  <c r="AA106" i="3"/>
  <c r="O106" i="3"/>
  <c r="CO105" i="3"/>
  <c r="CC105" i="3"/>
  <c r="BQ105" i="3"/>
  <c r="BE105" i="3"/>
  <c r="AS105" i="3"/>
  <c r="AG105" i="3"/>
  <c r="U105" i="3"/>
  <c r="I105" i="3"/>
  <c r="BO105" i="3"/>
  <c r="S105" i="3"/>
  <c r="BZ107" i="3"/>
  <c r="AD107" i="3"/>
  <c r="F107" i="3"/>
  <c r="BH106" i="3"/>
  <c r="X106" i="3"/>
  <c r="CL105" i="3"/>
  <c r="BB105" i="3"/>
  <c r="F105" i="3"/>
  <c r="AO107" i="3"/>
  <c r="CE106" i="3"/>
  <c r="AU106" i="3"/>
  <c r="CK105" i="3"/>
  <c r="AC105" i="3"/>
  <c r="P107" i="3"/>
  <c r="J106" i="3"/>
  <c r="AZ105" i="3"/>
  <c r="CN107" i="3"/>
  <c r="CB107" i="3"/>
  <c r="BP107" i="3"/>
  <c r="BD107" i="3"/>
  <c r="AR107" i="3"/>
  <c r="AF107" i="3"/>
  <c r="T107" i="3"/>
  <c r="H107" i="3"/>
  <c r="CH106" i="3"/>
  <c r="BV106" i="3"/>
  <c r="BJ106" i="3"/>
  <c r="AX106" i="3"/>
  <c r="AL106" i="3"/>
  <c r="Z106" i="3"/>
  <c r="N106" i="3"/>
  <c r="CN105" i="3"/>
  <c r="CB105" i="3"/>
  <c r="BP105" i="3"/>
  <c r="BD105" i="3"/>
  <c r="AR105" i="3"/>
  <c r="AF105" i="3"/>
  <c r="T105" i="3"/>
  <c r="H105" i="3"/>
  <c r="AQ105" i="3"/>
  <c r="G105" i="3"/>
  <c r="BB107" i="3"/>
  <c r="R107" i="3"/>
  <c r="BT106" i="3"/>
  <c r="AJ106" i="3"/>
  <c r="BZ105" i="3"/>
  <c r="AD105" i="3"/>
  <c r="BY107" i="3"/>
  <c r="E107" i="3"/>
  <c r="AI106" i="3"/>
  <c r="BY105" i="3"/>
  <c r="Q105" i="3"/>
  <c r="CD106" i="3"/>
  <c r="BX105" i="3"/>
  <c r="CM107" i="3"/>
  <c r="CA107" i="3"/>
  <c r="BO107" i="3"/>
  <c r="BC107" i="3"/>
  <c r="AQ107" i="3"/>
  <c r="AE107" i="3"/>
  <c r="S107" i="3"/>
  <c r="G107" i="3"/>
  <c r="CG106" i="3"/>
  <c r="BU106" i="3"/>
  <c r="BI106" i="3"/>
  <c r="AW106" i="3"/>
  <c r="AK106" i="3"/>
  <c r="Y106" i="3"/>
  <c r="M106" i="3"/>
  <c r="CM105" i="3"/>
  <c r="CA105" i="3"/>
  <c r="CL107" i="3"/>
  <c r="AP105" i="3"/>
  <c r="Q107" i="3"/>
  <c r="W106" i="3"/>
  <c r="BA105" i="3"/>
  <c r="AN107" i="3"/>
  <c r="BR106" i="3"/>
  <c r="BL105" i="3"/>
  <c r="CK107" i="3"/>
  <c r="BA107" i="3"/>
  <c r="BG106" i="3"/>
  <c r="BM105" i="3"/>
  <c r="BL107" i="3"/>
  <c r="AT106" i="3"/>
  <c r="D107" i="3"/>
  <c r="CJ107" i="3"/>
  <c r="CI107" i="3"/>
  <c r="BW107" i="3"/>
  <c r="BK107" i="3"/>
  <c r="AY107" i="3"/>
  <c r="AM107" i="3"/>
  <c r="AA107" i="3"/>
  <c r="O107" i="3"/>
  <c r="CO106" i="3"/>
  <c r="CC106" i="3"/>
  <c r="BQ106" i="3"/>
  <c r="BE106" i="3"/>
  <c r="AS106" i="3"/>
  <c r="AG106" i="3"/>
  <c r="U106" i="3"/>
  <c r="I106" i="3"/>
  <c r="CI105" i="3"/>
  <c r="BW105" i="3"/>
  <c r="BK105" i="3"/>
  <c r="AY105" i="3"/>
  <c r="AM105" i="3"/>
  <c r="AA105" i="3"/>
  <c r="O105" i="3"/>
  <c r="D106" i="3"/>
  <c r="AQ106" i="3"/>
  <c r="G106" i="3"/>
  <c r="BI105" i="3"/>
  <c r="Y105" i="3"/>
  <c r="BT107" i="3"/>
  <c r="AJ107" i="3"/>
  <c r="CL106" i="3"/>
  <c r="BB106" i="3"/>
  <c r="R106" i="3"/>
  <c r="CF105" i="3"/>
  <c r="BT105" i="3"/>
  <c r="AV105" i="3"/>
  <c r="X105" i="3"/>
  <c r="W105" i="3"/>
  <c r="BX107" i="3"/>
  <c r="BF106" i="3"/>
  <c r="P105" i="3"/>
  <c r="CH107" i="3"/>
  <c r="BV107" i="3"/>
  <c r="BJ107" i="3"/>
  <c r="AX107" i="3"/>
  <c r="AL107" i="3"/>
  <c r="Z107" i="3"/>
  <c r="N107" i="3"/>
  <c r="CN106" i="3"/>
  <c r="CB106" i="3"/>
  <c r="BP106" i="3"/>
  <c r="BD106" i="3"/>
  <c r="AR106" i="3"/>
  <c r="AF106" i="3"/>
  <c r="T106" i="3"/>
  <c r="H106" i="3"/>
  <c r="CH105" i="3"/>
  <c r="BV105" i="3"/>
  <c r="BJ105" i="3"/>
  <c r="AX105" i="3"/>
  <c r="AL105" i="3"/>
  <c r="Z105" i="3"/>
  <c r="N105" i="3"/>
  <c r="D105" i="3"/>
  <c r="BO106" i="3"/>
  <c r="S106" i="3"/>
  <c r="BU105" i="3"/>
  <c r="AW105" i="3"/>
  <c r="M105" i="3"/>
  <c r="BH107" i="3"/>
  <c r="X107" i="3"/>
  <c r="BZ106" i="3"/>
  <c r="AP106" i="3"/>
  <c r="CG107" i="3"/>
  <c r="BU107" i="3"/>
  <c r="BI107" i="3"/>
  <c r="AW107" i="3"/>
  <c r="AK107" i="3"/>
  <c r="Y107" i="3"/>
  <c r="M107" i="3"/>
  <c r="CM106" i="3"/>
  <c r="CA106" i="3"/>
  <c r="BC106" i="3"/>
  <c r="AE106" i="3"/>
  <c r="CG105" i="3"/>
  <c r="AK105" i="3"/>
  <c r="CF107" i="3"/>
  <c r="AV107" i="3"/>
  <c r="L107" i="3"/>
  <c r="BN106" i="3"/>
  <c r="AD106" i="3"/>
  <c r="F106" i="3"/>
  <c r="BH105" i="3"/>
  <c r="AJ105" i="3"/>
  <c r="L105" i="3"/>
  <c r="E105" i="3"/>
  <c r="CP106" i="3"/>
  <c r="CJ105" i="3"/>
  <c r="I31" i="1"/>
  <c r="E137" i="3"/>
  <c r="F137" i="3" s="1"/>
  <c r="G137" i="3" s="1"/>
  <c r="H137" i="3" s="1"/>
  <c r="I137" i="3" s="1"/>
  <c r="J137" i="3" s="1"/>
  <c r="K137" i="3" s="1"/>
  <c r="L137" i="3" s="1"/>
  <c r="M137" i="3" s="1"/>
  <c r="N137" i="3" s="1"/>
  <c r="O137" i="3" s="1"/>
  <c r="P137" i="3" s="1"/>
  <c r="Q137" i="3" s="1"/>
  <c r="R137" i="3" s="1"/>
  <c r="S137" i="3" s="1"/>
  <c r="T137" i="3" s="1"/>
  <c r="U137" i="3" s="1"/>
  <c r="V137" i="3" s="1"/>
  <c r="W137" i="3" s="1"/>
  <c r="X137" i="3" s="1"/>
  <c r="Y137" i="3" s="1"/>
  <c r="Z137" i="3" s="1"/>
  <c r="AA137" i="3" s="1"/>
  <c r="AB137" i="3" s="1"/>
  <c r="AC137" i="3" s="1"/>
  <c r="AD137" i="3" s="1"/>
  <c r="AE137" i="3" s="1"/>
  <c r="AF137" i="3" s="1"/>
  <c r="AG137" i="3" s="1"/>
  <c r="AH137" i="3" s="1"/>
  <c r="AI137" i="3" s="1"/>
  <c r="AJ137" i="3" s="1"/>
  <c r="AK137" i="3" s="1"/>
  <c r="AL137" i="3" s="1"/>
  <c r="AM137" i="3" s="1"/>
  <c r="AN137" i="3" s="1"/>
  <c r="AO137" i="3" s="1"/>
  <c r="AP137" i="3" s="1"/>
  <c r="AQ137" i="3" s="1"/>
  <c r="AR137" i="3" s="1"/>
  <c r="AS137" i="3" s="1"/>
  <c r="AT137" i="3" s="1"/>
  <c r="AU137" i="3" s="1"/>
  <c r="AV137" i="3" s="1"/>
  <c r="AW137" i="3" s="1"/>
  <c r="AX137" i="3" s="1"/>
  <c r="AY137" i="3" s="1"/>
  <c r="AZ137" i="3" s="1"/>
  <c r="BA137" i="3" s="1"/>
  <c r="BB137" i="3" s="1"/>
  <c r="BC137" i="3" s="1"/>
  <c r="BD137" i="3" s="1"/>
  <c r="BE137" i="3" s="1"/>
  <c r="BF137" i="3" s="1"/>
  <c r="BG137" i="3" s="1"/>
  <c r="BH137" i="3" s="1"/>
  <c r="BI137" i="3" s="1"/>
  <c r="BJ137" i="3" s="1"/>
  <c r="BK137" i="3" s="1"/>
  <c r="BL137" i="3" s="1"/>
  <c r="BM137" i="3" s="1"/>
  <c r="BN137" i="3" s="1"/>
  <c r="BO137" i="3" s="1"/>
  <c r="BP137" i="3" s="1"/>
  <c r="BQ137" i="3" s="1"/>
  <c r="BR137" i="3" s="1"/>
  <c r="BS137" i="3" s="1"/>
  <c r="BT137" i="3" s="1"/>
  <c r="BU137" i="3" s="1"/>
  <c r="BV137" i="3" s="1"/>
  <c r="BW137" i="3" s="1"/>
  <c r="BX137" i="3" s="1"/>
  <c r="BY137" i="3" s="1"/>
  <c r="BZ137" i="3" s="1"/>
  <c r="CA137" i="3" s="1"/>
  <c r="CB137" i="3" s="1"/>
  <c r="CC137" i="3" s="1"/>
  <c r="CD137" i="3" s="1"/>
  <c r="CE137" i="3" s="1"/>
  <c r="CF137" i="3" s="1"/>
  <c r="CG137" i="3" s="1"/>
  <c r="CH137" i="3" s="1"/>
  <c r="CI137" i="3" s="1"/>
  <c r="CJ137" i="3" s="1"/>
  <c r="CK137" i="3" s="1"/>
  <c r="CL137" i="3" s="1"/>
  <c r="CM137" i="3" s="1"/>
  <c r="CN137" i="3" s="1"/>
  <c r="CO137" i="3" s="1"/>
  <c r="CP137" i="3" s="1"/>
  <c r="C10" i="3" l="1"/>
  <c r="CR4" i="3"/>
  <c r="E12" i="1"/>
  <c r="E4" i="1"/>
  <c r="BQ12" i="3" l="1"/>
  <c r="CJ12" i="3"/>
  <c r="BT12" i="3"/>
  <c r="BD12" i="3"/>
  <c r="AN12" i="3"/>
  <c r="X12" i="3"/>
  <c r="H12" i="3"/>
  <c r="S12" i="3"/>
  <c r="D12" i="3"/>
  <c r="BK12" i="3"/>
  <c r="AC12" i="3"/>
  <c r="CO12" i="3"/>
  <c r="BI12" i="3"/>
  <c r="CP12" i="3"/>
  <c r="BZ12" i="3"/>
  <c r="BJ12" i="3"/>
  <c r="AT12" i="3"/>
  <c r="AD12" i="3"/>
  <c r="N12" i="3"/>
  <c r="CC12" i="3"/>
  <c r="AW12" i="3"/>
  <c r="Q12" i="3"/>
  <c r="BG12" i="3"/>
  <c r="BA12" i="3"/>
  <c r="CF12" i="3"/>
  <c r="BP12" i="3"/>
  <c r="AZ12" i="3"/>
  <c r="AJ12" i="3"/>
  <c r="T12" i="3"/>
  <c r="G12" i="3"/>
  <c r="W12" i="3"/>
  <c r="CK12" i="3"/>
  <c r="BE12" i="3"/>
  <c r="U12" i="3"/>
  <c r="CE12" i="3"/>
  <c r="AY12" i="3"/>
  <c r="CL12" i="3"/>
  <c r="BV12" i="3"/>
  <c r="BF12" i="3"/>
  <c r="AP12" i="3"/>
  <c r="Z12" i="3"/>
  <c r="J12" i="3"/>
  <c r="BS12" i="3"/>
  <c r="AM12" i="3"/>
  <c r="I12" i="3"/>
  <c r="AQ12" i="3"/>
  <c r="AK12" i="3"/>
  <c r="CB12" i="3"/>
  <c r="BL12" i="3"/>
  <c r="AV12" i="3"/>
  <c r="AF12" i="3"/>
  <c r="P12" i="3"/>
  <c r="K12" i="3"/>
  <c r="AA12" i="3"/>
  <c r="CA12" i="3"/>
  <c r="AU12" i="3"/>
  <c r="M12" i="3"/>
  <c r="BY12" i="3"/>
  <c r="AS12" i="3"/>
  <c r="CH12" i="3"/>
  <c r="BR12" i="3"/>
  <c r="BB12" i="3"/>
  <c r="AL12" i="3"/>
  <c r="V12" i="3"/>
  <c r="F12" i="3"/>
  <c r="BM12" i="3"/>
  <c r="AG12" i="3"/>
  <c r="CM12" i="3"/>
  <c r="CG12" i="3"/>
  <c r="CN12" i="3"/>
  <c r="BX12" i="3"/>
  <c r="BH12" i="3"/>
  <c r="AR12" i="3"/>
  <c r="AB12" i="3"/>
  <c r="L12" i="3"/>
  <c r="O12" i="3"/>
  <c r="AE12" i="3"/>
  <c r="BU12" i="3"/>
  <c r="AO12" i="3"/>
  <c r="E12" i="3"/>
  <c r="BO12" i="3"/>
  <c r="AI12" i="3"/>
  <c r="CD12" i="3"/>
  <c r="BN12" i="3"/>
  <c r="AX12" i="3"/>
  <c r="AH12" i="3"/>
  <c r="R12" i="3"/>
  <c r="CI12" i="3"/>
  <c r="BC12" i="3"/>
  <c r="Y12" i="3"/>
  <c r="BW12" i="3"/>
  <c r="AS32" i="3" l="1"/>
  <c r="AS36" i="3"/>
  <c r="AS33" i="3"/>
  <c r="AS37" i="3"/>
  <c r="CA33" i="3"/>
  <c r="CA32" i="3"/>
  <c r="CA36" i="3"/>
  <c r="CA37" i="3"/>
  <c r="AF32" i="3"/>
  <c r="AF33" i="3"/>
  <c r="AF36" i="3"/>
  <c r="AF37" i="3"/>
  <c r="AK32" i="3"/>
  <c r="AK36" i="3"/>
  <c r="AK33" i="3"/>
  <c r="AK37" i="3"/>
  <c r="BS33" i="3"/>
  <c r="BS32" i="3"/>
  <c r="BS36" i="3"/>
  <c r="BS37" i="3"/>
  <c r="W33" i="3"/>
  <c r="W32" i="3"/>
  <c r="W36" i="3"/>
  <c r="W37" i="3"/>
  <c r="Y32" i="3"/>
  <c r="Y36" i="3"/>
  <c r="Y33" i="3"/>
  <c r="Y37" i="3"/>
  <c r="AH36" i="3"/>
  <c r="AH37" i="3"/>
  <c r="AH32" i="3"/>
  <c r="AH33" i="3"/>
  <c r="AI33" i="3"/>
  <c r="AI32" i="3"/>
  <c r="AI36" i="3"/>
  <c r="AI37" i="3"/>
  <c r="BU32" i="3"/>
  <c r="BU36" i="3"/>
  <c r="BU33" i="3"/>
  <c r="BU37" i="3"/>
  <c r="AB33" i="3"/>
  <c r="AB36" i="3"/>
  <c r="AB32" i="3"/>
  <c r="AB37" i="3"/>
  <c r="CN33" i="3"/>
  <c r="CN36" i="3"/>
  <c r="CN32" i="3"/>
  <c r="CN37" i="3"/>
  <c r="BM32" i="3"/>
  <c r="BM36" i="3"/>
  <c r="BM33" i="3"/>
  <c r="BM37" i="3"/>
  <c r="BB32" i="3"/>
  <c r="BB33" i="3"/>
  <c r="BB37" i="3"/>
  <c r="BB36" i="3"/>
  <c r="BY32" i="3"/>
  <c r="BY36" i="3"/>
  <c r="BY33" i="3"/>
  <c r="BY37" i="3"/>
  <c r="AA33" i="3"/>
  <c r="AA32" i="3"/>
  <c r="AA36" i="3"/>
  <c r="AA37" i="3"/>
  <c r="AV32" i="3"/>
  <c r="AV33" i="3"/>
  <c r="AV36" i="3"/>
  <c r="AV37" i="3"/>
  <c r="AQ33" i="3"/>
  <c r="AQ32" i="3"/>
  <c r="AQ36" i="3"/>
  <c r="AQ37" i="3"/>
  <c r="J36" i="3"/>
  <c r="J37" i="3"/>
  <c r="J32" i="3"/>
  <c r="J33" i="3"/>
  <c r="BV36" i="3"/>
  <c r="BV37" i="3"/>
  <c r="BV32" i="3"/>
  <c r="BV33" i="3"/>
  <c r="U32" i="3"/>
  <c r="U36" i="3"/>
  <c r="U33" i="3"/>
  <c r="U37" i="3"/>
  <c r="G33" i="3"/>
  <c r="G32" i="3"/>
  <c r="G36" i="3"/>
  <c r="G37" i="3"/>
  <c r="BP33" i="3"/>
  <c r="BP36" i="3"/>
  <c r="BP32" i="3"/>
  <c r="BP37" i="3"/>
  <c r="Q32" i="3"/>
  <c r="Q36" i="3"/>
  <c r="Q33" i="3"/>
  <c r="Q37" i="3"/>
  <c r="AD32" i="3"/>
  <c r="AD33" i="3"/>
  <c r="AD37" i="3"/>
  <c r="AD36" i="3"/>
  <c r="CP32" i="3"/>
  <c r="CP33" i="3"/>
  <c r="CP37" i="3"/>
  <c r="CP36" i="3"/>
  <c r="BK33" i="3"/>
  <c r="BK32" i="3"/>
  <c r="BK36" i="3"/>
  <c r="BK37" i="3"/>
  <c r="X32" i="3"/>
  <c r="X33" i="3"/>
  <c r="X36" i="3"/>
  <c r="X37" i="3"/>
  <c r="CJ32" i="3"/>
  <c r="CJ36" i="3"/>
  <c r="CJ37" i="3"/>
  <c r="CJ33" i="3"/>
  <c r="BC33" i="3"/>
  <c r="BC32" i="3"/>
  <c r="BC36" i="3"/>
  <c r="BC37" i="3"/>
  <c r="BO33" i="3"/>
  <c r="BO32" i="3"/>
  <c r="BO36" i="3"/>
  <c r="BO37" i="3"/>
  <c r="AR33" i="3"/>
  <c r="AR36" i="3"/>
  <c r="AR37" i="3"/>
  <c r="AR32" i="3"/>
  <c r="F32" i="3"/>
  <c r="F33" i="3"/>
  <c r="F37" i="3"/>
  <c r="F36" i="3"/>
  <c r="K33" i="3"/>
  <c r="K32" i="3"/>
  <c r="K36" i="3"/>
  <c r="K37" i="3"/>
  <c r="I32" i="3"/>
  <c r="I36" i="3"/>
  <c r="I33" i="3"/>
  <c r="I37" i="3"/>
  <c r="Z36" i="3"/>
  <c r="Z37" i="3"/>
  <c r="Z32" i="3"/>
  <c r="Z33" i="3"/>
  <c r="CL37" i="3"/>
  <c r="CL32" i="3"/>
  <c r="CL33" i="3"/>
  <c r="CL36" i="3"/>
  <c r="BE32" i="3"/>
  <c r="BE36" i="3"/>
  <c r="BE33" i="3"/>
  <c r="BE37" i="3"/>
  <c r="T33" i="3"/>
  <c r="T36" i="3"/>
  <c r="T32" i="3"/>
  <c r="T37" i="3"/>
  <c r="CF33" i="3"/>
  <c r="CF36" i="3"/>
  <c r="CF32" i="3"/>
  <c r="CF37" i="3"/>
  <c r="AW32" i="3"/>
  <c r="AW36" i="3"/>
  <c r="AW33" i="3"/>
  <c r="AW37" i="3"/>
  <c r="AT32" i="3"/>
  <c r="AT33" i="3"/>
  <c r="AT37" i="3"/>
  <c r="AT36" i="3"/>
  <c r="BI32" i="3"/>
  <c r="BI36" i="3"/>
  <c r="BI33" i="3"/>
  <c r="BI37" i="3"/>
  <c r="D33" i="3"/>
  <c r="D32" i="3"/>
  <c r="D36" i="3"/>
  <c r="D37" i="3"/>
  <c r="AN32" i="3"/>
  <c r="AN33" i="3"/>
  <c r="AN36" i="3"/>
  <c r="AN37" i="3"/>
  <c r="BQ32" i="3"/>
  <c r="BQ36" i="3"/>
  <c r="BQ33" i="3"/>
  <c r="BQ37" i="3"/>
  <c r="CI33" i="3"/>
  <c r="CI32" i="3"/>
  <c r="CI36" i="3"/>
  <c r="CI37" i="3"/>
  <c r="BN36" i="3"/>
  <c r="BN37" i="3"/>
  <c r="BN32" i="3"/>
  <c r="BN33" i="3"/>
  <c r="E32" i="3"/>
  <c r="E36" i="3"/>
  <c r="E33" i="3"/>
  <c r="E37" i="3"/>
  <c r="O33" i="3"/>
  <c r="O32" i="3"/>
  <c r="O36" i="3"/>
  <c r="O37" i="3"/>
  <c r="BH33" i="3"/>
  <c r="BH36" i="3"/>
  <c r="BH37" i="3"/>
  <c r="BH32" i="3"/>
  <c r="CM33" i="3"/>
  <c r="CM32" i="3"/>
  <c r="CM36" i="3"/>
  <c r="CM37" i="3"/>
  <c r="V32" i="3"/>
  <c r="V33" i="3"/>
  <c r="V37" i="3"/>
  <c r="V36" i="3"/>
  <c r="CH32" i="3"/>
  <c r="CH33" i="3"/>
  <c r="CH37" i="3"/>
  <c r="CH36" i="3"/>
  <c r="AU33" i="3"/>
  <c r="AU32" i="3"/>
  <c r="AU36" i="3"/>
  <c r="AU37" i="3"/>
  <c r="P32" i="3"/>
  <c r="P37" i="3"/>
  <c r="P33" i="3"/>
  <c r="P36" i="3"/>
  <c r="CB32" i="3"/>
  <c r="CB33" i="3"/>
  <c r="CB36" i="3"/>
  <c r="CB37" i="3"/>
  <c r="AM33" i="3"/>
  <c r="AM32" i="3"/>
  <c r="AM36" i="3"/>
  <c r="AM37" i="3"/>
  <c r="AP36" i="3"/>
  <c r="AP37" i="3"/>
  <c r="AP32" i="3"/>
  <c r="AP33" i="3"/>
  <c r="AY33" i="3"/>
  <c r="AY32" i="3"/>
  <c r="AY36" i="3"/>
  <c r="AY37" i="3"/>
  <c r="CK32" i="3"/>
  <c r="CK33" i="3"/>
  <c r="CK37" i="3"/>
  <c r="CK36" i="3"/>
  <c r="AJ33" i="3"/>
  <c r="AJ36" i="3"/>
  <c r="AJ37" i="3"/>
  <c r="AJ32" i="3"/>
  <c r="BA32" i="3"/>
  <c r="BA36" i="3"/>
  <c r="BA33" i="3"/>
  <c r="BA37" i="3"/>
  <c r="CC32" i="3"/>
  <c r="CC36" i="3"/>
  <c r="CC33" i="3"/>
  <c r="CC37" i="3"/>
  <c r="BJ32" i="3"/>
  <c r="BJ33" i="3"/>
  <c r="BJ37" i="3"/>
  <c r="BJ36" i="3"/>
  <c r="CO32" i="3"/>
  <c r="CO33" i="3"/>
  <c r="CO37" i="3"/>
  <c r="CO36" i="3"/>
  <c r="S33" i="3"/>
  <c r="S32" i="3"/>
  <c r="S36" i="3"/>
  <c r="S37" i="3"/>
  <c r="BD32" i="3"/>
  <c r="BD33" i="3"/>
  <c r="BD36" i="3"/>
  <c r="BD37" i="3"/>
  <c r="AX36" i="3"/>
  <c r="AX37" i="3"/>
  <c r="AX32" i="3"/>
  <c r="AX33" i="3"/>
  <c r="AE33" i="3"/>
  <c r="AE32" i="3"/>
  <c r="AE36" i="3"/>
  <c r="AE37" i="3"/>
  <c r="CG32" i="3"/>
  <c r="CG33" i="3"/>
  <c r="CG37" i="3"/>
  <c r="CG36" i="3"/>
  <c r="BR32" i="3"/>
  <c r="BR33" i="3"/>
  <c r="BR37" i="3"/>
  <c r="BR36" i="3"/>
  <c r="M32" i="3"/>
  <c r="M36" i="3"/>
  <c r="M33" i="3"/>
  <c r="M37" i="3"/>
  <c r="BL32" i="3"/>
  <c r="BL33" i="3"/>
  <c r="BL36" i="3"/>
  <c r="BL37" i="3"/>
  <c r="BW33" i="3"/>
  <c r="BW32" i="3"/>
  <c r="BW36" i="3"/>
  <c r="BW37" i="3"/>
  <c r="R36" i="3"/>
  <c r="R37" i="3"/>
  <c r="R32" i="3"/>
  <c r="R33" i="3"/>
  <c r="CD36" i="3"/>
  <c r="CD37" i="3"/>
  <c r="CD32" i="3"/>
  <c r="CD33" i="3"/>
  <c r="AO32" i="3"/>
  <c r="AO36" i="3"/>
  <c r="AO33" i="3"/>
  <c r="AO37" i="3"/>
  <c r="L33" i="3"/>
  <c r="L36" i="3"/>
  <c r="L32" i="3"/>
  <c r="L37" i="3"/>
  <c r="BX33" i="3"/>
  <c r="BX36" i="3"/>
  <c r="BX37" i="3"/>
  <c r="BX32" i="3"/>
  <c r="AG32" i="3"/>
  <c r="AG36" i="3"/>
  <c r="AG33" i="3"/>
  <c r="AG37" i="3"/>
  <c r="AL32" i="3"/>
  <c r="AL33" i="3"/>
  <c r="AL37" i="3"/>
  <c r="AL36" i="3"/>
  <c r="BF36" i="3"/>
  <c r="BF37" i="3"/>
  <c r="BF32" i="3"/>
  <c r="BF33" i="3"/>
  <c r="CE33" i="3"/>
  <c r="CE32" i="3"/>
  <c r="CE36" i="3"/>
  <c r="CE37" i="3"/>
  <c r="AZ33" i="3"/>
  <c r="AZ36" i="3"/>
  <c r="AZ37" i="3"/>
  <c r="AZ32" i="3"/>
  <c r="BG33" i="3"/>
  <c r="BG32" i="3"/>
  <c r="BG36" i="3"/>
  <c r="BG37" i="3"/>
  <c r="N32" i="3"/>
  <c r="N33" i="3"/>
  <c r="N37" i="3"/>
  <c r="N36" i="3"/>
  <c r="BZ32" i="3"/>
  <c r="BZ33" i="3"/>
  <c r="BZ37" i="3"/>
  <c r="BZ36" i="3"/>
  <c r="AC32" i="3"/>
  <c r="AC36" i="3"/>
  <c r="AC33" i="3"/>
  <c r="AC37" i="3"/>
  <c r="H32" i="3"/>
  <c r="H33" i="3"/>
  <c r="H36" i="3"/>
  <c r="H37" i="3"/>
  <c r="BT32" i="3"/>
  <c r="BT37" i="3"/>
  <c r="BT33" i="3"/>
  <c r="BT36" i="3"/>
  <c r="Y24" i="3"/>
  <c r="Y20" i="3"/>
  <c r="Y23" i="3"/>
  <c r="Y19" i="3"/>
  <c r="AH19" i="3"/>
  <c r="AH23" i="3"/>
  <c r="AH20" i="3"/>
  <c r="AH24" i="3"/>
  <c r="AI23" i="3"/>
  <c r="AI24" i="3"/>
  <c r="AI19" i="3"/>
  <c r="AI20" i="3"/>
  <c r="BU24" i="3"/>
  <c r="BU20" i="3"/>
  <c r="BU23" i="3"/>
  <c r="BU19" i="3"/>
  <c r="AB20" i="3"/>
  <c r="AB24" i="3"/>
  <c r="AB19" i="3"/>
  <c r="AB23" i="3"/>
  <c r="CN20" i="3"/>
  <c r="CN19" i="3"/>
  <c r="CN23" i="3"/>
  <c r="CN24" i="3"/>
  <c r="BM19" i="3"/>
  <c r="BM23" i="3"/>
  <c r="BM24" i="3"/>
  <c r="BM20" i="3"/>
  <c r="BB19" i="3"/>
  <c r="BB23" i="3"/>
  <c r="BB24" i="3"/>
  <c r="BB20" i="3"/>
  <c r="BY20" i="3"/>
  <c r="BY23" i="3"/>
  <c r="BY24" i="3"/>
  <c r="BY19" i="3"/>
  <c r="AA24" i="3"/>
  <c r="AA20" i="3"/>
  <c r="AA23" i="3"/>
  <c r="AA19" i="3"/>
  <c r="AV20" i="3"/>
  <c r="AV24" i="3"/>
  <c r="AV23" i="3"/>
  <c r="AV19" i="3"/>
  <c r="AQ23" i="3"/>
  <c r="AQ19" i="3"/>
  <c r="AQ24" i="3"/>
  <c r="AQ20" i="3"/>
  <c r="J19" i="3"/>
  <c r="J23" i="3"/>
  <c r="J24" i="3"/>
  <c r="J20" i="3"/>
  <c r="BV19" i="3"/>
  <c r="BV23" i="3"/>
  <c r="BV24" i="3"/>
  <c r="BV20" i="3"/>
  <c r="U24" i="3"/>
  <c r="U23" i="3"/>
  <c r="U19" i="3"/>
  <c r="U20" i="3"/>
  <c r="G19" i="3"/>
  <c r="G20" i="3"/>
  <c r="G24" i="3"/>
  <c r="G23" i="3"/>
  <c r="BP20" i="3"/>
  <c r="BP24" i="3"/>
  <c r="BP23" i="3"/>
  <c r="BP19" i="3"/>
  <c r="Q19" i="3"/>
  <c r="Q24" i="3"/>
  <c r="Q20" i="3"/>
  <c r="Q23" i="3"/>
  <c r="AD19" i="3"/>
  <c r="AD23" i="3"/>
  <c r="AD24" i="3"/>
  <c r="AD20" i="3"/>
  <c r="CP19" i="3"/>
  <c r="CP23" i="3"/>
  <c r="CP20" i="3"/>
  <c r="CP24" i="3"/>
  <c r="BK23" i="3"/>
  <c r="BK24" i="3"/>
  <c r="BK19" i="3"/>
  <c r="BK20" i="3"/>
  <c r="X20" i="3"/>
  <c r="X24" i="3"/>
  <c r="X23" i="3"/>
  <c r="X19" i="3"/>
  <c r="CJ20" i="3"/>
  <c r="CJ23" i="3"/>
  <c r="CJ19" i="3"/>
  <c r="CJ24" i="3"/>
  <c r="BC19" i="3"/>
  <c r="BC20" i="3"/>
  <c r="BC23" i="3"/>
  <c r="BC24" i="3"/>
  <c r="AX19" i="3"/>
  <c r="AX23" i="3"/>
  <c r="AX20" i="3"/>
  <c r="AX24" i="3"/>
  <c r="BO23" i="3"/>
  <c r="BO24" i="3"/>
  <c r="BO19" i="3"/>
  <c r="BO20" i="3"/>
  <c r="AE23" i="3"/>
  <c r="AE24" i="3"/>
  <c r="AE19" i="3"/>
  <c r="AE20" i="3"/>
  <c r="AR20" i="3"/>
  <c r="AR24" i="3"/>
  <c r="AR19" i="3"/>
  <c r="AR23" i="3"/>
  <c r="CG24" i="3"/>
  <c r="CG23" i="3"/>
  <c r="CG19" i="3"/>
  <c r="CG20" i="3"/>
  <c r="F19" i="3"/>
  <c r="F23" i="3"/>
  <c r="F24" i="3"/>
  <c r="F20" i="3"/>
  <c r="BR19" i="3"/>
  <c r="BR23" i="3"/>
  <c r="BR24" i="3"/>
  <c r="BR20" i="3"/>
  <c r="M20" i="3"/>
  <c r="M23" i="3"/>
  <c r="M19" i="3"/>
  <c r="M24" i="3"/>
  <c r="K23" i="3"/>
  <c r="K19" i="3"/>
  <c r="K24" i="3"/>
  <c r="K20" i="3"/>
  <c r="BL20" i="3"/>
  <c r="BL24" i="3"/>
  <c r="BL23" i="3"/>
  <c r="BL19" i="3"/>
  <c r="I24" i="3"/>
  <c r="I20" i="3"/>
  <c r="I23" i="3"/>
  <c r="I19" i="3"/>
  <c r="Z19" i="3"/>
  <c r="Z23" i="3"/>
  <c r="Z24" i="3"/>
  <c r="Z20" i="3"/>
  <c r="CL19" i="3"/>
  <c r="CL23" i="3"/>
  <c r="CL24" i="3"/>
  <c r="CL20" i="3"/>
  <c r="BE24" i="3"/>
  <c r="BE20" i="3"/>
  <c r="BE23" i="3"/>
  <c r="BE19" i="3"/>
  <c r="T20" i="3"/>
  <c r="T24" i="3"/>
  <c r="T23" i="3"/>
  <c r="T19" i="3"/>
  <c r="CF20" i="3"/>
  <c r="CF23" i="3"/>
  <c r="CF19" i="3"/>
  <c r="CF24" i="3"/>
  <c r="AW19" i="3"/>
  <c r="AW24" i="3"/>
  <c r="AW20" i="3"/>
  <c r="AW23" i="3"/>
  <c r="AT19" i="3"/>
  <c r="AT23" i="3"/>
  <c r="AT24" i="3"/>
  <c r="AT20" i="3"/>
  <c r="BI20" i="3"/>
  <c r="BI23" i="3"/>
  <c r="BI19" i="3"/>
  <c r="BI24" i="3"/>
  <c r="D20" i="3"/>
  <c r="D19" i="3"/>
  <c r="D24" i="3"/>
  <c r="D23" i="3"/>
  <c r="C14" i="3"/>
  <c r="AN20" i="3"/>
  <c r="AN24" i="3"/>
  <c r="AN23" i="3"/>
  <c r="AN19" i="3"/>
  <c r="BQ24" i="3"/>
  <c r="BQ20" i="3"/>
  <c r="BQ23" i="3"/>
  <c r="BQ19" i="3"/>
  <c r="CI19" i="3"/>
  <c r="CI20" i="3"/>
  <c r="CI24" i="3"/>
  <c r="CI23" i="3"/>
  <c r="BN19" i="3"/>
  <c r="BN23" i="3"/>
  <c r="BN20" i="3"/>
  <c r="BN24" i="3"/>
  <c r="E24" i="3"/>
  <c r="E20" i="3"/>
  <c r="E23" i="3"/>
  <c r="E19" i="3"/>
  <c r="O23" i="3"/>
  <c r="O24" i="3"/>
  <c r="O20" i="3"/>
  <c r="O19" i="3"/>
  <c r="BH20" i="3"/>
  <c r="BH24" i="3"/>
  <c r="BH19" i="3"/>
  <c r="BH23" i="3"/>
  <c r="CM20" i="3"/>
  <c r="CM23" i="3"/>
  <c r="CM24" i="3"/>
  <c r="CM19" i="3"/>
  <c r="V19" i="3"/>
  <c r="V23" i="3"/>
  <c r="V24" i="3"/>
  <c r="V20" i="3"/>
  <c r="CH19" i="3"/>
  <c r="CH23" i="3"/>
  <c r="CH24" i="3"/>
  <c r="CH20" i="3"/>
  <c r="AU23" i="3"/>
  <c r="AU24" i="3"/>
  <c r="AU20" i="3"/>
  <c r="AU19" i="3"/>
  <c r="P20" i="3"/>
  <c r="P24" i="3"/>
  <c r="P23" i="3"/>
  <c r="P19" i="3"/>
  <c r="CB20" i="3"/>
  <c r="CB24" i="3"/>
  <c r="CB23" i="3"/>
  <c r="CB19" i="3"/>
  <c r="AM19" i="3"/>
  <c r="AM20" i="3"/>
  <c r="AM24" i="3"/>
  <c r="AM23" i="3"/>
  <c r="AP19" i="3"/>
  <c r="AP23" i="3"/>
  <c r="AP24" i="3"/>
  <c r="AP20" i="3"/>
  <c r="AY23" i="3"/>
  <c r="AY24" i="3"/>
  <c r="AY19" i="3"/>
  <c r="AY20" i="3"/>
  <c r="CK24" i="3"/>
  <c r="CK20" i="3"/>
  <c r="CK23" i="3"/>
  <c r="CK19" i="3"/>
  <c r="AJ20" i="3"/>
  <c r="AJ24" i="3"/>
  <c r="AJ23" i="3"/>
  <c r="AJ19" i="3"/>
  <c r="BA24" i="3"/>
  <c r="BA23" i="3"/>
  <c r="BA19" i="3"/>
  <c r="BA20" i="3"/>
  <c r="CC19" i="3"/>
  <c r="CC24" i="3"/>
  <c r="CC20" i="3"/>
  <c r="CC23" i="3"/>
  <c r="BJ19" i="3"/>
  <c r="BJ23" i="3"/>
  <c r="BJ24" i="3"/>
  <c r="BJ20" i="3"/>
  <c r="CO20" i="3"/>
  <c r="CO23" i="3"/>
  <c r="CO24" i="3"/>
  <c r="CO19" i="3"/>
  <c r="S23" i="3"/>
  <c r="S24" i="3"/>
  <c r="S19" i="3"/>
  <c r="S20" i="3"/>
  <c r="BD20" i="3"/>
  <c r="BD24" i="3"/>
  <c r="BD23" i="3"/>
  <c r="BD19" i="3"/>
  <c r="BW23" i="3"/>
  <c r="BW19" i="3"/>
  <c r="BW24" i="3"/>
  <c r="BW20" i="3"/>
  <c r="R19" i="3"/>
  <c r="R23" i="3"/>
  <c r="R20" i="3"/>
  <c r="R24" i="3"/>
  <c r="CD19" i="3"/>
  <c r="CD23" i="3"/>
  <c r="CD20" i="3"/>
  <c r="CD24" i="3"/>
  <c r="AO24" i="3"/>
  <c r="AO20" i="3"/>
  <c r="AO23" i="3"/>
  <c r="AO19" i="3"/>
  <c r="L20" i="3"/>
  <c r="L24" i="3"/>
  <c r="L19" i="3"/>
  <c r="L23" i="3"/>
  <c r="BX20" i="3"/>
  <c r="BX19" i="3"/>
  <c r="BX23" i="3"/>
  <c r="BX24" i="3"/>
  <c r="AG19" i="3"/>
  <c r="AG23" i="3"/>
  <c r="AG24" i="3"/>
  <c r="AG20" i="3"/>
  <c r="AL19" i="3"/>
  <c r="AL23" i="3"/>
  <c r="AL24" i="3"/>
  <c r="AL20" i="3"/>
  <c r="AS20" i="3"/>
  <c r="AS23" i="3"/>
  <c r="AS19" i="3"/>
  <c r="AS24" i="3"/>
  <c r="CA23" i="3"/>
  <c r="CA20" i="3"/>
  <c r="CA24" i="3"/>
  <c r="CA19" i="3"/>
  <c r="AF20" i="3"/>
  <c r="AF24" i="3"/>
  <c r="AF23" i="3"/>
  <c r="AF19" i="3"/>
  <c r="AK24" i="3"/>
  <c r="AK20" i="3"/>
  <c r="AK23" i="3"/>
  <c r="AK19" i="3"/>
  <c r="BS19" i="3"/>
  <c r="BS20" i="3"/>
  <c r="BS24" i="3"/>
  <c r="BS23" i="3"/>
  <c r="BF19" i="3"/>
  <c r="BF23" i="3"/>
  <c r="BF24" i="3"/>
  <c r="BF20" i="3"/>
  <c r="CE23" i="3"/>
  <c r="CE19" i="3"/>
  <c r="CE20" i="3"/>
  <c r="CE24" i="3"/>
  <c r="W19" i="3"/>
  <c r="W20" i="3"/>
  <c r="W23" i="3"/>
  <c r="W24" i="3"/>
  <c r="AZ20" i="3"/>
  <c r="AZ24" i="3"/>
  <c r="AZ23" i="3"/>
  <c r="AZ19" i="3"/>
  <c r="BG24" i="3"/>
  <c r="BG20" i="3"/>
  <c r="BG23" i="3"/>
  <c r="BG19" i="3"/>
  <c r="N19" i="3"/>
  <c r="N23" i="3"/>
  <c r="N24" i="3"/>
  <c r="N20" i="3"/>
  <c r="BZ19" i="3"/>
  <c r="BZ23" i="3"/>
  <c r="BZ20" i="3"/>
  <c r="BZ24" i="3"/>
  <c r="AC20" i="3"/>
  <c r="AC23" i="3"/>
  <c r="AC19" i="3"/>
  <c r="AC24" i="3"/>
  <c r="H20" i="3"/>
  <c r="H24" i="3"/>
  <c r="H23" i="3"/>
  <c r="H19" i="3"/>
  <c r="BT20" i="3"/>
  <c r="BT24" i="3"/>
  <c r="BT23" i="3"/>
  <c r="BT19" i="3"/>
  <c r="BG21" i="3" l="1"/>
  <c r="AK21" i="3"/>
  <c r="AO21" i="3"/>
  <c r="CC25" i="3"/>
  <c r="CK21" i="3"/>
  <c r="BH25" i="3"/>
  <c r="E21" i="3"/>
  <c r="BQ21" i="3"/>
  <c r="AW21" i="3"/>
  <c r="K25" i="3"/>
  <c r="AX21" i="3"/>
  <c r="CP21" i="3"/>
  <c r="Q21" i="3"/>
  <c r="AQ25" i="3"/>
  <c r="AH21" i="3"/>
  <c r="BT34" i="3"/>
  <c r="AC34" i="3"/>
  <c r="AG34" i="3"/>
  <c r="AO34" i="3"/>
  <c r="M34" i="3"/>
  <c r="CC34" i="3"/>
  <c r="BA34" i="3"/>
  <c r="P34" i="3"/>
  <c r="E34" i="3"/>
  <c r="BQ34" i="3"/>
  <c r="BI34" i="3"/>
  <c r="AW34" i="3"/>
  <c r="BE34" i="3"/>
  <c r="I34" i="3"/>
  <c r="Q34" i="3"/>
  <c r="U34" i="3"/>
  <c r="BY34" i="3"/>
  <c r="BM34" i="3"/>
  <c r="BU34" i="3"/>
  <c r="Y34" i="3"/>
  <c r="AK34" i="3"/>
  <c r="AS34" i="3"/>
  <c r="CA21" i="3"/>
  <c r="BT21" i="3"/>
  <c r="H21" i="3"/>
  <c r="AZ21" i="3"/>
  <c r="AF21" i="3"/>
  <c r="BD21" i="3"/>
  <c r="CO21" i="3"/>
  <c r="AJ21" i="3"/>
  <c r="CB21" i="3"/>
  <c r="P21" i="3"/>
  <c r="CM21" i="3"/>
  <c r="AN21" i="3"/>
  <c r="AE25" i="3"/>
  <c r="BO25" i="3"/>
  <c r="BC21" i="3"/>
  <c r="BK25" i="3"/>
  <c r="G21" i="3"/>
  <c r="AI25" i="3"/>
  <c r="H34" i="3"/>
  <c r="BZ34" i="3"/>
  <c r="N34" i="3"/>
  <c r="BF38" i="3"/>
  <c r="AL34" i="3"/>
  <c r="CD38" i="3"/>
  <c r="R38" i="3"/>
  <c r="BL34" i="3"/>
  <c r="BR34" i="3"/>
  <c r="CG34" i="3"/>
  <c r="AX38" i="3"/>
  <c r="BD34" i="3"/>
  <c r="CO34" i="3"/>
  <c r="BJ34" i="3"/>
  <c r="CK34" i="3"/>
  <c r="AP38" i="3"/>
  <c r="CB34" i="3"/>
  <c r="CH34" i="3"/>
  <c r="V34" i="3"/>
  <c r="N25" i="3"/>
  <c r="CE21" i="3"/>
  <c r="BF25" i="3"/>
  <c r="BS25" i="3"/>
  <c r="AL25" i="3"/>
  <c r="AG25" i="3"/>
  <c r="CO25" i="3"/>
  <c r="BJ25" i="3"/>
  <c r="AP25" i="3"/>
  <c r="AM25" i="3"/>
  <c r="AU21" i="3"/>
  <c r="CH25" i="3"/>
  <c r="V25" i="3"/>
  <c r="CM25" i="3"/>
  <c r="O21" i="3"/>
  <c r="CI25" i="3"/>
  <c r="AT21" i="3"/>
  <c r="CL21" i="3"/>
  <c r="Z21" i="3"/>
  <c r="BR21" i="3"/>
  <c r="F21" i="3"/>
  <c r="CG21" i="3"/>
  <c r="AE21" i="3"/>
  <c r="BO21" i="3"/>
  <c r="BC25" i="3"/>
  <c r="BK21" i="3"/>
  <c r="AD21" i="3"/>
  <c r="U21" i="3"/>
  <c r="BV21" i="3"/>
  <c r="J21" i="3"/>
  <c r="BB21" i="3"/>
  <c r="BM21" i="3"/>
  <c r="CN25" i="3"/>
  <c r="AI21" i="3"/>
  <c r="H38" i="3"/>
  <c r="BG38" i="3"/>
  <c r="CE38" i="3"/>
  <c r="BF34" i="3"/>
  <c r="CD34" i="3"/>
  <c r="R34" i="3"/>
  <c r="BW38" i="3"/>
  <c r="BL38" i="3"/>
  <c r="AE38" i="3"/>
  <c r="AX34" i="3"/>
  <c r="BD38" i="3"/>
  <c r="S38" i="3"/>
  <c r="AY38" i="3"/>
  <c r="AP34" i="3"/>
  <c r="AM38" i="3"/>
  <c r="CB38" i="3"/>
  <c r="AU38" i="3"/>
  <c r="CM38" i="3"/>
  <c r="O38" i="3"/>
  <c r="BN34" i="3"/>
  <c r="CI38" i="3"/>
  <c r="AN38" i="3"/>
  <c r="D38" i="3"/>
  <c r="Z34" i="3"/>
  <c r="BO38" i="3"/>
  <c r="BC38" i="3"/>
  <c r="CJ34" i="3"/>
  <c r="X38" i="3"/>
  <c r="BK38" i="3"/>
  <c r="G38" i="3"/>
  <c r="BV34" i="3"/>
  <c r="J34" i="3"/>
  <c r="AQ38" i="3"/>
  <c r="AV38" i="3"/>
  <c r="BZ21" i="3"/>
  <c r="CD21" i="3"/>
  <c r="BW25" i="3"/>
  <c r="BN21" i="3"/>
  <c r="BI25" i="3"/>
  <c r="CF25" i="3"/>
  <c r="K21" i="3"/>
  <c r="M25" i="3"/>
  <c r="AX25" i="3"/>
  <c r="CJ25" i="3"/>
  <c r="CP25" i="3"/>
  <c r="AQ21" i="3"/>
  <c r="AH25" i="3"/>
  <c r="AC38" i="3"/>
  <c r="AG38" i="3"/>
  <c r="AO38" i="3"/>
  <c r="M38" i="3"/>
  <c r="CC38" i="3"/>
  <c r="BA38" i="3"/>
  <c r="E38" i="3"/>
  <c r="BQ38" i="3"/>
  <c r="BI38" i="3"/>
  <c r="AW38" i="3"/>
  <c r="CF38" i="3"/>
  <c r="T38" i="3"/>
  <c r="BE38" i="3"/>
  <c r="I38" i="3"/>
  <c r="Q38" i="3"/>
  <c r="BP38" i="3"/>
  <c r="U38" i="3"/>
  <c r="BY38" i="3"/>
  <c r="BM38" i="3"/>
  <c r="CN38" i="3"/>
  <c r="AB38" i="3"/>
  <c r="BU38" i="3"/>
  <c r="Y38" i="3"/>
  <c r="AK38" i="3"/>
  <c r="AS38" i="3"/>
  <c r="CA25" i="3"/>
  <c r="R21" i="3"/>
  <c r="CC21" i="3"/>
  <c r="W21" i="3"/>
  <c r="BS21" i="3"/>
  <c r="S25" i="3"/>
  <c r="AY25" i="3"/>
  <c r="AM21" i="3"/>
  <c r="AU25" i="3"/>
  <c r="O25" i="3"/>
  <c r="CI21" i="3"/>
  <c r="AT25" i="3"/>
  <c r="CL25" i="3"/>
  <c r="Z25" i="3"/>
  <c r="BR25" i="3"/>
  <c r="F25" i="3"/>
  <c r="AD25" i="3"/>
  <c r="BV25" i="3"/>
  <c r="J25" i="3"/>
  <c r="BY25" i="3"/>
  <c r="BB25" i="3"/>
  <c r="BM25" i="3"/>
  <c r="AZ38" i="3"/>
  <c r="BX38" i="3"/>
  <c r="AJ38" i="3"/>
  <c r="BH38" i="3"/>
  <c r="CL34" i="3"/>
  <c r="AR38" i="3"/>
  <c r="CJ38" i="3"/>
  <c r="CI34" i="3"/>
  <c r="D34" i="3"/>
  <c r="BO34" i="3"/>
  <c r="BC34" i="3"/>
  <c r="BK34" i="3"/>
  <c r="G34" i="3"/>
  <c r="AQ34" i="3"/>
  <c r="W34" i="3"/>
  <c r="BS34" i="3"/>
  <c r="CA34" i="3"/>
  <c r="BB38" i="3"/>
  <c r="BN38" i="3"/>
  <c r="CM34" i="3"/>
  <c r="AA34" i="3"/>
  <c r="AI34" i="3"/>
  <c r="AA38" i="3"/>
  <c r="AI38" i="3"/>
  <c r="AH34" i="3"/>
  <c r="W38" i="3"/>
  <c r="BS38" i="3"/>
  <c r="AF38" i="3"/>
  <c r="CA38" i="3"/>
  <c r="BT25" i="3"/>
  <c r="AZ25" i="3"/>
  <c r="AF25" i="3"/>
  <c r="V38" i="3"/>
  <c r="H25" i="3"/>
  <c r="BD25" i="3"/>
  <c r="AJ25" i="3"/>
  <c r="CB25" i="3"/>
  <c r="P25" i="3"/>
  <c r="D25" i="3"/>
  <c r="BZ38" i="3"/>
  <c r="CG38" i="3"/>
  <c r="CO38" i="3"/>
  <c r="CK38" i="3"/>
  <c r="AT38" i="3"/>
  <c r="CP38" i="3"/>
  <c r="BG25" i="3"/>
  <c r="AK25" i="3"/>
  <c r="BA25" i="3"/>
  <c r="CK25" i="3"/>
  <c r="BH21" i="3"/>
  <c r="E25" i="3"/>
  <c r="BQ25" i="3"/>
  <c r="AW25" i="3"/>
  <c r="T25" i="3"/>
  <c r="BE21" i="3"/>
  <c r="I21" i="3"/>
  <c r="BL25" i="3"/>
  <c r="AR25" i="3"/>
  <c r="X25" i="3"/>
  <c r="Q25" i="3"/>
  <c r="BP25" i="3"/>
  <c r="AV25" i="3"/>
  <c r="AA21" i="3"/>
  <c r="AB25" i="3"/>
  <c r="BU21" i="3"/>
  <c r="Y21" i="3"/>
  <c r="BT38" i="3"/>
  <c r="P38" i="3"/>
  <c r="AN34" i="3"/>
  <c r="AT34" i="3"/>
  <c r="Z38" i="3"/>
  <c r="F34" i="3"/>
  <c r="X34" i="3"/>
  <c r="CP34" i="3"/>
  <c r="AD34" i="3"/>
  <c r="BV38" i="3"/>
  <c r="J38" i="3"/>
  <c r="AV34" i="3"/>
  <c r="BB34" i="3"/>
  <c r="AH38" i="3"/>
  <c r="AF34" i="3"/>
  <c r="AN25" i="3"/>
  <c r="G25" i="3"/>
  <c r="N38" i="3"/>
  <c r="AL38" i="3"/>
  <c r="BR38" i="3"/>
  <c r="BJ38" i="3"/>
  <c r="CH38" i="3"/>
  <c r="F38" i="3"/>
  <c r="AD38" i="3"/>
  <c r="AC21" i="3"/>
  <c r="AS21" i="3"/>
  <c r="BX21" i="3"/>
  <c r="AO25" i="3"/>
  <c r="AC25" i="3"/>
  <c r="BZ25" i="3"/>
  <c r="N21" i="3"/>
  <c r="W25" i="3"/>
  <c r="CE25" i="3"/>
  <c r="BF21" i="3"/>
  <c r="AS25" i="3"/>
  <c r="AL21" i="3"/>
  <c r="AG21" i="3"/>
  <c r="BX25" i="3"/>
  <c r="CD25" i="3"/>
  <c r="R25" i="3"/>
  <c r="BW21" i="3"/>
  <c r="S21" i="3"/>
  <c r="BJ21" i="3"/>
  <c r="BA21" i="3"/>
  <c r="AY21" i="3"/>
  <c r="AP21" i="3"/>
  <c r="CH21" i="3"/>
  <c r="V21" i="3"/>
  <c r="BN25" i="3"/>
  <c r="D21" i="3"/>
  <c r="BI21" i="3"/>
  <c r="CF21" i="3"/>
  <c r="T21" i="3"/>
  <c r="BE25" i="3"/>
  <c r="I25" i="3"/>
  <c r="BL21" i="3"/>
  <c r="M21" i="3"/>
  <c r="CG25" i="3"/>
  <c r="AR21" i="3"/>
  <c r="CJ21" i="3"/>
  <c r="X21" i="3"/>
  <c r="BP21" i="3"/>
  <c r="U25" i="3"/>
  <c r="AV21" i="3"/>
  <c r="AA25" i="3"/>
  <c r="BY21" i="3"/>
  <c r="CN21" i="3"/>
  <c r="AB21" i="3"/>
  <c r="BU25" i="3"/>
  <c r="Y25" i="3"/>
  <c r="BG34" i="3"/>
  <c r="AZ34" i="3"/>
  <c r="CE34" i="3"/>
  <c r="BX34" i="3"/>
  <c r="BW34" i="3"/>
  <c r="AE34" i="3"/>
  <c r="S34" i="3"/>
  <c r="AJ34" i="3"/>
  <c r="AY34" i="3"/>
  <c r="AM34" i="3"/>
  <c r="AU34" i="3"/>
  <c r="BH34" i="3"/>
  <c r="O34" i="3"/>
  <c r="CF34" i="3"/>
  <c r="T34" i="3"/>
  <c r="CL38" i="3"/>
  <c r="AR34" i="3"/>
  <c r="BP34" i="3"/>
  <c r="CN34" i="3"/>
  <c r="AB34" i="3"/>
  <c r="K34" i="3"/>
  <c r="K38" i="3"/>
  <c r="L25" i="3"/>
  <c r="L38" i="3"/>
  <c r="L21" i="3"/>
  <c r="L34" i="3"/>
  <c r="D9" i="3"/>
  <c r="E9" i="3"/>
  <c r="AK9" i="3"/>
  <c r="BQ9" i="3"/>
  <c r="N9" i="3"/>
  <c r="BJ9" i="3"/>
  <c r="BT9" i="3"/>
  <c r="CL9" i="3"/>
  <c r="AE9" i="3"/>
  <c r="BK9" i="3"/>
  <c r="P9" i="3"/>
  <c r="AV9" i="3"/>
  <c r="Q9" i="3"/>
  <c r="AW9" i="3"/>
  <c r="CC9" i="3"/>
  <c r="AD9" i="3"/>
  <c r="BZ9" i="3"/>
  <c r="R9" i="3"/>
  <c r="K9" i="3"/>
  <c r="AQ9" i="3"/>
  <c r="BW9" i="3"/>
  <c r="T9" i="3"/>
  <c r="AZ9" i="3"/>
  <c r="CB9" i="3"/>
  <c r="AS9" i="3"/>
  <c r="Z9" i="3"/>
  <c r="CP9" i="3"/>
  <c r="AM9" i="3"/>
  <c r="H9" i="3"/>
  <c r="I9" i="3"/>
  <c r="BU9" i="3"/>
  <c r="CH9" i="3"/>
  <c r="S9" i="3"/>
  <c r="BO9" i="3"/>
  <c r="BH9" i="3"/>
  <c r="BI9" i="3"/>
  <c r="BR9" i="3"/>
  <c r="BF9" i="3"/>
  <c r="BC9" i="3"/>
  <c r="X9" i="3"/>
  <c r="Y9" i="3"/>
  <c r="CK9" i="3"/>
  <c r="BN9" i="3"/>
  <c r="CF9" i="3"/>
  <c r="CE9" i="3"/>
  <c r="AR9" i="3"/>
  <c r="CG9" i="3"/>
  <c r="AH9" i="3"/>
  <c r="AU9" i="3"/>
  <c r="AF9" i="3"/>
  <c r="AG9" i="3"/>
  <c r="J9" i="3"/>
  <c r="BL9" i="3"/>
  <c r="AA9" i="3"/>
  <c r="CM9" i="3"/>
  <c r="BX9" i="3"/>
  <c r="BY9" i="3"/>
  <c r="G9" i="3"/>
  <c r="AN9" i="3"/>
  <c r="V9" i="3"/>
  <c r="AY9" i="3"/>
  <c r="M9" i="3"/>
  <c r="CO9" i="3"/>
  <c r="W9" i="3"/>
  <c r="BD9" i="3"/>
  <c r="AP9" i="3"/>
  <c r="AI9" i="3"/>
  <c r="U9" i="3"/>
  <c r="CD9" i="3"/>
  <c r="O9" i="3"/>
  <c r="BM9" i="3"/>
  <c r="BB9" i="3"/>
  <c r="L9" i="3"/>
  <c r="BA9" i="3"/>
  <c r="AL9" i="3"/>
  <c r="CA9" i="3"/>
  <c r="BP9" i="3"/>
  <c r="BV9" i="3"/>
  <c r="BG9" i="3"/>
  <c r="AJ9" i="3"/>
  <c r="AC9" i="3"/>
  <c r="AX9" i="3"/>
  <c r="BS9" i="3"/>
  <c r="AO9" i="3"/>
  <c r="AT9" i="3"/>
  <c r="F9" i="3"/>
  <c r="CI9" i="3"/>
  <c r="BE9" i="3"/>
  <c r="CJ9" i="3"/>
  <c r="AB9" i="3"/>
  <c r="CN9" i="3"/>
  <c r="O40" i="3" l="1"/>
  <c r="BJ40" i="3"/>
  <c r="CI40" i="3"/>
  <c r="AO27" i="3"/>
  <c r="AO112" i="3" s="1"/>
  <c r="BS27" i="3"/>
  <c r="BS112" i="3" s="1"/>
  <c r="BB40" i="3"/>
  <c r="BS40" i="3"/>
  <c r="T27" i="3"/>
  <c r="T111" i="3" s="1"/>
  <c r="W40" i="3"/>
  <c r="D40" i="3"/>
  <c r="AW40" i="3"/>
  <c r="BC40" i="3"/>
  <c r="CN40" i="3"/>
  <c r="CO40" i="3"/>
  <c r="BA27" i="3"/>
  <c r="AB40" i="3"/>
  <c r="CD40" i="3"/>
  <c r="AF40" i="3"/>
  <c r="BQ40" i="3"/>
  <c r="BF40" i="3"/>
  <c r="H40" i="3"/>
  <c r="AI40" i="3"/>
  <c r="BW40" i="3"/>
  <c r="I40" i="3"/>
  <c r="BA40" i="3"/>
  <c r="BD40" i="3"/>
  <c r="M40" i="3"/>
  <c r="BH40" i="3"/>
  <c r="AM40" i="3"/>
  <c r="AH40" i="3"/>
  <c r="AG40" i="3"/>
  <c r="G40" i="3"/>
  <c r="K40" i="3"/>
  <c r="CL40" i="3"/>
  <c r="BP40" i="3"/>
  <c r="BG40" i="3"/>
  <c r="CM40" i="3"/>
  <c r="AZ40" i="3"/>
  <c r="S40" i="3"/>
  <c r="AS40" i="3"/>
  <c r="U40" i="3"/>
  <c r="R40" i="3"/>
  <c r="Y40" i="3"/>
  <c r="Z40" i="3"/>
  <c r="CC40" i="3"/>
  <c r="AX40" i="3"/>
  <c r="AY40" i="3"/>
  <c r="L40" i="3"/>
  <c r="AQ40" i="3"/>
  <c r="J40" i="3"/>
  <c r="CE40" i="3"/>
  <c r="AU40" i="3"/>
  <c r="X40" i="3"/>
  <c r="AN40" i="3"/>
  <c r="AP40" i="3"/>
  <c r="AL40" i="3"/>
  <c r="AC40" i="3"/>
  <c r="BX40" i="3"/>
  <c r="BK40" i="3"/>
  <c r="T40" i="3"/>
  <c r="CA40" i="3"/>
  <c r="AE40" i="3"/>
  <c r="BO40" i="3"/>
  <c r="AK40" i="3"/>
  <c r="BM40" i="3"/>
  <c r="AT40" i="3"/>
  <c r="BN40" i="3"/>
  <c r="P40" i="3"/>
  <c r="AO40" i="3"/>
  <c r="BT40" i="3"/>
  <c r="CF40" i="3"/>
  <c r="CP40" i="3"/>
  <c r="E40" i="3"/>
  <c r="CB40" i="3"/>
  <c r="BL40" i="3"/>
  <c r="AJ40" i="3"/>
  <c r="AA40" i="3"/>
  <c r="BV40" i="3"/>
  <c r="BI40" i="3"/>
  <c r="BE40" i="3"/>
  <c r="N40" i="3"/>
  <c r="AR40" i="3"/>
  <c r="BY40" i="3"/>
  <c r="V40" i="3"/>
  <c r="CG40" i="3"/>
  <c r="BU40" i="3"/>
  <c r="AV40" i="3"/>
  <c r="Q40" i="3"/>
  <c r="F40" i="3"/>
  <c r="CK40" i="3"/>
  <c r="BR40" i="3"/>
  <c r="CJ40" i="3"/>
  <c r="CH40" i="3"/>
  <c r="AD40" i="3"/>
  <c r="BZ40" i="3"/>
  <c r="E27" i="3"/>
  <c r="AB27" i="3"/>
  <c r="BM27" i="3"/>
  <c r="AK27" i="3"/>
  <c r="BE27" i="3"/>
  <c r="AR27" i="3"/>
  <c r="M27" i="3"/>
  <c r="W27" i="3"/>
  <c r="AQ27" i="3"/>
  <c r="AD27" i="3"/>
  <c r="CM27" i="3"/>
  <c r="AF27" i="3"/>
  <c r="Q27" i="3"/>
  <c r="I27" i="3"/>
  <c r="BH27" i="3"/>
  <c r="CB27" i="3"/>
  <c r="R27" i="3"/>
  <c r="AA27" i="3"/>
  <c r="BP27" i="3"/>
  <c r="V27" i="3"/>
  <c r="BT27" i="3"/>
  <c r="CG27" i="3"/>
  <c r="BV27" i="3"/>
  <c r="AN27" i="3"/>
  <c r="P27" i="3"/>
  <c r="AJ27" i="3"/>
  <c r="BW27" i="3"/>
  <c r="AG27" i="3"/>
  <c r="CE27" i="3"/>
  <c r="BN27" i="3"/>
  <c r="L27" i="3"/>
  <c r="AV27" i="3"/>
  <c r="BJ27" i="3"/>
  <c r="H27" i="3"/>
  <c r="CA27" i="3"/>
  <c r="AC27" i="3"/>
  <c r="AH27" i="3"/>
  <c r="U27" i="3"/>
  <c r="BQ27" i="3"/>
  <c r="AL27" i="3"/>
  <c r="AX27" i="3"/>
  <c r="X27" i="3"/>
  <c r="N27" i="3"/>
  <c r="CF27" i="3"/>
  <c r="CH27" i="3"/>
  <c r="BR27" i="3"/>
  <c r="AW27" i="3"/>
  <c r="CD27" i="3"/>
  <c r="AS27" i="3"/>
  <c r="BZ27" i="3"/>
  <c r="AI27" i="3"/>
  <c r="BG27" i="3"/>
  <c r="AP27" i="3"/>
  <c r="AZ27" i="3"/>
  <c r="G27" i="3"/>
  <c r="Y27" i="3"/>
  <c r="BL27" i="3"/>
  <c r="J27" i="3"/>
  <c r="CP27" i="3"/>
  <c r="CK27" i="3"/>
  <c r="BD27" i="3"/>
  <c r="BF27" i="3"/>
  <c r="BU27" i="3"/>
  <c r="BI27" i="3"/>
  <c r="S27" i="3"/>
  <c r="AY27" i="3"/>
  <c r="CJ27" i="3"/>
  <c r="BB27" i="3"/>
  <c r="D27" i="3"/>
  <c r="AT27" i="3"/>
  <c r="O27" i="3"/>
  <c r="BK27" i="3"/>
  <c r="CN27" i="3"/>
  <c r="AU27" i="3"/>
  <c r="BX27" i="3"/>
  <c r="CI27" i="3"/>
  <c r="AM27" i="3"/>
  <c r="Z27" i="3"/>
  <c r="BO27" i="3"/>
  <c r="CO27" i="3"/>
  <c r="BY27" i="3"/>
  <c r="BC27" i="3"/>
  <c r="F27" i="3"/>
  <c r="CL27" i="3"/>
  <c r="CC27" i="3"/>
  <c r="K27" i="3"/>
  <c r="AE27" i="3"/>
  <c r="C78" i="3" l="1"/>
  <c r="I37" i="1" s="1"/>
  <c r="C77" i="3"/>
  <c r="H37" i="1" s="1"/>
  <c r="BS111" i="3"/>
  <c r="BS141" i="3" s="1"/>
  <c r="AO44" i="3"/>
  <c r="AO113" i="3"/>
  <c r="AO143" i="3" s="1"/>
  <c r="BS113" i="3"/>
  <c r="BS143" i="3" s="1"/>
  <c r="AO111" i="3"/>
  <c r="AO141" i="3" s="1"/>
  <c r="BS44" i="3"/>
  <c r="T44" i="3"/>
  <c r="T113" i="3"/>
  <c r="T143" i="3" s="1"/>
  <c r="T112" i="3"/>
  <c r="T142" i="3" s="1"/>
  <c r="CL113" i="3"/>
  <c r="CL112" i="3"/>
  <c r="CL111" i="3"/>
  <c r="CI44" i="3"/>
  <c r="CI113" i="3"/>
  <c r="CI143" i="3" s="1"/>
  <c r="CI111" i="3"/>
  <c r="CI141" i="3" s="1"/>
  <c r="CI112" i="3"/>
  <c r="CI142" i="3" s="1"/>
  <c r="BB44" i="3"/>
  <c r="BB113" i="3"/>
  <c r="BB143" i="3" s="1"/>
  <c r="BB112" i="3"/>
  <c r="BB142" i="3" s="1"/>
  <c r="BB111" i="3"/>
  <c r="BB141" i="3" s="1"/>
  <c r="Y113" i="3"/>
  <c r="Y112" i="3"/>
  <c r="Y111" i="3"/>
  <c r="CD113" i="3"/>
  <c r="CD112" i="3"/>
  <c r="CD111" i="3"/>
  <c r="AL113" i="3"/>
  <c r="AL112" i="3"/>
  <c r="AL111" i="3"/>
  <c r="AV113" i="3"/>
  <c r="AV111" i="3"/>
  <c r="AV112" i="3"/>
  <c r="AN112" i="3"/>
  <c r="AN113" i="3"/>
  <c r="AN111" i="3"/>
  <c r="CB113" i="3"/>
  <c r="CB111" i="3"/>
  <c r="CB112" i="3"/>
  <c r="W44" i="3"/>
  <c r="W112" i="3"/>
  <c r="W142" i="3" s="1"/>
  <c r="W113" i="3"/>
  <c r="W143" i="3" s="1"/>
  <c r="W111" i="3"/>
  <c r="W141" i="3" s="1"/>
  <c r="AE112" i="3"/>
  <c r="AE113" i="3"/>
  <c r="AE111" i="3"/>
  <c r="BO113" i="3"/>
  <c r="BO112" i="3"/>
  <c r="BO111" i="3"/>
  <c r="O44" i="3"/>
  <c r="O113" i="3"/>
  <c r="O143" i="3" s="1"/>
  <c r="O111" i="3"/>
  <c r="O141" i="3" s="1"/>
  <c r="O112" i="3"/>
  <c r="O142" i="3" s="1"/>
  <c r="BU113" i="3"/>
  <c r="BU112" i="3"/>
  <c r="BU111" i="3"/>
  <c r="G113" i="3"/>
  <c r="G112" i="3"/>
  <c r="G111" i="3"/>
  <c r="AW44" i="3"/>
  <c r="AW113" i="3"/>
  <c r="AW143" i="3" s="1"/>
  <c r="AW112" i="3"/>
  <c r="AW142" i="3" s="1"/>
  <c r="AW111" i="3"/>
  <c r="AW141" i="3" s="1"/>
  <c r="BQ113" i="3"/>
  <c r="BQ112" i="3"/>
  <c r="BQ111" i="3"/>
  <c r="BV113" i="3"/>
  <c r="BV112" i="3"/>
  <c r="BV111" i="3"/>
  <c r="CM113" i="3"/>
  <c r="CM112" i="3"/>
  <c r="CM111" i="3"/>
  <c r="BM113" i="3"/>
  <c r="BM112" i="3"/>
  <c r="BM111" i="3"/>
  <c r="BA113" i="3"/>
  <c r="BA112" i="3"/>
  <c r="BA111" i="3"/>
  <c r="BA141" i="3" s="1"/>
  <c r="BC111" i="3"/>
  <c r="BC141" i="3" s="1"/>
  <c r="BC112" i="3"/>
  <c r="BC142" i="3" s="1"/>
  <c r="BC113" i="3"/>
  <c r="BC143" i="3" s="1"/>
  <c r="Z113" i="3"/>
  <c r="Z112" i="3"/>
  <c r="Z111" i="3"/>
  <c r="AU113" i="3"/>
  <c r="AU111" i="3"/>
  <c r="AU112" i="3"/>
  <c r="AT113" i="3"/>
  <c r="AT112" i="3"/>
  <c r="AT111" i="3"/>
  <c r="AY113" i="3"/>
  <c r="AY112" i="3"/>
  <c r="AY111" i="3"/>
  <c r="BF113" i="3"/>
  <c r="BF112" i="3"/>
  <c r="BF111" i="3"/>
  <c r="J113" i="3"/>
  <c r="J112" i="3"/>
  <c r="J111" i="3"/>
  <c r="AZ113" i="3"/>
  <c r="AZ112" i="3"/>
  <c r="AZ111" i="3"/>
  <c r="BZ113" i="3"/>
  <c r="BZ112" i="3"/>
  <c r="BZ111" i="3"/>
  <c r="BR113" i="3"/>
  <c r="BR112" i="3"/>
  <c r="BR111" i="3"/>
  <c r="X112" i="3"/>
  <c r="X113" i="3"/>
  <c r="X111" i="3"/>
  <c r="U113" i="3"/>
  <c r="U112" i="3"/>
  <c r="U111" i="3"/>
  <c r="H113" i="3"/>
  <c r="H112" i="3"/>
  <c r="H111" i="3"/>
  <c r="BN113" i="3"/>
  <c r="BN112" i="3"/>
  <c r="BN111" i="3"/>
  <c r="AJ113" i="3"/>
  <c r="AJ112" i="3"/>
  <c r="AJ111" i="3"/>
  <c r="CG44" i="3"/>
  <c r="CG113" i="3"/>
  <c r="CG143" i="3" s="1"/>
  <c r="CG112" i="3"/>
  <c r="CG142" i="3" s="1"/>
  <c r="CG111" i="3"/>
  <c r="CG141" i="3" s="1"/>
  <c r="AA113" i="3"/>
  <c r="AA112" i="3"/>
  <c r="AA111" i="3"/>
  <c r="I113" i="3"/>
  <c r="I143" i="3" s="1"/>
  <c r="I112" i="3"/>
  <c r="I142" i="3" s="1"/>
  <c r="I111" i="3"/>
  <c r="I141" i="3" s="1"/>
  <c r="AD113" i="3"/>
  <c r="AD112" i="3"/>
  <c r="AD111" i="3"/>
  <c r="AR113" i="3"/>
  <c r="AR112" i="3"/>
  <c r="AR111" i="3"/>
  <c r="AB113" i="3"/>
  <c r="AB112" i="3"/>
  <c r="AB111" i="3"/>
  <c r="CO44" i="3"/>
  <c r="CO113" i="3"/>
  <c r="CO143" i="3" s="1"/>
  <c r="CO112" i="3"/>
  <c r="CO142" i="3" s="1"/>
  <c r="CO111" i="3"/>
  <c r="CO141" i="3" s="1"/>
  <c r="BK112" i="3"/>
  <c r="BK113" i="3"/>
  <c r="BK111" i="3"/>
  <c r="BI113" i="3"/>
  <c r="BI112" i="3"/>
  <c r="BI111" i="3"/>
  <c r="CK113" i="3"/>
  <c r="CK112" i="3"/>
  <c r="CK111" i="3"/>
  <c r="BG113" i="3"/>
  <c r="BG112" i="3"/>
  <c r="BG111" i="3"/>
  <c r="CF112" i="3"/>
  <c r="CF111" i="3"/>
  <c r="CF113" i="3"/>
  <c r="AC113" i="3"/>
  <c r="AC112" i="3"/>
  <c r="AC111" i="3"/>
  <c r="AG113" i="3"/>
  <c r="AG112" i="3"/>
  <c r="AG111" i="3"/>
  <c r="V113" i="3"/>
  <c r="V112" i="3"/>
  <c r="V111" i="3"/>
  <c r="AF113" i="3"/>
  <c r="AF111" i="3"/>
  <c r="AF112" i="3"/>
  <c r="AK113" i="3"/>
  <c r="AK112" i="3"/>
  <c r="AK111" i="3"/>
  <c r="F112" i="3"/>
  <c r="F113" i="3"/>
  <c r="F111" i="3"/>
  <c r="BX113" i="3"/>
  <c r="BX112" i="3"/>
  <c r="BX111" i="3"/>
  <c r="CJ113" i="3"/>
  <c r="CJ112" i="3"/>
  <c r="CJ111" i="3"/>
  <c r="CP113" i="3"/>
  <c r="CP112" i="3"/>
  <c r="CP111" i="3"/>
  <c r="AI113" i="3"/>
  <c r="AI112" i="3"/>
  <c r="AI111" i="3"/>
  <c r="N113" i="3"/>
  <c r="N112" i="3"/>
  <c r="N111" i="3"/>
  <c r="CA113" i="3"/>
  <c r="CA111" i="3"/>
  <c r="CA112" i="3"/>
  <c r="BW113" i="3"/>
  <c r="BW112" i="3"/>
  <c r="BW111" i="3"/>
  <c r="BP113" i="3"/>
  <c r="BP112" i="3"/>
  <c r="BP111" i="3"/>
  <c r="BH113" i="3"/>
  <c r="BH112" i="3"/>
  <c r="BH111" i="3"/>
  <c r="M113" i="3"/>
  <c r="M112" i="3"/>
  <c r="M111" i="3"/>
  <c r="CC113" i="3"/>
  <c r="CC112" i="3"/>
  <c r="CC111" i="3"/>
  <c r="BY113" i="3"/>
  <c r="BY112" i="3"/>
  <c r="BY111" i="3"/>
  <c r="AM113" i="3"/>
  <c r="AM112" i="3"/>
  <c r="AM111" i="3"/>
  <c r="CN44" i="3"/>
  <c r="CN112" i="3"/>
  <c r="CN142" i="3" s="1"/>
  <c r="CN111" i="3"/>
  <c r="CN141" i="3" s="1"/>
  <c r="CN113" i="3"/>
  <c r="CN143" i="3" s="1"/>
  <c r="D112" i="3"/>
  <c r="D113" i="3"/>
  <c r="D111" i="3"/>
  <c r="S113" i="3"/>
  <c r="S112" i="3"/>
  <c r="S111" i="3"/>
  <c r="BD112" i="3"/>
  <c r="BD113" i="3"/>
  <c r="BD111" i="3"/>
  <c r="BL113" i="3"/>
  <c r="BL111" i="3"/>
  <c r="BL112" i="3"/>
  <c r="AP113" i="3"/>
  <c r="AP112" i="3"/>
  <c r="AP111" i="3"/>
  <c r="AS113" i="3"/>
  <c r="AS112" i="3"/>
  <c r="AS111" i="3"/>
  <c r="CH113" i="3"/>
  <c r="CH112" i="3"/>
  <c r="CH111" i="3"/>
  <c r="AX113" i="3"/>
  <c r="AX112" i="3"/>
  <c r="AX111" i="3"/>
  <c r="AH113" i="3"/>
  <c r="AH112" i="3"/>
  <c r="AH111" i="3"/>
  <c r="BJ44" i="3"/>
  <c r="BJ113" i="3"/>
  <c r="BJ143" i="3" s="1"/>
  <c r="BJ112" i="3"/>
  <c r="BJ142" i="3" s="1"/>
  <c r="BJ111" i="3"/>
  <c r="BJ141" i="3" s="1"/>
  <c r="CE113" i="3"/>
  <c r="CE112" i="3"/>
  <c r="CE111" i="3"/>
  <c r="P113" i="3"/>
  <c r="P111" i="3"/>
  <c r="P112" i="3"/>
  <c r="BT112" i="3"/>
  <c r="BT113" i="3"/>
  <c r="BT111" i="3"/>
  <c r="R44" i="3"/>
  <c r="R113" i="3"/>
  <c r="R143" i="3" s="1"/>
  <c r="R112" i="3"/>
  <c r="R142" i="3" s="1"/>
  <c r="R111" i="3"/>
  <c r="R141" i="3" s="1"/>
  <c r="Q113" i="3"/>
  <c r="Q112" i="3"/>
  <c r="Q111" i="3"/>
  <c r="AQ113" i="3"/>
  <c r="AQ112" i="3"/>
  <c r="AQ111" i="3"/>
  <c r="BE113" i="3"/>
  <c r="BE143" i="3" s="1"/>
  <c r="BE112" i="3"/>
  <c r="BE142" i="3" s="1"/>
  <c r="BE111" i="3"/>
  <c r="BE141" i="3" s="1"/>
  <c r="E44" i="3"/>
  <c r="E113" i="3"/>
  <c r="E143" i="3" s="1"/>
  <c r="E111" i="3"/>
  <c r="E141" i="3" s="1"/>
  <c r="E112" i="3"/>
  <c r="E142" i="3" s="1"/>
  <c r="L113" i="3"/>
  <c r="L111" i="3"/>
  <c r="L112" i="3"/>
  <c r="K112" i="3"/>
  <c r="K113" i="3"/>
  <c r="K111" i="3"/>
  <c r="K44" i="3"/>
  <c r="BC44" i="3"/>
  <c r="AY44" i="3"/>
  <c r="AX44" i="3"/>
  <c r="BA44" i="3"/>
  <c r="I44" i="3"/>
  <c r="AH44" i="3"/>
  <c r="BT44" i="3"/>
  <c r="AB44" i="3"/>
  <c r="BF44" i="3"/>
  <c r="BN44" i="3"/>
  <c r="BD44" i="3"/>
  <c r="Q44" i="3"/>
  <c r="BE44" i="3"/>
  <c r="AT44" i="3"/>
  <c r="J44" i="3"/>
  <c r="AZ44" i="3"/>
  <c r="AA44" i="3"/>
  <c r="CL44" i="3"/>
  <c r="AF44" i="3"/>
  <c r="BX44" i="3"/>
  <c r="AI44" i="3"/>
  <c r="U44" i="3"/>
  <c r="H44" i="3"/>
  <c r="AJ44" i="3"/>
  <c r="AM44" i="3"/>
  <c r="X44" i="3"/>
  <c r="AR44" i="3"/>
  <c r="CD44" i="3"/>
  <c r="CD142" i="3" s="1"/>
  <c r="BQ44" i="3"/>
  <c r="BL44" i="3"/>
  <c r="AG44" i="3"/>
  <c r="AS44" i="3"/>
  <c r="P44" i="3"/>
  <c r="G44" i="3"/>
  <c r="BW44" i="3"/>
  <c r="BP44" i="3"/>
  <c r="BH44" i="3"/>
  <c r="M44" i="3"/>
  <c r="AO142" i="3"/>
  <c r="AC44" i="3"/>
  <c r="BS142" i="3"/>
  <c r="CC44" i="3"/>
  <c r="AQ44" i="3"/>
  <c r="T141" i="3"/>
  <c r="BI44" i="3"/>
  <c r="BG44" i="3"/>
  <c r="CM44" i="3"/>
  <c r="S44" i="3"/>
  <c r="CE44" i="3"/>
  <c r="AP44" i="3"/>
  <c r="BK44" i="3"/>
  <c r="Y44" i="3"/>
  <c r="AN44" i="3"/>
  <c r="L44" i="3"/>
  <c r="BV44" i="3"/>
  <c r="CJ44" i="3"/>
  <c r="Z44" i="3"/>
  <c r="AU44" i="3"/>
  <c r="AL44" i="3"/>
  <c r="V44" i="3"/>
  <c r="AK44" i="3"/>
  <c r="C42" i="3"/>
  <c r="CK44" i="3"/>
  <c r="CF44" i="3"/>
  <c r="AV44" i="3"/>
  <c r="CB44" i="3"/>
  <c r="AE44" i="3"/>
  <c r="F44" i="3"/>
  <c r="BO44" i="3"/>
  <c r="BU44" i="3"/>
  <c r="CP44" i="3"/>
  <c r="N44" i="3"/>
  <c r="CA44" i="3"/>
  <c r="BM44" i="3"/>
  <c r="AD44" i="3"/>
  <c r="BR44" i="3"/>
  <c r="BY44" i="3"/>
  <c r="C73" i="3"/>
  <c r="D37" i="1" s="1"/>
  <c r="CH44" i="3"/>
  <c r="C75" i="3"/>
  <c r="F37" i="1" s="1"/>
  <c r="BZ44" i="3"/>
  <c r="C74" i="3"/>
  <c r="E37" i="1" s="1"/>
  <c r="C76" i="3"/>
  <c r="G37" i="1" s="1"/>
  <c r="C84" i="3"/>
  <c r="C83" i="3"/>
  <c r="C81" i="3"/>
  <c r="C82" i="3"/>
  <c r="D44" i="3"/>
  <c r="C29" i="3"/>
  <c r="AZ141" i="3" l="1"/>
  <c r="I26" i="1"/>
  <c r="AH142" i="3"/>
  <c r="AB141" i="3"/>
  <c r="BX141" i="3"/>
  <c r="AG143" i="3"/>
  <c r="AF142" i="3"/>
  <c r="BD142" i="3"/>
  <c r="AJ143" i="3"/>
  <c r="AS142" i="3"/>
  <c r="BW142" i="3"/>
  <c r="AR141" i="3"/>
  <c r="J141" i="3"/>
  <c r="BP141" i="3"/>
  <c r="M143" i="3"/>
  <c r="G141" i="3"/>
  <c r="X141" i="3"/>
  <c r="CL143" i="3"/>
  <c r="BN142" i="3"/>
  <c r="AY143" i="3"/>
  <c r="BA143" i="3"/>
  <c r="H142" i="3"/>
  <c r="AX143" i="3"/>
  <c r="BQ143" i="3"/>
  <c r="BF141" i="3"/>
  <c r="BT141" i="3"/>
  <c r="Q141" i="3"/>
  <c r="BL142" i="3"/>
  <c r="U141" i="3"/>
  <c r="AT142" i="3"/>
  <c r="BH142" i="3"/>
  <c r="P143" i="3"/>
  <c r="AM142" i="3"/>
  <c r="AI142" i="3"/>
  <c r="AA141" i="3"/>
  <c r="K141" i="3"/>
  <c r="K142" i="3"/>
  <c r="Q143" i="3"/>
  <c r="AB143" i="3"/>
  <c r="Q142" i="3"/>
  <c r="AB142" i="3"/>
  <c r="BA142" i="3"/>
  <c r="X143" i="3"/>
  <c r="H141" i="3"/>
  <c r="BT143" i="3"/>
  <c r="BD143" i="3"/>
  <c r="AF143" i="3"/>
  <c r="AY142" i="3"/>
  <c r="AY141" i="3"/>
  <c r="G142" i="3"/>
  <c r="AX141" i="3"/>
  <c r="BD141" i="3"/>
  <c r="X142" i="3"/>
  <c r="BT142" i="3"/>
  <c r="AX142" i="3"/>
  <c r="H143" i="3"/>
  <c r="AF141" i="3"/>
  <c r="AH143" i="3"/>
  <c r="BQ142" i="3"/>
  <c r="AH141" i="3"/>
  <c r="BN143" i="3"/>
  <c r="BN141" i="3"/>
  <c r="CL141" i="3"/>
  <c r="BF143" i="3"/>
  <c r="BF142" i="3"/>
  <c r="CL142" i="3"/>
  <c r="AT141" i="3"/>
  <c r="BL143" i="3"/>
  <c r="BL141" i="3"/>
  <c r="AT143" i="3"/>
  <c r="J143" i="3"/>
  <c r="J142" i="3"/>
  <c r="U142" i="3"/>
  <c r="AA143" i="3"/>
  <c r="AZ142" i="3"/>
  <c r="AA142" i="3"/>
  <c r="AZ143" i="3"/>
  <c r="AI141" i="3"/>
  <c r="BX143" i="3"/>
  <c r="AM141" i="3"/>
  <c r="CD143" i="3"/>
  <c r="AR143" i="3"/>
  <c r="AJ142" i="3"/>
  <c r="CD141" i="3"/>
  <c r="AI143" i="3"/>
  <c r="BX142" i="3"/>
  <c r="AR142" i="3"/>
  <c r="AJ141" i="3"/>
  <c r="AS141" i="3"/>
  <c r="AG142" i="3"/>
  <c r="U143" i="3"/>
  <c r="K143" i="3"/>
  <c r="BQ141" i="3"/>
  <c r="AM143" i="3"/>
  <c r="BH141" i="3"/>
  <c r="P142" i="3"/>
  <c r="M142" i="3"/>
  <c r="M141" i="3"/>
  <c r="G143" i="3"/>
  <c r="BW141" i="3"/>
  <c r="AG141" i="3"/>
  <c r="BP143" i="3"/>
  <c r="BW143" i="3"/>
  <c r="AS143" i="3"/>
  <c r="BH143" i="3"/>
  <c r="BP142" i="3"/>
  <c r="P141" i="3"/>
  <c r="BR142" i="3"/>
  <c r="BR141" i="3"/>
  <c r="BR143" i="3"/>
  <c r="F142" i="3"/>
  <c r="F141" i="3"/>
  <c r="F143" i="3"/>
  <c r="V142" i="3"/>
  <c r="V141" i="3"/>
  <c r="V143" i="3"/>
  <c r="S141" i="3"/>
  <c r="S142" i="3"/>
  <c r="S143" i="3"/>
  <c r="CH142" i="3"/>
  <c r="CH141" i="3"/>
  <c r="CH143" i="3"/>
  <c r="CP142" i="3"/>
  <c r="CP141" i="3"/>
  <c r="CP143" i="3"/>
  <c r="CK141" i="3"/>
  <c r="CK142" i="3"/>
  <c r="CK143" i="3"/>
  <c r="AL142" i="3"/>
  <c r="AL141" i="3"/>
  <c r="AL143" i="3"/>
  <c r="BK141" i="3"/>
  <c r="BK142" i="3"/>
  <c r="BK143" i="3"/>
  <c r="BM141" i="3"/>
  <c r="BM143" i="3"/>
  <c r="BM142" i="3"/>
  <c r="BU141" i="3"/>
  <c r="BU142" i="3"/>
  <c r="BU143" i="3"/>
  <c r="CB141" i="3"/>
  <c r="CB142" i="3"/>
  <c r="CB143" i="3"/>
  <c r="AU141" i="3"/>
  <c r="AU142" i="3"/>
  <c r="AU143" i="3"/>
  <c r="L143" i="3"/>
  <c r="L141" i="3"/>
  <c r="L142" i="3"/>
  <c r="AP141" i="3"/>
  <c r="AP142" i="3"/>
  <c r="AP143" i="3"/>
  <c r="N142" i="3"/>
  <c r="N141" i="3"/>
  <c r="N143" i="3"/>
  <c r="CF141" i="3"/>
  <c r="CF142" i="3"/>
  <c r="CF143" i="3"/>
  <c r="CJ141" i="3"/>
  <c r="CJ142" i="3"/>
  <c r="CJ143" i="3"/>
  <c r="Y141" i="3"/>
  <c r="Y142" i="3"/>
  <c r="Y143" i="3"/>
  <c r="CM141" i="3"/>
  <c r="CM142" i="3"/>
  <c r="CM143" i="3"/>
  <c r="BI141" i="3"/>
  <c r="BI143" i="3"/>
  <c r="BI142" i="3"/>
  <c r="AQ141" i="3"/>
  <c r="AQ142" i="3"/>
  <c r="AQ143" i="3"/>
  <c r="CC141" i="3"/>
  <c r="CC143" i="3"/>
  <c r="CC142" i="3"/>
  <c r="AD142" i="3"/>
  <c r="AD141" i="3"/>
  <c r="AD143" i="3"/>
  <c r="BZ142" i="3"/>
  <c r="BZ141" i="3"/>
  <c r="BZ143" i="3"/>
  <c r="BY141" i="3"/>
  <c r="BY143" i="3"/>
  <c r="BY142" i="3"/>
  <c r="CA142" i="3"/>
  <c r="CA141" i="3"/>
  <c r="CA143" i="3"/>
  <c r="BO143" i="3"/>
  <c r="BO141" i="3"/>
  <c r="BO142" i="3"/>
  <c r="AV141" i="3"/>
  <c r="AV142" i="3"/>
  <c r="AV143" i="3"/>
  <c r="AK141" i="3"/>
  <c r="AK143" i="3"/>
  <c r="AK142" i="3"/>
  <c r="Z141" i="3"/>
  <c r="Z142" i="3"/>
  <c r="Z143" i="3"/>
  <c r="AN141" i="3"/>
  <c r="AN142" i="3"/>
  <c r="AN143" i="3"/>
  <c r="CE143" i="3"/>
  <c r="CE141" i="3"/>
  <c r="CE142" i="3"/>
  <c r="BG141" i="3"/>
  <c r="BG142" i="3"/>
  <c r="BG143" i="3"/>
  <c r="D141" i="3"/>
  <c r="D143" i="3"/>
  <c r="D142" i="3"/>
  <c r="AE141" i="3"/>
  <c r="AE142" i="3"/>
  <c r="AE143" i="3"/>
  <c r="BV142" i="3"/>
  <c r="BV141" i="3"/>
  <c r="BV143" i="3"/>
  <c r="AC141" i="3"/>
  <c r="AC142" i="3"/>
  <c r="AC143" i="3"/>
  <c r="C47" i="3"/>
  <c r="C46" i="3"/>
  <c r="I28" i="1" l="1"/>
  <c r="I23" i="1"/>
  <c r="C148" i="3"/>
  <c r="C149" i="3"/>
  <c r="C147" i="3"/>
  <c r="B31" i="6" l="1"/>
  <c r="E21" i="6"/>
  <c r="I56" i="1"/>
  <c r="I58" i="1"/>
  <c r="I16" i="1"/>
  <c r="E14" i="6" s="1"/>
  <c r="B32" i="6" l="1"/>
  <c r="B33" i="6"/>
  <c r="E12" i="6"/>
  <c r="B37" i="6" l="1"/>
  <c r="E27" i="6"/>
  <c r="E16" i="6"/>
  <c r="E22" i="6" s="1"/>
  <c r="E23" i="6" s="1"/>
  <c r="E25" i="6"/>
  <c r="E26" i="6" l="1"/>
  <c r="E24" i="6"/>
  <c r="B35" i="6" l="1"/>
</calcChain>
</file>

<file path=xl/sharedStrings.xml><?xml version="1.0" encoding="utf-8"?>
<sst xmlns="http://schemas.openxmlformats.org/spreadsheetml/2006/main" count="619" uniqueCount="348">
  <si>
    <t>Greenhouse Gases Workbook</t>
  </si>
  <si>
    <t>TAG Reference</t>
  </si>
  <si>
    <t>TAG Unit A3 - Environmental Impact Appraisal</t>
  </si>
  <si>
    <t>Notes</t>
  </si>
  <si>
    <t>To use this tool, the following are required:</t>
  </si>
  <si>
    <t>Year of appraisal</t>
  </si>
  <si>
    <t>Opening year of the analysed scheme/policy</t>
  </si>
  <si>
    <t>Annual CO2e emissions (tonnes), split by traded and non-traded sector, both for the 'without-scheme' and 'with-scheme' forecasts.</t>
  </si>
  <si>
    <t>Cells requiring user inputs on the 'inputs' sheet are shaded light green. The user inputs required are:</t>
  </si>
  <si>
    <t>Scheme name</t>
  </si>
  <si>
    <t>Scheme opening year</t>
  </si>
  <si>
    <t>Scheme type (road, rail or road/rail)</t>
  </si>
  <si>
    <t>Current year - the year the appraisal is undertaken to ensure the correct profile of discount rates</t>
  </si>
  <si>
    <t>Without scheme emissions in the non-traded sector</t>
  </si>
  <si>
    <t>With scheme emissions in the non-traded sector</t>
  </si>
  <si>
    <t>Without scheme emissions in the traded sector</t>
  </si>
  <si>
    <t>With scheme emissions in the traded sector</t>
  </si>
  <si>
    <t>The other standard inputs are taken from the TAG data book / guidance:</t>
  </si>
  <si>
    <t>Standard 60-year appraisal period</t>
  </si>
  <si>
    <t>Standard DfT base year for present values and prices</t>
  </si>
  <si>
    <t>HMT profile of discount rates</t>
  </si>
  <si>
    <t>GDP deflator series from TAG data book (if results are required for a different base year)</t>
  </si>
  <si>
    <t>Note:</t>
  </si>
  <si>
    <t>Version Control</t>
  </si>
  <si>
    <t>Date</t>
  </si>
  <si>
    <t>Description</t>
  </si>
  <si>
    <t>OBR sensitivity version: updated GDP deflator forecasts</t>
  </si>
  <si>
    <t>Updated GDP deflator forecasts</t>
  </si>
  <si>
    <t>Updated carbon values and GDP deflator forecasts</t>
  </si>
  <si>
    <t>Revised workbook structure released as forthcoming change</t>
  </si>
  <si>
    <t>Updated non-traded carbon values in line with the 2014 DECC / Supp. Green Book guidance on energy and GHGs</t>
  </si>
  <si>
    <t>Spring 2014</t>
  </si>
  <si>
    <t>Updated non-traded carbon values in line with IAG 2013 guidance</t>
  </si>
  <si>
    <t>Definitive release</t>
  </si>
  <si>
    <t>Release of restructured guidance</t>
  </si>
  <si>
    <t>Contact</t>
  </si>
  <si>
    <t>Transport Appraisal and Strategic Modelling (TASM) Division</t>
  </si>
  <si>
    <t>Department for Transport</t>
  </si>
  <si>
    <t>Zone 2/25 Great Minster House</t>
  </si>
  <si>
    <t>33 Horseferry Road</t>
  </si>
  <si>
    <t>London</t>
  </si>
  <si>
    <t>SW1P 4DR</t>
  </si>
  <si>
    <t>tasm@dft.gov.uk</t>
  </si>
  <si>
    <t>Greenhouse Gases Workbook - Inputs</t>
  </si>
  <si>
    <t>Scheme details</t>
  </si>
  <si>
    <t>Insert scheme name</t>
  </si>
  <si>
    <t>Scheme_name</t>
  </si>
  <si>
    <t>Opening year</t>
  </si>
  <si>
    <t>Opening_year_in</t>
  </si>
  <si>
    <t>Scheme type (select from list)</t>
  </si>
  <si>
    <t>Scheme_type</t>
  </si>
  <si>
    <t>Current year</t>
  </si>
  <si>
    <t>Current_year_in</t>
  </si>
  <si>
    <t>Emissions (tCO2e per year)</t>
  </si>
  <si>
    <t>year_in</t>
  </si>
  <si>
    <t>Non-traded sector</t>
  </si>
  <si>
    <t>Road without scheme</t>
  </si>
  <si>
    <t>Non_traded_emissions_road_without_scheme_in</t>
  </si>
  <si>
    <t>Road with scheme</t>
  </si>
  <si>
    <t>Non_traded_emissions_road_with_scheme_in</t>
  </si>
  <si>
    <t>Rail without scheme</t>
  </si>
  <si>
    <t>Non_traded_emissions_rail_without_scheme_in</t>
  </si>
  <si>
    <t>Rail with scheme</t>
  </si>
  <si>
    <t>Non_traded_emissions_rail_with_scheme_in</t>
  </si>
  <si>
    <t>Traded sector</t>
  </si>
  <si>
    <t>Traded_emissions_road_without_scheme_in</t>
  </si>
  <si>
    <t>Traded_emissions_road_with_scheme_in</t>
  </si>
  <si>
    <t>Traded_emissions_rail_without_scheme_in</t>
  </si>
  <si>
    <t>Traded_emissions_rail_with_scheme_in</t>
  </si>
  <si>
    <t>Emission values</t>
  </si>
  <si>
    <t>CO2e_value_price_base_in</t>
  </si>
  <si>
    <t>Low</t>
  </si>
  <si>
    <t>Central</t>
  </si>
  <si>
    <t>High</t>
  </si>
  <si>
    <t>Appraisal period and discounting</t>
  </si>
  <si>
    <t>Appraisal period (years)</t>
  </si>
  <si>
    <t>Appraisal_period_length_in</t>
  </si>
  <si>
    <t>PV base year</t>
  </si>
  <si>
    <t>PV_base_year_in</t>
  </si>
  <si>
    <t>Outputs price year</t>
  </si>
  <si>
    <t>Price_base_outputs_in</t>
  </si>
  <si>
    <t>Discount period 1</t>
  </si>
  <si>
    <t>Discount_period_1_in</t>
  </si>
  <si>
    <t>Discount period 2</t>
  </si>
  <si>
    <t>Discount_period_2_in</t>
  </si>
  <si>
    <t>Discount period 3</t>
  </si>
  <si>
    <t>Discount_period_3_in</t>
  </si>
  <si>
    <t>Discount rate 1</t>
  </si>
  <si>
    <t>Discount_rate_1_in</t>
  </si>
  <si>
    <t>Discount rate 2</t>
  </si>
  <si>
    <t>Discount_rate_2_in</t>
  </si>
  <si>
    <t>Discount rate 3</t>
  </si>
  <si>
    <t>Discount_rate_3_in</t>
  </si>
  <si>
    <t>Carbon budget 1 start</t>
  </si>
  <si>
    <t>Carbon_budget_1_start_in</t>
  </si>
  <si>
    <t>Carbon budget 1 end</t>
  </si>
  <si>
    <t>Carbon_budget_1_end_in</t>
  </si>
  <si>
    <t>Carbon budget 2 start</t>
  </si>
  <si>
    <t>Carbon_budget_2_start_in</t>
  </si>
  <si>
    <t>Carbon budget 2 end</t>
  </si>
  <si>
    <t>Carbon_budget_2_end_in</t>
  </si>
  <si>
    <t>Carbon budget 3 start</t>
  </si>
  <si>
    <t>Carbon_budget_3_start_in</t>
  </si>
  <si>
    <t>Carbon budget 3 end</t>
  </si>
  <si>
    <t>Carbon_budget_3_end_in</t>
  </si>
  <si>
    <t>Carbon budget 4 start</t>
  </si>
  <si>
    <t>Carbon_budget_4_start_in</t>
  </si>
  <si>
    <t>Carbon budget 4 end</t>
  </si>
  <si>
    <t>Carbon_budget_4_end_in</t>
  </si>
  <si>
    <t>GDP deflator</t>
  </si>
  <si>
    <t>GDP_deflator_in</t>
  </si>
  <si>
    <t>Greenhouse Gases Workbook - Calculations</t>
  </si>
  <si>
    <t>year</t>
  </si>
  <si>
    <t>Appraisal period</t>
  </si>
  <si>
    <t>Opening_year</t>
  </si>
  <si>
    <t>Opening_year_mask</t>
  </si>
  <si>
    <t>Appraisal period length (years)</t>
  </si>
  <si>
    <t>Appraisal_period_length</t>
  </si>
  <si>
    <t>Appraisal_period</t>
  </si>
  <si>
    <t>Check</t>
  </si>
  <si>
    <t>Emissions (tCO2e)</t>
  </si>
  <si>
    <t>Non_traded_emissions_road_without_scheme</t>
  </si>
  <si>
    <t>Non_traded_emissions_road_with_scheme</t>
  </si>
  <si>
    <t>Road - change in emissions</t>
  </si>
  <si>
    <t>Non_traded_emissions_road_change</t>
  </si>
  <si>
    <t>Non_traded_emissions_rail_without_scheme</t>
  </si>
  <si>
    <t>Non_traded_emissions_rail_with_scheme</t>
  </si>
  <si>
    <t>Rail - change in emissions</t>
  </si>
  <si>
    <t>Non_traded_emissions_rail_change</t>
  </si>
  <si>
    <t>Total change in non-traded emissions</t>
  </si>
  <si>
    <t>Non_traded_emissions_TOTAL_change</t>
  </si>
  <si>
    <t>Change over 60 years (tCO2e)</t>
  </si>
  <si>
    <t>Non_traded_emissions_change_60years</t>
  </si>
  <si>
    <t>Traded_emissions_road_without_scheme</t>
  </si>
  <si>
    <t>Traded_emissions_road_with_scheme</t>
  </si>
  <si>
    <t>Traded_emissions_road_change</t>
  </si>
  <si>
    <t>Traded_emissions_rail_without_scheme</t>
  </si>
  <si>
    <t>Traded_emissions_rail_with_scheme</t>
  </si>
  <si>
    <t>Traded_emissions_rail_change</t>
  </si>
  <si>
    <t>Total change in traded emissions</t>
  </si>
  <si>
    <t>Traded_emissions_TOTAL_change</t>
  </si>
  <si>
    <t>Traded_emissions_change_60years</t>
  </si>
  <si>
    <t>Total change in CO2e emissions</t>
  </si>
  <si>
    <t>CO2e_emissions_TOTAL_change</t>
  </si>
  <si>
    <t>TOTAL_emissions_change_60years</t>
  </si>
  <si>
    <t>Change in opening year (tCO2e)</t>
  </si>
  <si>
    <t>TOTAL_emissions_change_opening_year</t>
  </si>
  <si>
    <t>Carbon budget periods</t>
  </si>
  <si>
    <t>Carbon_budget_1_start</t>
  </si>
  <si>
    <t>Carbon_budget_1_end</t>
  </si>
  <si>
    <t>Carbon_budget_2_start</t>
  </si>
  <si>
    <t>Carbon_budget_2_end</t>
  </si>
  <si>
    <t>Carbon_budget_3_start</t>
  </si>
  <si>
    <t>Carbon_budget_3_end</t>
  </si>
  <si>
    <t>Carbon_budget_4_start</t>
  </si>
  <si>
    <t>Carbon_budget_4_end</t>
  </si>
  <si>
    <t>Masks</t>
  </si>
  <si>
    <t>Carbon Budget 1</t>
  </si>
  <si>
    <t>Carbon_budget_1_mask</t>
  </si>
  <si>
    <t>Carbon Budget 2</t>
  </si>
  <si>
    <t>Carbon_budget_2_mask</t>
  </si>
  <si>
    <t>Carbon Budget 3</t>
  </si>
  <si>
    <t>Carbon_budget_3_mask</t>
  </si>
  <si>
    <t>Carbon Budget 4</t>
  </si>
  <si>
    <t>Carbon_budget_4_mask</t>
  </si>
  <si>
    <t>Change in traded emissions (tCO2e)</t>
  </si>
  <si>
    <t>Traded_emissions_change_Budget_1</t>
  </si>
  <si>
    <t>Traded_emissions_change_Budget_2</t>
  </si>
  <si>
    <t>Traded_emissions_change_Budget_3</t>
  </si>
  <si>
    <t>Traded_emissions_change_Budget_4</t>
  </si>
  <si>
    <t>Change in non-traded emissions (tCO2e)</t>
  </si>
  <si>
    <t>Non_traded_emissions_change_Budget_1</t>
  </si>
  <si>
    <t>Non_traded_emissions_change_Budget_2</t>
  </si>
  <si>
    <t>Non_traded_emissions_change_Budget_3</t>
  </si>
  <si>
    <t>Non_traded_emissions_change_Budget_4</t>
  </si>
  <si>
    <t>Emission valuations</t>
  </si>
  <si>
    <t>Price adjustment</t>
  </si>
  <si>
    <t>CO2e values price base</t>
  </si>
  <si>
    <t>CO2e_value_price_base</t>
  </si>
  <si>
    <t>GDP deflator index - base</t>
  </si>
  <si>
    <t>GDP_deflator_base</t>
  </si>
  <si>
    <t>Price base for outputs</t>
  </si>
  <si>
    <t>Price_base_outputs</t>
  </si>
  <si>
    <t>GDP deflator index - for outputs</t>
  </si>
  <si>
    <t>GDP_deflator_outputs</t>
  </si>
  <si>
    <t>Price base adjustment</t>
  </si>
  <si>
    <t>Price_adjustment</t>
  </si>
  <si>
    <t>low (£/tCO2e)</t>
  </si>
  <si>
    <t>CO2e_values_low</t>
  </si>
  <si>
    <t>central (£/tCO2e)</t>
  </si>
  <si>
    <t>CO2e_values_central</t>
  </si>
  <si>
    <t>high (£/tCO2e)</t>
  </si>
  <si>
    <t>CO2e_values_high</t>
  </si>
  <si>
    <t>Valuing changes in emissions (non-traded) (£)</t>
  </si>
  <si>
    <t>positive values represent a benefit -  a reduction in GHG emissions</t>
  </si>
  <si>
    <t>Low (£)</t>
  </si>
  <si>
    <t>CO2e_benefits_undiscounted_low</t>
  </si>
  <si>
    <t>Central (£)</t>
  </si>
  <si>
    <t>CO2e_benefits_undiscounted_central</t>
  </si>
  <si>
    <t>High (£)</t>
  </si>
  <si>
    <t>CO2e_benefits_undiscounted_high</t>
  </si>
  <si>
    <t>Discounting and present values</t>
  </si>
  <si>
    <t>Discount period</t>
  </si>
  <si>
    <t>Current_year</t>
  </si>
  <si>
    <t>PV_base_year</t>
  </si>
  <si>
    <t>discount period 1</t>
  </si>
  <si>
    <t>Discount_period_1</t>
  </si>
  <si>
    <t>discount period 2</t>
  </si>
  <si>
    <t>Discount_period_2</t>
  </si>
  <si>
    <t>discount period 3</t>
  </si>
  <si>
    <t>Discount_period_3</t>
  </si>
  <si>
    <t>Discount_period_1_mask</t>
  </si>
  <si>
    <t>Discount_period_2_mask</t>
  </si>
  <si>
    <t>Discount_period_3_mask</t>
  </si>
  <si>
    <t>Discount rates and factors</t>
  </si>
  <si>
    <t>discount rate 1</t>
  </si>
  <si>
    <t>Discount_rate_1</t>
  </si>
  <si>
    <t>discount rate 2</t>
  </si>
  <si>
    <t>Discount_rate_2</t>
  </si>
  <si>
    <t>discount rate 3</t>
  </si>
  <si>
    <t>Discount_rate_3</t>
  </si>
  <si>
    <t>Discount rate profile</t>
  </si>
  <si>
    <t>Discount_rate_profile</t>
  </si>
  <si>
    <t>Discount factor</t>
  </si>
  <si>
    <t>Discount_factor</t>
  </si>
  <si>
    <t>Discounted GHG benefits</t>
  </si>
  <si>
    <t>CO2e_benefits_discounted_low</t>
  </si>
  <si>
    <t>CO2e_benefits_discounted_central</t>
  </si>
  <si>
    <t>CO2e_benefits_discounted_high</t>
  </si>
  <si>
    <t>Present values</t>
  </si>
  <si>
    <t>Valuing changes in emissions (traded) (£)</t>
  </si>
  <si>
    <t>Scheme Name:</t>
  </si>
  <si>
    <t>Present Value Base Year</t>
  </si>
  <si>
    <t>Current Year</t>
  </si>
  <si>
    <t>Proposal Opening year:</t>
  </si>
  <si>
    <t>Road/Rail</t>
  </si>
  <si>
    <t>Road</t>
  </si>
  <si>
    <t>Project (Road/Rail or Road and Rail):</t>
  </si>
  <si>
    <t>Rail</t>
  </si>
  <si>
    <t xml:space="preserve"> </t>
  </si>
  <si>
    <t>Overall Assessment Score:</t>
  </si>
  <si>
    <t>Net Present Value of carbon dioxide equivalent emissions of proposal (£):</t>
  </si>
  <si>
    <t>Quantitative Assessment:</t>
  </si>
  <si>
    <t>Change in carbon dioxide equivalent emissions over 60 year appraisal period (tonnes):</t>
  </si>
  <si>
    <t>(between 'with scheme' and 'without scheme' scenarios)</t>
  </si>
  <si>
    <t>Of which Traded</t>
  </si>
  <si>
    <t>Change in carbon dioxide equivalent emissions in opening year (tonnes):</t>
  </si>
  <si>
    <t>Net Present Value of traded sector carbon dioxide equivalent emissions of proposal (£):</t>
  </si>
  <si>
    <t>Change in carbon dioxide equivalent emissions by carbon budget period:</t>
  </si>
  <si>
    <t>Qualitative Comments:</t>
  </si>
  <si>
    <t>Sensitivity Analysis:</t>
  </si>
  <si>
    <t>Upper Estimate Net Present Value of Carbon dioxide  Emissions of Proposal (£):</t>
  </si>
  <si>
    <t>Lower Estimate Net Present Value of Carbon dioxide Emissions of Proposal (£):</t>
  </si>
  <si>
    <t>Data Sources:</t>
  </si>
  <si>
    <t>Updated GDP deflator forecasts in line with TAG Data Book v1.15 (May 2021)</t>
  </si>
  <si>
    <t>Link to BEIS values</t>
  </si>
  <si>
    <t>Updated GHG values in line with TAG Data Book v1.16 (September 2021) - reflecting new BEIS carbon values</t>
  </si>
  <si>
    <t>This tool helps valuing the impact arising from the change in CO2e emissions, in conjunction with guidance in TAG Unit A3.</t>
  </si>
  <si>
    <t>Updated GDP deflator forecasts in line with TAG Data Book v1.17 (November 2021)</t>
  </si>
  <si>
    <t>Updated GDP deflator forecasts and aligned GHG values to match TAG Data Book v1.18 (May 2022)</t>
  </si>
  <si>
    <t>Updated GDP deflator forecasts and aligned GHG values to match TAG Data Book v1.20.1 (November 2022)</t>
  </si>
  <si>
    <t>Updated GDP deflator forecasts and aligned GHG values to match TAG Data Book v1.21 (May 2023)</t>
  </si>
  <si>
    <t>Unit of account</t>
  </si>
  <si>
    <t>Greenhouse Gases Workbook - Outputs 1</t>
  </si>
  <si>
    <t>Source</t>
  </si>
  <si>
    <t>Carbon appraisal values (£/tCO2e) - "factor cost" unit of account</t>
  </si>
  <si>
    <t>Indirect tax correction factor</t>
  </si>
  <si>
    <t>Price base year</t>
  </si>
  <si>
    <t>NPV_low_NT</t>
  </si>
  <si>
    <t>NPV_central_NT</t>
  </si>
  <si>
    <t>NPV_high_NT</t>
  </si>
  <si>
    <t>NPV_low_T</t>
  </si>
  <si>
    <t>NPV_central_T</t>
  </si>
  <si>
    <t>NPV_high_T</t>
  </si>
  <si>
    <t>(Traded and non-traded)</t>
  </si>
  <si>
    <t>CO2e_values_factor_low_in</t>
  </si>
  <si>
    <t>CO2e_values_factor_central_in</t>
  </si>
  <si>
    <t>CO2e_values_factor_high_in</t>
  </si>
  <si>
    <t>Unit of account - the unit of account for monetised values to be expressed in (factor cost or market prices)</t>
  </si>
  <si>
    <t>traded sector emissions (i.e. emissions from sectors covered by the UK Emissions Trading System). Additional adjustments may be necessary to avoid double-counting.</t>
  </si>
  <si>
    <t>For further information, please refer to TAG Unit A3, section 4.1.</t>
  </si>
  <si>
    <t>Traded carbon values (£/tCO2e) - "factor cost" unit of account</t>
  </si>
  <si>
    <t>Traded_CO2e_values_factor_low_in</t>
  </si>
  <si>
    <t>Traded_CO2e_values_factor_central_in</t>
  </si>
  <si>
    <t>Traded_CO2e_values_factor_high_in</t>
  </si>
  <si>
    <t>Indirect_tax_correction_factor_in</t>
  </si>
  <si>
    <t>Unit_of_account</t>
  </si>
  <si>
    <t>Year</t>
  </si>
  <si>
    <t>CO2e_values_traded_adjusted_market_low</t>
  </si>
  <si>
    <t>CO2e_values_traded_adjusted_market_central</t>
  </si>
  <si>
    <t>CO2e_values_traded_adjusted_market_high</t>
  </si>
  <si>
    <t xml:space="preserve">The traded component of the estimate is adjusted to account for the cost of any UK allowances (UKAs) purchased to cover </t>
  </si>
  <si>
    <t>(Sum of traded and non-traded emissions - see note below on accounting for UK allowances in the traded sector)</t>
  </si>
  <si>
    <r>
      <t xml:space="preserve">*positive value reflects a </t>
    </r>
    <r>
      <rPr>
        <b/>
        <sz val="7"/>
        <rFont val="Arial"/>
        <family val="2"/>
      </rPr>
      <t>net benefit</t>
    </r>
    <r>
      <rPr>
        <sz val="7"/>
        <rFont val="Arial"/>
        <family val="2"/>
      </rPr>
      <t xml:space="preserve"> (i.e. CO2e emissions reduction)</t>
    </r>
  </si>
  <si>
    <r>
      <t xml:space="preserve">N.B. This value has been adjusted to account for the cost of emissions covered by the UK Emissions Trading Scheme (UK ETS), </t>
    </r>
    <r>
      <rPr>
        <b/>
        <i/>
        <sz val="10"/>
        <rFont val="Arial"/>
        <family val="2"/>
      </rPr>
      <t>under the assumption that all assessed traded emissions are within the scope of the UK ETS</t>
    </r>
    <r>
      <rPr>
        <i/>
        <sz val="10"/>
        <rFont val="Arial"/>
        <family val="2"/>
      </rPr>
      <t>. For further information, including guidance on the valuation of traded emissions outside the scope of the UK ETS, please refer to TAG Unit A3, section 4.1.</t>
    </r>
  </si>
  <si>
    <t>Greenhouse Gases Workbook - Outputs 2 (Carbon Metrics)</t>
  </si>
  <si>
    <t>Carbon Metrics</t>
  </si>
  <si>
    <t>The net non-carbon social impact of a scheme per tonne of its net impact on carbon emissions (in tCO2e). Units: £/tCO2e.</t>
  </si>
  <si>
    <t>Weighted Average Cost Comparator (WACC)</t>
  </si>
  <si>
    <t>The monetary value of a scheme’s net carbon impacts per tonne of its net impact on carbon emissions (in tCO2e). Units: £/tCO2e.</t>
  </si>
  <si>
    <r>
      <rPr>
        <b/>
        <i/>
        <sz val="10"/>
        <rFont val="Arial"/>
        <family val="2"/>
      </rPr>
      <t>Required for calculating carbon metrics</t>
    </r>
    <r>
      <rPr>
        <i/>
        <sz val="10"/>
        <rFont val="Arial"/>
        <family val="2"/>
      </rPr>
      <t>. Units: £, 2010 prices.</t>
    </r>
  </si>
  <si>
    <t>Net Social Value (Scheme NPV)</t>
  </si>
  <si>
    <t>A ratio that captures the value of a scheme’s carbon impacts per £ of its net non-carbon social impacts. This is essentially the scheme’s “carbon BCR”, and it allows different schemes (with potentially different profiles of carbon emissions) to be ranked in terms of their overall carbon cost-effectiveness.</t>
  </si>
  <si>
    <t>Interpretation</t>
  </si>
  <si>
    <t>Carbon Efficiency Metric (CEM)</t>
  </si>
  <si>
    <r>
      <t xml:space="preserve">*negative value reflects a </t>
    </r>
    <r>
      <rPr>
        <b/>
        <sz val="7"/>
        <rFont val="Arial"/>
        <family val="2"/>
      </rPr>
      <t>net</t>
    </r>
    <r>
      <rPr>
        <sz val="7"/>
        <rFont val="Arial"/>
        <family val="2"/>
      </rPr>
      <t xml:space="preserve"> </t>
    </r>
    <r>
      <rPr>
        <b/>
        <sz val="7"/>
        <rFont val="Arial"/>
        <family val="2"/>
      </rPr>
      <t>benefit</t>
    </r>
    <r>
      <rPr>
        <sz val="7"/>
        <rFont val="Arial"/>
        <family val="2"/>
      </rPr>
      <t xml:space="preserve"> (CO2e emissions reduction)</t>
    </r>
  </si>
  <si>
    <t>Workings</t>
  </si>
  <si>
    <t>impact on emissions</t>
  </si>
  <si>
    <t>cei/cem sign</t>
  </si>
  <si>
    <t>wider social impacts</t>
  </si>
  <si>
    <t>scheme type</t>
  </si>
  <si>
    <t>cei vs wacc</t>
  </si>
  <si>
    <t>interpretation</t>
  </si>
  <si>
    <t>sensible to compare cei, wacc</t>
  </si>
  <si>
    <t>The 'Outputs 1' sheet produces 'Worksheet 1' as described in TAG Unit A3.</t>
  </si>
  <si>
    <t>Carbon appraisal values - TAG Data Book Table A3.4.1</t>
  </si>
  <si>
    <t>Traded carbon values - TAG Data Book Table A3.4.2</t>
  </si>
  <si>
    <t>The 'Outputs 2' sheet supports the computation of additional carbon cost-effectiveness metrics, as described in TAG Unit A3, Appendix D.</t>
  </si>
  <si>
    <t>Carbon Effectiveness Indicator (CEI)</t>
  </si>
  <si>
    <t xml:space="preserve">For detailed guidance on carbon metrics, please refer to TAG Unit A3, Appendix D. </t>
  </si>
  <si>
    <t>Output unit of account</t>
  </si>
  <si>
    <t>Market prices</t>
  </si>
  <si>
    <t>Carbon budget 5 start</t>
  </si>
  <si>
    <t>Carbon budget 5 end</t>
  </si>
  <si>
    <t>Carbon_budget_5_start_in</t>
  </si>
  <si>
    <t>Carbon_budget_5_end_in</t>
  </si>
  <si>
    <t>Carbon budget 6 start</t>
  </si>
  <si>
    <t>Carbon budget 6 end</t>
  </si>
  <si>
    <t>Carbon_budget_6_start_in</t>
  </si>
  <si>
    <t>Carbon_budget_6_end_in</t>
  </si>
  <si>
    <t>Carbon Budget 5</t>
  </si>
  <si>
    <t>Carbon Budget 6</t>
  </si>
  <si>
    <t>Carbon_budget_5_start</t>
  </si>
  <si>
    <t>Carbon_budget_6_start</t>
  </si>
  <si>
    <t>Carbon_budget_6_end</t>
  </si>
  <si>
    <t>Carbon_budget_5_end</t>
  </si>
  <si>
    <t>Carbon_budget_5_mask</t>
  </si>
  <si>
    <t>Carbon_budget_6_mask</t>
  </si>
  <si>
    <t>Traded_emissions_change_Budget_5</t>
  </si>
  <si>
    <t>Traded_emissions_change_Budget_6</t>
  </si>
  <si>
    <t>Non_traded_emissions_change_Budget_5</t>
  </si>
  <si>
    <t>Non_traded_emissions_change_Budget_6</t>
  </si>
  <si>
    <t>Updated in line with clarified guidance in TAG Unit A3 on traded carbon valuation and units of account; updated GDP deflator forecasts and GHG values to match TAG Data Book v1.23 (May 2024); added Carbon Budgets 5 and 6.</t>
  </si>
  <si>
    <t>TAG Data Book v1.24 (Nov 2024), Table A3.4.1</t>
  </si>
  <si>
    <t>TAG Data Book v1.24 (Nov 2024), Table A3.4.2</t>
  </si>
  <si>
    <t>TAG Data Book v1.24 (Nov 2024), Table A1.1.1</t>
  </si>
  <si>
    <t>TAG Data Book v1.24 (Nov 2024), Annual Parameters</t>
  </si>
  <si>
    <t>Updated GDP deflator forecasts to match TAG Data Book v1.24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</si>
</sst>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
    <numFmt numFmtId="165" formatCode="0.0"/>
    <numFmt numFmtId="166" formatCode="0.0%"/>
    <numFmt numFmtId="167" formatCode="&quot;£&quot;#,##0.00"/>
  </numFmts>
  <fonts count="39" x14ac:knownFonts="1">
    <font>
      <sz val="11"/>
      <color theme="1"/>
      <name val="Calibri"/>
      <family val="2"/>
      <scheme val="minor"/>
    </font>
    <font>
      <sz val="14"/>
      <name val="Arial"/>
      <family val="2"/>
    </font>
    <font>
      <sz val="12"/>
      <name val="Arial"/>
      <family val="2"/>
    </font>
    <font>
      <sz val="12"/>
      <color indexed="10"/>
      <name val="Arial"/>
      <family val="2"/>
    </font>
    <font>
      <b/>
      <sz val="11"/>
      <name val="Arial"/>
      <family val="2"/>
    </font>
    <font>
      <b/>
      <u/>
      <sz val="11"/>
      <name val="Arial"/>
      <family val="2"/>
    </font>
    <font>
      <u/>
      <sz val="12"/>
      <name val="Arial"/>
      <family val="2"/>
    </font>
    <font>
      <sz val="11"/>
      <name val="Arial"/>
      <family val="2"/>
    </font>
    <font>
      <sz val="14"/>
      <color indexed="9"/>
      <name val="Arial"/>
      <family val="2"/>
    </font>
    <font>
      <u/>
      <sz val="10"/>
      <name val="Arial"/>
      <family val="2"/>
    </font>
    <font>
      <sz val="7"/>
      <name val="Arial"/>
      <family val="2"/>
    </font>
    <font>
      <b/>
      <sz val="7"/>
      <name val="Arial"/>
      <family val="2"/>
    </font>
    <font>
      <b/>
      <sz val="12"/>
      <name val="Arial"/>
      <family val="2"/>
    </font>
    <font>
      <sz val="10"/>
      <name val="Arial"/>
      <family val="2"/>
    </font>
    <font>
      <sz val="11"/>
      <color theme="1"/>
      <name val="Arial"/>
      <family val="2"/>
    </font>
    <font>
      <i/>
      <sz val="11"/>
      <color theme="1"/>
      <name val="Calibri"/>
      <family val="2"/>
      <scheme val="minor"/>
    </font>
    <font>
      <b/>
      <sz val="14"/>
      <color theme="0"/>
      <name val="Calibri"/>
      <family val="2"/>
      <scheme val="minor"/>
    </font>
    <font>
      <b/>
      <sz val="12"/>
      <color theme="1"/>
      <name val="Calibri"/>
      <family val="2"/>
      <scheme val="minor"/>
    </font>
    <font>
      <b/>
      <sz val="20"/>
      <color theme="0"/>
      <name val="Calibri"/>
      <family val="2"/>
      <scheme val="minor"/>
    </font>
    <font>
      <i/>
      <sz val="12"/>
      <color theme="1"/>
      <name val="Calibri"/>
      <family val="2"/>
      <scheme val="minor"/>
    </font>
    <font>
      <sz val="12"/>
      <color theme="1"/>
      <name val="Arial"/>
      <family val="2"/>
    </font>
    <font>
      <sz val="11"/>
      <color theme="1"/>
      <name val="Calibri"/>
      <family val="2"/>
      <scheme val="minor"/>
    </font>
    <font>
      <b/>
      <sz val="10"/>
      <name val="Arial"/>
      <family val="2"/>
    </font>
    <font>
      <sz val="10"/>
      <color indexed="8"/>
      <name val="Arial"/>
      <family val="2"/>
    </font>
    <font>
      <u/>
      <sz val="11"/>
      <color theme="10"/>
      <name val="Calibri"/>
      <family val="2"/>
      <scheme val="minor"/>
    </font>
    <font>
      <sz val="10"/>
      <color indexed="10"/>
      <name val="Arial"/>
      <family val="2"/>
    </font>
    <font>
      <sz val="14"/>
      <color theme="0"/>
      <name val="Calibri"/>
      <family val="2"/>
      <scheme val="minor"/>
    </font>
    <font>
      <sz val="12"/>
      <color theme="1"/>
      <name val="Calibri"/>
      <family val="2"/>
      <scheme val="minor"/>
    </font>
    <font>
      <sz val="11"/>
      <name val="Calibri"/>
      <family val="2"/>
      <scheme val="minor"/>
    </font>
    <font>
      <u/>
      <sz val="10"/>
      <color theme="10"/>
      <name val="Arial"/>
      <family val="2"/>
    </font>
    <font>
      <b/>
      <sz val="11"/>
      <color theme="1"/>
      <name val="Calibri"/>
      <family val="2"/>
      <scheme val="minor"/>
    </font>
    <font>
      <i/>
      <sz val="10"/>
      <name val="Arial"/>
      <family val="2"/>
    </font>
    <font>
      <b/>
      <i/>
      <sz val="10"/>
      <name val="Arial"/>
      <family val="2"/>
    </font>
    <font>
      <b/>
      <u/>
      <sz val="12"/>
      <name val="Arial"/>
      <family val="2"/>
    </font>
    <font>
      <i/>
      <sz val="12"/>
      <name val="Arial"/>
      <family val="2"/>
    </font>
    <font>
      <sz val="10"/>
      <color theme="2" tint="-9.9978637043366805E-2"/>
      <name val="Consolas"/>
      <family val="3"/>
    </font>
    <font>
      <u/>
      <sz val="10"/>
      <color theme="1" tint="0.499984740745262"/>
      <name val="Consolas"/>
      <family val="3"/>
    </font>
    <font>
      <sz val="10"/>
      <color theme="1" tint="0.499984740745262"/>
      <name val="Consolas"/>
      <family val="3"/>
    </font>
    <font>
      <b/>
      <sz val="10"/>
      <color theme="1" tint="0.499984740745262"/>
      <name val="Consolas"/>
      <family val="3"/>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6E5A"/>
        <bgColor indexed="64"/>
      </patternFill>
    </fill>
    <fill>
      <patternFill patternType="solid">
        <fgColor theme="9" tint="0.79998168889431442"/>
        <bgColor indexed="64"/>
      </patternFill>
    </fill>
  </fills>
  <borders count="1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medium">
        <color indexed="64"/>
      </right>
      <top/>
      <bottom/>
      <diagonal/>
    </border>
    <border>
      <left/>
      <right/>
      <top style="medium">
        <color indexed="64"/>
      </top>
      <bottom/>
      <diagonal/>
    </border>
    <border>
      <left/>
      <right/>
      <top/>
      <bottom style="medium">
        <color indexed="64"/>
      </bottom>
      <diagonal/>
    </border>
  </borders>
  <cellStyleXfs count="8">
    <xf numFmtId="0" fontId="0" fillId="0" borderId="0"/>
    <xf numFmtId="0" fontId="16" fillId="4" borderId="0"/>
    <xf numFmtId="0" fontId="17" fillId="5" borderId="0"/>
    <xf numFmtId="0" fontId="18" fillId="4" borderId="0"/>
    <xf numFmtId="9" fontId="21" fillId="0" borderId="0" applyFont="0" applyFill="0" applyBorder="0" applyAlignment="0" applyProtection="0"/>
    <xf numFmtId="0" fontId="24" fillId="0" borderId="0" applyNumberFormat="0" applyFill="0" applyBorder="0" applyAlignment="0" applyProtection="0"/>
    <xf numFmtId="0" fontId="13" fillId="0" borderId="0"/>
    <xf numFmtId="43" fontId="21" fillId="0" borderId="0" applyFont="0" applyFill="0" applyBorder="0" applyAlignment="0" applyProtection="0"/>
  </cellStyleXfs>
  <cellXfs count="132">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1" xfId="0" applyFont="1" applyBorder="1"/>
    <xf numFmtId="0" fontId="5" fillId="0" borderId="0" xfId="0" applyFont="1"/>
    <xf numFmtId="0" fontId="6" fillId="0" borderId="0" xfId="0" applyFont="1"/>
    <xf numFmtId="0" fontId="7" fillId="0" borderId="0" xfId="0" applyFont="1"/>
    <xf numFmtId="0" fontId="8" fillId="0" borderId="0" xfId="0" applyFont="1"/>
    <xf numFmtId="0" fontId="2" fillId="2" borderId="3" xfId="0" applyFont="1" applyFill="1" applyBorder="1"/>
    <xf numFmtId="0" fontId="5" fillId="2" borderId="0" xfId="0" applyFont="1" applyFill="1"/>
    <xf numFmtId="0" fontId="9" fillId="2" borderId="0" xfId="0" applyFont="1" applyFill="1"/>
    <xf numFmtId="0" fontId="2" fillId="2" borderId="0" xfId="0" applyFont="1" applyFill="1"/>
    <xf numFmtId="0" fontId="4" fillId="2" borderId="0" xfId="0" applyFont="1" applyFill="1"/>
    <xf numFmtId="0" fontId="7" fillId="2" borderId="0" xfId="0" applyFont="1" applyFill="1" applyAlignment="1">
      <alignment wrapText="1"/>
    </xf>
    <xf numFmtId="0" fontId="7" fillId="2" borderId="0" xfId="0" applyFont="1" applyFill="1"/>
    <xf numFmtId="0" fontId="2" fillId="2" borderId="0" xfId="0" applyFont="1" applyFill="1" applyAlignment="1">
      <alignment horizontal="right"/>
    </xf>
    <xf numFmtId="2" fontId="10" fillId="0" borderId="0" xfId="0" applyNumberFormat="1" applyFont="1" applyAlignment="1">
      <alignment horizontal="left" wrapText="1"/>
    </xf>
    <xf numFmtId="0" fontId="7" fillId="2" borderId="4" xfId="0" applyFont="1" applyFill="1" applyBorder="1"/>
    <xf numFmtId="0" fontId="2" fillId="2" borderId="4" xfId="0" applyFont="1" applyFill="1" applyBorder="1"/>
    <xf numFmtId="0" fontId="7" fillId="2" borderId="3" xfId="0" applyFont="1" applyFill="1" applyBorder="1"/>
    <xf numFmtId="0" fontId="0" fillId="2" borderId="0" xfId="0" applyFill="1"/>
    <xf numFmtId="0" fontId="12" fillId="0" borderId="0" xfId="0" applyFont="1"/>
    <xf numFmtId="0" fontId="12" fillId="2" borderId="0" xfId="0" applyFont="1" applyFill="1"/>
    <xf numFmtId="0" fontId="13" fillId="0" borderId="0" xfId="0" applyFont="1"/>
    <xf numFmtId="0" fontId="7" fillId="3" borderId="3" xfId="0" applyFont="1" applyFill="1" applyBorder="1"/>
    <xf numFmtId="0" fontId="2" fillId="3" borderId="3" xfId="0" applyFont="1" applyFill="1" applyBorder="1"/>
    <xf numFmtId="0" fontId="5" fillId="3" borderId="0" xfId="0" applyFont="1" applyFill="1"/>
    <xf numFmtId="0" fontId="9" fillId="3" borderId="0" xfId="0" applyFont="1" applyFill="1"/>
    <xf numFmtId="0" fontId="2" fillId="3" borderId="0" xfId="0" applyFont="1" applyFill="1"/>
    <xf numFmtId="0" fontId="4" fillId="3" borderId="0" xfId="0" applyFont="1" applyFill="1"/>
    <xf numFmtId="0" fontId="7" fillId="3" borderId="0" xfId="0" applyFont="1" applyFill="1"/>
    <xf numFmtId="0" fontId="0" fillId="3" borderId="0" xfId="0" applyFill="1"/>
    <xf numFmtId="0" fontId="2" fillId="3" borderId="0" xfId="0" applyFont="1" applyFill="1" applyAlignment="1">
      <alignment horizontal="right"/>
    </xf>
    <xf numFmtId="0" fontId="12" fillId="3" borderId="0" xfId="0" applyFont="1" applyFill="1"/>
    <xf numFmtId="0" fontId="7" fillId="3" borderId="4" xfId="0" applyFont="1" applyFill="1" applyBorder="1"/>
    <xf numFmtId="0" fontId="2" fillId="3" borderId="4" xfId="0" applyFont="1" applyFill="1" applyBorder="1"/>
    <xf numFmtId="0" fontId="14" fillId="3" borderId="0" xfId="0" applyFont="1" applyFill="1"/>
    <xf numFmtId="0" fontId="15" fillId="0" borderId="0" xfId="0" applyFont="1"/>
    <xf numFmtId="2" fontId="0" fillId="0" borderId="0" xfId="0" applyNumberFormat="1"/>
    <xf numFmtId="165" fontId="0" fillId="0" borderId="0" xfId="0" applyNumberFormat="1"/>
    <xf numFmtId="1" fontId="0" fillId="0" borderId="0" xfId="0" applyNumberFormat="1"/>
    <xf numFmtId="0" fontId="16" fillId="4" borderId="0" xfId="1"/>
    <xf numFmtId="0" fontId="17" fillId="5" borderId="0" xfId="2"/>
    <xf numFmtId="0" fontId="0" fillId="0" borderId="5" xfId="0" applyBorder="1"/>
    <xf numFmtId="165" fontId="0" fillId="0" borderId="5" xfId="0" applyNumberFormat="1" applyBorder="1"/>
    <xf numFmtId="1" fontId="0" fillId="0" borderId="5" xfId="0" applyNumberFormat="1" applyBorder="1"/>
    <xf numFmtId="0" fontId="18" fillId="4" borderId="0" xfId="3"/>
    <xf numFmtId="166" fontId="0" fillId="0" borderId="5" xfId="0" applyNumberFormat="1" applyBorder="1"/>
    <xf numFmtId="166" fontId="0" fillId="0" borderId="0" xfId="0" applyNumberFormat="1"/>
    <xf numFmtId="0" fontId="2" fillId="0" borderId="1" xfId="0" applyFont="1" applyBorder="1" applyAlignment="1">
      <alignment horizontal="right"/>
    </xf>
    <xf numFmtId="0" fontId="19" fillId="5" borderId="0" xfId="2" applyFont="1"/>
    <xf numFmtId="165" fontId="15" fillId="0" borderId="0" xfId="0" applyNumberFormat="1" applyFont="1"/>
    <xf numFmtId="0" fontId="0" fillId="0" borderId="0" xfId="0" applyAlignment="1">
      <alignment horizontal="right"/>
    </xf>
    <xf numFmtId="166" fontId="0" fillId="0" borderId="0" xfId="4" applyNumberFormat="1" applyFont="1"/>
    <xf numFmtId="3" fontId="0" fillId="0" borderId="0" xfId="0" applyNumberFormat="1"/>
    <xf numFmtId="0" fontId="22" fillId="2" borderId="0" xfId="0" applyFont="1" applyFill="1"/>
    <xf numFmtId="2" fontId="23" fillId="0" borderId="0" xfId="0" applyNumberFormat="1" applyFont="1" applyAlignment="1">
      <alignment horizontal="left" vertical="center"/>
    </xf>
    <xf numFmtId="0" fontId="0" fillId="5" borderId="5" xfId="0" applyFill="1" applyBorder="1" applyAlignment="1">
      <alignment horizontal="left"/>
    </xf>
    <xf numFmtId="0" fontId="0" fillId="5" borderId="5" xfId="0" applyFill="1" applyBorder="1"/>
    <xf numFmtId="0" fontId="17" fillId="0" borderId="0" xfId="2" applyFill="1"/>
    <xf numFmtId="0" fontId="13" fillId="2" borderId="0" xfId="0" applyFont="1" applyFill="1"/>
    <xf numFmtId="0" fontId="25" fillId="2" borderId="0" xfId="0" applyFont="1" applyFill="1"/>
    <xf numFmtId="0" fontId="13" fillId="2" borderId="0" xfId="0" applyFont="1" applyFill="1" applyAlignment="1">
      <alignment horizontal="right"/>
    </xf>
    <xf numFmtId="17" fontId="13" fillId="2" borderId="0" xfId="0" applyNumberFormat="1" applyFont="1" applyFill="1" applyAlignment="1">
      <alignment horizontal="left"/>
    </xf>
    <xf numFmtId="14" fontId="13" fillId="2" borderId="0" xfId="0" applyNumberFormat="1" applyFont="1" applyFill="1" applyAlignment="1">
      <alignment horizontal="left"/>
    </xf>
    <xf numFmtId="0" fontId="26" fillId="4" borderId="0" xfId="1" applyFont="1"/>
    <xf numFmtId="0" fontId="27" fillId="5" borderId="0" xfId="2" applyFont="1"/>
    <xf numFmtId="167" fontId="2" fillId="2" borderId="0" xfId="0" applyNumberFormat="1" applyFont="1" applyFill="1"/>
    <xf numFmtId="0" fontId="28" fillId="0" borderId="0" xfId="6" applyFont="1"/>
    <xf numFmtId="3" fontId="2" fillId="3" borderId="0" xfId="0" applyNumberFormat="1" applyFont="1" applyFill="1" applyAlignment="1">
      <alignment horizontal="center"/>
    </xf>
    <xf numFmtId="0" fontId="24" fillId="2" borderId="0" xfId="5" applyFill="1"/>
    <xf numFmtId="0" fontId="29" fillId="2" borderId="0" xfId="5" applyFont="1" applyFill="1"/>
    <xf numFmtId="0" fontId="0" fillId="5" borderId="9" xfId="0" applyFill="1" applyBorder="1" applyAlignment="1">
      <alignment horizontal="left"/>
    </xf>
    <xf numFmtId="164" fontId="2" fillId="0" borderId="2" xfId="0" applyNumberFormat="1" applyFont="1" applyBorder="1" applyAlignment="1">
      <alignment horizontal="center" vertical="center"/>
    </xf>
    <xf numFmtId="0" fontId="24" fillId="0" borderId="0" xfId="5"/>
    <xf numFmtId="0" fontId="30" fillId="0" borderId="0" xfId="0" applyFont="1"/>
    <xf numFmtId="0" fontId="13" fillId="3" borderId="0" xfId="0" applyFont="1" applyFill="1" applyAlignment="1">
      <alignment horizontal="left" vertical="center" wrapText="1"/>
    </xf>
    <xf numFmtId="2" fontId="10" fillId="2" borderId="0" xfId="0" applyNumberFormat="1" applyFont="1" applyFill="1" applyAlignment="1">
      <alignment horizontal="left" vertical="top" wrapText="1"/>
    </xf>
    <xf numFmtId="0" fontId="31" fillId="2" borderId="0" xfId="0" applyFont="1" applyFill="1" applyAlignment="1">
      <alignment vertical="top"/>
    </xf>
    <xf numFmtId="0" fontId="31" fillId="3" borderId="0" xfId="0" applyFont="1" applyFill="1"/>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164" fontId="2" fillId="5" borderId="2" xfId="0" applyNumberFormat="1" applyFont="1" applyFill="1" applyBorder="1" applyAlignment="1">
      <alignment horizontal="center" vertical="center"/>
    </xf>
    <xf numFmtId="0" fontId="4" fillId="2" borderId="0" xfId="0" applyFont="1" applyFill="1" applyAlignment="1">
      <alignment vertical="center"/>
    </xf>
    <xf numFmtId="0" fontId="7" fillId="2" borderId="0" xfId="0" applyFont="1" applyFill="1" applyAlignment="1">
      <alignment vertical="center" wrapText="1"/>
    </xf>
    <xf numFmtId="0" fontId="4" fillId="2" borderId="0" xfId="0" applyFont="1" applyFill="1" applyAlignment="1">
      <alignment vertical="center" wrapText="1"/>
    </xf>
    <xf numFmtId="0" fontId="31" fillId="2" borderId="0" xfId="0" applyFont="1" applyFill="1" applyAlignment="1">
      <alignment horizontal="left" vertical="center" wrapText="1" indent="1"/>
    </xf>
    <xf numFmtId="2" fontId="2" fillId="0" borderId="2" xfId="7" applyNumberFormat="1" applyFont="1" applyBorder="1" applyAlignment="1">
      <alignment horizontal="center" vertical="center"/>
    </xf>
    <xf numFmtId="165" fontId="2" fillId="0" borderId="0" xfId="7" applyNumberFormat="1" applyFont="1" applyBorder="1" applyAlignment="1">
      <alignment horizontal="center" vertical="center"/>
    </xf>
    <xf numFmtId="0" fontId="5" fillId="0" borderId="1" xfId="0" applyFont="1" applyBorder="1" applyAlignment="1">
      <alignment vertical="center"/>
    </xf>
    <xf numFmtId="0" fontId="2" fillId="0" borderId="1" xfId="0" applyFont="1" applyBorder="1" applyAlignment="1">
      <alignment horizontal="right" vertical="center"/>
    </xf>
    <xf numFmtId="2" fontId="13" fillId="2" borderId="0" xfId="0" applyNumberFormat="1" applyFont="1" applyFill="1" applyAlignment="1">
      <alignment horizontal="center"/>
    </xf>
    <xf numFmtId="164" fontId="13" fillId="2" borderId="0" xfId="0" applyNumberFormat="1" applyFont="1" applyFill="1" applyAlignment="1">
      <alignment horizontal="center"/>
    </xf>
    <xf numFmtId="0" fontId="13" fillId="2" borderId="3" xfId="0" applyFont="1" applyFill="1" applyBorder="1" applyAlignment="1">
      <alignment horizontal="center"/>
    </xf>
    <xf numFmtId="0" fontId="13" fillId="2" borderId="3" xfId="0" applyFont="1" applyFill="1" applyBorder="1" applyAlignment="1">
      <alignment horizontal="left"/>
    </xf>
    <xf numFmtId="2" fontId="13" fillId="2" borderId="0" xfId="0" applyNumberFormat="1" applyFont="1" applyFill="1" applyAlignment="1">
      <alignment horizontal="left"/>
    </xf>
    <xf numFmtId="0" fontId="33" fillId="0" borderId="0" xfId="0" applyFont="1"/>
    <xf numFmtId="0" fontId="34" fillId="0" borderId="0" xfId="0" applyFont="1"/>
    <xf numFmtId="0" fontId="2" fillId="0" borderId="0" xfId="0" applyFont="1" applyAlignment="1">
      <alignment horizontal="left"/>
    </xf>
    <xf numFmtId="0" fontId="35" fillId="0" borderId="0" xfId="0" quotePrefix="1" applyFont="1"/>
    <xf numFmtId="0" fontId="35" fillId="0" borderId="0" xfId="0" applyFont="1"/>
    <xf numFmtId="0" fontId="36" fillId="0" borderId="0" xfId="0" applyFont="1"/>
    <xf numFmtId="0" fontId="37" fillId="0" borderId="0" xfId="0" applyFont="1"/>
    <xf numFmtId="0" fontId="38" fillId="0" borderId="0" xfId="0" applyFont="1"/>
    <xf numFmtId="164" fontId="2" fillId="2" borderId="0" xfId="0" applyNumberFormat="1" applyFont="1" applyFill="1" applyAlignment="1">
      <alignment horizontal="center" vertical="center"/>
    </xf>
    <xf numFmtId="0" fontId="20" fillId="3" borderId="2" xfId="0" applyFont="1" applyFill="1" applyBorder="1" applyAlignment="1">
      <alignment horizontal="center" vertical="center"/>
    </xf>
    <xf numFmtId="0" fontId="2" fillId="3" borderId="2" xfId="0" applyFont="1" applyFill="1" applyBorder="1" applyAlignment="1">
      <alignment horizontal="center" vertical="center"/>
    </xf>
    <xf numFmtId="3" fontId="2" fillId="3" borderId="2" xfId="0" applyNumberFormat="1" applyFont="1" applyFill="1" applyBorder="1" applyAlignment="1">
      <alignment horizontal="center" vertical="center"/>
    </xf>
    <xf numFmtId="0" fontId="34" fillId="0" borderId="0" xfId="0" applyFont="1" applyAlignment="1">
      <alignment horizontal="left"/>
    </xf>
    <xf numFmtId="0" fontId="31" fillId="0" borderId="0" xfId="0" applyFont="1"/>
    <xf numFmtId="0" fontId="7" fillId="0" borderId="0" xfId="0" applyFont="1" applyAlignment="1">
      <alignment horizontal="left" vertical="center"/>
    </xf>
    <xf numFmtId="0" fontId="7" fillId="0" borderId="5" xfId="0" applyFont="1" applyBorder="1" applyAlignment="1">
      <alignment horizontal="center" vertical="center"/>
    </xf>
    <xf numFmtId="0" fontId="14" fillId="3" borderId="0" xfId="0" applyFont="1" applyFill="1" applyAlignment="1">
      <alignment horizontal="left"/>
    </xf>
    <xf numFmtId="0" fontId="0" fillId="5" borderId="6" xfId="0" applyFill="1" applyBorder="1"/>
    <xf numFmtId="0" fontId="0" fillId="5" borderId="7" xfId="0" applyFill="1" applyBorder="1"/>
    <xf numFmtId="0" fontId="0" fillId="5" borderId="8" xfId="0" applyFill="1" applyBorder="1"/>
    <xf numFmtId="0" fontId="0" fillId="5" borderId="6" xfId="0" applyFill="1" applyBorder="1" applyAlignment="1">
      <alignment horizontal="left"/>
    </xf>
    <xf numFmtId="0" fontId="0" fillId="5" borderId="8" xfId="0" applyFill="1" applyBorder="1" applyAlignment="1">
      <alignment horizontal="left"/>
    </xf>
    <xf numFmtId="0" fontId="31" fillId="3" borderId="0" xfId="0" applyFont="1" applyFill="1" applyAlignment="1">
      <alignment horizontal="left" vertical="top" wrapText="1"/>
    </xf>
    <xf numFmtId="2" fontId="10" fillId="2" borderId="11" xfId="0" applyNumberFormat="1" applyFont="1" applyFill="1" applyBorder="1" applyAlignment="1">
      <alignment horizontal="left" vertical="top" wrapText="1"/>
    </xf>
    <xf numFmtId="2" fontId="10" fillId="2" borderId="12" xfId="0" applyNumberFormat="1" applyFont="1" applyFill="1" applyBorder="1" applyAlignment="1">
      <alignment horizontal="left" vertical="top" wrapText="1"/>
    </xf>
    <xf numFmtId="0" fontId="31" fillId="2" borderId="0" xfId="0" applyFont="1" applyFill="1" applyAlignment="1">
      <alignment horizontal="left" vertical="center" wrapText="1" indent="1"/>
    </xf>
    <xf numFmtId="0" fontId="4" fillId="2" borderId="0" xfId="0" applyFont="1" applyFill="1" applyAlignment="1">
      <alignment vertical="center" wrapText="1"/>
    </xf>
    <xf numFmtId="0" fontId="4" fillId="2" borderId="10" xfId="0" applyFont="1" applyFill="1" applyBorder="1" applyAlignment="1">
      <alignment vertical="center" wrapText="1"/>
    </xf>
    <xf numFmtId="0" fontId="31" fillId="2" borderId="0" xfId="0" applyFont="1" applyFill="1" applyAlignment="1">
      <alignment horizontal="left" vertical="top" wrapText="1" indent="1"/>
    </xf>
    <xf numFmtId="0" fontId="31" fillId="2" borderId="4" xfId="0" applyFont="1" applyFill="1" applyBorder="1" applyAlignment="1">
      <alignment horizontal="left" vertical="top" wrapText="1" indent="1"/>
    </xf>
    <xf numFmtId="0" fontId="31" fillId="2" borderId="0" xfId="0" applyFont="1" applyFill="1" applyAlignment="1">
      <alignment vertical="top" wrapText="1"/>
    </xf>
  </cellXfs>
  <cellStyles count="8">
    <cellStyle name="Comma" xfId="7" builtinId="3"/>
    <cellStyle name="Headers" xfId="1" xr:uid="{00000000-0005-0000-0000-000000000000}"/>
    <cellStyle name="Hyperlink" xfId="5" builtinId="8"/>
    <cellStyle name="Normal" xfId="0" builtinId="0"/>
    <cellStyle name="Normal 2" xfId="6" xr:uid="{00000000-0005-0000-0000-000003000000}"/>
    <cellStyle name="Percent" xfId="4" builtinId="5"/>
    <cellStyle name="Style 1" xfId="3" xr:uid="{00000000-0005-0000-0000-000005000000}"/>
    <cellStyle name="Sub-headers" xfId="2" xr:uid="{00000000-0005-0000-0000-000006000000}"/>
  </cellStyles>
  <dxfs count="184">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s>
  <tableStyles count="0" defaultTableStyle="TableStyleMedium2" defaultPivotStyle="PivotStyleLight16"/>
  <colors>
    <mruColors>
      <color rgb="FF006E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76200</xdr:rowOff>
    </xdr:from>
    <xdr:to>
      <xdr:col>2</xdr:col>
      <xdr:colOff>114300</xdr:colOff>
      <xdr:row>3</xdr:row>
      <xdr:rowOff>142875</xdr:rowOff>
    </xdr:to>
    <xdr:pic>
      <xdr:nvPicPr>
        <xdr:cNvPr id="2" name="Picture 1" descr="DfT_3298_SML_AW[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76200"/>
          <a:ext cx="8667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GDP_deflator_table" displayName="GDP_deflator_table" ref="D92:CP93" headerRowCount="0" totalsRowShown="0" headerRowDxfId="183">
  <tableColumns count="91">
    <tableColumn id="1" xr3:uid="{00000000-0010-0000-0000-000001000000}" name="Column1" headerRowDxfId="182">
      <calculatedColumnFormula>GDP_deflator_in</calculatedColumnFormula>
    </tableColumn>
    <tableColumn id="2" xr3:uid="{00000000-0010-0000-0000-000002000000}" name="Column2" headerRowDxfId="181">
      <calculatedColumnFormula>GDP_deflator_in</calculatedColumnFormula>
    </tableColumn>
    <tableColumn id="3" xr3:uid="{00000000-0010-0000-0000-000003000000}" name="Column3" headerRowDxfId="180">
      <calculatedColumnFormula>GDP_deflator_in</calculatedColumnFormula>
    </tableColumn>
    <tableColumn id="4" xr3:uid="{00000000-0010-0000-0000-000004000000}" name="Column4" headerRowDxfId="179">
      <calculatedColumnFormula>GDP_deflator_in</calculatedColumnFormula>
    </tableColumn>
    <tableColumn id="5" xr3:uid="{00000000-0010-0000-0000-000005000000}" name="Column5" headerRowDxfId="178">
      <calculatedColumnFormula>GDP_deflator_in</calculatedColumnFormula>
    </tableColumn>
    <tableColumn id="6" xr3:uid="{00000000-0010-0000-0000-000006000000}" name="Column6" headerRowDxfId="177">
      <calculatedColumnFormula>GDP_deflator_in</calculatedColumnFormula>
    </tableColumn>
    <tableColumn id="7" xr3:uid="{00000000-0010-0000-0000-000007000000}" name="Column7" headerRowDxfId="176">
      <calculatedColumnFormula>GDP_deflator_in</calculatedColumnFormula>
    </tableColumn>
    <tableColumn id="8" xr3:uid="{00000000-0010-0000-0000-000008000000}" name="Column8" headerRowDxfId="175">
      <calculatedColumnFormula>GDP_deflator_in</calculatedColumnFormula>
    </tableColumn>
    <tableColumn id="9" xr3:uid="{00000000-0010-0000-0000-000009000000}" name="Column9" headerRowDxfId="174">
      <calculatedColumnFormula>GDP_deflator_in</calculatedColumnFormula>
    </tableColumn>
    <tableColumn id="10" xr3:uid="{00000000-0010-0000-0000-00000A000000}" name="Column10" headerRowDxfId="173">
      <calculatedColumnFormula>GDP_deflator_in</calculatedColumnFormula>
    </tableColumn>
    <tableColumn id="11" xr3:uid="{00000000-0010-0000-0000-00000B000000}" name="Column11" headerRowDxfId="172">
      <calculatedColumnFormula>GDP_deflator_in</calculatedColumnFormula>
    </tableColumn>
    <tableColumn id="12" xr3:uid="{00000000-0010-0000-0000-00000C000000}" name="Column12" headerRowDxfId="171">
      <calculatedColumnFormula>GDP_deflator_in</calculatedColumnFormula>
    </tableColumn>
    <tableColumn id="13" xr3:uid="{00000000-0010-0000-0000-00000D000000}" name="Column13" headerRowDxfId="170">
      <calculatedColumnFormula>GDP_deflator_in</calculatedColumnFormula>
    </tableColumn>
    <tableColumn id="14" xr3:uid="{00000000-0010-0000-0000-00000E000000}" name="Column14" headerRowDxfId="169">
      <calculatedColumnFormula>GDP_deflator_in</calculatedColumnFormula>
    </tableColumn>
    <tableColumn id="15" xr3:uid="{00000000-0010-0000-0000-00000F000000}" name="Column15" headerRowDxfId="168">
      <calculatedColumnFormula>GDP_deflator_in</calculatedColumnFormula>
    </tableColumn>
    <tableColumn id="16" xr3:uid="{00000000-0010-0000-0000-000010000000}" name="Column16" headerRowDxfId="167">
      <calculatedColumnFormula>GDP_deflator_in</calculatedColumnFormula>
    </tableColumn>
    <tableColumn id="17" xr3:uid="{00000000-0010-0000-0000-000011000000}" name="Column17" headerRowDxfId="166">
      <calculatedColumnFormula>GDP_deflator_in</calculatedColumnFormula>
    </tableColumn>
    <tableColumn id="18" xr3:uid="{00000000-0010-0000-0000-000012000000}" name="Column18" headerRowDxfId="165">
      <calculatedColumnFormula>GDP_deflator_in</calculatedColumnFormula>
    </tableColumn>
    <tableColumn id="19" xr3:uid="{00000000-0010-0000-0000-000013000000}" name="Column19" headerRowDxfId="164">
      <calculatedColumnFormula>GDP_deflator_in</calculatedColumnFormula>
    </tableColumn>
    <tableColumn id="20" xr3:uid="{00000000-0010-0000-0000-000014000000}" name="Column20" headerRowDxfId="163">
      <calculatedColumnFormula>GDP_deflator_in</calculatedColumnFormula>
    </tableColumn>
    <tableColumn id="21" xr3:uid="{00000000-0010-0000-0000-000015000000}" name="Column21" headerRowDxfId="162">
      <calculatedColumnFormula>GDP_deflator_in</calculatedColumnFormula>
    </tableColumn>
    <tableColumn id="22" xr3:uid="{00000000-0010-0000-0000-000016000000}" name="Column22" headerRowDxfId="161">
      <calculatedColumnFormula>GDP_deflator_in</calculatedColumnFormula>
    </tableColumn>
    <tableColumn id="23" xr3:uid="{00000000-0010-0000-0000-000017000000}" name="Column23" headerRowDxfId="160">
      <calculatedColumnFormula>GDP_deflator_in</calculatedColumnFormula>
    </tableColumn>
    <tableColumn id="24" xr3:uid="{00000000-0010-0000-0000-000018000000}" name="Column24" headerRowDxfId="159">
      <calculatedColumnFormula>GDP_deflator_in</calculatedColumnFormula>
    </tableColumn>
    <tableColumn id="25" xr3:uid="{00000000-0010-0000-0000-000019000000}" name="Column25" headerRowDxfId="158">
      <calculatedColumnFormula>GDP_deflator_in</calculatedColumnFormula>
    </tableColumn>
    <tableColumn id="26" xr3:uid="{00000000-0010-0000-0000-00001A000000}" name="Column26" headerRowDxfId="157">
      <calculatedColumnFormula>GDP_deflator_in</calculatedColumnFormula>
    </tableColumn>
    <tableColumn id="27" xr3:uid="{00000000-0010-0000-0000-00001B000000}" name="Column27" headerRowDxfId="156">
      <calculatedColumnFormula>GDP_deflator_in</calculatedColumnFormula>
    </tableColumn>
    <tableColumn id="28" xr3:uid="{00000000-0010-0000-0000-00001C000000}" name="Column28" headerRowDxfId="155">
      <calculatedColumnFormula>GDP_deflator_in</calculatedColumnFormula>
    </tableColumn>
    <tableColumn id="29" xr3:uid="{00000000-0010-0000-0000-00001D000000}" name="Column29" headerRowDxfId="154">
      <calculatedColumnFormula>GDP_deflator_in</calculatedColumnFormula>
    </tableColumn>
    <tableColumn id="30" xr3:uid="{00000000-0010-0000-0000-00001E000000}" name="Column30" headerRowDxfId="153">
      <calculatedColumnFormula>GDP_deflator_in</calculatedColumnFormula>
    </tableColumn>
    <tableColumn id="31" xr3:uid="{00000000-0010-0000-0000-00001F000000}" name="Column31" headerRowDxfId="152">
      <calculatedColumnFormula>GDP_deflator_in</calculatedColumnFormula>
    </tableColumn>
    <tableColumn id="32" xr3:uid="{00000000-0010-0000-0000-000020000000}" name="Column32" headerRowDxfId="151">
      <calculatedColumnFormula>GDP_deflator_in</calculatedColumnFormula>
    </tableColumn>
    <tableColumn id="33" xr3:uid="{00000000-0010-0000-0000-000021000000}" name="Column33" headerRowDxfId="150">
      <calculatedColumnFormula>GDP_deflator_in</calculatedColumnFormula>
    </tableColumn>
    <tableColumn id="34" xr3:uid="{00000000-0010-0000-0000-000022000000}" name="Column34" headerRowDxfId="149">
      <calculatedColumnFormula>GDP_deflator_in</calculatedColumnFormula>
    </tableColumn>
    <tableColumn id="35" xr3:uid="{00000000-0010-0000-0000-000023000000}" name="Column35" headerRowDxfId="148">
      <calculatedColumnFormula>GDP_deflator_in</calculatedColumnFormula>
    </tableColumn>
    <tableColumn id="36" xr3:uid="{00000000-0010-0000-0000-000024000000}" name="Column36" headerRowDxfId="147">
      <calculatedColumnFormula>GDP_deflator_in</calculatedColumnFormula>
    </tableColumn>
    <tableColumn id="37" xr3:uid="{00000000-0010-0000-0000-000025000000}" name="Column37" headerRowDxfId="146">
      <calculatedColumnFormula>GDP_deflator_in</calculatedColumnFormula>
    </tableColumn>
    <tableColumn id="38" xr3:uid="{00000000-0010-0000-0000-000026000000}" name="Column38" headerRowDxfId="145">
      <calculatedColumnFormula>GDP_deflator_in</calculatedColumnFormula>
    </tableColumn>
    <tableColumn id="39" xr3:uid="{00000000-0010-0000-0000-000027000000}" name="Column39" headerRowDxfId="144">
      <calculatedColumnFormula>GDP_deflator_in</calculatedColumnFormula>
    </tableColumn>
    <tableColumn id="40" xr3:uid="{00000000-0010-0000-0000-000028000000}" name="Column40" headerRowDxfId="143">
      <calculatedColumnFormula>GDP_deflator_in</calculatedColumnFormula>
    </tableColumn>
    <tableColumn id="41" xr3:uid="{00000000-0010-0000-0000-000029000000}" name="Column41" headerRowDxfId="142">
      <calculatedColumnFormula>GDP_deflator_in</calculatedColumnFormula>
    </tableColumn>
    <tableColumn id="42" xr3:uid="{00000000-0010-0000-0000-00002A000000}" name="Column42" headerRowDxfId="141">
      <calculatedColumnFormula>GDP_deflator_in</calculatedColumnFormula>
    </tableColumn>
    <tableColumn id="43" xr3:uid="{00000000-0010-0000-0000-00002B000000}" name="Column43" headerRowDxfId="140">
      <calculatedColumnFormula>GDP_deflator_in</calculatedColumnFormula>
    </tableColumn>
    <tableColumn id="44" xr3:uid="{00000000-0010-0000-0000-00002C000000}" name="Column44" headerRowDxfId="139">
      <calculatedColumnFormula>GDP_deflator_in</calculatedColumnFormula>
    </tableColumn>
    <tableColumn id="45" xr3:uid="{00000000-0010-0000-0000-00002D000000}" name="Column45" headerRowDxfId="138">
      <calculatedColumnFormula>GDP_deflator_in</calculatedColumnFormula>
    </tableColumn>
    <tableColumn id="46" xr3:uid="{00000000-0010-0000-0000-00002E000000}" name="Column46" headerRowDxfId="137">
      <calculatedColumnFormula>GDP_deflator_in</calculatedColumnFormula>
    </tableColumn>
    <tableColumn id="47" xr3:uid="{00000000-0010-0000-0000-00002F000000}" name="Column47" headerRowDxfId="136">
      <calculatedColumnFormula>GDP_deflator_in</calculatedColumnFormula>
    </tableColumn>
    <tableColumn id="48" xr3:uid="{00000000-0010-0000-0000-000030000000}" name="Column48" headerRowDxfId="135">
      <calculatedColumnFormula>GDP_deflator_in</calculatedColumnFormula>
    </tableColumn>
    <tableColumn id="49" xr3:uid="{00000000-0010-0000-0000-000031000000}" name="Column49" headerRowDxfId="134">
      <calculatedColumnFormula>GDP_deflator_in</calculatedColumnFormula>
    </tableColumn>
    <tableColumn id="50" xr3:uid="{00000000-0010-0000-0000-000032000000}" name="Column50" headerRowDxfId="133">
      <calculatedColumnFormula>GDP_deflator_in</calculatedColumnFormula>
    </tableColumn>
    <tableColumn id="51" xr3:uid="{00000000-0010-0000-0000-000033000000}" name="Column51" headerRowDxfId="132">
      <calculatedColumnFormula>GDP_deflator_in</calculatedColumnFormula>
    </tableColumn>
    <tableColumn id="52" xr3:uid="{00000000-0010-0000-0000-000034000000}" name="Column52" headerRowDxfId="131">
      <calculatedColumnFormula>GDP_deflator_in</calculatedColumnFormula>
    </tableColumn>
    <tableColumn id="53" xr3:uid="{00000000-0010-0000-0000-000035000000}" name="Column53" headerRowDxfId="130">
      <calculatedColumnFormula>GDP_deflator_in</calculatedColumnFormula>
    </tableColumn>
    <tableColumn id="54" xr3:uid="{00000000-0010-0000-0000-000036000000}" name="Column54" headerRowDxfId="129">
      <calculatedColumnFormula>GDP_deflator_in</calculatedColumnFormula>
    </tableColumn>
    <tableColumn id="55" xr3:uid="{00000000-0010-0000-0000-000037000000}" name="Column55" headerRowDxfId="128">
      <calculatedColumnFormula>GDP_deflator_in</calculatedColumnFormula>
    </tableColumn>
    <tableColumn id="56" xr3:uid="{00000000-0010-0000-0000-000038000000}" name="Column56" headerRowDxfId="127">
      <calculatedColumnFormula>GDP_deflator_in</calculatedColumnFormula>
    </tableColumn>
    <tableColumn id="57" xr3:uid="{00000000-0010-0000-0000-000039000000}" name="Column57" headerRowDxfId="126">
      <calculatedColumnFormula>GDP_deflator_in</calculatedColumnFormula>
    </tableColumn>
    <tableColumn id="58" xr3:uid="{00000000-0010-0000-0000-00003A000000}" name="Column58" headerRowDxfId="125">
      <calculatedColumnFormula>GDP_deflator_in</calculatedColumnFormula>
    </tableColumn>
    <tableColumn id="59" xr3:uid="{00000000-0010-0000-0000-00003B000000}" name="Column59" headerRowDxfId="124">
      <calculatedColumnFormula>GDP_deflator_in</calculatedColumnFormula>
    </tableColumn>
    <tableColumn id="60" xr3:uid="{00000000-0010-0000-0000-00003C000000}" name="Column60" headerRowDxfId="123">
      <calculatedColumnFormula>GDP_deflator_in</calculatedColumnFormula>
    </tableColumn>
    <tableColumn id="61" xr3:uid="{00000000-0010-0000-0000-00003D000000}" name="Column61" headerRowDxfId="122">
      <calculatedColumnFormula>GDP_deflator_in</calculatedColumnFormula>
    </tableColumn>
    <tableColumn id="62" xr3:uid="{00000000-0010-0000-0000-00003E000000}" name="Column62" headerRowDxfId="121">
      <calculatedColumnFormula>GDP_deflator_in</calculatedColumnFormula>
    </tableColumn>
    <tableColumn id="63" xr3:uid="{00000000-0010-0000-0000-00003F000000}" name="Column63" headerRowDxfId="120">
      <calculatedColumnFormula>GDP_deflator_in</calculatedColumnFormula>
    </tableColumn>
    <tableColumn id="64" xr3:uid="{00000000-0010-0000-0000-000040000000}" name="Column64" headerRowDxfId="119">
      <calculatedColumnFormula>GDP_deflator_in</calculatedColumnFormula>
    </tableColumn>
    <tableColumn id="65" xr3:uid="{00000000-0010-0000-0000-000041000000}" name="Column65" headerRowDxfId="118">
      <calculatedColumnFormula>GDP_deflator_in</calculatedColumnFormula>
    </tableColumn>
    <tableColumn id="66" xr3:uid="{00000000-0010-0000-0000-000042000000}" name="Column66" headerRowDxfId="117">
      <calculatedColumnFormula>GDP_deflator_in</calculatedColumnFormula>
    </tableColumn>
    <tableColumn id="67" xr3:uid="{00000000-0010-0000-0000-000043000000}" name="Column67" headerRowDxfId="116">
      <calculatedColumnFormula>GDP_deflator_in</calculatedColumnFormula>
    </tableColumn>
    <tableColumn id="68" xr3:uid="{00000000-0010-0000-0000-000044000000}" name="Column68" headerRowDxfId="115">
      <calculatedColumnFormula>GDP_deflator_in</calculatedColumnFormula>
    </tableColumn>
    <tableColumn id="69" xr3:uid="{00000000-0010-0000-0000-000045000000}" name="Column69" headerRowDxfId="114">
      <calculatedColumnFormula>GDP_deflator_in</calculatedColumnFormula>
    </tableColumn>
    <tableColumn id="70" xr3:uid="{00000000-0010-0000-0000-000046000000}" name="Column70" headerRowDxfId="113">
      <calculatedColumnFormula>GDP_deflator_in</calculatedColumnFormula>
    </tableColumn>
    <tableColumn id="71" xr3:uid="{00000000-0010-0000-0000-000047000000}" name="Column71" headerRowDxfId="112">
      <calculatedColumnFormula>GDP_deflator_in</calculatedColumnFormula>
    </tableColumn>
    <tableColumn id="72" xr3:uid="{00000000-0010-0000-0000-000048000000}" name="Column72" headerRowDxfId="111">
      <calculatedColumnFormula>GDP_deflator_in</calculatedColumnFormula>
    </tableColumn>
    <tableColumn id="73" xr3:uid="{00000000-0010-0000-0000-000049000000}" name="Column73" headerRowDxfId="110">
      <calculatedColumnFormula>GDP_deflator_in</calculatedColumnFormula>
    </tableColumn>
    <tableColumn id="74" xr3:uid="{00000000-0010-0000-0000-00004A000000}" name="Column74" headerRowDxfId="109">
      <calculatedColumnFormula>GDP_deflator_in</calculatedColumnFormula>
    </tableColumn>
    <tableColumn id="75" xr3:uid="{00000000-0010-0000-0000-00004B000000}" name="Column75" headerRowDxfId="108">
      <calculatedColumnFormula>GDP_deflator_in</calculatedColumnFormula>
    </tableColumn>
    <tableColumn id="76" xr3:uid="{00000000-0010-0000-0000-00004C000000}" name="Column76" headerRowDxfId="107">
      <calculatedColumnFormula>GDP_deflator_in</calculatedColumnFormula>
    </tableColumn>
    <tableColumn id="77" xr3:uid="{00000000-0010-0000-0000-00004D000000}" name="Column77" headerRowDxfId="106">
      <calculatedColumnFormula>GDP_deflator_in</calculatedColumnFormula>
    </tableColumn>
    <tableColumn id="78" xr3:uid="{00000000-0010-0000-0000-00004E000000}" name="Column78" headerRowDxfId="105">
      <calculatedColumnFormula>GDP_deflator_in</calculatedColumnFormula>
    </tableColumn>
    <tableColumn id="79" xr3:uid="{00000000-0010-0000-0000-00004F000000}" name="Column79" headerRowDxfId="104">
      <calculatedColumnFormula>GDP_deflator_in</calculatedColumnFormula>
    </tableColumn>
    <tableColumn id="80" xr3:uid="{00000000-0010-0000-0000-000050000000}" name="Column80" headerRowDxfId="103">
      <calculatedColumnFormula>GDP_deflator_in</calculatedColumnFormula>
    </tableColumn>
    <tableColumn id="81" xr3:uid="{00000000-0010-0000-0000-000051000000}" name="Column81" headerRowDxfId="102">
      <calculatedColumnFormula>GDP_deflator_in</calculatedColumnFormula>
    </tableColumn>
    <tableColumn id="82" xr3:uid="{00000000-0010-0000-0000-000052000000}" name="Column82" headerRowDxfId="101">
      <calculatedColumnFormula>GDP_deflator_in</calculatedColumnFormula>
    </tableColumn>
    <tableColumn id="83" xr3:uid="{00000000-0010-0000-0000-000053000000}" name="Column83" headerRowDxfId="100">
      <calculatedColumnFormula>GDP_deflator_in</calculatedColumnFormula>
    </tableColumn>
    <tableColumn id="84" xr3:uid="{00000000-0010-0000-0000-000054000000}" name="Column84" headerRowDxfId="99">
      <calculatedColumnFormula>GDP_deflator_in</calculatedColumnFormula>
    </tableColumn>
    <tableColumn id="85" xr3:uid="{00000000-0010-0000-0000-000055000000}" name="Column85" headerRowDxfId="98">
      <calculatedColumnFormula>GDP_deflator_in</calculatedColumnFormula>
    </tableColumn>
    <tableColumn id="86" xr3:uid="{00000000-0010-0000-0000-000056000000}" name="Column86" headerRowDxfId="97">
      <calculatedColumnFormula>GDP_deflator_in</calculatedColumnFormula>
    </tableColumn>
    <tableColumn id="87" xr3:uid="{00000000-0010-0000-0000-000057000000}" name="Column87" headerRowDxfId="96">
      <calculatedColumnFormula>GDP_deflator_in</calculatedColumnFormula>
    </tableColumn>
    <tableColumn id="88" xr3:uid="{00000000-0010-0000-0000-000058000000}" name="Column88" headerRowDxfId="95">
      <calculatedColumnFormula>GDP_deflator_in</calculatedColumnFormula>
    </tableColumn>
    <tableColumn id="89" xr3:uid="{00000000-0010-0000-0000-000059000000}" name="Column89" headerRowDxfId="94">
      <calculatedColumnFormula>GDP_deflator_in</calculatedColumnFormula>
    </tableColumn>
    <tableColumn id="90" xr3:uid="{00000000-0010-0000-0000-00005A000000}" name="Column90" headerRowDxfId="93">
      <calculatedColumnFormula>GDP_deflator_in</calculatedColumnFormula>
    </tableColumn>
    <tableColumn id="91" xr3:uid="{00000000-0010-0000-0000-00005B000000}" name="Column91" headerRowDxfId="92">
      <calculatedColumnFormula>GDP_deflator_in</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GDP_deflator_table2" displayName="GDP_deflator_table2" ref="D92:CP93" headerRowCount="0" totalsRowShown="0" headerRowDxfId="91">
  <tableColumns count="91">
    <tableColumn id="1" xr3:uid="{00000000-0010-0000-0100-000001000000}" name="Column1" headerRowDxfId="90">
      <calculatedColumnFormula>GDP_deflator_in</calculatedColumnFormula>
    </tableColumn>
    <tableColumn id="2" xr3:uid="{00000000-0010-0000-0100-000002000000}" name="Column2" headerRowDxfId="89">
      <calculatedColumnFormula>GDP_deflator_in</calculatedColumnFormula>
    </tableColumn>
    <tableColumn id="3" xr3:uid="{00000000-0010-0000-0100-000003000000}" name="Column3" headerRowDxfId="88">
      <calculatedColumnFormula>GDP_deflator_in</calculatedColumnFormula>
    </tableColumn>
    <tableColumn id="4" xr3:uid="{00000000-0010-0000-0100-000004000000}" name="Column4" headerRowDxfId="87">
      <calculatedColumnFormula>GDP_deflator_in</calculatedColumnFormula>
    </tableColumn>
    <tableColumn id="5" xr3:uid="{00000000-0010-0000-0100-000005000000}" name="Column5" headerRowDxfId="86">
      <calculatedColumnFormula>GDP_deflator_in</calculatedColumnFormula>
    </tableColumn>
    <tableColumn id="6" xr3:uid="{00000000-0010-0000-0100-000006000000}" name="Column6" headerRowDxfId="85">
      <calculatedColumnFormula>GDP_deflator_in</calculatedColumnFormula>
    </tableColumn>
    <tableColumn id="7" xr3:uid="{00000000-0010-0000-0100-000007000000}" name="Column7" headerRowDxfId="84">
      <calculatedColumnFormula>GDP_deflator_in</calculatedColumnFormula>
    </tableColumn>
    <tableColumn id="8" xr3:uid="{00000000-0010-0000-0100-000008000000}" name="Column8" headerRowDxfId="83">
      <calculatedColumnFormula>GDP_deflator_in</calculatedColumnFormula>
    </tableColumn>
    <tableColumn id="9" xr3:uid="{00000000-0010-0000-0100-000009000000}" name="Column9" headerRowDxfId="82">
      <calculatedColumnFormula>GDP_deflator_in</calculatedColumnFormula>
    </tableColumn>
    <tableColumn id="10" xr3:uid="{00000000-0010-0000-0100-00000A000000}" name="Column10" headerRowDxfId="81">
      <calculatedColumnFormula>GDP_deflator_in</calculatedColumnFormula>
    </tableColumn>
    <tableColumn id="11" xr3:uid="{00000000-0010-0000-0100-00000B000000}" name="Column11" headerRowDxfId="80">
      <calculatedColumnFormula>GDP_deflator_in</calculatedColumnFormula>
    </tableColumn>
    <tableColumn id="12" xr3:uid="{00000000-0010-0000-0100-00000C000000}" name="Column12" headerRowDxfId="79">
      <calculatedColumnFormula>GDP_deflator_in</calculatedColumnFormula>
    </tableColumn>
    <tableColumn id="13" xr3:uid="{00000000-0010-0000-0100-00000D000000}" name="Column13" headerRowDxfId="78">
      <calculatedColumnFormula>GDP_deflator_in</calculatedColumnFormula>
    </tableColumn>
    <tableColumn id="14" xr3:uid="{00000000-0010-0000-0100-00000E000000}" name="Column14" headerRowDxfId="77">
      <calculatedColumnFormula>GDP_deflator_in</calculatedColumnFormula>
    </tableColumn>
    <tableColumn id="15" xr3:uid="{00000000-0010-0000-0100-00000F000000}" name="Column15" headerRowDxfId="76">
      <calculatedColumnFormula>GDP_deflator_in</calculatedColumnFormula>
    </tableColumn>
    <tableColumn id="16" xr3:uid="{00000000-0010-0000-0100-000010000000}" name="Column16" headerRowDxfId="75">
      <calculatedColumnFormula>GDP_deflator_in</calculatedColumnFormula>
    </tableColumn>
    <tableColumn id="17" xr3:uid="{00000000-0010-0000-0100-000011000000}" name="Column17" headerRowDxfId="74">
      <calculatedColumnFormula>GDP_deflator_in</calculatedColumnFormula>
    </tableColumn>
    <tableColumn id="18" xr3:uid="{00000000-0010-0000-0100-000012000000}" name="Column18" headerRowDxfId="73">
      <calculatedColumnFormula>GDP_deflator_in</calculatedColumnFormula>
    </tableColumn>
    <tableColumn id="19" xr3:uid="{00000000-0010-0000-0100-000013000000}" name="Column19" headerRowDxfId="72">
      <calculatedColumnFormula>GDP_deflator_in</calculatedColumnFormula>
    </tableColumn>
    <tableColumn id="20" xr3:uid="{00000000-0010-0000-0100-000014000000}" name="Column20" headerRowDxfId="71">
      <calculatedColumnFormula>GDP_deflator_in</calculatedColumnFormula>
    </tableColumn>
    <tableColumn id="21" xr3:uid="{00000000-0010-0000-0100-000015000000}" name="Column21" headerRowDxfId="70">
      <calculatedColumnFormula>GDP_deflator_in</calculatedColumnFormula>
    </tableColumn>
    <tableColumn id="22" xr3:uid="{00000000-0010-0000-0100-000016000000}" name="Column22" headerRowDxfId="69">
      <calculatedColumnFormula>GDP_deflator_in</calculatedColumnFormula>
    </tableColumn>
    <tableColumn id="23" xr3:uid="{00000000-0010-0000-0100-000017000000}" name="Column23" headerRowDxfId="68">
      <calculatedColumnFormula>GDP_deflator_in</calculatedColumnFormula>
    </tableColumn>
    <tableColumn id="24" xr3:uid="{00000000-0010-0000-0100-000018000000}" name="Column24" headerRowDxfId="67">
      <calculatedColumnFormula>GDP_deflator_in</calculatedColumnFormula>
    </tableColumn>
    <tableColumn id="25" xr3:uid="{00000000-0010-0000-0100-000019000000}" name="Column25" headerRowDxfId="66">
      <calculatedColumnFormula>GDP_deflator_in</calculatedColumnFormula>
    </tableColumn>
    <tableColumn id="26" xr3:uid="{00000000-0010-0000-0100-00001A000000}" name="Column26" headerRowDxfId="65">
      <calculatedColumnFormula>GDP_deflator_in</calculatedColumnFormula>
    </tableColumn>
    <tableColumn id="27" xr3:uid="{00000000-0010-0000-0100-00001B000000}" name="Column27" headerRowDxfId="64">
      <calculatedColumnFormula>GDP_deflator_in</calculatedColumnFormula>
    </tableColumn>
    <tableColumn id="28" xr3:uid="{00000000-0010-0000-0100-00001C000000}" name="Column28" headerRowDxfId="63">
      <calculatedColumnFormula>GDP_deflator_in</calculatedColumnFormula>
    </tableColumn>
    <tableColumn id="29" xr3:uid="{00000000-0010-0000-0100-00001D000000}" name="Column29" headerRowDxfId="62">
      <calculatedColumnFormula>GDP_deflator_in</calculatedColumnFormula>
    </tableColumn>
    <tableColumn id="30" xr3:uid="{00000000-0010-0000-0100-00001E000000}" name="Column30" headerRowDxfId="61">
      <calculatedColumnFormula>GDP_deflator_in</calculatedColumnFormula>
    </tableColumn>
    <tableColumn id="31" xr3:uid="{00000000-0010-0000-0100-00001F000000}" name="Column31" headerRowDxfId="60">
      <calculatedColumnFormula>GDP_deflator_in</calculatedColumnFormula>
    </tableColumn>
    <tableColumn id="32" xr3:uid="{00000000-0010-0000-0100-000020000000}" name="Column32" headerRowDxfId="59">
      <calculatedColumnFormula>GDP_deflator_in</calculatedColumnFormula>
    </tableColumn>
    <tableColumn id="33" xr3:uid="{00000000-0010-0000-0100-000021000000}" name="Column33" headerRowDxfId="58">
      <calculatedColumnFormula>GDP_deflator_in</calculatedColumnFormula>
    </tableColumn>
    <tableColumn id="34" xr3:uid="{00000000-0010-0000-0100-000022000000}" name="Column34" headerRowDxfId="57">
      <calculatedColumnFormula>GDP_deflator_in</calculatedColumnFormula>
    </tableColumn>
    <tableColumn id="35" xr3:uid="{00000000-0010-0000-0100-000023000000}" name="Column35" headerRowDxfId="56">
      <calculatedColumnFormula>GDP_deflator_in</calculatedColumnFormula>
    </tableColumn>
    <tableColumn id="36" xr3:uid="{00000000-0010-0000-0100-000024000000}" name="Column36" headerRowDxfId="55">
      <calculatedColumnFormula>GDP_deflator_in</calculatedColumnFormula>
    </tableColumn>
    <tableColumn id="37" xr3:uid="{00000000-0010-0000-0100-000025000000}" name="Column37" headerRowDxfId="54">
      <calculatedColumnFormula>GDP_deflator_in</calculatedColumnFormula>
    </tableColumn>
    <tableColumn id="38" xr3:uid="{00000000-0010-0000-0100-000026000000}" name="Column38" headerRowDxfId="53">
      <calculatedColumnFormula>GDP_deflator_in</calculatedColumnFormula>
    </tableColumn>
    <tableColumn id="39" xr3:uid="{00000000-0010-0000-0100-000027000000}" name="Column39" headerRowDxfId="52">
      <calculatedColumnFormula>GDP_deflator_in</calculatedColumnFormula>
    </tableColumn>
    <tableColumn id="40" xr3:uid="{00000000-0010-0000-0100-000028000000}" name="Column40" headerRowDxfId="51">
      <calculatedColumnFormula>GDP_deflator_in</calculatedColumnFormula>
    </tableColumn>
    <tableColumn id="41" xr3:uid="{00000000-0010-0000-0100-000029000000}" name="Column41" headerRowDxfId="50">
      <calculatedColumnFormula>GDP_deflator_in</calculatedColumnFormula>
    </tableColumn>
    <tableColumn id="42" xr3:uid="{00000000-0010-0000-0100-00002A000000}" name="Column42" headerRowDxfId="49">
      <calculatedColumnFormula>GDP_deflator_in</calculatedColumnFormula>
    </tableColumn>
    <tableColumn id="43" xr3:uid="{00000000-0010-0000-0100-00002B000000}" name="Column43" headerRowDxfId="48">
      <calculatedColumnFormula>GDP_deflator_in</calculatedColumnFormula>
    </tableColumn>
    <tableColumn id="44" xr3:uid="{00000000-0010-0000-0100-00002C000000}" name="Column44" headerRowDxfId="47">
      <calculatedColumnFormula>GDP_deflator_in</calculatedColumnFormula>
    </tableColumn>
    <tableColumn id="45" xr3:uid="{00000000-0010-0000-0100-00002D000000}" name="Column45" headerRowDxfId="46">
      <calculatedColumnFormula>GDP_deflator_in</calculatedColumnFormula>
    </tableColumn>
    <tableColumn id="46" xr3:uid="{00000000-0010-0000-0100-00002E000000}" name="Column46" headerRowDxfId="45">
      <calculatedColumnFormula>GDP_deflator_in</calculatedColumnFormula>
    </tableColumn>
    <tableColumn id="47" xr3:uid="{00000000-0010-0000-0100-00002F000000}" name="Column47" headerRowDxfId="44">
      <calculatedColumnFormula>GDP_deflator_in</calculatedColumnFormula>
    </tableColumn>
    <tableColumn id="48" xr3:uid="{00000000-0010-0000-0100-000030000000}" name="Column48" headerRowDxfId="43">
      <calculatedColumnFormula>GDP_deflator_in</calculatedColumnFormula>
    </tableColumn>
    <tableColumn id="49" xr3:uid="{00000000-0010-0000-0100-000031000000}" name="Column49" headerRowDxfId="42">
      <calculatedColumnFormula>GDP_deflator_in</calculatedColumnFormula>
    </tableColumn>
    <tableColumn id="50" xr3:uid="{00000000-0010-0000-0100-000032000000}" name="Column50" headerRowDxfId="41">
      <calculatedColumnFormula>GDP_deflator_in</calculatedColumnFormula>
    </tableColumn>
    <tableColumn id="51" xr3:uid="{00000000-0010-0000-0100-000033000000}" name="Column51" headerRowDxfId="40">
      <calculatedColumnFormula>GDP_deflator_in</calculatedColumnFormula>
    </tableColumn>
    <tableColumn id="52" xr3:uid="{00000000-0010-0000-0100-000034000000}" name="Column52" headerRowDxfId="39">
      <calculatedColumnFormula>GDP_deflator_in</calculatedColumnFormula>
    </tableColumn>
    <tableColumn id="53" xr3:uid="{00000000-0010-0000-0100-000035000000}" name="Column53" headerRowDxfId="38">
      <calculatedColumnFormula>GDP_deflator_in</calculatedColumnFormula>
    </tableColumn>
    <tableColumn id="54" xr3:uid="{00000000-0010-0000-0100-000036000000}" name="Column54" headerRowDxfId="37">
      <calculatedColumnFormula>GDP_deflator_in</calculatedColumnFormula>
    </tableColumn>
    <tableColumn id="55" xr3:uid="{00000000-0010-0000-0100-000037000000}" name="Column55" headerRowDxfId="36">
      <calculatedColumnFormula>GDP_deflator_in</calculatedColumnFormula>
    </tableColumn>
    <tableColumn id="56" xr3:uid="{00000000-0010-0000-0100-000038000000}" name="Column56" headerRowDxfId="35">
      <calculatedColumnFormula>GDP_deflator_in</calculatedColumnFormula>
    </tableColumn>
    <tableColumn id="57" xr3:uid="{00000000-0010-0000-0100-000039000000}" name="Column57" headerRowDxfId="34">
      <calculatedColumnFormula>GDP_deflator_in</calculatedColumnFormula>
    </tableColumn>
    <tableColumn id="58" xr3:uid="{00000000-0010-0000-0100-00003A000000}" name="Column58" headerRowDxfId="33">
      <calculatedColumnFormula>GDP_deflator_in</calculatedColumnFormula>
    </tableColumn>
    <tableColumn id="59" xr3:uid="{00000000-0010-0000-0100-00003B000000}" name="Column59" headerRowDxfId="32">
      <calculatedColumnFormula>GDP_deflator_in</calculatedColumnFormula>
    </tableColumn>
    <tableColumn id="60" xr3:uid="{00000000-0010-0000-0100-00003C000000}" name="Column60" headerRowDxfId="31">
      <calculatedColumnFormula>GDP_deflator_in</calculatedColumnFormula>
    </tableColumn>
    <tableColumn id="61" xr3:uid="{00000000-0010-0000-0100-00003D000000}" name="Column61" headerRowDxfId="30">
      <calculatedColumnFormula>GDP_deflator_in</calculatedColumnFormula>
    </tableColumn>
    <tableColumn id="62" xr3:uid="{00000000-0010-0000-0100-00003E000000}" name="Column62" headerRowDxfId="29">
      <calculatedColumnFormula>GDP_deflator_in</calculatedColumnFormula>
    </tableColumn>
    <tableColumn id="63" xr3:uid="{00000000-0010-0000-0100-00003F000000}" name="Column63" headerRowDxfId="28">
      <calculatedColumnFormula>GDP_deflator_in</calculatedColumnFormula>
    </tableColumn>
    <tableColumn id="64" xr3:uid="{00000000-0010-0000-0100-000040000000}" name="Column64" headerRowDxfId="27">
      <calculatedColumnFormula>GDP_deflator_in</calculatedColumnFormula>
    </tableColumn>
    <tableColumn id="65" xr3:uid="{00000000-0010-0000-0100-000041000000}" name="Column65" headerRowDxfId="26">
      <calculatedColumnFormula>GDP_deflator_in</calculatedColumnFormula>
    </tableColumn>
    <tableColumn id="66" xr3:uid="{00000000-0010-0000-0100-000042000000}" name="Column66" headerRowDxfId="25">
      <calculatedColumnFormula>GDP_deflator_in</calculatedColumnFormula>
    </tableColumn>
    <tableColumn id="67" xr3:uid="{00000000-0010-0000-0100-000043000000}" name="Column67" headerRowDxfId="24">
      <calculatedColumnFormula>GDP_deflator_in</calculatedColumnFormula>
    </tableColumn>
    <tableColumn id="68" xr3:uid="{00000000-0010-0000-0100-000044000000}" name="Column68" headerRowDxfId="23">
      <calculatedColumnFormula>GDP_deflator_in</calculatedColumnFormula>
    </tableColumn>
    <tableColumn id="69" xr3:uid="{00000000-0010-0000-0100-000045000000}" name="Column69" headerRowDxfId="22">
      <calculatedColumnFormula>GDP_deflator_in</calculatedColumnFormula>
    </tableColumn>
    <tableColumn id="70" xr3:uid="{00000000-0010-0000-0100-000046000000}" name="Column70" headerRowDxfId="21">
      <calculatedColumnFormula>GDP_deflator_in</calculatedColumnFormula>
    </tableColumn>
    <tableColumn id="71" xr3:uid="{00000000-0010-0000-0100-000047000000}" name="Column71" headerRowDxfId="20">
      <calculatedColumnFormula>GDP_deflator_in</calculatedColumnFormula>
    </tableColumn>
    <tableColumn id="72" xr3:uid="{00000000-0010-0000-0100-000048000000}" name="Column72" headerRowDxfId="19">
      <calculatedColumnFormula>GDP_deflator_in</calculatedColumnFormula>
    </tableColumn>
    <tableColumn id="73" xr3:uid="{00000000-0010-0000-0100-000049000000}" name="Column73" headerRowDxfId="18">
      <calculatedColumnFormula>GDP_deflator_in</calculatedColumnFormula>
    </tableColumn>
    <tableColumn id="74" xr3:uid="{00000000-0010-0000-0100-00004A000000}" name="Column74" headerRowDxfId="17">
      <calculatedColumnFormula>GDP_deflator_in</calculatedColumnFormula>
    </tableColumn>
    <tableColumn id="75" xr3:uid="{00000000-0010-0000-0100-00004B000000}" name="Column75" headerRowDxfId="16">
      <calculatedColumnFormula>GDP_deflator_in</calculatedColumnFormula>
    </tableColumn>
    <tableColumn id="76" xr3:uid="{00000000-0010-0000-0100-00004C000000}" name="Column76" headerRowDxfId="15">
      <calculatedColumnFormula>GDP_deflator_in</calculatedColumnFormula>
    </tableColumn>
    <tableColumn id="77" xr3:uid="{00000000-0010-0000-0100-00004D000000}" name="Column77" headerRowDxfId="14">
      <calculatedColumnFormula>GDP_deflator_in</calculatedColumnFormula>
    </tableColumn>
    <tableColumn id="78" xr3:uid="{00000000-0010-0000-0100-00004E000000}" name="Column78" headerRowDxfId="13">
      <calculatedColumnFormula>GDP_deflator_in</calculatedColumnFormula>
    </tableColumn>
    <tableColumn id="79" xr3:uid="{00000000-0010-0000-0100-00004F000000}" name="Column79" headerRowDxfId="12">
      <calculatedColumnFormula>GDP_deflator_in</calculatedColumnFormula>
    </tableColumn>
    <tableColumn id="80" xr3:uid="{00000000-0010-0000-0100-000050000000}" name="Column80" headerRowDxfId="11">
      <calculatedColumnFormula>GDP_deflator_in</calculatedColumnFormula>
    </tableColumn>
    <tableColumn id="81" xr3:uid="{00000000-0010-0000-0100-000051000000}" name="Column81" headerRowDxfId="10">
      <calculatedColumnFormula>GDP_deflator_in</calculatedColumnFormula>
    </tableColumn>
    <tableColumn id="82" xr3:uid="{00000000-0010-0000-0100-000052000000}" name="Column82" headerRowDxfId="9">
      <calculatedColumnFormula>GDP_deflator_in</calculatedColumnFormula>
    </tableColumn>
    <tableColumn id="83" xr3:uid="{00000000-0010-0000-0100-000053000000}" name="Column83" headerRowDxfId="8">
      <calculatedColumnFormula>GDP_deflator_in</calculatedColumnFormula>
    </tableColumn>
    <tableColumn id="84" xr3:uid="{00000000-0010-0000-0100-000054000000}" name="Column84" headerRowDxfId="7">
      <calculatedColumnFormula>GDP_deflator_in</calculatedColumnFormula>
    </tableColumn>
    <tableColumn id="85" xr3:uid="{00000000-0010-0000-0100-000055000000}" name="Column85" headerRowDxfId="6">
      <calculatedColumnFormula>GDP_deflator_in</calculatedColumnFormula>
    </tableColumn>
    <tableColumn id="86" xr3:uid="{00000000-0010-0000-0100-000056000000}" name="Column86" headerRowDxfId="5">
      <calculatedColumnFormula>GDP_deflator_in</calculatedColumnFormula>
    </tableColumn>
    <tableColumn id="87" xr3:uid="{00000000-0010-0000-0100-000057000000}" name="Column87" headerRowDxfId="4">
      <calculatedColumnFormula>GDP_deflator_in</calculatedColumnFormula>
    </tableColumn>
    <tableColumn id="88" xr3:uid="{00000000-0010-0000-0100-000058000000}" name="Column88" headerRowDxfId="3">
      <calculatedColumnFormula>GDP_deflator_in</calculatedColumnFormula>
    </tableColumn>
    <tableColumn id="89" xr3:uid="{00000000-0010-0000-0100-000059000000}" name="Column89" headerRowDxfId="2">
      <calculatedColumnFormula>GDP_deflator_in</calculatedColumnFormula>
    </tableColumn>
    <tableColumn id="90" xr3:uid="{00000000-0010-0000-0100-00005A000000}" name="Column90" headerRowDxfId="1">
      <calculatedColumnFormula>GDP_deflator_in</calculatedColumnFormula>
    </tableColumn>
    <tableColumn id="91" xr3:uid="{00000000-0010-0000-0100-00005B000000}" name="Column91" headerRowDxfId="0">
      <calculatedColumnFormula>GDP_deflator_in</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publications/valuing-greenhouse-gas-emissions-in-policy-appraisal/valuation-of-greenhouse-gas-emissions-for-policy-appraisal-and-evaluation" TargetMode="External"/><Relationship Id="rId1" Type="http://schemas.openxmlformats.org/officeDocument/2006/relationships/hyperlink" Target="mailto:tasm@dft.gov.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FC92"/>
  <sheetViews>
    <sheetView tabSelected="1" topLeftCell="A36" zoomScaleNormal="100" workbookViewId="0">
      <selection activeCell="C51" sqref="C51"/>
    </sheetView>
  </sheetViews>
  <sheetFormatPr defaultColWidth="0" defaultRowHeight="13" zeroHeight="1" x14ac:dyDescent="0.3"/>
  <cols>
    <col min="1" max="1" width="3.26953125" style="57" customWidth="1"/>
    <col min="2" max="2" width="11.453125" style="62" customWidth="1"/>
    <col min="3" max="3" width="9.1796875" style="62" customWidth="1"/>
    <col min="4" max="16" width="9.1796875" style="57" customWidth="1"/>
    <col min="17" max="17" width="45.81640625" style="57" customWidth="1"/>
    <col min="18" max="257" width="9.1796875" style="57" hidden="1"/>
    <col min="258" max="258" width="14.54296875" style="57" hidden="1"/>
    <col min="259" max="513" width="9.1796875" style="57" hidden="1"/>
    <col min="514" max="514" width="14.54296875" style="57" hidden="1"/>
    <col min="515" max="769" width="9.1796875" style="57" hidden="1"/>
    <col min="770" max="770" width="14.54296875" style="57" hidden="1"/>
    <col min="771" max="1025" width="9.1796875" style="57" hidden="1"/>
    <col min="1026" max="1026" width="14.54296875" style="57" hidden="1"/>
    <col min="1027" max="1281" width="9.1796875" style="57" hidden="1"/>
    <col min="1282" max="1282" width="14.54296875" style="57" hidden="1"/>
    <col min="1283" max="1537" width="9.1796875" style="57" hidden="1"/>
    <col min="1538" max="1538" width="14.54296875" style="57" hidden="1"/>
    <col min="1539" max="1793" width="9.1796875" style="57" hidden="1"/>
    <col min="1794" max="1794" width="14.54296875" style="57" hidden="1"/>
    <col min="1795" max="2049" width="9.1796875" style="57" hidden="1"/>
    <col min="2050" max="2050" width="14.54296875" style="57" hidden="1"/>
    <col min="2051" max="2305" width="9.1796875" style="57" hidden="1"/>
    <col min="2306" max="2306" width="14.54296875" style="57" hidden="1"/>
    <col min="2307" max="2561" width="9.1796875" style="57" hidden="1"/>
    <col min="2562" max="2562" width="14.54296875" style="57" hidden="1"/>
    <col min="2563" max="2817" width="9.1796875" style="57" hidden="1"/>
    <col min="2818" max="2818" width="14.54296875" style="57" hidden="1"/>
    <col min="2819" max="3073" width="9.1796875" style="57" hidden="1"/>
    <col min="3074" max="3074" width="14.54296875" style="57" hidden="1"/>
    <col min="3075" max="3329" width="9.1796875" style="57" hidden="1"/>
    <col min="3330" max="3330" width="14.54296875" style="57" hidden="1"/>
    <col min="3331" max="3585" width="9.1796875" style="57" hidden="1"/>
    <col min="3586" max="3586" width="14.54296875" style="57" hidden="1"/>
    <col min="3587" max="3841" width="9.1796875" style="57" hidden="1"/>
    <col min="3842" max="3842" width="14.54296875" style="57" hidden="1"/>
    <col min="3843" max="4097" width="9.1796875" style="57" hidden="1"/>
    <col min="4098" max="4098" width="14.54296875" style="57" hidden="1"/>
    <col min="4099" max="4353" width="9.1796875" style="57" hidden="1"/>
    <col min="4354" max="4354" width="14.54296875" style="57" hidden="1"/>
    <col min="4355" max="4609" width="9.1796875" style="57" hidden="1"/>
    <col min="4610" max="4610" width="14.54296875" style="57" hidden="1"/>
    <col min="4611" max="4865" width="9.1796875" style="57" hidden="1"/>
    <col min="4866" max="4866" width="14.54296875" style="57" hidden="1"/>
    <col min="4867" max="5121" width="9.1796875" style="57" hidden="1"/>
    <col min="5122" max="5122" width="14.54296875" style="57" hidden="1"/>
    <col min="5123" max="5377" width="9.1796875" style="57" hidden="1"/>
    <col min="5378" max="5378" width="14.54296875" style="57" hidden="1"/>
    <col min="5379" max="5633" width="9.1796875" style="57" hidden="1"/>
    <col min="5634" max="5634" width="14.54296875" style="57" hidden="1"/>
    <col min="5635" max="5889" width="9.1796875" style="57" hidden="1"/>
    <col min="5890" max="5890" width="14.54296875" style="57" hidden="1"/>
    <col min="5891" max="6145" width="9.1796875" style="57" hidden="1"/>
    <col min="6146" max="6146" width="14.54296875" style="57" hidden="1"/>
    <col min="6147" max="6401" width="9.1796875" style="57" hidden="1"/>
    <col min="6402" max="6402" width="14.54296875" style="57" hidden="1"/>
    <col min="6403" max="6657" width="9.1796875" style="57" hidden="1"/>
    <col min="6658" max="6658" width="14.54296875" style="57" hidden="1"/>
    <col min="6659" max="6913" width="9.1796875" style="57" hidden="1"/>
    <col min="6914" max="6914" width="14.54296875" style="57" hidden="1"/>
    <col min="6915" max="7169" width="9.1796875" style="57" hidden="1"/>
    <col min="7170" max="7170" width="14.54296875" style="57" hidden="1"/>
    <col min="7171" max="7425" width="9.1796875" style="57" hidden="1"/>
    <col min="7426" max="7426" width="14.54296875" style="57" hidden="1"/>
    <col min="7427" max="7681" width="9.1796875" style="57" hidden="1"/>
    <col min="7682" max="7682" width="14.54296875" style="57" hidden="1"/>
    <col min="7683" max="7937" width="9.1796875" style="57" hidden="1"/>
    <col min="7938" max="7938" width="14.54296875" style="57" hidden="1"/>
    <col min="7939" max="8193" width="9.1796875" style="57" hidden="1"/>
    <col min="8194" max="8194" width="14.54296875" style="57" hidden="1"/>
    <col min="8195" max="8449" width="9.1796875" style="57" hidden="1"/>
    <col min="8450" max="8450" width="14.54296875" style="57" hidden="1"/>
    <col min="8451" max="8705" width="9.1796875" style="57" hidden="1"/>
    <col min="8706" max="8706" width="14.54296875" style="57" hidden="1"/>
    <col min="8707" max="8961" width="9.1796875" style="57" hidden="1"/>
    <col min="8962" max="8962" width="14.54296875" style="57" hidden="1"/>
    <col min="8963" max="9217" width="9.1796875" style="57" hidden="1"/>
    <col min="9218" max="9218" width="14.54296875" style="57" hidden="1"/>
    <col min="9219" max="9473" width="9.1796875" style="57" hidden="1"/>
    <col min="9474" max="9474" width="14.54296875" style="57" hidden="1"/>
    <col min="9475" max="9729" width="9.1796875" style="57" hidden="1"/>
    <col min="9730" max="9730" width="14.54296875" style="57" hidden="1"/>
    <col min="9731" max="9985" width="9.1796875" style="57" hidden="1"/>
    <col min="9986" max="9986" width="14.54296875" style="57" hidden="1"/>
    <col min="9987" max="10241" width="9.1796875" style="57" hidden="1"/>
    <col min="10242" max="10242" width="14.54296875" style="57" hidden="1"/>
    <col min="10243" max="10497" width="9.1796875" style="57" hidden="1"/>
    <col min="10498" max="10498" width="14.54296875" style="57" hidden="1"/>
    <col min="10499" max="10753" width="9.1796875" style="57" hidden="1"/>
    <col min="10754" max="10754" width="14.54296875" style="57" hidden="1"/>
    <col min="10755" max="11009" width="9.1796875" style="57" hidden="1"/>
    <col min="11010" max="11010" width="14.54296875" style="57" hidden="1"/>
    <col min="11011" max="11265" width="9.1796875" style="57" hidden="1"/>
    <col min="11266" max="11266" width="14.54296875" style="57" hidden="1"/>
    <col min="11267" max="11521" width="9.1796875" style="57" hidden="1"/>
    <col min="11522" max="11522" width="14.54296875" style="57" hidden="1"/>
    <col min="11523" max="11777" width="9.1796875" style="57" hidden="1"/>
    <col min="11778" max="11778" width="14.54296875" style="57" hidden="1"/>
    <col min="11779" max="12033" width="9.1796875" style="57" hidden="1"/>
    <col min="12034" max="12034" width="14.54296875" style="57" hidden="1"/>
    <col min="12035" max="12289" width="9.1796875" style="57" hidden="1"/>
    <col min="12290" max="12290" width="14.54296875" style="57" hidden="1"/>
    <col min="12291" max="12545" width="9.1796875" style="57" hidden="1"/>
    <col min="12546" max="12546" width="14.54296875" style="57" hidden="1"/>
    <col min="12547" max="12801" width="9.1796875" style="57" hidden="1"/>
    <col min="12802" max="12802" width="14.54296875" style="57" hidden="1"/>
    <col min="12803" max="13057" width="9.1796875" style="57" hidden="1"/>
    <col min="13058" max="13058" width="14.54296875" style="57" hidden="1"/>
    <col min="13059" max="13313" width="9.1796875" style="57" hidden="1"/>
    <col min="13314" max="13314" width="14.54296875" style="57" hidden="1"/>
    <col min="13315" max="13569" width="9.1796875" style="57" hidden="1"/>
    <col min="13570" max="13570" width="14.54296875" style="57" hidden="1"/>
    <col min="13571" max="13825" width="9.1796875" style="57" hidden="1"/>
    <col min="13826" max="13826" width="14.54296875" style="57" hidden="1"/>
    <col min="13827" max="14081" width="9.1796875" style="57" hidden="1"/>
    <col min="14082" max="14082" width="14.54296875" style="57" hidden="1"/>
    <col min="14083" max="14337" width="9.1796875" style="57" hidden="1"/>
    <col min="14338" max="14338" width="14.54296875" style="57" hidden="1"/>
    <col min="14339" max="14593" width="9.1796875" style="57" hidden="1"/>
    <col min="14594" max="14594" width="14.54296875" style="57" hidden="1"/>
    <col min="14595" max="14849" width="9.1796875" style="57" hidden="1"/>
    <col min="14850" max="14850" width="14.54296875" style="57" hidden="1"/>
    <col min="14851" max="15105" width="9.1796875" style="57" hidden="1"/>
    <col min="15106" max="15106" width="14.54296875" style="57" hidden="1"/>
    <col min="15107" max="15361" width="9.1796875" style="57" hidden="1"/>
    <col min="15362" max="15362" width="14.54296875" style="57" hidden="1"/>
    <col min="15363" max="15617" width="9.1796875" style="57" hidden="1"/>
    <col min="15618" max="15618" width="14.54296875" style="57" hidden="1"/>
    <col min="15619" max="15873" width="9.1796875" style="57" hidden="1"/>
    <col min="15874" max="15874" width="14.54296875" style="57" hidden="1"/>
    <col min="15875" max="16129" width="9.1796875" style="57" hidden="1"/>
    <col min="16130" max="16130" width="14.54296875" style="57" hidden="1"/>
    <col min="16131" max="16383" width="9.1796875" style="57" hidden="1"/>
    <col min="16384" max="16384" width="20.26953125" style="57" customWidth="1"/>
  </cols>
  <sheetData>
    <row r="1" spans="2:3" x14ac:dyDescent="0.3"/>
    <row r="2" spans="2:3" x14ac:dyDescent="0.3"/>
    <row r="3" spans="2:3" x14ac:dyDescent="0.3"/>
    <row r="4" spans="2:3" x14ac:dyDescent="0.3"/>
    <row r="5" spans="2:3" x14ac:dyDescent="0.3">
      <c r="B5" s="63"/>
    </row>
    <row r="6" spans="2:3" s="43" customFormat="1" ht="18.5" x14ac:dyDescent="0.45">
      <c r="B6" s="43" t="s">
        <v>0</v>
      </c>
      <c r="C6" s="67"/>
    </row>
    <row r="7" spans="2:3" x14ac:dyDescent="0.3"/>
    <row r="8" spans="2:3" s="44" customFormat="1" ht="15.5" x14ac:dyDescent="0.35">
      <c r="B8" s="44" t="s">
        <v>1</v>
      </c>
      <c r="C8" s="68"/>
    </row>
    <row r="9" spans="2:3" x14ac:dyDescent="0.3">
      <c r="B9" s="62" t="s">
        <v>2</v>
      </c>
    </row>
    <row r="10" spans="2:3" x14ac:dyDescent="0.3"/>
    <row r="11" spans="2:3" s="44" customFormat="1" ht="15.5" x14ac:dyDescent="0.35">
      <c r="B11" s="44" t="s">
        <v>3</v>
      </c>
      <c r="C11" s="68"/>
    </row>
    <row r="12" spans="2:3" x14ac:dyDescent="0.3">
      <c r="B12" s="62" t="s">
        <v>257</v>
      </c>
    </row>
    <row r="13" spans="2:3" x14ac:dyDescent="0.3"/>
    <row r="14" spans="2:3" x14ac:dyDescent="0.3">
      <c r="B14" s="62" t="s">
        <v>4</v>
      </c>
    </row>
    <row r="15" spans="2:3" x14ac:dyDescent="0.3"/>
    <row r="16" spans="2:3" x14ac:dyDescent="0.3">
      <c r="B16" s="62">
        <v>1</v>
      </c>
      <c r="C16" s="62" t="s">
        <v>5</v>
      </c>
    </row>
    <row r="17" spans="2:3" x14ac:dyDescent="0.3">
      <c r="B17" s="62">
        <v>2</v>
      </c>
      <c r="C17" s="62" t="s">
        <v>6</v>
      </c>
    </row>
    <row r="18" spans="2:3" x14ac:dyDescent="0.3">
      <c r="B18" s="62">
        <v>3</v>
      </c>
      <c r="C18" s="62" t="s">
        <v>7</v>
      </c>
    </row>
    <row r="19" spans="2:3" x14ac:dyDescent="0.3"/>
    <row r="20" spans="2:3" x14ac:dyDescent="0.3">
      <c r="B20" s="62" t="s">
        <v>8</v>
      </c>
    </row>
    <row r="21" spans="2:3" x14ac:dyDescent="0.3"/>
    <row r="22" spans="2:3" x14ac:dyDescent="0.3">
      <c r="B22" s="62">
        <v>1</v>
      </c>
      <c r="C22" s="62" t="s">
        <v>9</v>
      </c>
    </row>
    <row r="23" spans="2:3" x14ac:dyDescent="0.3">
      <c r="B23" s="62">
        <v>2</v>
      </c>
      <c r="C23" s="62" t="s">
        <v>10</v>
      </c>
    </row>
    <row r="24" spans="2:3" x14ac:dyDescent="0.3">
      <c r="B24" s="62">
        <v>3</v>
      </c>
      <c r="C24" s="62" t="s">
        <v>11</v>
      </c>
    </row>
    <row r="25" spans="2:3" x14ac:dyDescent="0.3">
      <c r="B25" s="62">
        <v>4</v>
      </c>
      <c r="C25" s="62" t="s">
        <v>12</v>
      </c>
    </row>
    <row r="26" spans="2:3" x14ac:dyDescent="0.3">
      <c r="B26" s="62">
        <v>5</v>
      </c>
      <c r="C26" s="62" t="s">
        <v>278</v>
      </c>
    </row>
    <row r="27" spans="2:3" x14ac:dyDescent="0.3">
      <c r="B27" s="62">
        <v>6</v>
      </c>
      <c r="C27" s="62" t="s">
        <v>13</v>
      </c>
    </row>
    <row r="28" spans="2:3" x14ac:dyDescent="0.3">
      <c r="B28" s="62">
        <v>7</v>
      </c>
      <c r="C28" s="62" t="s">
        <v>14</v>
      </c>
    </row>
    <row r="29" spans="2:3" x14ac:dyDescent="0.3">
      <c r="B29" s="62">
        <v>8</v>
      </c>
      <c r="C29" s="62" t="s">
        <v>15</v>
      </c>
    </row>
    <row r="30" spans="2:3" x14ac:dyDescent="0.3">
      <c r="B30" s="62">
        <v>9</v>
      </c>
      <c r="C30" s="62" t="s">
        <v>16</v>
      </c>
    </row>
    <row r="31" spans="2:3" x14ac:dyDescent="0.3"/>
    <row r="32" spans="2:3" x14ac:dyDescent="0.3">
      <c r="B32" s="62" t="s">
        <v>17</v>
      </c>
    </row>
    <row r="33" spans="2:3" x14ac:dyDescent="0.3"/>
    <row r="34" spans="2:3" x14ac:dyDescent="0.3">
      <c r="B34" s="62">
        <v>1</v>
      </c>
      <c r="C34" s="62" t="s">
        <v>315</v>
      </c>
    </row>
    <row r="35" spans="2:3" x14ac:dyDescent="0.3">
      <c r="B35" s="62">
        <v>2</v>
      </c>
      <c r="C35" s="62" t="s">
        <v>316</v>
      </c>
    </row>
    <row r="36" spans="2:3" x14ac:dyDescent="0.3">
      <c r="B36" s="62">
        <v>3</v>
      </c>
      <c r="C36" s="62" t="s">
        <v>18</v>
      </c>
    </row>
    <row r="37" spans="2:3" x14ac:dyDescent="0.3">
      <c r="B37" s="62">
        <v>4</v>
      </c>
      <c r="C37" s="62" t="s">
        <v>19</v>
      </c>
    </row>
    <row r="38" spans="2:3" x14ac:dyDescent="0.3">
      <c r="B38" s="62">
        <v>5</v>
      </c>
      <c r="C38" s="62" t="s">
        <v>20</v>
      </c>
    </row>
    <row r="39" spans="2:3" x14ac:dyDescent="0.3">
      <c r="B39" s="62">
        <v>6</v>
      </c>
      <c r="C39" s="62" t="s">
        <v>21</v>
      </c>
    </row>
    <row r="40" spans="2:3" x14ac:dyDescent="0.3"/>
    <row r="41" spans="2:3" x14ac:dyDescent="0.3">
      <c r="B41" s="62" t="s">
        <v>314</v>
      </c>
    </row>
    <row r="42" spans="2:3" x14ac:dyDescent="0.3">
      <c r="B42" s="62" t="s">
        <v>317</v>
      </c>
    </row>
    <row r="43" spans="2:3" x14ac:dyDescent="0.3"/>
    <row r="44" spans="2:3" x14ac:dyDescent="0.3">
      <c r="B44" s="64" t="s">
        <v>22</v>
      </c>
      <c r="C44" s="62" t="s">
        <v>291</v>
      </c>
    </row>
    <row r="45" spans="2:3" x14ac:dyDescent="0.3">
      <c r="C45" s="62" t="s">
        <v>279</v>
      </c>
    </row>
    <row r="46" spans="2:3" x14ac:dyDescent="0.3">
      <c r="C46" s="62" t="s">
        <v>280</v>
      </c>
    </row>
    <row r="47" spans="2:3" x14ac:dyDescent="0.3"/>
    <row r="48" spans="2:3" s="44" customFormat="1" ht="15.5" x14ac:dyDescent="0.35">
      <c r="B48" s="44" t="s">
        <v>23</v>
      </c>
    </row>
    <row r="49" spans="2:15" x14ac:dyDescent="0.3">
      <c r="B49" s="12" t="s">
        <v>24</v>
      </c>
      <c r="C49" s="12" t="s">
        <v>25</v>
      </c>
    </row>
    <row r="50" spans="2:15" x14ac:dyDescent="0.3">
      <c r="B50" s="65">
        <v>45597</v>
      </c>
      <c r="C50" s="62" t="s">
        <v>347</v>
      </c>
    </row>
    <row r="51" spans="2:15" x14ac:dyDescent="0.3">
      <c r="B51" s="65">
        <v>45413</v>
      </c>
      <c r="C51" s="25" t="s">
        <v>342</v>
      </c>
    </row>
    <row r="52" spans="2:15" x14ac:dyDescent="0.3">
      <c r="B52" s="65">
        <v>45047</v>
      </c>
      <c r="C52" s="62" t="s">
        <v>261</v>
      </c>
    </row>
    <row r="53" spans="2:15" x14ac:dyDescent="0.3">
      <c r="B53" s="65">
        <v>44866</v>
      </c>
      <c r="C53" s="62" t="s">
        <v>260</v>
      </c>
    </row>
    <row r="54" spans="2:15" x14ac:dyDescent="0.3">
      <c r="B54" s="65">
        <v>44682</v>
      </c>
      <c r="C54" s="62" t="s">
        <v>259</v>
      </c>
    </row>
    <row r="55" spans="2:15" x14ac:dyDescent="0.3">
      <c r="B55" s="65">
        <v>44501</v>
      </c>
      <c r="C55" s="62" t="s">
        <v>258</v>
      </c>
    </row>
    <row r="56" spans="2:15" x14ac:dyDescent="0.3">
      <c r="B56" s="65">
        <v>44440</v>
      </c>
      <c r="C56" s="62" t="s">
        <v>256</v>
      </c>
      <c r="M56" s="73" t="s">
        <v>255</v>
      </c>
      <c r="O56" s="73"/>
    </row>
    <row r="57" spans="2:15" x14ac:dyDescent="0.3">
      <c r="B57" s="65">
        <v>44378</v>
      </c>
      <c r="C57" s="62" t="s">
        <v>254</v>
      </c>
    </row>
    <row r="58" spans="2:15" x14ac:dyDescent="0.3">
      <c r="B58" s="65">
        <v>44013</v>
      </c>
      <c r="C58" s="62" t="s">
        <v>26</v>
      </c>
    </row>
    <row r="59" spans="2:15" x14ac:dyDescent="0.3">
      <c r="B59" s="65">
        <v>44013</v>
      </c>
      <c r="C59" s="62" t="s">
        <v>27</v>
      </c>
    </row>
    <row r="60" spans="2:15" x14ac:dyDescent="0.3">
      <c r="B60" s="65">
        <v>43770</v>
      </c>
      <c r="C60" s="62" t="s">
        <v>28</v>
      </c>
    </row>
    <row r="61" spans="2:15" x14ac:dyDescent="0.3">
      <c r="B61" s="65">
        <v>43586</v>
      </c>
      <c r="C61" s="62" t="s">
        <v>28</v>
      </c>
    </row>
    <row r="62" spans="2:15" x14ac:dyDescent="0.3">
      <c r="B62" s="65">
        <v>43405</v>
      </c>
      <c r="C62" s="62" t="s">
        <v>27</v>
      </c>
    </row>
    <row r="63" spans="2:15" x14ac:dyDescent="0.3">
      <c r="B63" s="65">
        <v>43221</v>
      </c>
      <c r="C63" s="62" t="s">
        <v>27</v>
      </c>
    </row>
    <row r="64" spans="2:15" x14ac:dyDescent="0.3">
      <c r="B64" s="65">
        <v>43070</v>
      </c>
      <c r="C64" s="62" t="s">
        <v>28</v>
      </c>
    </row>
    <row r="65" spans="2:10" x14ac:dyDescent="0.3">
      <c r="B65" s="65">
        <v>42948</v>
      </c>
      <c r="C65" s="62" t="s">
        <v>28</v>
      </c>
    </row>
    <row r="66" spans="2:10" x14ac:dyDescent="0.3">
      <c r="B66" s="65">
        <v>42795</v>
      </c>
      <c r="C66" s="62" t="s">
        <v>28</v>
      </c>
    </row>
    <row r="67" spans="2:10" x14ac:dyDescent="0.3">
      <c r="B67" s="65">
        <v>42552</v>
      </c>
      <c r="C67" s="62" t="s">
        <v>28</v>
      </c>
    </row>
    <row r="68" spans="2:10" x14ac:dyDescent="0.3">
      <c r="B68" s="65">
        <v>42339</v>
      </c>
      <c r="C68" s="62" t="s">
        <v>28</v>
      </c>
    </row>
    <row r="69" spans="2:10" x14ac:dyDescent="0.3">
      <c r="B69" s="65">
        <v>42064</v>
      </c>
      <c r="C69" s="62" t="s">
        <v>29</v>
      </c>
    </row>
    <row r="70" spans="2:10" x14ac:dyDescent="0.3">
      <c r="B70" s="65">
        <v>41944</v>
      </c>
      <c r="C70" s="62" t="s">
        <v>30</v>
      </c>
      <c r="J70" s="58"/>
    </row>
    <row r="71" spans="2:10" x14ac:dyDescent="0.3">
      <c r="B71" s="25" t="s">
        <v>31</v>
      </c>
      <c r="C71" s="62" t="s">
        <v>32</v>
      </c>
    </row>
    <row r="72" spans="2:10" x14ac:dyDescent="0.3">
      <c r="B72" s="65">
        <v>41640</v>
      </c>
      <c r="C72" s="62" t="s">
        <v>33</v>
      </c>
    </row>
    <row r="73" spans="2:10" x14ac:dyDescent="0.3">
      <c r="B73" s="66">
        <v>41564</v>
      </c>
      <c r="C73" s="62" t="s">
        <v>34</v>
      </c>
    </row>
    <row r="74" spans="2:10" x14ac:dyDescent="0.3"/>
    <row r="75" spans="2:10" s="44" customFormat="1" ht="15.5" x14ac:dyDescent="0.35">
      <c r="B75" s="44" t="s">
        <v>35</v>
      </c>
    </row>
    <row r="76" spans="2:10" x14ac:dyDescent="0.3">
      <c r="B76" s="62" t="s">
        <v>36</v>
      </c>
    </row>
    <row r="77" spans="2:10" x14ac:dyDescent="0.3">
      <c r="B77" s="62" t="s">
        <v>37</v>
      </c>
    </row>
    <row r="78" spans="2:10" x14ac:dyDescent="0.3">
      <c r="B78" s="62" t="s">
        <v>38</v>
      </c>
    </row>
    <row r="79" spans="2:10" x14ac:dyDescent="0.3">
      <c r="B79" s="62" t="s">
        <v>39</v>
      </c>
    </row>
    <row r="80" spans="2:10" x14ac:dyDescent="0.3">
      <c r="B80" s="62" t="s">
        <v>40</v>
      </c>
    </row>
    <row r="81" spans="2:2" x14ac:dyDescent="0.3">
      <c r="B81" s="62" t="s">
        <v>41</v>
      </c>
    </row>
    <row r="82" spans="2:2" ht="14.5" x14ac:dyDescent="0.35">
      <c r="B82" s="72" t="s">
        <v>42</v>
      </c>
    </row>
    <row r="83" spans="2:2" x14ac:dyDescent="0.3"/>
    <row r="84" spans="2:2" x14ac:dyDescent="0.3"/>
    <row r="85" spans="2:2" x14ac:dyDescent="0.3"/>
    <row r="86" spans="2:2" x14ac:dyDescent="0.3"/>
    <row r="87" spans="2:2" x14ac:dyDescent="0.3"/>
    <row r="88" spans="2:2" x14ac:dyDescent="0.3"/>
    <row r="89" spans="2:2" x14ac:dyDescent="0.3"/>
    <row r="90" spans="2:2" x14ac:dyDescent="0.3"/>
    <row r="91" spans="2:2" x14ac:dyDescent="0.3"/>
    <row r="92" spans="2:2" x14ac:dyDescent="0.3"/>
  </sheetData>
  <hyperlinks>
    <hyperlink ref="B82" r:id="rId1" xr:uid="{00000000-0004-0000-0000-000000000000}"/>
    <hyperlink ref="M56" r:id="rId2" location="annex-1-carbon-values-in-2020-prices-per-tonne-of-co2" xr:uid="{7FAFE841-0BB4-45D4-9ED3-4F0ED0C5D503}"/>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Q101"/>
  <sheetViews>
    <sheetView showGridLines="0" zoomScale="70" zoomScaleNormal="70" workbookViewId="0">
      <selection activeCell="J87" sqref="J87"/>
    </sheetView>
  </sheetViews>
  <sheetFormatPr defaultColWidth="0" defaultRowHeight="14.5" zeroHeight="1" x14ac:dyDescent="0.35"/>
  <cols>
    <col min="1" max="1" width="9.1796875" customWidth="1"/>
    <col min="2" max="2" width="20.81640625" customWidth="1"/>
    <col min="3" max="3" width="9.1796875" customWidth="1"/>
    <col min="4" max="4" width="9.7265625" customWidth="1"/>
    <col min="5" max="94" width="9.1796875" customWidth="1"/>
    <col min="95" max="95" width="45.81640625" bestFit="1" customWidth="1"/>
    <col min="96" max="16384" width="9.1796875" hidden="1"/>
  </cols>
  <sheetData>
    <row r="1" spans="2:95" x14ac:dyDescent="0.35"/>
    <row r="2" spans="2:95" s="48" customFormat="1" ht="26" x14ac:dyDescent="0.6">
      <c r="B2" s="48" t="s">
        <v>43</v>
      </c>
    </row>
    <row r="3" spans="2:95" x14ac:dyDescent="0.35"/>
    <row r="4" spans="2:95" s="43" customFormat="1" ht="18.5" x14ac:dyDescent="0.45">
      <c r="B4" s="43" t="s">
        <v>44</v>
      </c>
    </row>
    <row r="5" spans="2:95" x14ac:dyDescent="0.35"/>
    <row r="6" spans="2:95" x14ac:dyDescent="0.35">
      <c r="B6" t="s">
        <v>9</v>
      </c>
      <c r="D6" s="118" t="s">
        <v>45</v>
      </c>
      <c r="E6" s="119"/>
      <c r="F6" s="119"/>
      <c r="G6" s="120"/>
      <c r="H6" s="39" t="s">
        <v>46</v>
      </c>
    </row>
    <row r="7" spans="2:95" x14ac:dyDescent="0.35">
      <c r="B7" t="s">
        <v>47</v>
      </c>
      <c r="D7" s="59">
        <v>2024</v>
      </c>
      <c r="E7" s="39" t="s">
        <v>48</v>
      </c>
    </row>
    <row r="8" spans="2:95" x14ac:dyDescent="0.35">
      <c r="B8" t="s">
        <v>49</v>
      </c>
      <c r="D8" s="59" t="s">
        <v>236</v>
      </c>
      <c r="E8" s="39" t="s">
        <v>50</v>
      </c>
    </row>
    <row r="9" spans="2:95" x14ac:dyDescent="0.35">
      <c r="B9" t="s">
        <v>51</v>
      </c>
      <c r="D9" s="74">
        <v>2024</v>
      </c>
      <c r="E9" s="39" t="s">
        <v>52</v>
      </c>
    </row>
    <row r="10" spans="2:95" x14ac:dyDescent="0.35">
      <c r="B10" t="s">
        <v>320</v>
      </c>
      <c r="D10" s="121" t="s">
        <v>321</v>
      </c>
      <c r="E10" s="122"/>
      <c r="F10" s="39" t="s">
        <v>286</v>
      </c>
      <c r="H10" s="77"/>
    </row>
    <row r="11" spans="2:95" x14ac:dyDescent="0.35"/>
    <row r="12" spans="2:95" s="43" customFormat="1" ht="18.5" x14ac:dyDescent="0.45">
      <c r="B12" s="43" t="s">
        <v>53</v>
      </c>
    </row>
    <row r="13" spans="2:95" x14ac:dyDescent="0.35"/>
    <row r="14" spans="2:95" x14ac:dyDescent="0.35">
      <c r="D14">
        <v>2010</v>
      </c>
      <c r="E14">
        <v>2011</v>
      </c>
      <c r="F14">
        <v>2012</v>
      </c>
      <c r="G14">
        <v>2013</v>
      </c>
      <c r="H14">
        <v>2014</v>
      </c>
      <c r="I14">
        <v>2015</v>
      </c>
      <c r="J14">
        <v>2016</v>
      </c>
      <c r="K14">
        <v>2017</v>
      </c>
      <c r="L14">
        <v>2018</v>
      </c>
      <c r="M14">
        <v>2019</v>
      </c>
      <c r="N14">
        <v>2020</v>
      </c>
      <c r="O14">
        <v>2021</v>
      </c>
      <c r="P14">
        <v>2022</v>
      </c>
      <c r="Q14">
        <v>2023</v>
      </c>
      <c r="R14">
        <v>2024</v>
      </c>
      <c r="S14">
        <v>2025</v>
      </c>
      <c r="T14">
        <v>2026</v>
      </c>
      <c r="U14">
        <v>2027</v>
      </c>
      <c r="V14">
        <v>2028</v>
      </c>
      <c r="W14">
        <v>2029</v>
      </c>
      <c r="X14">
        <v>2030</v>
      </c>
      <c r="Y14">
        <v>2031</v>
      </c>
      <c r="Z14">
        <v>2032</v>
      </c>
      <c r="AA14">
        <v>2033</v>
      </c>
      <c r="AB14">
        <v>2034</v>
      </c>
      <c r="AC14">
        <v>2035</v>
      </c>
      <c r="AD14">
        <v>2036</v>
      </c>
      <c r="AE14">
        <v>2037</v>
      </c>
      <c r="AF14">
        <v>2038</v>
      </c>
      <c r="AG14">
        <v>2039</v>
      </c>
      <c r="AH14">
        <v>2040</v>
      </c>
      <c r="AI14">
        <v>2041</v>
      </c>
      <c r="AJ14">
        <v>2042</v>
      </c>
      <c r="AK14">
        <v>2043</v>
      </c>
      <c r="AL14">
        <v>2044</v>
      </c>
      <c r="AM14">
        <v>2045</v>
      </c>
      <c r="AN14">
        <v>2046</v>
      </c>
      <c r="AO14">
        <v>2047</v>
      </c>
      <c r="AP14">
        <v>2048</v>
      </c>
      <c r="AQ14">
        <v>2049</v>
      </c>
      <c r="AR14">
        <v>2050</v>
      </c>
      <c r="AS14">
        <v>2051</v>
      </c>
      <c r="AT14">
        <v>2052</v>
      </c>
      <c r="AU14">
        <v>2053</v>
      </c>
      <c r="AV14">
        <v>2054</v>
      </c>
      <c r="AW14">
        <v>2055</v>
      </c>
      <c r="AX14">
        <v>2056</v>
      </c>
      <c r="AY14">
        <v>2057</v>
      </c>
      <c r="AZ14">
        <v>2058</v>
      </c>
      <c r="BA14">
        <v>2059</v>
      </c>
      <c r="BB14">
        <v>2060</v>
      </c>
      <c r="BC14">
        <v>2061</v>
      </c>
      <c r="BD14">
        <v>2062</v>
      </c>
      <c r="BE14">
        <v>2063</v>
      </c>
      <c r="BF14">
        <v>2064</v>
      </c>
      <c r="BG14">
        <v>2065</v>
      </c>
      <c r="BH14">
        <v>2066</v>
      </c>
      <c r="BI14">
        <v>2067</v>
      </c>
      <c r="BJ14">
        <v>2068</v>
      </c>
      <c r="BK14">
        <v>2069</v>
      </c>
      <c r="BL14">
        <v>2070</v>
      </c>
      <c r="BM14">
        <v>2071</v>
      </c>
      <c r="BN14">
        <v>2072</v>
      </c>
      <c r="BO14">
        <v>2073</v>
      </c>
      <c r="BP14">
        <v>2074</v>
      </c>
      <c r="BQ14">
        <v>2075</v>
      </c>
      <c r="BR14">
        <v>2076</v>
      </c>
      <c r="BS14">
        <v>2077</v>
      </c>
      <c r="BT14">
        <v>2078</v>
      </c>
      <c r="BU14">
        <v>2079</v>
      </c>
      <c r="BV14">
        <v>2080</v>
      </c>
      <c r="BW14">
        <v>2081</v>
      </c>
      <c r="BX14">
        <v>2082</v>
      </c>
      <c r="BY14">
        <v>2083</v>
      </c>
      <c r="BZ14">
        <v>2084</v>
      </c>
      <c r="CA14">
        <v>2085</v>
      </c>
      <c r="CB14">
        <v>2086</v>
      </c>
      <c r="CC14">
        <v>2087</v>
      </c>
      <c r="CD14">
        <v>2088</v>
      </c>
      <c r="CE14">
        <v>2089</v>
      </c>
      <c r="CF14">
        <v>2090</v>
      </c>
      <c r="CG14">
        <v>2091</v>
      </c>
      <c r="CH14">
        <v>2092</v>
      </c>
      <c r="CI14">
        <v>2093</v>
      </c>
      <c r="CJ14">
        <v>2094</v>
      </c>
      <c r="CK14">
        <v>2095</v>
      </c>
      <c r="CL14">
        <v>2096</v>
      </c>
      <c r="CM14">
        <v>2097</v>
      </c>
      <c r="CN14">
        <v>2098</v>
      </c>
      <c r="CO14">
        <v>2099</v>
      </c>
      <c r="CP14">
        <v>2100</v>
      </c>
      <c r="CQ14" s="39" t="s">
        <v>54</v>
      </c>
    </row>
    <row r="15" spans="2:95" s="44" customFormat="1" ht="15.5" x14ac:dyDescent="0.35">
      <c r="B15" s="44" t="s">
        <v>55</v>
      </c>
    </row>
    <row r="16" spans="2:95" s="61" customFormat="1" ht="15.5" x14ac:dyDescent="0.35"/>
    <row r="17" spans="2:95" x14ac:dyDescent="0.35">
      <c r="B17" t="s">
        <v>56</v>
      </c>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39" t="s">
        <v>57</v>
      </c>
    </row>
    <row r="18" spans="2:95" x14ac:dyDescent="0.35">
      <c r="B18" t="s">
        <v>58</v>
      </c>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39" t="s">
        <v>59</v>
      </c>
    </row>
    <row r="19" spans="2:95" x14ac:dyDescent="0.35">
      <c r="B19" t="s">
        <v>60</v>
      </c>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39" t="s">
        <v>61</v>
      </c>
    </row>
    <row r="20" spans="2:95" x14ac:dyDescent="0.35">
      <c r="B20" t="s">
        <v>62</v>
      </c>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39" t="s">
        <v>63</v>
      </c>
    </row>
    <row r="21" spans="2:95" x14ac:dyDescent="0.35"/>
    <row r="22" spans="2:95" s="44" customFormat="1" ht="15.5" x14ac:dyDescent="0.35">
      <c r="B22" s="44" t="s">
        <v>64</v>
      </c>
    </row>
    <row r="23" spans="2:95" s="61" customFormat="1" ht="15.5" x14ac:dyDescent="0.35"/>
    <row r="24" spans="2:95" x14ac:dyDescent="0.35">
      <c r="B24" t="s">
        <v>56</v>
      </c>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39" t="s">
        <v>65</v>
      </c>
    </row>
    <row r="25" spans="2:95" x14ac:dyDescent="0.35">
      <c r="B25" t="s">
        <v>58</v>
      </c>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39" t="s">
        <v>66</v>
      </c>
    </row>
    <row r="26" spans="2:95" x14ac:dyDescent="0.35">
      <c r="B26" t="s">
        <v>60</v>
      </c>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39" t="s">
        <v>67</v>
      </c>
    </row>
    <row r="27" spans="2:95" x14ac:dyDescent="0.35">
      <c r="B27" t="s">
        <v>62</v>
      </c>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39" t="s">
        <v>68</v>
      </c>
    </row>
    <row r="28" spans="2:95" x14ac:dyDescent="0.35"/>
    <row r="29" spans="2:95" s="43" customFormat="1" ht="18.5" x14ac:dyDescent="0.45">
      <c r="B29" s="43" t="s">
        <v>69</v>
      </c>
    </row>
    <row r="30" spans="2:95" x14ac:dyDescent="0.35"/>
    <row r="31" spans="2:95" s="44" customFormat="1" ht="15.5" x14ac:dyDescent="0.35">
      <c r="B31" s="44" t="s">
        <v>265</v>
      </c>
    </row>
    <row r="32" spans="2:95" x14ac:dyDescent="0.35"/>
    <row r="33" spans="2:95" x14ac:dyDescent="0.35">
      <c r="B33" t="s">
        <v>267</v>
      </c>
      <c r="D33" s="47">
        <v>2010</v>
      </c>
      <c r="E33" s="39" t="s">
        <v>70</v>
      </c>
    </row>
    <row r="34" spans="2:95" x14ac:dyDescent="0.35"/>
    <row r="35" spans="2:95" x14ac:dyDescent="0.35">
      <c r="D35">
        <f t="shared" ref="D35:AI35" si="0">year_in</f>
        <v>2010</v>
      </c>
      <c r="E35">
        <f t="shared" si="0"/>
        <v>2011</v>
      </c>
      <c r="F35">
        <f t="shared" si="0"/>
        <v>2012</v>
      </c>
      <c r="G35">
        <f t="shared" si="0"/>
        <v>2013</v>
      </c>
      <c r="H35">
        <f t="shared" si="0"/>
        <v>2014</v>
      </c>
      <c r="I35">
        <f t="shared" si="0"/>
        <v>2015</v>
      </c>
      <c r="J35">
        <f t="shared" si="0"/>
        <v>2016</v>
      </c>
      <c r="K35">
        <f t="shared" si="0"/>
        <v>2017</v>
      </c>
      <c r="L35">
        <f t="shared" si="0"/>
        <v>2018</v>
      </c>
      <c r="M35">
        <f t="shared" si="0"/>
        <v>2019</v>
      </c>
      <c r="N35">
        <f t="shared" si="0"/>
        <v>2020</v>
      </c>
      <c r="O35">
        <f t="shared" si="0"/>
        <v>2021</v>
      </c>
      <c r="P35">
        <f t="shared" si="0"/>
        <v>2022</v>
      </c>
      <c r="Q35">
        <f t="shared" si="0"/>
        <v>2023</v>
      </c>
      <c r="R35">
        <f t="shared" si="0"/>
        <v>2024</v>
      </c>
      <c r="S35">
        <f t="shared" si="0"/>
        <v>2025</v>
      </c>
      <c r="T35">
        <f t="shared" si="0"/>
        <v>2026</v>
      </c>
      <c r="U35">
        <f t="shared" si="0"/>
        <v>2027</v>
      </c>
      <c r="V35">
        <f t="shared" si="0"/>
        <v>2028</v>
      </c>
      <c r="W35">
        <f t="shared" si="0"/>
        <v>2029</v>
      </c>
      <c r="X35">
        <f t="shared" si="0"/>
        <v>2030</v>
      </c>
      <c r="Y35">
        <f t="shared" si="0"/>
        <v>2031</v>
      </c>
      <c r="Z35">
        <f t="shared" si="0"/>
        <v>2032</v>
      </c>
      <c r="AA35">
        <f t="shared" si="0"/>
        <v>2033</v>
      </c>
      <c r="AB35">
        <f t="shared" si="0"/>
        <v>2034</v>
      </c>
      <c r="AC35">
        <f t="shared" si="0"/>
        <v>2035</v>
      </c>
      <c r="AD35">
        <f t="shared" si="0"/>
        <v>2036</v>
      </c>
      <c r="AE35">
        <f t="shared" si="0"/>
        <v>2037</v>
      </c>
      <c r="AF35">
        <f t="shared" si="0"/>
        <v>2038</v>
      </c>
      <c r="AG35">
        <f t="shared" si="0"/>
        <v>2039</v>
      </c>
      <c r="AH35">
        <f t="shared" si="0"/>
        <v>2040</v>
      </c>
      <c r="AI35">
        <f t="shared" si="0"/>
        <v>2041</v>
      </c>
      <c r="AJ35">
        <f t="shared" ref="AJ35:BO35" si="1">year_in</f>
        <v>2042</v>
      </c>
      <c r="AK35">
        <f t="shared" si="1"/>
        <v>2043</v>
      </c>
      <c r="AL35">
        <f t="shared" si="1"/>
        <v>2044</v>
      </c>
      <c r="AM35">
        <f t="shared" si="1"/>
        <v>2045</v>
      </c>
      <c r="AN35">
        <f t="shared" si="1"/>
        <v>2046</v>
      </c>
      <c r="AO35">
        <f t="shared" si="1"/>
        <v>2047</v>
      </c>
      <c r="AP35">
        <f t="shared" si="1"/>
        <v>2048</v>
      </c>
      <c r="AQ35">
        <f t="shared" si="1"/>
        <v>2049</v>
      </c>
      <c r="AR35">
        <f t="shared" si="1"/>
        <v>2050</v>
      </c>
      <c r="AS35">
        <f t="shared" si="1"/>
        <v>2051</v>
      </c>
      <c r="AT35">
        <f t="shared" si="1"/>
        <v>2052</v>
      </c>
      <c r="AU35">
        <f t="shared" si="1"/>
        <v>2053</v>
      </c>
      <c r="AV35">
        <f t="shared" si="1"/>
        <v>2054</v>
      </c>
      <c r="AW35">
        <f t="shared" si="1"/>
        <v>2055</v>
      </c>
      <c r="AX35">
        <f t="shared" si="1"/>
        <v>2056</v>
      </c>
      <c r="AY35">
        <f t="shared" si="1"/>
        <v>2057</v>
      </c>
      <c r="AZ35">
        <f t="shared" si="1"/>
        <v>2058</v>
      </c>
      <c r="BA35">
        <f t="shared" si="1"/>
        <v>2059</v>
      </c>
      <c r="BB35">
        <f t="shared" si="1"/>
        <v>2060</v>
      </c>
      <c r="BC35">
        <f t="shared" si="1"/>
        <v>2061</v>
      </c>
      <c r="BD35">
        <f t="shared" si="1"/>
        <v>2062</v>
      </c>
      <c r="BE35">
        <f t="shared" si="1"/>
        <v>2063</v>
      </c>
      <c r="BF35">
        <f t="shared" si="1"/>
        <v>2064</v>
      </c>
      <c r="BG35">
        <f t="shared" si="1"/>
        <v>2065</v>
      </c>
      <c r="BH35">
        <f t="shared" si="1"/>
        <v>2066</v>
      </c>
      <c r="BI35">
        <f t="shared" si="1"/>
        <v>2067</v>
      </c>
      <c r="BJ35">
        <f t="shared" si="1"/>
        <v>2068</v>
      </c>
      <c r="BK35">
        <f t="shared" si="1"/>
        <v>2069</v>
      </c>
      <c r="BL35">
        <f t="shared" si="1"/>
        <v>2070</v>
      </c>
      <c r="BM35">
        <f t="shared" si="1"/>
        <v>2071</v>
      </c>
      <c r="BN35">
        <f t="shared" si="1"/>
        <v>2072</v>
      </c>
      <c r="BO35">
        <f t="shared" si="1"/>
        <v>2073</v>
      </c>
      <c r="BP35">
        <f t="shared" ref="BP35:CP35" si="2">year_in</f>
        <v>2074</v>
      </c>
      <c r="BQ35">
        <f t="shared" si="2"/>
        <v>2075</v>
      </c>
      <c r="BR35">
        <f t="shared" si="2"/>
        <v>2076</v>
      </c>
      <c r="BS35">
        <f t="shared" si="2"/>
        <v>2077</v>
      </c>
      <c r="BT35">
        <f t="shared" si="2"/>
        <v>2078</v>
      </c>
      <c r="BU35">
        <f t="shared" si="2"/>
        <v>2079</v>
      </c>
      <c r="BV35">
        <f t="shared" si="2"/>
        <v>2080</v>
      </c>
      <c r="BW35">
        <f t="shared" si="2"/>
        <v>2081</v>
      </c>
      <c r="BX35">
        <f t="shared" si="2"/>
        <v>2082</v>
      </c>
      <c r="BY35">
        <f t="shared" si="2"/>
        <v>2083</v>
      </c>
      <c r="BZ35">
        <f t="shared" si="2"/>
        <v>2084</v>
      </c>
      <c r="CA35">
        <f t="shared" si="2"/>
        <v>2085</v>
      </c>
      <c r="CB35">
        <f t="shared" si="2"/>
        <v>2086</v>
      </c>
      <c r="CC35">
        <f t="shared" si="2"/>
        <v>2087</v>
      </c>
      <c r="CD35">
        <f t="shared" si="2"/>
        <v>2088</v>
      </c>
      <c r="CE35">
        <f t="shared" si="2"/>
        <v>2089</v>
      </c>
      <c r="CF35">
        <f t="shared" si="2"/>
        <v>2090</v>
      </c>
      <c r="CG35">
        <f t="shared" si="2"/>
        <v>2091</v>
      </c>
      <c r="CH35">
        <f t="shared" si="2"/>
        <v>2092</v>
      </c>
      <c r="CI35">
        <f t="shared" si="2"/>
        <v>2093</v>
      </c>
      <c r="CJ35">
        <f t="shared" si="2"/>
        <v>2094</v>
      </c>
      <c r="CK35">
        <f t="shared" si="2"/>
        <v>2095</v>
      </c>
      <c r="CL35">
        <f t="shared" si="2"/>
        <v>2096</v>
      </c>
      <c r="CM35">
        <f t="shared" si="2"/>
        <v>2097</v>
      </c>
      <c r="CN35">
        <f t="shared" si="2"/>
        <v>2098</v>
      </c>
      <c r="CO35">
        <f t="shared" si="2"/>
        <v>2099</v>
      </c>
      <c r="CP35">
        <f t="shared" si="2"/>
        <v>2100</v>
      </c>
    </row>
    <row r="36" spans="2:95" x14ac:dyDescent="0.35">
      <c r="B36" t="s">
        <v>71</v>
      </c>
      <c r="D36" s="46">
        <v>83.917622490391196</v>
      </c>
      <c r="E36" s="46">
        <v>85.19555582780832</v>
      </c>
      <c r="F36" s="46">
        <v>86.492950078993218</v>
      </c>
      <c r="G36" s="46">
        <v>87.810101603038802</v>
      </c>
      <c r="H36" s="46">
        <v>89.147311272120604</v>
      </c>
      <c r="I36" s="46">
        <v>90.504884540223969</v>
      </c>
      <c r="J36" s="46">
        <v>91.883131512917714</v>
      </c>
      <c r="K36" s="46">
        <v>93.282367018190584</v>
      </c>
      <c r="L36" s="46">
        <v>94.702910678366081</v>
      </c>
      <c r="M36" s="46">
        <v>96.145086983112776</v>
      </c>
      <c r="N36" s="46">
        <v>97.609225363566267</v>
      </c>
      <c r="O36" s="46">
        <v>99.438926256785038</v>
      </c>
      <c r="P36" s="46">
        <v>100.95322462617771</v>
      </c>
      <c r="Q36" s="46">
        <v>102.49058337683017</v>
      </c>
      <c r="R36" s="46">
        <v>104.05135368206108</v>
      </c>
      <c r="S36" s="46">
        <v>105.63589206300618</v>
      </c>
      <c r="T36" s="46">
        <v>107.24456047005704</v>
      </c>
      <c r="U36" s="46">
        <v>108.87772636554013</v>
      </c>
      <c r="V36" s="46">
        <v>110.53576280765496</v>
      </c>
      <c r="W36" s="46">
        <v>112.21904853569032</v>
      </c>
      <c r="X36" s="46">
        <v>113.9279680565384</v>
      </c>
      <c r="Y36" s="46">
        <v>115.66291173252631</v>
      </c>
      <c r="Z36" s="46">
        <v>117.42427587058508</v>
      </c>
      <c r="AA36" s="46">
        <v>119.21246281277672</v>
      </c>
      <c r="AB36" s="46">
        <v>121.02788102819973</v>
      </c>
      <c r="AC36" s="46">
        <v>122.87094520629414</v>
      </c>
      <c r="AD36" s="46">
        <v>124.74207635156766</v>
      </c>
      <c r="AE36" s="46">
        <v>126.64170187976411</v>
      </c>
      <c r="AF36" s="46">
        <v>128.57025571549656</v>
      </c>
      <c r="AG36" s="46">
        <v>130.52817839136705</v>
      </c>
      <c r="AH36" s="46">
        <v>132.515917148596</v>
      </c>
      <c r="AI36" s="46">
        <v>134.50365590582493</v>
      </c>
      <c r="AJ36" s="46">
        <v>136.52121074441231</v>
      </c>
      <c r="AK36" s="46">
        <v>138.56902890557848</v>
      </c>
      <c r="AL36" s="46">
        <v>140.64756433916216</v>
      </c>
      <c r="AM36" s="46">
        <v>142.75727780424958</v>
      </c>
      <c r="AN36" s="46">
        <v>144.89863697131332</v>
      </c>
      <c r="AO36" s="46">
        <v>147.07211652588299</v>
      </c>
      <c r="AP36" s="46">
        <v>149.27819827377121</v>
      </c>
      <c r="AQ36" s="46">
        <v>151.51737124787775</v>
      </c>
      <c r="AR36" s="46">
        <v>153.7901318165959</v>
      </c>
      <c r="AS36" s="46">
        <v>156.09698379384483</v>
      </c>
      <c r="AT36" s="46">
        <v>158.43843855075247</v>
      </c>
      <c r="AU36" s="46">
        <v>160.81501512901374</v>
      </c>
      <c r="AV36" s="46">
        <v>163.22724035594894</v>
      </c>
      <c r="AW36" s="46">
        <v>165.67564896128815</v>
      </c>
      <c r="AX36" s="46">
        <v>168.16078369570747</v>
      </c>
      <c r="AY36" s="46">
        <v>170.68319545114306</v>
      </c>
      <c r="AZ36" s="46">
        <v>173.24344338291019</v>
      </c>
      <c r="BA36" s="46">
        <v>175.84209503365381</v>
      </c>
      <c r="BB36" s="46">
        <v>178.4797264591586</v>
      </c>
      <c r="BC36" s="46">
        <v>181.15692235604598</v>
      </c>
      <c r="BD36" s="46">
        <v>183.87427619138666</v>
      </c>
      <c r="BE36" s="46">
        <v>186.63239033425742</v>
      </c>
      <c r="BF36" s="46">
        <v>189.43187618927129</v>
      </c>
      <c r="BG36" s="46">
        <v>192.27335433211033</v>
      </c>
      <c r="BH36" s="46">
        <v>195.15745464709195</v>
      </c>
      <c r="BI36" s="46">
        <v>198.08481646679834</v>
      </c>
      <c r="BJ36" s="46">
        <v>201.05608871380028</v>
      </c>
      <c r="BK36" s="46">
        <v>204.07193004450724</v>
      </c>
      <c r="BL36" s="46">
        <v>207.13300899517486</v>
      </c>
      <c r="BM36" s="46">
        <v>210.24000413010245</v>
      </c>
      <c r="BN36" s="46">
        <v>213.39360419205397</v>
      </c>
      <c r="BO36" s="46">
        <v>216.59450825493477</v>
      </c>
      <c r="BP36" s="46">
        <v>219.84342587875875</v>
      </c>
      <c r="BQ36" s="46">
        <v>223.1410772669401</v>
      </c>
      <c r="BR36" s="46">
        <v>226.48819342594419</v>
      </c>
      <c r="BS36" s="46">
        <v>229.88551632733336</v>
      </c>
      <c r="BT36" s="46">
        <v>233.33379907224335</v>
      </c>
      <c r="BU36" s="46">
        <v>236.83380605832696</v>
      </c>
      <c r="BV36" s="46">
        <v>240.38631314920181</v>
      </c>
      <c r="BW36" s="46">
        <v>243.99210784643984</v>
      </c>
      <c r="BX36" s="46">
        <v>247.65198946413645</v>
      </c>
      <c r="BY36" s="46">
        <v>251.36676930609843</v>
      </c>
      <c r="BZ36" s="46">
        <v>255.1372708456899</v>
      </c>
      <c r="CA36" s="46">
        <v>258.96432990837519</v>
      </c>
      <c r="CB36" s="46">
        <v>262.84879485700077</v>
      </c>
      <c r="CC36" s="46">
        <v>266.79152677985576</v>
      </c>
      <c r="CD36" s="46">
        <v>270.79339968155358</v>
      </c>
      <c r="CE36" s="46">
        <v>274.85530067677684</v>
      </c>
      <c r="CF36" s="46">
        <v>278.97813018692847</v>
      </c>
      <c r="CG36" s="46">
        <v>283.16280213973243</v>
      </c>
      <c r="CH36" s="46">
        <v>287.41024417182831</v>
      </c>
      <c r="CI36" s="46">
        <v>291.72139783440576</v>
      </c>
      <c r="CJ36" s="46">
        <v>296.09721880192177</v>
      </c>
      <c r="CK36" s="46">
        <v>300.53867708395063</v>
      </c>
      <c r="CL36" s="46">
        <v>305.04675724020984</v>
      </c>
      <c r="CM36" s="46">
        <v>309.62245859881295</v>
      </c>
      <c r="CN36" s="46">
        <v>314.26679547779514</v>
      </c>
      <c r="CO36" s="46">
        <v>318.98079740996207</v>
      </c>
      <c r="CP36" s="46">
        <v>323.76550937111148</v>
      </c>
      <c r="CQ36" s="39" t="s">
        <v>275</v>
      </c>
    </row>
    <row r="37" spans="2:95" x14ac:dyDescent="0.35">
      <c r="B37" t="s">
        <v>72</v>
      </c>
      <c r="D37" s="46">
        <v>167.83524498078239</v>
      </c>
      <c r="E37" s="46">
        <v>170.39111165561664</v>
      </c>
      <c r="F37" s="46">
        <v>172.98590015798644</v>
      </c>
      <c r="G37" s="46">
        <v>175.6202032060776</v>
      </c>
      <c r="H37" s="46">
        <v>178.29462254424121</v>
      </c>
      <c r="I37" s="46">
        <v>181.00976908044794</v>
      </c>
      <c r="J37" s="46">
        <v>183.76626302583543</v>
      </c>
      <c r="K37" s="46">
        <v>186.56473403638117</v>
      </c>
      <c r="L37" s="46">
        <v>189.40582135673216</v>
      </c>
      <c r="M37" s="46">
        <v>192.29017396622555</v>
      </c>
      <c r="N37" s="46">
        <v>195.21845072713253</v>
      </c>
      <c r="O37" s="46">
        <v>198.87785251357008</v>
      </c>
      <c r="P37" s="46">
        <v>201.90644925235543</v>
      </c>
      <c r="Q37" s="46">
        <v>204.98116675366035</v>
      </c>
      <c r="R37" s="46">
        <v>208.10270736412215</v>
      </c>
      <c r="S37" s="46">
        <v>211.27178412601236</v>
      </c>
      <c r="T37" s="46">
        <v>214.48912094011408</v>
      </c>
      <c r="U37" s="46">
        <v>217.75545273108025</v>
      </c>
      <c r="V37" s="46">
        <v>221.07152561530992</v>
      </c>
      <c r="W37" s="46">
        <v>224.43809707138064</v>
      </c>
      <c r="X37" s="46">
        <v>227.85593611307681</v>
      </c>
      <c r="Y37" s="46">
        <v>231.32582346505262</v>
      </c>
      <c r="Z37" s="46">
        <v>234.84855174117016</v>
      </c>
      <c r="AA37" s="46">
        <v>238.42492562555344</v>
      </c>
      <c r="AB37" s="46">
        <v>242.05576205639946</v>
      </c>
      <c r="AC37" s="46">
        <v>245.74189041258828</v>
      </c>
      <c r="AD37" s="46">
        <v>249.48415270313532</v>
      </c>
      <c r="AE37" s="46">
        <v>253.28340375952823</v>
      </c>
      <c r="AF37" s="46">
        <v>257.14051143099312</v>
      </c>
      <c r="AG37" s="46">
        <v>261.0563567827341</v>
      </c>
      <c r="AH37" s="46">
        <v>265.03183429719201</v>
      </c>
      <c r="AI37" s="46">
        <v>269.00731181164986</v>
      </c>
      <c r="AJ37" s="46">
        <v>273.04242148882463</v>
      </c>
      <c r="AK37" s="46">
        <v>277.13805781115695</v>
      </c>
      <c r="AL37" s="46">
        <v>281.29512867832432</v>
      </c>
      <c r="AM37" s="46">
        <v>285.51455560849917</v>
      </c>
      <c r="AN37" s="46">
        <v>289.79727394262665</v>
      </c>
      <c r="AO37" s="46">
        <v>294.14423305176598</v>
      </c>
      <c r="AP37" s="46">
        <v>298.55639654754242</v>
      </c>
      <c r="AQ37" s="46">
        <v>303.03474249575549</v>
      </c>
      <c r="AR37" s="46">
        <v>307.58026363319181</v>
      </c>
      <c r="AS37" s="46">
        <v>312.19396758768966</v>
      </c>
      <c r="AT37" s="46">
        <v>316.87687710150493</v>
      </c>
      <c r="AU37" s="46">
        <v>321.63003025802749</v>
      </c>
      <c r="AV37" s="46">
        <v>326.45448071189787</v>
      </c>
      <c r="AW37" s="46">
        <v>331.35129792257629</v>
      </c>
      <c r="AX37" s="46">
        <v>336.32156739141493</v>
      </c>
      <c r="AY37" s="46">
        <v>341.36639090228613</v>
      </c>
      <c r="AZ37" s="46">
        <v>346.48688676582037</v>
      </c>
      <c r="BA37" s="46">
        <v>351.68419006730761</v>
      </c>
      <c r="BB37" s="46">
        <v>356.9594529183172</v>
      </c>
      <c r="BC37" s="46">
        <v>362.31384471209196</v>
      </c>
      <c r="BD37" s="46">
        <v>367.74855238277331</v>
      </c>
      <c r="BE37" s="46">
        <v>373.26478066851485</v>
      </c>
      <c r="BF37" s="46">
        <v>378.86375237854259</v>
      </c>
      <c r="BG37" s="46">
        <v>384.54670866422066</v>
      </c>
      <c r="BH37" s="46">
        <v>390.31490929418391</v>
      </c>
      <c r="BI37" s="46">
        <v>396.16963293359669</v>
      </c>
      <c r="BJ37" s="46">
        <v>402.11217742760056</v>
      </c>
      <c r="BK37" s="46">
        <v>408.14386008901448</v>
      </c>
      <c r="BL37" s="46">
        <v>414.26601799034972</v>
      </c>
      <c r="BM37" s="46">
        <v>420.4800082602049</v>
      </c>
      <c r="BN37" s="46">
        <v>426.78720838410794</v>
      </c>
      <c r="BO37" s="46">
        <v>433.18901650986953</v>
      </c>
      <c r="BP37" s="46">
        <v>439.6868517575175</v>
      </c>
      <c r="BQ37" s="46">
        <v>446.2821545338802</v>
      </c>
      <c r="BR37" s="46">
        <v>452.97638685188838</v>
      </c>
      <c r="BS37" s="46">
        <v>459.77103265466673</v>
      </c>
      <c r="BT37" s="46">
        <v>466.6675981444867</v>
      </c>
      <c r="BU37" s="46">
        <v>473.66761211665391</v>
      </c>
      <c r="BV37" s="46">
        <v>480.77262629840362</v>
      </c>
      <c r="BW37" s="46">
        <v>487.98421569287967</v>
      </c>
      <c r="BX37" s="46">
        <v>495.3039789282729</v>
      </c>
      <c r="BY37" s="46">
        <v>502.73353861219687</v>
      </c>
      <c r="BZ37" s="46">
        <v>510.2745416913798</v>
      </c>
      <c r="CA37" s="46">
        <v>517.92865981675038</v>
      </c>
      <c r="CB37" s="46">
        <v>525.69758971400154</v>
      </c>
      <c r="CC37" s="46">
        <v>533.58305355971152</v>
      </c>
      <c r="CD37" s="46">
        <v>541.58679936310716</v>
      </c>
      <c r="CE37" s="46">
        <v>549.71060135355367</v>
      </c>
      <c r="CF37" s="46">
        <v>557.95626037385694</v>
      </c>
      <c r="CG37" s="46">
        <v>566.32560427946487</v>
      </c>
      <c r="CH37" s="46">
        <v>574.82048834365662</v>
      </c>
      <c r="CI37" s="46">
        <v>583.44279566881153</v>
      </c>
      <c r="CJ37" s="46">
        <v>592.19443760384354</v>
      </c>
      <c r="CK37" s="46">
        <v>601.07735416790126</v>
      </c>
      <c r="CL37" s="46">
        <v>610.09351448041969</v>
      </c>
      <c r="CM37" s="46">
        <v>619.24491719762591</v>
      </c>
      <c r="CN37" s="46">
        <v>628.53359095559028</v>
      </c>
      <c r="CO37" s="46">
        <v>637.96159481992413</v>
      </c>
      <c r="CP37" s="46">
        <v>647.53101874222295</v>
      </c>
      <c r="CQ37" s="39" t="s">
        <v>276</v>
      </c>
    </row>
    <row r="38" spans="2:95" x14ac:dyDescent="0.35">
      <c r="B38" t="s">
        <v>73</v>
      </c>
      <c r="D38" s="46">
        <v>251.75286747117357</v>
      </c>
      <c r="E38" s="46">
        <v>255.58666748342497</v>
      </c>
      <c r="F38" s="46">
        <v>259.47885023697961</v>
      </c>
      <c r="G38" s="46">
        <v>263.43030480911642</v>
      </c>
      <c r="H38" s="46">
        <v>267.44193381636182</v>
      </c>
      <c r="I38" s="46">
        <v>271.51465362067188</v>
      </c>
      <c r="J38" s="46">
        <v>275.64939453875314</v>
      </c>
      <c r="K38" s="46">
        <v>279.84710105457179</v>
      </c>
      <c r="L38" s="46">
        <v>284.10873203509823</v>
      </c>
      <c r="M38" s="46">
        <v>288.43526094933833</v>
      </c>
      <c r="N38" s="46">
        <v>292.82767609069879</v>
      </c>
      <c r="O38" s="46">
        <v>298.31677877035514</v>
      </c>
      <c r="P38" s="46">
        <v>302.85967387853316</v>
      </c>
      <c r="Q38" s="46">
        <v>307.47175013049053</v>
      </c>
      <c r="R38" s="46">
        <v>312.15406104618319</v>
      </c>
      <c r="S38" s="46">
        <v>316.90767618901856</v>
      </c>
      <c r="T38" s="46">
        <v>321.73368141017113</v>
      </c>
      <c r="U38" s="46">
        <v>326.63317909662038</v>
      </c>
      <c r="V38" s="46">
        <v>331.60728842296487</v>
      </c>
      <c r="W38" s="46">
        <v>336.65714560707096</v>
      </c>
      <c r="X38" s="46">
        <v>341.7839041696152</v>
      </c>
      <c r="Y38" s="46">
        <v>346.98873519757893</v>
      </c>
      <c r="Z38" s="46">
        <v>352.27282761175525</v>
      </c>
      <c r="AA38" s="46">
        <v>357.63738843833016</v>
      </c>
      <c r="AB38" s="46">
        <v>363.08364308459915</v>
      </c>
      <c r="AC38" s="46">
        <v>368.61283561888246</v>
      </c>
      <c r="AD38" s="46">
        <v>374.22622905470297</v>
      </c>
      <c r="AE38" s="46">
        <v>379.92510563929238</v>
      </c>
      <c r="AF38" s="46">
        <v>385.71076714648967</v>
      </c>
      <c r="AG38" s="46">
        <v>391.58453517410118</v>
      </c>
      <c r="AH38" s="46">
        <v>397.54775144578798</v>
      </c>
      <c r="AI38" s="46">
        <v>403.51096771747484</v>
      </c>
      <c r="AJ38" s="46">
        <v>409.56363223323689</v>
      </c>
      <c r="AK38" s="46">
        <v>415.70708671673543</v>
      </c>
      <c r="AL38" s="46">
        <v>421.94269301748648</v>
      </c>
      <c r="AM38" s="46">
        <v>428.27183341274872</v>
      </c>
      <c r="AN38" s="46">
        <v>434.69591091393994</v>
      </c>
      <c r="AO38" s="46">
        <v>441.21634957764894</v>
      </c>
      <c r="AP38" s="46">
        <v>447.8345948213136</v>
      </c>
      <c r="AQ38" s="46">
        <v>454.55211374363319</v>
      </c>
      <c r="AR38" s="46">
        <v>461.37039544978774</v>
      </c>
      <c r="AS38" s="46">
        <v>468.29095138153451</v>
      </c>
      <c r="AT38" s="46">
        <v>475.31531565225742</v>
      </c>
      <c r="AU38" s="46">
        <v>482.44504538704126</v>
      </c>
      <c r="AV38" s="46">
        <v>489.68172106784681</v>
      </c>
      <c r="AW38" s="46">
        <v>497.02694688386447</v>
      </c>
      <c r="AX38" s="46">
        <v>504.48235108712237</v>
      </c>
      <c r="AY38" s="46">
        <v>512.04958635342916</v>
      </c>
      <c r="AZ38" s="46">
        <v>519.73033014873056</v>
      </c>
      <c r="BA38" s="46">
        <v>527.52628510096145</v>
      </c>
      <c r="BB38" s="46">
        <v>535.43917937747574</v>
      </c>
      <c r="BC38" s="46">
        <v>543.47076706813789</v>
      </c>
      <c r="BD38" s="46">
        <v>551.62282857415994</v>
      </c>
      <c r="BE38" s="46">
        <v>559.89717100277221</v>
      </c>
      <c r="BF38" s="46">
        <v>568.29562856781388</v>
      </c>
      <c r="BG38" s="46">
        <v>576.82006299633099</v>
      </c>
      <c r="BH38" s="46">
        <v>585.47236394127583</v>
      </c>
      <c r="BI38" s="46">
        <v>594.25444940039495</v>
      </c>
      <c r="BJ38" s="46">
        <v>603.16826614140075</v>
      </c>
      <c r="BK38" s="46">
        <v>612.21579013352175</v>
      </c>
      <c r="BL38" s="46">
        <v>621.39902698552453</v>
      </c>
      <c r="BM38" s="46">
        <v>630.72001239030726</v>
      </c>
      <c r="BN38" s="46">
        <v>640.18081257616188</v>
      </c>
      <c r="BO38" s="46">
        <v>649.78352476480416</v>
      </c>
      <c r="BP38" s="46">
        <v>659.5302776362762</v>
      </c>
      <c r="BQ38" s="46">
        <v>669.42323180082042</v>
      </c>
      <c r="BR38" s="46">
        <v>679.46458027783251</v>
      </c>
      <c r="BS38" s="46">
        <v>689.65654898200012</v>
      </c>
      <c r="BT38" s="46">
        <v>700.00139721672997</v>
      </c>
      <c r="BU38" s="46">
        <v>710.50141817498081</v>
      </c>
      <c r="BV38" s="46">
        <v>721.15893944760546</v>
      </c>
      <c r="BW38" s="46">
        <v>731.97632353931942</v>
      </c>
      <c r="BX38" s="46">
        <v>742.95596839240932</v>
      </c>
      <c r="BY38" s="46">
        <v>754.10030791829524</v>
      </c>
      <c r="BZ38" s="46">
        <v>765.41181253706964</v>
      </c>
      <c r="CA38" s="46">
        <v>776.89298972512563</v>
      </c>
      <c r="CB38" s="46">
        <v>788.54638457100248</v>
      </c>
      <c r="CC38" s="46">
        <v>800.37458033956739</v>
      </c>
      <c r="CD38" s="46">
        <v>812.38019904466057</v>
      </c>
      <c r="CE38" s="46">
        <v>824.56590203033056</v>
      </c>
      <c r="CF38" s="46">
        <v>836.93439056078546</v>
      </c>
      <c r="CG38" s="46">
        <v>849.48840641919719</v>
      </c>
      <c r="CH38" s="46">
        <v>862.23073251548499</v>
      </c>
      <c r="CI38" s="46">
        <v>875.16419350321723</v>
      </c>
      <c r="CJ38" s="46">
        <v>888.29165640576548</v>
      </c>
      <c r="CK38" s="46">
        <v>901.61603125185184</v>
      </c>
      <c r="CL38" s="46">
        <v>915.14027172062958</v>
      </c>
      <c r="CM38" s="46">
        <v>928.86737579643886</v>
      </c>
      <c r="CN38" s="46">
        <v>942.80038643338548</v>
      </c>
      <c r="CO38" s="46">
        <v>956.9423922298862</v>
      </c>
      <c r="CP38" s="46">
        <v>971.29652811333438</v>
      </c>
      <c r="CQ38" s="39" t="s">
        <v>277</v>
      </c>
    </row>
    <row r="39" spans="2:95" x14ac:dyDescent="0.35">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row>
    <row r="40" spans="2:95" x14ac:dyDescent="0.35">
      <c r="B40" t="s">
        <v>264</v>
      </c>
      <c r="D40" s="70" t="s">
        <v>343</v>
      </c>
    </row>
    <row r="41" spans="2:95" x14ac:dyDescent="0.35">
      <c r="D41" s="70"/>
    </row>
    <row r="42" spans="2:95" s="44" customFormat="1" ht="15.5" x14ac:dyDescent="0.35">
      <c r="B42" s="44" t="s">
        <v>281</v>
      </c>
    </row>
    <row r="43" spans="2:95" x14ac:dyDescent="0.35"/>
    <row r="44" spans="2:95" x14ac:dyDescent="0.35">
      <c r="B44" t="s">
        <v>267</v>
      </c>
      <c r="D44" s="47">
        <v>2010</v>
      </c>
      <c r="E44" s="39" t="s">
        <v>70</v>
      </c>
    </row>
    <row r="45" spans="2:95" x14ac:dyDescent="0.35"/>
    <row r="46" spans="2:95" x14ac:dyDescent="0.35">
      <c r="B46" s="41"/>
      <c r="D46">
        <f t="shared" ref="D46:BO46" si="3">year_in</f>
        <v>2010</v>
      </c>
      <c r="E46">
        <f t="shared" si="3"/>
        <v>2011</v>
      </c>
      <c r="F46">
        <f t="shared" si="3"/>
        <v>2012</v>
      </c>
      <c r="G46">
        <f t="shared" si="3"/>
        <v>2013</v>
      </c>
      <c r="H46">
        <f t="shared" si="3"/>
        <v>2014</v>
      </c>
      <c r="I46">
        <f t="shared" si="3"/>
        <v>2015</v>
      </c>
      <c r="J46">
        <f t="shared" si="3"/>
        <v>2016</v>
      </c>
      <c r="K46">
        <f t="shared" si="3"/>
        <v>2017</v>
      </c>
      <c r="L46">
        <f t="shared" si="3"/>
        <v>2018</v>
      </c>
      <c r="M46">
        <f t="shared" si="3"/>
        <v>2019</v>
      </c>
      <c r="N46">
        <f t="shared" si="3"/>
        <v>2020</v>
      </c>
      <c r="O46">
        <f t="shared" si="3"/>
        <v>2021</v>
      </c>
      <c r="P46">
        <f t="shared" si="3"/>
        <v>2022</v>
      </c>
      <c r="Q46">
        <f t="shared" si="3"/>
        <v>2023</v>
      </c>
      <c r="R46">
        <f t="shared" si="3"/>
        <v>2024</v>
      </c>
      <c r="S46">
        <f t="shared" si="3"/>
        <v>2025</v>
      </c>
      <c r="T46">
        <f t="shared" si="3"/>
        <v>2026</v>
      </c>
      <c r="U46">
        <f t="shared" si="3"/>
        <v>2027</v>
      </c>
      <c r="V46">
        <f t="shared" si="3"/>
        <v>2028</v>
      </c>
      <c r="W46">
        <f t="shared" si="3"/>
        <v>2029</v>
      </c>
      <c r="X46">
        <f t="shared" si="3"/>
        <v>2030</v>
      </c>
      <c r="Y46">
        <f t="shared" si="3"/>
        <v>2031</v>
      </c>
      <c r="Z46">
        <f t="shared" si="3"/>
        <v>2032</v>
      </c>
      <c r="AA46">
        <f t="shared" si="3"/>
        <v>2033</v>
      </c>
      <c r="AB46">
        <f t="shared" si="3"/>
        <v>2034</v>
      </c>
      <c r="AC46">
        <f t="shared" si="3"/>
        <v>2035</v>
      </c>
      <c r="AD46">
        <f t="shared" si="3"/>
        <v>2036</v>
      </c>
      <c r="AE46">
        <f t="shared" si="3"/>
        <v>2037</v>
      </c>
      <c r="AF46">
        <f t="shared" si="3"/>
        <v>2038</v>
      </c>
      <c r="AG46">
        <f t="shared" si="3"/>
        <v>2039</v>
      </c>
      <c r="AH46">
        <f t="shared" si="3"/>
        <v>2040</v>
      </c>
      <c r="AI46">
        <f t="shared" si="3"/>
        <v>2041</v>
      </c>
      <c r="AJ46">
        <f t="shared" si="3"/>
        <v>2042</v>
      </c>
      <c r="AK46">
        <f t="shared" si="3"/>
        <v>2043</v>
      </c>
      <c r="AL46">
        <f t="shared" si="3"/>
        <v>2044</v>
      </c>
      <c r="AM46">
        <f t="shared" si="3"/>
        <v>2045</v>
      </c>
      <c r="AN46">
        <f t="shared" si="3"/>
        <v>2046</v>
      </c>
      <c r="AO46">
        <f t="shared" si="3"/>
        <v>2047</v>
      </c>
      <c r="AP46">
        <f t="shared" si="3"/>
        <v>2048</v>
      </c>
      <c r="AQ46">
        <f t="shared" si="3"/>
        <v>2049</v>
      </c>
      <c r="AR46">
        <f t="shared" si="3"/>
        <v>2050</v>
      </c>
      <c r="AS46">
        <f t="shared" si="3"/>
        <v>2051</v>
      </c>
      <c r="AT46">
        <f t="shared" si="3"/>
        <v>2052</v>
      </c>
      <c r="AU46">
        <f t="shared" si="3"/>
        <v>2053</v>
      </c>
      <c r="AV46">
        <f t="shared" si="3"/>
        <v>2054</v>
      </c>
      <c r="AW46">
        <f t="shared" si="3"/>
        <v>2055</v>
      </c>
      <c r="AX46">
        <f t="shared" si="3"/>
        <v>2056</v>
      </c>
      <c r="AY46">
        <f t="shared" si="3"/>
        <v>2057</v>
      </c>
      <c r="AZ46">
        <f t="shared" si="3"/>
        <v>2058</v>
      </c>
      <c r="BA46">
        <f t="shared" si="3"/>
        <v>2059</v>
      </c>
      <c r="BB46">
        <f t="shared" si="3"/>
        <v>2060</v>
      </c>
      <c r="BC46">
        <f t="shared" si="3"/>
        <v>2061</v>
      </c>
      <c r="BD46">
        <f t="shared" si="3"/>
        <v>2062</v>
      </c>
      <c r="BE46">
        <f t="shared" si="3"/>
        <v>2063</v>
      </c>
      <c r="BF46">
        <f t="shared" si="3"/>
        <v>2064</v>
      </c>
      <c r="BG46">
        <f t="shared" si="3"/>
        <v>2065</v>
      </c>
      <c r="BH46">
        <f t="shared" si="3"/>
        <v>2066</v>
      </c>
      <c r="BI46">
        <f t="shared" si="3"/>
        <v>2067</v>
      </c>
      <c r="BJ46">
        <f t="shared" si="3"/>
        <v>2068</v>
      </c>
      <c r="BK46">
        <f t="shared" si="3"/>
        <v>2069</v>
      </c>
      <c r="BL46">
        <f t="shared" si="3"/>
        <v>2070</v>
      </c>
      <c r="BM46">
        <f t="shared" si="3"/>
        <v>2071</v>
      </c>
      <c r="BN46">
        <f t="shared" si="3"/>
        <v>2072</v>
      </c>
      <c r="BO46">
        <f t="shared" si="3"/>
        <v>2073</v>
      </c>
      <c r="BP46">
        <f t="shared" ref="BP46:CP46" si="4">year_in</f>
        <v>2074</v>
      </c>
      <c r="BQ46">
        <f t="shared" si="4"/>
        <v>2075</v>
      </c>
      <c r="BR46">
        <f t="shared" si="4"/>
        <v>2076</v>
      </c>
      <c r="BS46">
        <f t="shared" si="4"/>
        <v>2077</v>
      </c>
      <c r="BT46">
        <f t="shared" si="4"/>
        <v>2078</v>
      </c>
      <c r="BU46">
        <f t="shared" si="4"/>
        <v>2079</v>
      </c>
      <c r="BV46">
        <f t="shared" si="4"/>
        <v>2080</v>
      </c>
      <c r="BW46">
        <f t="shared" si="4"/>
        <v>2081</v>
      </c>
      <c r="BX46">
        <f t="shared" si="4"/>
        <v>2082</v>
      </c>
      <c r="BY46">
        <f t="shared" si="4"/>
        <v>2083</v>
      </c>
      <c r="BZ46">
        <f t="shared" si="4"/>
        <v>2084</v>
      </c>
      <c r="CA46">
        <f t="shared" si="4"/>
        <v>2085</v>
      </c>
      <c r="CB46">
        <f t="shared" si="4"/>
        <v>2086</v>
      </c>
      <c r="CC46">
        <f t="shared" si="4"/>
        <v>2087</v>
      </c>
      <c r="CD46">
        <f t="shared" si="4"/>
        <v>2088</v>
      </c>
      <c r="CE46">
        <f t="shared" si="4"/>
        <v>2089</v>
      </c>
      <c r="CF46">
        <f t="shared" si="4"/>
        <v>2090</v>
      </c>
      <c r="CG46">
        <f t="shared" si="4"/>
        <v>2091</v>
      </c>
      <c r="CH46">
        <f t="shared" si="4"/>
        <v>2092</v>
      </c>
      <c r="CI46">
        <f t="shared" si="4"/>
        <v>2093</v>
      </c>
      <c r="CJ46">
        <f t="shared" si="4"/>
        <v>2094</v>
      </c>
      <c r="CK46">
        <f t="shared" si="4"/>
        <v>2095</v>
      </c>
      <c r="CL46">
        <f t="shared" si="4"/>
        <v>2096</v>
      </c>
      <c r="CM46">
        <f t="shared" si="4"/>
        <v>2097</v>
      </c>
      <c r="CN46">
        <f t="shared" si="4"/>
        <v>2098</v>
      </c>
      <c r="CO46">
        <f t="shared" si="4"/>
        <v>2099</v>
      </c>
      <c r="CP46">
        <f t="shared" si="4"/>
        <v>2100</v>
      </c>
    </row>
    <row r="47" spans="2:95" x14ac:dyDescent="0.35">
      <c r="B47" t="s">
        <v>71</v>
      </c>
      <c r="D47" s="46">
        <v>12.238764394439967</v>
      </c>
      <c r="E47" s="46">
        <v>11.364566937694255</v>
      </c>
      <c r="F47" s="46">
        <v>6.1193821972199833</v>
      </c>
      <c r="G47" s="46">
        <v>3.4967898269828477</v>
      </c>
      <c r="H47" s="46">
        <v>4.3709872837285602</v>
      </c>
      <c r="I47" s="46">
        <v>5.2451847404742713</v>
      </c>
      <c r="J47" s="46">
        <v>4.3709872837285602</v>
      </c>
      <c r="K47" s="46">
        <v>4.3709872837285602</v>
      </c>
      <c r="L47" s="46">
        <v>1.7483949134914238</v>
      </c>
      <c r="M47" s="46">
        <v>0</v>
      </c>
      <c r="N47" s="46">
        <v>0</v>
      </c>
      <c r="O47" s="46">
        <v>3.4967898269828477</v>
      </c>
      <c r="P47" s="46">
        <v>6.9935796539656954</v>
      </c>
      <c r="Q47" s="46">
        <v>36.908342999999995</v>
      </c>
      <c r="R47" s="46">
        <v>45.592658999999998</v>
      </c>
      <c r="S47" s="46">
        <v>51.382202999999997</v>
      </c>
      <c r="T47" s="46">
        <v>55.724360999999995</v>
      </c>
      <c r="U47" s="46">
        <v>52.829588999999991</v>
      </c>
      <c r="V47" s="46">
        <v>49.934816999999995</v>
      </c>
      <c r="W47" s="46">
        <v>41.974193999999997</v>
      </c>
      <c r="X47" s="46">
        <v>40.526807999999996</v>
      </c>
      <c r="Y47" s="46">
        <v>43.421579999999992</v>
      </c>
      <c r="Z47" s="46">
        <v>48.487430999999994</v>
      </c>
      <c r="AA47" s="46">
        <v>50.658509999999993</v>
      </c>
      <c r="AB47" s="46">
        <v>52.105895999999994</v>
      </c>
      <c r="AC47" s="46">
        <v>57.895439999999994</v>
      </c>
      <c r="AD47" s="46">
        <v>61.513904999999994</v>
      </c>
      <c r="AE47" s="46">
        <v>68.027141999999998</v>
      </c>
      <c r="AF47" s="46">
        <v>75.264071999999985</v>
      </c>
      <c r="AG47" s="46">
        <v>76.711457999999993</v>
      </c>
      <c r="AH47" s="46">
        <v>74.540378999999987</v>
      </c>
      <c r="AI47" s="46">
        <v>72.369299999999996</v>
      </c>
      <c r="AJ47" s="46">
        <v>70.19822099999999</v>
      </c>
      <c r="AK47" s="46">
        <v>68.750834999999995</v>
      </c>
      <c r="AL47" s="46">
        <v>68.027141999999998</v>
      </c>
      <c r="AM47" s="46">
        <v>68.027141999999998</v>
      </c>
      <c r="AN47" s="46">
        <v>67.303448999999986</v>
      </c>
      <c r="AO47" s="46">
        <v>66.579755999999989</v>
      </c>
      <c r="AP47" s="46">
        <v>67.303448999999986</v>
      </c>
      <c r="AQ47" s="46">
        <v>67.303448999999986</v>
      </c>
      <c r="AR47" s="46">
        <v>68.750834999999995</v>
      </c>
      <c r="AS47" s="46">
        <v>69.782097524999998</v>
      </c>
      <c r="AT47" s="46">
        <v>70.828828987874985</v>
      </c>
      <c r="AU47" s="46">
        <v>71.891261422693105</v>
      </c>
      <c r="AV47" s="46">
        <v>72.96963034403349</v>
      </c>
      <c r="AW47" s="46">
        <v>74.064174799193978</v>
      </c>
      <c r="AX47" s="46">
        <v>75.175137421181901</v>
      </c>
      <c r="AY47" s="46">
        <v>76.302764482499612</v>
      </c>
      <c r="AZ47" s="46">
        <v>77.447305949737114</v>
      </c>
      <c r="BA47" s="46">
        <v>78.609015538983144</v>
      </c>
      <c r="BB47" s="46">
        <v>79.78815077206788</v>
      </c>
      <c r="BC47" s="46">
        <v>80.984973033648899</v>
      </c>
      <c r="BD47" s="46">
        <v>82.19974762915362</v>
      </c>
      <c r="BE47" s="46">
        <v>83.432743843590913</v>
      </c>
      <c r="BF47" s="46">
        <v>84.684235001244758</v>
      </c>
      <c r="BG47" s="46">
        <v>85.954498526263436</v>
      </c>
      <c r="BH47" s="46">
        <v>87.243816004157367</v>
      </c>
      <c r="BI47" s="46">
        <v>88.552473244219726</v>
      </c>
      <c r="BJ47" s="46">
        <v>89.880760342883022</v>
      </c>
      <c r="BK47" s="46">
        <v>91.228971748026254</v>
      </c>
      <c r="BL47" s="46">
        <v>92.597406324246649</v>
      </c>
      <c r="BM47" s="46">
        <v>93.986367419110337</v>
      </c>
      <c r="BN47" s="46">
        <v>95.396162930396969</v>
      </c>
      <c r="BO47" s="46">
        <v>96.827105374352911</v>
      </c>
      <c r="BP47" s="46">
        <v>98.2795119549682</v>
      </c>
      <c r="BQ47" s="46">
        <v>99.753704634292703</v>
      </c>
      <c r="BR47" s="46">
        <v>101.25001020380709</v>
      </c>
      <c r="BS47" s="46">
        <v>102.76876035686419</v>
      </c>
      <c r="BT47" s="46">
        <v>104.31029176221713</v>
      </c>
      <c r="BU47" s="46">
        <v>105.87494613865037</v>
      </c>
      <c r="BV47" s="46">
        <v>107.46307033073012</v>
      </c>
      <c r="BW47" s="46">
        <v>109.07501638569106</v>
      </c>
      <c r="BX47" s="46">
        <v>110.71114163147641</v>
      </c>
      <c r="BY47" s="46">
        <v>112.37180875594856</v>
      </c>
      <c r="BZ47" s="46">
        <v>114.05738588728778</v>
      </c>
      <c r="CA47" s="46">
        <v>115.76824667559707</v>
      </c>
      <c r="CB47" s="46">
        <v>117.50477037573101</v>
      </c>
      <c r="CC47" s="46">
        <v>119.26734193136699</v>
      </c>
      <c r="CD47" s="46">
        <v>121.05635206033746</v>
      </c>
      <c r="CE47" s="46">
        <v>122.87219734124251</v>
      </c>
      <c r="CF47" s="46">
        <v>124.71528030136115</v>
      </c>
      <c r="CG47" s="46">
        <v>126.58600950588155</v>
      </c>
      <c r="CH47" s="46">
        <v>128.48479964846976</v>
      </c>
      <c r="CI47" s="46">
        <v>130.41207164319681</v>
      </c>
      <c r="CJ47" s="46">
        <v>132.36825271784471</v>
      </c>
      <c r="CK47" s="46">
        <v>134.35377650861238</v>
      </c>
      <c r="CL47" s="46">
        <v>136.36908315624154</v>
      </c>
      <c r="CM47" s="46">
        <v>138.41461940358516</v>
      </c>
      <c r="CN47" s="46">
        <v>140.49083869463894</v>
      </c>
      <c r="CO47" s="46">
        <v>142.5982012750585</v>
      </c>
      <c r="CP47" s="46">
        <v>144.73717429418437</v>
      </c>
      <c r="CQ47" s="39" t="s">
        <v>282</v>
      </c>
    </row>
    <row r="48" spans="2:95" x14ac:dyDescent="0.35">
      <c r="B48" t="s">
        <v>72</v>
      </c>
      <c r="D48" s="46">
        <v>12.238764394439967</v>
      </c>
      <c r="E48" s="46">
        <v>11.364566937694255</v>
      </c>
      <c r="F48" s="46">
        <v>6.1193821972199833</v>
      </c>
      <c r="G48" s="46">
        <v>3.4967898269828477</v>
      </c>
      <c r="H48" s="46">
        <v>4.3709872837285602</v>
      </c>
      <c r="I48" s="46">
        <v>5.2451847404742713</v>
      </c>
      <c r="J48" s="46">
        <v>4.3709872837285602</v>
      </c>
      <c r="K48" s="46">
        <v>4.3709872837285602</v>
      </c>
      <c r="L48" s="46">
        <v>11.364566937694255</v>
      </c>
      <c r="M48" s="46">
        <v>11.364566937694255</v>
      </c>
      <c r="N48" s="46">
        <v>12.238764394439967</v>
      </c>
      <c r="O48" s="46">
        <v>18.358146591659949</v>
      </c>
      <c r="P48" s="46">
        <v>23.603331332134225</v>
      </c>
      <c r="Q48" s="46">
        <v>50.658509999999993</v>
      </c>
      <c r="R48" s="46">
        <v>52.105895999999994</v>
      </c>
      <c r="S48" s="46">
        <v>57.171746999999996</v>
      </c>
      <c r="T48" s="46">
        <v>65.856062999999992</v>
      </c>
      <c r="U48" s="46">
        <v>70.19822099999999</v>
      </c>
      <c r="V48" s="46">
        <v>70.921913999999987</v>
      </c>
      <c r="W48" s="46">
        <v>64.408676999999997</v>
      </c>
      <c r="X48" s="46">
        <v>62.961290999999996</v>
      </c>
      <c r="Y48" s="46">
        <v>68.027141999999998</v>
      </c>
      <c r="Z48" s="46">
        <v>73.092992999999993</v>
      </c>
      <c r="AA48" s="46">
        <v>78.158843999999988</v>
      </c>
      <c r="AB48" s="46">
        <v>80.329922999999994</v>
      </c>
      <c r="AC48" s="46">
        <v>87.566852999999995</v>
      </c>
      <c r="AD48" s="46">
        <v>92.63270399999999</v>
      </c>
      <c r="AE48" s="46">
        <v>97.698554999999985</v>
      </c>
      <c r="AF48" s="46">
        <v>104.93548499999999</v>
      </c>
      <c r="AG48" s="46">
        <v>104.93548499999999</v>
      </c>
      <c r="AH48" s="46">
        <v>102.76440599999999</v>
      </c>
      <c r="AI48" s="46">
        <v>100.59332699999999</v>
      </c>
      <c r="AJ48" s="46">
        <v>97.698554999999985</v>
      </c>
      <c r="AK48" s="46">
        <v>96.25116899999999</v>
      </c>
      <c r="AL48" s="46">
        <v>96.25116899999999</v>
      </c>
      <c r="AM48" s="46">
        <v>96.974861999999987</v>
      </c>
      <c r="AN48" s="46">
        <v>96.25116899999999</v>
      </c>
      <c r="AO48" s="46">
        <v>96.25116899999999</v>
      </c>
      <c r="AP48" s="46">
        <v>97.698554999999985</v>
      </c>
      <c r="AQ48" s="46">
        <v>96.974861999999987</v>
      </c>
      <c r="AR48" s="46">
        <v>99.869633999999991</v>
      </c>
      <c r="AS48" s="46">
        <v>101.36767850999999</v>
      </c>
      <c r="AT48" s="46">
        <v>102.88819368764997</v>
      </c>
      <c r="AU48" s="46">
        <v>104.43151659296471</v>
      </c>
      <c r="AV48" s="46">
        <v>105.99798934185918</v>
      </c>
      <c r="AW48" s="46">
        <v>107.58795918198705</v>
      </c>
      <c r="AX48" s="46">
        <v>109.20177856971685</v>
      </c>
      <c r="AY48" s="46">
        <v>110.83980524826259</v>
      </c>
      <c r="AZ48" s="46">
        <v>112.50240232698653</v>
      </c>
      <c r="BA48" s="46">
        <v>114.18993836189131</v>
      </c>
      <c r="BB48" s="46">
        <v>115.90278743731967</v>
      </c>
      <c r="BC48" s="46">
        <v>117.64132924887946</v>
      </c>
      <c r="BD48" s="46">
        <v>119.40594918761263</v>
      </c>
      <c r="BE48" s="46">
        <v>121.19703842542683</v>
      </c>
      <c r="BF48" s="46">
        <v>123.01499400180822</v>
      </c>
      <c r="BG48" s="46">
        <v>124.86021891183533</v>
      </c>
      <c r="BH48" s="46">
        <v>126.73312219551285</v>
      </c>
      <c r="BI48" s="46">
        <v>128.63411902844555</v>
      </c>
      <c r="BJ48" s="46">
        <v>130.56363081387221</v>
      </c>
      <c r="BK48" s="46">
        <v>132.5220852760803</v>
      </c>
      <c r="BL48" s="46">
        <v>134.50991655522148</v>
      </c>
      <c r="BM48" s="46">
        <v>136.52756530354981</v>
      </c>
      <c r="BN48" s="46">
        <v>138.57547878310302</v>
      </c>
      <c r="BO48" s="46">
        <v>140.65411096484954</v>
      </c>
      <c r="BP48" s="46">
        <v>142.76392262932228</v>
      </c>
      <c r="BQ48" s="46">
        <v>144.9053814687621</v>
      </c>
      <c r="BR48" s="46">
        <v>147.07896219079353</v>
      </c>
      <c r="BS48" s="46">
        <v>149.28514662365541</v>
      </c>
      <c r="BT48" s="46">
        <v>151.52442382301024</v>
      </c>
      <c r="BU48" s="46">
        <v>153.79729018035536</v>
      </c>
      <c r="BV48" s="46">
        <v>156.10424953306068</v>
      </c>
      <c r="BW48" s="46">
        <v>158.44581327605655</v>
      </c>
      <c r="BX48" s="46">
        <v>160.82250047519742</v>
      </c>
      <c r="BY48" s="46">
        <v>163.23483798232539</v>
      </c>
      <c r="BZ48" s="46">
        <v>165.68336055206024</v>
      </c>
      <c r="CA48" s="46">
        <v>168.16861096034111</v>
      </c>
      <c r="CB48" s="46">
        <v>170.69114012474623</v>
      </c>
      <c r="CC48" s="46">
        <v>173.25150722661738</v>
      </c>
      <c r="CD48" s="46">
        <v>175.85027983501664</v>
      </c>
      <c r="CE48" s="46">
        <v>178.48803403254189</v>
      </c>
      <c r="CF48" s="46">
        <v>181.16535454302999</v>
      </c>
      <c r="CG48" s="46">
        <v>183.88283486117541</v>
      </c>
      <c r="CH48" s="46">
        <v>186.64107738409302</v>
      </c>
      <c r="CI48" s="46">
        <v>189.44069354485438</v>
      </c>
      <c r="CJ48" s="46">
        <v>192.28230394802719</v>
      </c>
      <c r="CK48" s="46">
        <v>195.16653850724757</v>
      </c>
      <c r="CL48" s="46">
        <v>198.09403658485627</v>
      </c>
      <c r="CM48" s="46">
        <v>201.06544713362908</v>
      </c>
      <c r="CN48" s="46">
        <v>204.08142884063349</v>
      </c>
      <c r="CO48" s="46">
        <v>207.14265027324299</v>
      </c>
      <c r="CP48" s="46">
        <v>210.24979002734165</v>
      </c>
      <c r="CQ48" s="39" t="s">
        <v>283</v>
      </c>
    </row>
    <row r="49" spans="2:95" x14ac:dyDescent="0.35">
      <c r="B49" t="s">
        <v>73</v>
      </c>
      <c r="D49" s="46">
        <v>12.238764394439967</v>
      </c>
      <c r="E49" s="46">
        <v>11.364566937694255</v>
      </c>
      <c r="F49" s="46">
        <v>6.1193821972199833</v>
      </c>
      <c r="G49" s="46">
        <v>3.4967898269828477</v>
      </c>
      <c r="H49" s="46">
        <v>4.3709872837285602</v>
      </c>
      <c r="I49" s="46">
        <v>5.2451847404742713</v>
      </c>
      <c r="J49" s="46">
        <v>4.3709872837285602</v>
      </c>
      <c r="K49" s="46">
        <v>4.3709872837285602</v>
      </c>
      <c r="L49" s="46">
        <v>22.729133875388509</v>
      </c>
      <c r="M49" s="46">
        <v>22.729133875388509</v>
      </c>
      <c r="N49" s="46">
        <v>24.477528788879933</v>
      </c>
      <c r="O49" s="46">
        <v>32.345305899591338</v>
      </c>
      <c r="P49" s="46">
        <v>40.213083010302753</v>
      </c>
      <c r="Q49" s="46">
        <v>46.316351999999995</v>
      </c>
      <c r="R49" s="46">
        <v>60.79021199999999</v>
      </c>
      <c r="S49" s="46">
        <v>72.369299999999996</v>
      </c>
      <c r="T49" s="46">
        <v>82.501001999999986</v>
      </c>
      <c r="U49" s="46">
        <v>83.948387999999994</v>
      </c>
      <c r="V49" s="46">
        <v>89.737931999999986</v>
      </c>
      <c r="W49" s="46">
        <v>85.395773999999989</v>
      </c>
      <c r="X49" s="46">
        <v>85.395773999999989</v>
      </c>
      <c r="Y49" s="46">
        <v>92.63270399999999</v>
      </c>
      <c r="Z49" s="46">
        <v>94.803782999999981</v>
      </c>
      <c r="AA49" s="46">
        <v>98.422247999999982</v>
      </c>
      <c r="AB49" s="46">
        <v>100.59332699999999</v>
      </c>
      <c r="AC49" s="46">
        <v>107.83025699999999</v>
      </c>
      <c r="AD49" s="46">
        <v>112.89610799999998</v>
      </c>
      <c r="AE49" s="46">
        <v>117.23826599999998</v>
      </c>
      <c r="AF49" s="46">
        <v>123.02780999999999</v>
      </c>
      <c r="AG49" s="46">
        <v>123.75150299999999</v>
      </c>
      <c r="AH49" s="46">
        <v>122.30411699999999</v>
      </c>
      <c r="AI49" s="46">
        <v>120.13303799999998</v>
      </c>
      <c r="AJ49" s="46">
        <v>119.40934499999999</v>
      </c>
      <c r="AK49" s="46">
        <v>117.23826599999998</v>
      </c>
      <c r="AL49" s="46">
        <v>118.68565199999999</v>
      </c>
      <c r="AM49" s="46">
        <v>119.40934499999999</v>
      </c>
      <c r="AN49" s="46">
        <v>120.85673099999998</v>
      </c>
      <c r="AO49" s="46">
        <v>120.13303799999998</v>
      </c>
      <c r="AP49" s="46">
        <v>121.58042399999998</v>
      </c>
      <c r="AQ49" s="46">
        <v>122.30411699999999</v>
      </c>
      <c r="AR49" s="46">
        <v>124.47519599999998</v>
      </c>
      <c r="AS49" s="46">
        <v>126.34232393999999</v>
      </c>
      <c r="AT49" s="46">
        <v>128.23745879909998</v>
      </c>
      <c r="AU49" s="46">
        <v>130.16102068108646</v>
      </c>
      <c r="AV49" s="46">
        <v>132.11343599130274</v>
      </c>
      <c r="AW49" s="46">
        <v>134.09513753117227</v>
      </c>
      <c r="AX49" s="46">
        <v>136.10656459413983</v>
      </c>
      <c r="AY49" s="46">
        <v>138.14816306305192</v>
      </c>
      <c r="AZ49" s="46">
        <v>140.22038550899768</v>
      </c>
      <c r="BA49" s="46">
        <v>142.32369129163263</v>
      </c>
      <c r="BB49" s="46">
        <v>144.45854666100709</v>
      </c>
      <c r="BC49" s="46">
        <v>146.62542486092221</v>
      </c>
      <c r="BD49" s="46">
        <v>148.82480623383603</v>
      </c>
      <c r="BE49" s="46">
        <v>151.05717832734356</v>
      </c>
      <c r="BF49" s="46">
        <v>153.3230360022537</v>
      </c>
      <c r="BG49" s="46">
        <v>155.62288154228747</v>
      </c>
      <c r="BH49" s="46">
        <v>157.95722476542178</v>
      </c>
      <c r="BI49" s="46">
        <v>160.32658313690311</v>
      </c>
      <c r="BJ49" s="46">
        <v>162.73148188395663</v>
      </c>
      <c r="BK49" s="46">
        <v>165.17245411221597</v>
      </c>
      <c r="BL49" s="46">
        <v>167.65004092389918</v>
      </c>
      <c r="BM49" s="46">
        <v>170.16479153775765</v>
      </c>
      <c r="BN49" s="46">
        <v>172.71726341082402</v>
      </c>
      <c r="BO49" s="46">
        <v>175.30802236198636</v>
      </c>
      <c r="BP49" s="46">
        <v>177.93764269741612</v>
      </c>
      <c r="BQ49" s="46">
        <v>180.60670733787734</v>
      </c>
      <c r="BR49" s="46">
        <v>183.3158079479455</v>
      </c>
      <c r="BS49" s="46">
        <v>186.06554506716466</v>
      </c>
      <c r="BT49" s="46">
        <v>188.85652824317208</v>
      </c>
      <c r="BU49" s="46">
        <v>191.6893761668197</v>
      </c>
      <c r="BV49" s="46">
        <v>194.56471680932194</v>
      </c>
      <c r="BW49" s="46">
        <v>197.48318756146173</v>
      </c>
      <c r="BX49" s="46">
        <v>200.44543537488366</v>
      </c>
      <c r="BY49" s="46">
        <v>203.45211690550687</v>
      </c>
      <c r="BZ49" s="46">
        <v>206.50389865908943</v>
      </c>
      <c r="CA49" s="46">
        <v>209.6014571389758</v>
      </c>
      <c r="CB49" s="46">
        <v>212.7454789960604</v>
      </c>
      <c r="CC49" s="46">
        <v>215.93666118100128</v>
      </c>
      <c r="CD49" s="46">
        <v>219.17571109871628</v>
      </c>
      <c r="CE49" s="46">
        <v>222.463346765197</v>
      </c>
      <c r="CF49" s="46">
        <v>225.80029696667492</v>
      </c>
      <c r="CG49" s="46">
        <v>229.18730142117499</v>
      </c>
      <c r="CH49" s="46">
        <v>232.62511094249263</v>
      </c>
      <c r="CI49" s="46">
        <v>236.11448760663001</v>
      </c>
      <c r="CJ49" s="46">
        <v>239.65620492072946</v>
      </c>
      <c r="CK49" s="46">
        <v>243.25104799454039</v>
      </c>
      <c r="CL49" s="46">
        <v>246.89981371445847</v>
      </c>
      <c r="CM49" s="46">
        <v>250.60331092017532</v>
      </c>
      <c r="CN49" s="46">
        <v>254.36236058397793</v>
      </c>
      <c r="CO49" s="46">
        <v>258.17779599273757</v>
      </c>
      <c r="CP49" s="46">
        <v>262.05046293262859</v>
      </c>
      <c r="CQ49" s="39" t="s">
        <v>284</v>
      </c>
    </row>
    <row r="50" spans="2:95" x14ac:dyDescent="0.35">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row>
    <row r="51" spans="2:95" x14ac:dyDescent="0.35">
      <c r="B51" t="s">
        <v>264</v>
      </c>
      <c r="D51" s="70" t="s">
        <v>344</v>
      </c>
    </row>
    <row r="52" spans="2:95" x14ac:dyDescent="0.35">
      <c r="D52" s="76"/>
    </row>
    <row r="53" spans="2:95" s="43" customFormat="1" ht="18.5" x14ac:dyDescent="0.45">
      <c r="B53" s="43" t="s">
        <v>74</v>
      </c>
    </row>
    <row r="54" spans="2:95" x14ac:dyDescent="0.35"/>
    <row r="55" spans="2:95" x14ac:dyDescent="0.35">
      <c r="B55" t="s">
        <v>75</v>
      </c>
      <c r="D55" s="45">
        <v>60</v>
      </c>
      <c r="E55" s="39" t="s">
        <v>76</v>
      </c>
    </row>
    <row r="56" spans="2:95" x14ac:dyDescent="0.35">
      <c r="B56" t="s">
        <v>77</v>
      </c>
      <c r="D56" s="45">
        <v>2010</v>
      </c>
      <c r="E56" s="39" t="s">
        <v>78</v>
      </c>
    </row>
    <row r="57" spans="2:95" x14ac:dyDescent="0.35">
      <c r="B57" t="s">
        <v>79</v>
      </c>
      <c r="D57" s="45">
        <v>2010</v>
      </c>
      <c r="E57" s="39" t="s">
        <v>80</v>
      </c>
    </row>
    <row r="58" spans="2:95" x14ac:dyDescent="0.35"/>
    <row r="59" spans="2:95" x14ac:dyDescent="0.35">
      <c r="B59" t="s">
        <v>81</v>
      </c>
      <c r="D59" s="45">
        <v>30</v>
      </c>
      <c r="E59" s="39" t="s">
        <v>82</v>
      </c>
    </row>
    <row r="60" spans="2:95" x14ac:dyDescent="0.35">
      <c r="B60" t="s">
        <v>83</v>
      </c>
      <c r="D60" s="45">
        <v>75</v>
      </c>
      <c r="E60" s="39" t="s">
        <v>84</v>
      </c>
    </row>
    <row r="61" spans="2:95" x14ac:dyDescent="0.35">
      <c r="B61" t="s">
        <v>85</v>
      </c>
      <c r="D61" s="45">
        <v>125</v>
      </c>
      <c r="E61" s="39" t="s">
        <v>86</v>
      </c>
    </row>
    <row r="62" spans="2:95" x14ac:dyDescent="0.35">
      <c r="B62" t="s">
        <v>87</v>
      </c>
      <c r="D62" s="49">
        <v>3.5000000000000003E-2</v>
      </c>
      <c r="E62" s="39" t="s">
        <v>88</v>
      </c>
    </row>
    <row r="63" spans="2:95" x14ac:dyDescent="0.35">
      <c r="B63" t="s">
        <v>89</v>
      </c>
      <c r="D63" s="49">
        <v>0.03</v>
      </c>
      <c r="E63" s="39" t="s">
        <v>90</v>
      </c>
    </row>
    <row r="64" spans="2:95" x14ac:dyDescent="0.35">
      <c r="B64" t="s">
        <v>91</v>
      </c>
      <c r="D64" s="49">
        <v>2.5000000000000001E-2</v>
      </c>
      <c r="E64" s="39" t="s">
        <v>92</v>
      </c>
    </row>
    <row r="65" spans="2:5" x14ac:dyDescent="0.35">
      <c r="D65" s="50"/>
    </row>
    <row r="66" spans="2:5" x14ac:dyDescent="0.35">
      <c r="B66" t="s">
        <v>264</v>
      </c>
      <c r="D66" s="70" t="s">
        <v>345</v>
      </c>
    </row>
    <row r="67" spans="2:5" x14ac:dyDescent="0.35"/>
    <row r="68" spans="2:5" x14ac:dyDescent="0.35">
      <c r="B68" t="s">
        <v>93</v>
      </c>
      <c r="D68" s="45">
        <v>2008</v>
      </c>
      <c r="E68" s="39" t="s">
        <v>94</v>
      </c>
    </row>
    <row r="69" spans="2:5" x14ac:dyDescent="0.35">
      <c r="B69" t="s">
        <v>95</v>
      </c>
      <c r="D69" s="45">
        <v>2012</v>
      </c>
      <c r="E69" s="39" t="s">
        <v>96</v>
      </c>
    </row>
    <row r="70" spans="2:5" x14ac:dyDescent="0.35">
      <c r="B70" t="s">
        <v>97</v>
      </c>
      <c r="D70" s="45">
        <v>2013</v>
      </c>
      <c r="E70" s="39" t="s">
        <v>98</v>
      </c>
    </row>
    <row r="71" spans="2:5" x14ac:dyDescent="0.35">
      <c r="B71" t="s">
        <v>99</v>
      </c>
      <c r="D71" s="45">
        <v>2017</v>
      </c>
      <c r="E71" s="39" t="s">
        <v>100</v>
      </c>
    </row>
    <row r="72" spans="2:5" x14ac:dyDescent="0.35">
      <c r="B72" t="s">
        <v>101</v>
      </c>
      <c r="D72" s="45">
        <v>2018</v>
      </c>
      <c r="E72" s="39" t="s">
        <v>102</v>
      </c>
    </row>
    <row r="73" spans="2:5" x14ac:dyDescent="0.35">
      <c r="B73" t="s">
        <v>103</v>
      </c>
      <c r="D73" s="45">
        <v>2022</v>
      </c>
      <c r="E73" s="39" t="s">
        <v>104</v>
      </c>
    </row>
    <row r="74" spans="2:5" x14ac:dyDescent="0.35">
      <c r="B74" t="s">
        <v>105</v>
      </c>
      <c r="D74" s="45">
        <v>2023</v>
      </c>
      <c r="E74" s="39" t="s">
        <v>106</v>
      </c>
    </row>
    <row r="75" spans="2:5" x14ac:dyDescent="0.35">
      <c r="B75" t="s">
        <v>107</v>
      </c>
      <c r="D75" s="45">
        <v>2027</v>
      </c>
      <c r="E75" s="39" t="s">
        <v>108</v>
      </c>
    </row>
    <row r="76" spans="2:5" x14ac:dyDescent="0.35">
      <c r="B76" t="s">
        <v>322</v>
      </c>
      <c r="D76" s="45">
        <v>2028</v>
      </c>
      <c r="E76" s="39" t="s">
        <v>324</v>
      </c>
    </row>
    <row r="77" spans="2:5" x14ac:dyDescent="0.35">
      <c r="B77" t="s">
        <v>323</v>
      </c>
      <c r="D77" s="45">
        <v>2032</v>
      </c>
      <c r="E77" s="39" t="s">
        <v>325</v>
      </c>
    </row>
    <row r="78" spans="2:5" x14ac:dyDescent="0.35">
      <c r="B78" t="s">
        <v>326</v>
      </c>
      <c r="D78" s="45">
        <v>2033</v>
      </c>
      <c r="E78" s="39" t="s">
        <v>328</v>
      </c>
    </row>
    <row r="79" spans="2:5" x14ac:dyDescent="0.35">
      <c r="B79" t="s">
        <v>327</v>
      </c>
      <c r="D79" s="45">
        <v>2037</v>
      </c>
      <c r="E79" s="39" t="s">
        <v>329</v>
      </c>
    </row>
    <row r="80" spans="2:5" x14ac:dyDescent="0.35"/>
    <row r="81" spans="2:95" x14ac:dyDescent="0.35">
      <c r="D81">
        <f t="shared" ref="D81:AI81" si="5">year_in</f>
        <v>2010</v>
      </c>
      <c r="E81">
        <f t="shared" si="5"/>
        <v>2011</v>
      </c>
      <c r="F81">
        <f t="shared" si="5"/>
        <v>2012</v>
      </c>
      <c r="G81">
        <f t="shared" si="5"/>
        <v>2013</v>
      </c>
      <c r="H81">
        <f t="shared" si="5"/>
        <v>2014</v>
      </c>
      <c r="I81">
        <f t="shared" si="5"/>
        <v>2015</v>
      </c>
      <c r="J81">
        <f t="shared" si="5"/>
        <v>2016</v>
      </c>
      <c r="K81">
        <f t="shared" si="5"/>
        <v>2017</v>
      </c>
      <c r="L81">
        <f t="shared" si="5"/>
        <v>2018</v>
      </c>
      <c r="M81">
        <f t="shared" si="5"/>
        <v>2019</v>
      </c>
      <c r="N81">
        <f t="shared" si="5"/>
        <v>2020</v>
      </c>
      <c r="O81">
        <f t="shared" si="5"/>
        <v>2021</v>
      </c>
      <c r="P81">
        <f t="shared" si="5"/>
        <v>2022</v>
      </c>
      <c r="Q81">
        <f t="shared" si="5"/>
        <v>2023</v>
      </c>
      <c r="R81">
        <f t="shared" si="5"/>
        <v>2024</v>
      </c>
      <c r="S81">
        <f t="shared" si="5"/>
        <v>2025</v>
      </c>
      <c r="T81">
        <f t="shared" si="5"/>
        <v>2026</v>
      </c>
      <c r="U81">
        <f t="shared" si="5"/>
        <v>2027</v>
      </c>
      <c r="V81">
        <f t="shared" si="5"/>
        <v>2028</v>
      </c>
      <c r="W81">
        <f t="shared" si="5"/>
        <v>2029</v>
      </c>
      <c r="X81">
        <f t="shared" si="5"/>
        <v>2030</v>
      </c>
      <c r="Y81">
        <f t="shared" si="5"/>
        <v>2031</v>
      </c>
      <c r="Z81">
        <f t="shared" si="5"/>
        <v>2032</v>
      </c>
      <c r="AA81">
        <f t="shared" si="5"/>
        <v>2033</v>
      </c>
      <c r="AB81">
        <f t="shared" si="5"/>
        <v>2034</v>
      </c>
      <c r="AC81">
        <f t="shared" si="5"/>
        <v>2035</v>
      </c>
      <c r="AD81">
        <f t="shared" si="5"/>
        <v>2036</v>
      </c>
      <c r="AE81">
        <f t="shared" si="5"/>
        <v>2037</v>
      </c>
      <c r="AF81">
        <f t="shared" si="5"/>
        <v>2038</v>
      </c>
      <c r="AG81">
        <f t="shared" si="5"/>
        <v>2039</v>
      </c>
      <c r="AH81">
        <f t="shared" si="5"/>
        <v>2040</v>
      </c>
      <c r="AI81">
        <f t="shared" si="5"/>
        <v>2041</v>
      </c>
      <c r="AJ81">
        <f t="shared" ref="AJ81:BO81" si="6">year_in</f>
        <v>2042</v>
      </c>
      <c r="AK81">
        <f t="shared" si="6"/>
        <v>2043</v>
      </c>
      <c r="AL81">
        <f t="shared" si="6"/>
        <v>2044</v>
      </c>
      <c r="AM81">
        <f t="shared" si="6"/>
        <v>2045</v>
      </c>
      <c r="AN81">
        <f t="shared" si="6"/>
        <v>2046</v>
      </c>
      <c r="AO81">
        <f t="shared" si="6"/>
        <v>2047</v>
      </c>
      <c r="AP81">
        <f t="shared" si="6"/>
        <v>2048</v>
      </c>
      <c r="AQ81">
        <f t="shared" si="6"/>
        <v>2049</v>
      </c>
      <c r="AR81">
        <f t="shared" si="6"/>
        <v>2050</v>
      </c>
      <c r="AS81">
        <f t="shared" si="6"/>
        <v>2051</v>
      </c>
      <c r="AT81">
        <f t="shared" si="6"/>
        <v>2052</v>
      </c>
      <c r="AU81">
        <f t="shared" si="6"/>
        <v>2053</v>
      </c>
      <c r="AV81">
        <f t="shared" si="6"/>
        <v>2054</v>
      </c>
      <c r="AW81">
        <f t="shared" si="6"/>
        <v>2055</v>
      </c>
      <c r="AX81">
        <f t="shared" si="6"/>
        <v>2056</v>
      </c>
      <c r="AY81">
        <f t="shared" si="6"/>
        <v>2057</v>
      </c>
      <c r="AZ81">
        <f t="shared" si="6"/>
        <v>2058</v>
      </c>
      <c r="BA81">
        <f t="shared" si="6"/>
        <v>2059</v>
      </c>
      <c r="BB81">
        <f t="shared" si="6"/>
        <v>2060</v>
      </c>
      <c r="BC81">
        <f t="shared" si="6"/>
        <v>2061</v>
      </c>
      <c r="BD81">
        <f t="shared" si="6"/>
        <v>2062</v>
      </c>
      <c r="BE81">
        <f t="shared" si="6"/>
        <v>2063</v>
      </c>
      <c r="BF81">
        <f t="shared" si="6"/>
        <v>2064</v>
      </c>
      <c r="BG81">
        <f t="shared" si="6"/>
        <v>2065</v>
      </c>
      <c r="BH81">
        <f t="shared" si="6"/>
        <v>2066</v>
      </c>
      <c r="BI81">
        <f t="shared" si="6"/>
        <v>2067</v>
      </c>
      <c r="BJ81">
        <f t="shared" si="6"/>
        <v>2068</v>
      </c>
      <c r="BK81">
        <f t="shared" si="6"/>
        <v>2069</v>
      </c>
      <c r="BL81">
        <f t="shared" si="6"/>
        <v>2070</v>
      </c>
      <c r="BM81">
        <f t="shared" si="6"/>
        <v>2071</v>
      </c>
      <c r="BN81">
        <f t="shared" si="6"/>
        <v>2072</v>
      </c>
      <c r="BO81">
        <f t="shared" si="6"/>
        <v>2073</v>
      </c>
      <c r="BP81">
        <f t="shared" ref="BP81:CP81" si="7">year_in</f>
        <v>2074</v>
      </c>
      <c r="BQ81">
        <f t="shared" si="7"/>
        <v>2075</v>
      </c>
      <c r="BR81">
        <f t="shared" si="7"/>
        <v>2076</v>
      </c>
      <c r="BS81">
        <f t="shared" si="7"/>
        <v>2077</v>
      </c>
      <c r="BT81">
        <f t="shared" si="7"/>
        <v>2078</v>
      </c>
      <c r="BU81">
        <f t="shared" si="7"/>
        <v>2079</v>
      </c>
      <c r="BV81">
        <f t="shared" si="7"/>
        <v>2080</v>
      </c>
      <c r="BW81">
        <f t="shared" si="7"/>
        <v>2081</v>
      </c>
      <c r="BX81">
        <f t="shared" si="7"/>
        <v>2082</v>
      </c>
      <c r="BY81">
        <f t="shared" si="7"/>
        <v>2083</v>
      </c>
      <c r="BZ81">
        <f t="shared" si="7"/>
        <v>2084</v>
      </c>
      <c r="CA81">
        <f t="shared" si="7"/>
        <v>2085</v>
      </c>
      <c r="CB81">
        <f t="shared" si="7"/>
        <v>2086</v>
      </c>
      <c r="CC81">
        <f t="shared" si="7"/>
        <v>2087</v>
      </c>
      <c r="CD81">
        <f t="shared" si="7"/>
        <v>2088</v>
      </c>
      <c r="CE81">
        <f t="shared" si="7"/>
        <v>2089</v>
      </c>
      <c r="CF81">
        <f t="shared" si="7"/>
        <v>2090</v>
      </c>
      <c r="CG81">
        <f t="shared" si="7"/>
        <v>2091</v>
      </c>
      <c r="CH81">
        <f t="shared" si="7"/>
        <v>2092</v>
      </c>
      <c r="CI81">
        <f t="shared" si="7"/>
        <v>2093</v>
      </c>
      <c r="CJ81">
        <f t="shared" si="7"/>
        <v>2094</v>
      </c>
      <c r="CK81">
        <f t="shared" si="7"/>
        <v>2095</v>
      </c>
      <c r="CL81">
        <f t="shared" si="7"/>
        <v>2096</v>
      </c>
      <c r="CM81">
        <f t="shared" si="7"/>
        <v>2097</v>
      </c>
      <c r="CN81">
        <f t="shared" si="7"/>
        <v>2098</v>
      </c>
      <c r="CO81">
        <f t="shared" si="7"/>
        <v>2099</v>
      </c>
      <c r="CP81">
        <f t="shared" si="7"/>
        <v>2100</v>
      </c>
    </row>
    <row r="82" spans="2:95" x14ac:dyDescent="0.35">
      <c r="B82" t="s">
        <v>109</v>
      </c>
      <c r="D82" s="46">
        <v>100</v>
      </c>
      <c r="E82" s="46">
        <v>102.19056975817094</v>
      </c>
      <c r="F82" s="46">
        <v>103.76209248949486</v>
      </c>
      <c r="G82" s="46">
        <v>105.95694583200337</v>
      </c>
      <c r="H82" s="46">
        <v>107.35311796576727</v>
      </c>
      <c r="I82" s="46">
        <v>108.06488386650142</v>
      </c>
      <c r="J82" s="46">
        <v>110.18498175331253</v>
      </c>
      <c r="K82" s="46">
        <v>112.23239688652509</v>
      </c>
      <c r="L82" s="46">
        <v>114.39063249195446</v>
      </c>
      <c r="M82" s="46">
        <v>116.80933766113533</v>
      </c>
      <c r="N82" s="46">
        <v>123.00409151394307</v>
      </c>
      <c r="O82" s="46">
        <v>122.61165991656684</v>
      </c>
      <c r="P82" s="46">
        <v>128.91198339627439</v>
      </c>
      <c r="Q82" s="46">
        <v>138.1801399212097</v>
      </c>
      <c r="R82" s="46">
        <v>142.07327405106113</v>
      </c>
      <c r="S82" s="46">
        <v>145.6325526871409</v>
      </c>
      <c r="T82" s="46">
        <v>148.5328102225586</v>
      </c>
      <c r="U82" s="46">
        <v>151.43949486795384</v>
      </c>
      <c r="V82" s="46">
        <v>154.41797172483169</v>
      </c>
      <c r="W82" s="46">
        <v>157.46567190445177</v>
      </c>
      <c r="X82" s="46">
        <v>161.0873823582541</v>
      </c>
      <c r="Y82" s="46">
        <v>164.79239215249393</v>
      </c>
      <c r="Z82" s="46">
        <v>168.58261717200128</v>
      </c>
      <c r="AA82" s="46">
        <v>172.46001736695729</v>
      </c>
      <c r="AB82" s="46">
        <v>176.42659776639732</v>
      </c>
      <c r="AC82" s="46">
        <v>180.48440951502445</v>
      </c>
      <c r="AD82" s="46">
        <v>184.63555093386998</v>
      </c>
      <c r="AE82" s="46">
        <v>188.88216860534899</v>
      </c>
      <c r="AF82" s="46">
        <v>193.22645848327201</v>
      </c>
      <c r="AG82" s="46">
        <v>197.67066702838724</v>
      </c>
      <c r="AH82" s="46">
        <v>202.21709237004015</v>
      </c>
      <c r="AI82" s="46">
        <v>206.86808549455105</v>
      </c>
      <c r="AJ82" s="46">
        <v>211.62605146092571</v>
      </c>
      <c r="AK82" s="46">
        <v>216.49345064452697</v>
      </c>
      <c r="AL82" s="46">
        <v>221.47280000935109</v>
      </c>
      <c r="AM82" s="46">
        <v>226.56667440956616</v>
      </c>
      <c r="AN82" s="46">
        <v>231.77770792098613</v>
      </c>
      <c r="AO82" s="46">
        <v>237.10859520316882</v>
      </c>
      <c r="AP82" s="46">
        <v>242.56209289284166</v>
      </c>
      <c r="AQ82" s="46">
        <v>248.14102102937704</v>
      </c>
      <c r="AR82" s="46">
        <v>253.8482645130527</v>
      </c>
      <c r="AS82" s="46">
        <v>259.6867745968529</v>
      </c>
      <c r="AT82" s="46">
        <v>265.65957041258048</v>
      </c>
      <c r="AU82" s="46">
        <v>271.76974053206976</v>
      </c>
      <c r="AV82" s="46">
        <v>278.02044456430741</v>
      </c>
      <c r="AW82" s="46">
        <v>284.4149147892864</v>
      </c>
      <c r="AX82" s="46">
        <v>290.95645782944001</v>
      </c>
      <c r="AY82" s="46">
        <v>297.64845635951707</v>
      </c>
      <c r="AZ82" s="46">
        <v>304.49437085578597</v>
      </c>
      <c r="BA82" s="46">
        <v>311.497741385469</v>
      </c>
      <c r="BB82" s="46">
        <v>318.66218943733475</v>
      </c>
      <c r="BC82" s="46">
        <v>325.99141979439344</v>
      </c>
      <c r="BD82" s="46">
        <v>333.48922244966445</v>
      </c>
      <c r="BE82" s="46">
        <v>341.15947456600668</v>
      </c>
      <c r="BF82" s="46">
        <v>349.00614248102477</v>
      </c>
      <c r="BG82" s="46">
        <v>357.03328375808832</v>
      </c>
      <c r="BH82" s="46">
        <v>365.24504928452438</v>
      </c>
      <c r="BI82" s="46">
        <v>373.64568541806841</v>
      </c>
      <c r="BJ82" s="46">
        <v>382.23953618268399</v>
      </c>
      <c r="BK82" s="46">
        <v>391.0310455148857</v>
      </c>
      <c r="BL82" s="46">
        <v>400.02475956172799</v>
      </c>
      <c r="BM82" s="46">
        <v>409.22532903164768</v>
      </c>
      <c r="BN82" s="46">
        <v>418.6375115993755</v>
      </c>
      <c r="BO82" s="46">
        <v>428.26617436616107</v>
      </c>
      <c r="BP82" s="46">
        <v>438.11629637658268</v>
      </c>
      <c r="BQ82" s="46">
        <v>448.19297119324409</v>
      </c>
      <c r="BR82" s="46">
        <v>458.5014095306887</v>
      </c>
      <c r="BS82" s="46">
        <v>469.04694194989452</v>
      </c>
      <c r="BT82" s="46">
        <v>479.83502161474212</v>
      </c>
      <c r="BU82" s="46">
        <v>490.87122711188107</v>
      </c>
      <c r="BV82" s="46">
        <v>502.16126533545429</v>
      </c>
      <c r="BW82" s="46">
        <v>513.71097443816961</v>
      </c>
      <c r="BX82" s="46">
        <v>525.52632685024753</v>
      </c>
      <c r="BY82" s="46">
        <v>537.61343236780317</v>
      </c>
      <c r="BZ82" s="46">
        <v>549.97854131226256</v>
      </c>
      <c r="CA82" s="46">
        <v>562.62804776244457</v>
      </c>
      <c r="CB82" s="46">
        <v>575.56849286098077</v>
      </c>
      <c r="CC82" s="46">
        <v>588.80656819678325</v>
      </c>
      <c r="CD82" s="46">
        <v>602.34911926530924</v>
      </c>
      <c r="CE82" s="46">
        <v>616.20314900841129</v>
      </c>
      <c r="CF82" s="46">
        <v>630.37582143560473</v>
      </c>
      <c r="CG82" s="46">
        <v>644.8744653286235</v>
      </c>
      <c r="CH82" s="46">
        <v>659.70657803118183</v>
      </c>
      <c r="CI82" s="46">
        <v>674.87982932589898</v>
      </c>
      <c r="CJ82" s="46">
        <v>690.40206540039458</v>
      </c>
      <c r="CK82" s="46">
        <v>706.28131290460351</v>
      </c>
      <c r="CL82" s="46">
        <v>722.52578310140939</v>
      </c>
      <c r="CM82" s="46">
        <v>739.14387611274174</v>
      </c>
      <c r="CN82" s="46">
        <v>756.14418526333463</v>
      </c>
      <c r="CO82" s="46">
        <v>773.53550152439129</v>
      </c>
      <c r="CP82" s="46">
        <v>791.32681805945219</v>
      </c>
      <c r="CQ82" s="53" t="s">
        <v>110</v>
      </c>
    </row>
    <row r="83" spans="2:95" x14ac:dyDescent="0.35">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c r="BG83" s="41"/>
      <c r="BH83" s="41"/>
      <c r="BI83" s="41"/>
      <c r="BJ83" s="41"/>
      <c r="BK83" s="41"/>
      <c r="BL83" s="41"/>
      <c r="BM83" s="41"/>
      <c r="BN83" s="41"/>
      <c r="BO83" s="41"/>
      <c r="BP83" s="41"/>
      <c r="BQ83" s="41"/>
      <c r="BR83" s="41"/>
      <c r="BS83" s="41"/>
      <c r="BT83" s="41"/>
      <c r="BU83" s="41"/>
      <c r="BV83" s="41"/>
      <c r="BW83" s="41"/>
      <c r="BX83" s="41"/>
      <c r="BY83" s="41"/>
      <c r="BZ83" s="41"/>
      <c r="CA83" s="41"/>
      <c r="CB83" s="41"/>
      <c r="CC83" s="41"/>
      <c r="CD83" s="41"/>
      <c r="CE83" s="41"/>
      <c r="CF83" s="41"/>
      <c r="CG83" s="41"/>
      <c r="CH83" s="41"/>
      <c r="CI83" s="41"/>
      <c r="CJ83" s="41"/>
      <c r="CK83" s="41"/>
      <c r="CL83" s="41"/>
      <c r="CM83" s="41"/>
      <c r="CN83" s="41"/>
      <c r="CO83" s="41"/>
      <c r="CP83" s="41"/>
      <c r="CQ83" s="53"/>
    </row>
    <row r="84" spans="2:95" x14ac:dyDescent="0.35">
      <c r="B84" t="s">
        <v>266</v>
      </c>
      <c r="D84" s="45">
        <v>1.19</v>
      </c>
      <c r="E84" s="53" t="s">
        <v>285</v>
      </c>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c r="BM84" s="41"/>
      <c r="BN84" s="41"/>
      <c r="BO84" s="41"/>
      <c r="BP84" s="41"/>
      <c r="BQ84" s="41"/>
      <c r="BR84" s="41"/>
      <c r="BS84" s="41"/>
      <c r="BT84" s="41"/>
      <c r="BU84" s="41"/>
      <c r="BV84" s="41"/>
      <c r="BW84" s="41"/>
      <c r="BX84" s="41"/>
      <c r="BY84" s="41"/>
      <c r="BZ84" s="41"/>
      <c r="CA84" s="41"/>
      <c r="CB84" s="41"/>
      <c r="CC84" s="41"/>
      <c r="CD84" s="41"/>
      <c r="CE84" s="41"/>
      <c r="CF84" s="41"/>
      <c r="CG84" s="41"/>
      <c r="CH84" s="41"/>
      <c r="CI84" s="41"/>
      <c r="CJ84" s="41"/>
      <c r="CK84" s="41"/>
      <c r="CL84" s="41"/>
      <c r="CM84" s="41"/>
      <c r="CN84" s="41"/>
      <c r="CO84" s="41"/>
      <c r="CP84" s="41"/>
      <c r="CQ84" s="53"/>
    </row>
    <row r="85" spans="2:95" x14ac:dyDescent="0.35"/>
    <row r="86" spans="2:95" x14ac:dyDescent="0.35">
      <c r="B86" t="s">
        <v>264</v>
      </c>
      <c r="D86" s="70" t="s">
        <v>346</v>
      </c>
    </row>
    <row r="87" spans="2:95" x14ac:dyDescent="0.35"/>
    <row r="88" spans="2:95" x14ac:dyDescent="0.35"/>
    <row r="89" spans="2:95" x14ac:dyDescent="0.35"/>
    <row r="90" spans="2:95" x14ac:dyDescent="0.35"/>
    <row r="91" spans="2:95" x14ac:dyDescent="0.35"/>
    <row r="92" spans="2:95" x14ac:dyDescent="0.35"/>
    <row r="93" spans="2:95" x14ac:dyDescent="0.35"/>
    <row r="94" spans="2:95" x14ac:dyDescent="0.35"/>
    <row r="95" spans="2:95" x14ac:dyDescent="0.35"/>
    <row r="96" spans="2:95" x14ac:dyDescent="0.35"/>
    <row r="97" x14ac:dyDescent="0.35"/>
    <row r="98" x14ac:dyDescent="0.35"/>
    <row r="99" x14ac:dyDescent="0.35"/>
    <row r="100" x14ac:dyDescent="0.35"/>
    <row r="101" x14ac:dyDescent="0.35"/>
  </sheetData>
  <mergeCells count="2">
    <mergeCell ref="D6:G6"/>
    <mergeCell ref="D10:E10"/>
  </mergeCells>
  <dataValidations count="2">
    <dataValidation type="list" allowBlank="1" showInputMessage="1" showErrorMessage="1" sqref="D8" xr:uid="{00000000-0002-0000-0100-000000000000}">
      <formula1>"Road,Rail,Road/Rail"</formula1>
    </dataValidation>
    <dataValidation type="list" allowBlank="1" showInputMessage="1" showErrorMessage="1" sqref="D10:E10" xr:uid="{A8748604-2087-4873-978C-80704EB056C6}">
      <formula1>"Factor cost,Market prices"</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R151"/>
  <sheetViews>
    <sheetView zoomScale="70" zoomScaleNormal="70" workbookViewId="0">
      <pane xSplit="3" ySplit="4" topLeftCell="D5" activePane="bottomRight" state="frozen"/>
      <selection pane="topRight" activeCell="D1" sqref="D1"/>
      <selection pane="bottomLeft" activeCell="A5" sqref="A5"/>
      <selection pane="bottomRight" activeCell="A68" sqref="A68"/>
    </sheetView>
  </sheetViews>
  <sheetFormatPr defaultColWidth="0" defaultRowHeight="14.5" zeroHeight="1" outlineLevelRow="1" x14ac:dyDescent="0.35"/>
  <cols>
    <col min="1" max="1" width="9.1796875" customWidth="1"/>
    <col min="2" max="2" width="29.54296875" customWidth="1"/>
    <col min="3" max="3" width="9.1796875" customWidth="1"/>
    <col min="4" max="12" width="11" customWidth="1"/>
    <col min="13" max="94" width="12" customWidth="1"/>
    <col min="95" max="95" width="45.81640625" bestFit="1" customWidth="1"/>
    <col min="96" max="96" width="0" hidden="1" customWidth="1"/>
    <col min="97" max="16384" width="9.1796875" hidden="1"/>
  </cols>
  <sheetData>
    <row r="1" spans="2:96" x14ac:dyDescent="0.35">
      <c r="CB1">
        <v>2</v>
      </c>
    </row>
    <row r="2" spans="2:96" s="48" customFormat="1" ht="26" x14ac:dyDescent="0.6">
      <c r="B2" s="48" t="s">
        <v>111</v>
      </c>
    </row>
    <row r="3" spans="2:96" x14ac:dyDescent="0.35">
      <c r="D3" t="s">
        <v>287</v>
      </c>
    </row>
    <row r="4" spans="2:96" x14ac:dyDescent="0.35">
      <c r="D4">
        <f t="shared" ref="D4:AI4" si="0">year_in</f>
        <v>2010</v>
      </c>
      <c r="E4">
        <f t="shared" si="0"/>
        <v>2011</v>
      </c>
      <c r="F4">
        <f t="shared" si="0"/>
        <v>2012</v>
      </c>
      <c r="G4">
        <f t="shared" si="0"/>
        <v>2013</v>
      </c>
      <c r="H4">
        <f t="shared" si="0"/>
        <v>2014</v>
      </c>
      <c r="I4">
        <f t="shared" si="0"/>
        <v>2015</v>
      </c>
      <c r="J4">
        <f t="shared" si="0"/>
        <v>2016</v>
      </c>
      <c r="K4">
        <f t="shared" si="0"/>
        <v>2017</v>
      </c>
      <c r="L4">
        <f t="shared" si="0"/>
        <v>2018</v>
      </c>
      <c r="M4">
        <f t="shared" si="0"/>
        <v>2019</v>
      </c>
      <c r="N4">
        <f t="shared" si="0"/>
        <v>2020</v>
      </c>
      <c r="O4">
        <f t="shared" si="0"/>
        <v>2021</v>
      </c>
      <c r="P4">
        <f t="shared" si="0"/>
        <v>2022</v>
      </c>
      <c r="Q4">
        <f t="shared" si="0"/>
        <v>2023</v>
      </c>
      <c r="R4">
        <f t="shared" si="0"/>
        <v>2024</v>
      </c>
      <c r="S4">
        <f t="shared" si="0"/>
        <v>2025</v>
      </c>
      <c r="T4">
        <f t="shared" si="0"/>
        <v>2026</v>
      </c>
      <c r="U4">
        <f t="shared" si="0"/>
        <v>2027</v>
      </c>
      <c r="V4">
        <f t="shared" si="0"/>
        <v>2028</v>
      </c>
      <c r="W4">
        <f t="shared" si="0"/>
        <v>2029</v>
      </c>
      <c r="X4">
        <f t="shared" si="0"/>
        <v>2030</v>
      </c>
      <c r="Y4">
        <f t="shared" si="0"/>
        <v>2031</v>
      </c>
      <c r="Z4">
        <f t="shared" si="0"/>
        <v>2032</v>
      </c>
      <c r="AA4">
        <f t="shared" si="0"/>
        <v>2033</v>
      </c>
      <c r="AB4">
        <f t="shared" si="0"/>
        <v>2034</v>
      </c>
      <c r="AC4">
        <f t="shared" si="0"/>
        <v>2035</v>
      </c>
      <c r="AD4">
        <f t="shared" si="0"/>
        <v>2036</v>
      </c>
      <c r="AE4">
        <f t="shared" si="0"/>
        <v>2037</v>
      </c>
      <c r="AF4">
        <f t="shared" si="0"/>
        <v>2038</v>
      </c>
      <c r="AG4">
        <f t="shared" si="0"/>
        <v>2039</v>
      </c>
      <c r="AH4">
        <f t="shared" si="0"/>
        <v>2040</v>
      </c>
      <c r="AI4">
        <f t="shared" si="0"/>
        <v>2041</v>
      </c>
      <c r="AJ4">
        <f t="shared" ref="AJ4:BO4" si="1">year_in</f>
        <v>2042</v>
      </c>
      <c r="AK4">
        <f t="shared" si="1"/>
        <v>2043</v>
      </c>
      <c r="AL4">
        <f t="shared" si="1"/>
        <v>2044</v>
      </c>
      <c r="AM4">
        <f t="shared" si="1"/>
        <v>2045</v>
      </c>
      <c r="AN4">
        <f t="shared" si="1"/>
        <v>2046</v>
      </c>
      <c r="AO4">
        <f t="shared" si="1"/>
        <v>2047</v>
      </c>
      <c r="AP4">
        <f t="shared" si="1"/>
        <v>2048</v>
      </c>
      <c r="AQ4">
        <f t="shared" si="1"/>
        <v>2049</v>
      </c>
      <c r="AR4">
        <f t="shared" si="1"/>
        <v>2050</v>
      </c>
      <c r="AS4">
        <f t="shared" si="1"/>
        <v>2051</v>
      </c>
      <c r="AT4">
        <f t="shared" si="1"/>
        <v>2052</v>
      </c>
      <c r="AU4">
        <f t="shared" si="1"/>
        <v>2053</v>
      </c>
      <c r="AV4">
        <f t="shared" si="1"/>
        <v>2054</v>
      </c>
      <c r="AW4">
        <f t="shared" si="1"/>
        <v>2055</v>
      </c>
      <c r="AX4">
        <f t="shared" si="1"/>
        <v>2056</v>
      </c>
      <c r="AY4">
        <f t="shared" si="1"/>
        <v>2057</v>
      </c>
      <c r="AZ4">
        <f t="shared" si="1"/>
        <v>2058</v>
      </c>
      <c r="BA4">
        <f t="shared" si="1"/>
        <v>2059</v>
      </c>
      <c r="BB4">
        <f t="shared" si="1"/>
        <v>2060</v>
      </c>
      <c r="BC4">
        <f t="shared" si="1"/>
        <v>2061</v>
      </c>
      <c r="BD4">
        <f t="shared" si="1"/>
        <v>2062</v>
      </c>
      <c r="BE4">
        <f t="shared" si="1"/>
        <v>2063</v>
      </c>
      <c r="BF4">
        <f t="shared" si="1"/>
        <v>2064</v>
      </c>
      <c r="BG4">
        <f t="shared" si="1"/>
        <v>2065</v>
      </c>
      <c r="BH4">
        <f t="shared" si="1"/>
        <v>2066</v>
      </c>
      <c r="BI4">
        <f t="shared" si="1"/>
        <v>2067</v>
      </c>
      <c r="BJ4">
        <f t="shared" si="1"/>
        <v>2068</v>
      </c>
      <c r="BK4">
        <f t="shared" si="1"/>
        <v>2069</v>
      </c>
      <c r="BL4">
        <f t="shared" si="1"/>
        <v>2070</v>
      </c>
      <c r="BM4">
        <f t="shared" si="1"/>
        <v>2071</v>
      </c>
      <c r="BN4">
        <f t="shared" si="1"/>
        <v>2072</v>
      </c>
      <c r="BO4">
        <f t="shared" si="1"/>
        <v>2073</v>
      </c>
      <c r="BP4">
        <f t="shared" ref="BP4:CP4" si="2">year_in</f>
        <v>2074</v>
      </c>
      <c r="BQ4">
        <f t="shared" si="2"/>
        <v>2075</v>
      </c>
      <c r="BR4">
        <f t="shared" si="2"/>
        <v>2076</v>
      </c>
      <c r="BS4">
        <f t="shared" si="2"/>
        <v>2077</v>
      </c>
      <c r="BT4">
        <f t="shared" si="2"/>
        <v>2078</v>
      </c>
      <c r="BU4">
        <f t="shared" si="2"/>
        <v>2079</v>
      </c>
      <c r="BV4">
        <f t="shared" si="2"/>
        <v>2080</v>
      </c>
      <c r="BW4">
        <f t="shared" si="2"/>
        <v>2081</v>
      </c>
      <c r="BX4">
        <f t="shared" si="2"/>
        <v>2082</v>
      </c>
      <c r="BY4">
        <f t="shared" si="2"/>
        <v>2083</v>
      </c>
      <c r="BZ4">
        <f t="shared" si="2"/>
        <v>2084</v>
      </c>
      <c r="CA4">
        <f t="shared" si="2"/>
        <v>2085</v>
      </c>
      <c r="CB4">
        <f t="shared" si="2"/>
        <v>2086</v>
      </c>
      <c r="CC4">
        <f t="shared" si="2"/>
        <v>2087</v>
      </c>
      <c r="CD4">
        <f t="shared" si="2"/>
        <v>2088</v>
      </c>
      <c r="CE4">
        <f t="shared" si="2"/>
        <v>2089</v>
      </c>
      <c r="CF4">
        <f t="shared" si="2"/>
        <v>2090</v>
      </c>
      <c r="CG4">
        <f t="shared" si="2"/>
        <v>2091</v>
      </c>
      <c r="CH4">
        <f t="shared" si="2"/>
        <v>2092</v>
      </c>
      <c r="CI4">
        <f t="shared" si="2"/>
        <v>2093</v>
      </c>
      <c r="CJ4">
        <f t="shared" si="2"/>
        <v>2094</v>
      </c>
      <c r="CK4">
        <f t="shared" si="2"/>
        <v>2095</v>
      </c>
      <c r="CL4">
        <f t="shared" si="2"/>
        <v>2096</v>
      </c>
      <c r="CM4">
        <f t="shared" si="2"/>
        <v>2097</v>
      </c>
      <c r="CN4">
        <f t="shared" si="2"/>
        <v>2098</v>
      </c>
      <c r="CO4">
        <f t="shared" si="2"/>
        <v>2099</v>
      </c>
      <c r="CP4">
        <f t="shared" si="2"/>
        <v>2100</v>
      </c>
      <c r="CQ4" s="39" t="s">
        <v>112</v>
      </c>
      <c r="CR4" t="e">
        <f>year</f>
        <v>#VALUE!</v>
      </c>
    </row>
    <row r="5" spans="2:96" x14ac:dyDescent="0.35"/>
    <row r="6" spans="2:96" s="43" customFormat="1" ht="18.5" x14ac:dyDescent="0.45">
      <c r="B6" s="43" t="s">
        <v>113</v>
      </c>
    </row>
    <row r="7" spans="2:96" outlineLevel="1" x14ac:dyDescent="0.35"/>
    <row r="8" spans="2:96" outlineLevel="1" x14ac:dyDescent="0.35">
      <c r="B8" t="s">
        <v>47</v>
      </c>
      <c r="C8">
        <f>Opening_year_in</f>
        <v>2024</v>
      </c>
      <c r="D8" s="39" t="s">
        <v>114</v>
      </c>
    </row>
    <row r="9" spans="2:96" outlineLevel="1" x14ac:dyDescent="0.35">
      <c r="B9" t="s">
        <v>47</v>
      </c>
      <c r="D9">
        <f t="shared" ref="D9:AI9" si="3">(Opening_year=year)*1</f>
        <v>0</v>
      </c>
      <c r="E9">
        <f t="shared" si="3"/>
        <v>0</v>
      </c>
      <c r="F9">
        <f t="shared" si="3"/>
        <v>0</v>
      </c>
      <c r="G9">
        <f t="shared" si="3"/>
        <v>0</v>
      </c>
      <c r="H9">
        <f t="shared" si="3"/>
        <v>0</v>
      </c>
      <c r="I9">
        <f t="shared" si="3"/>
        <v>0</v>
      </c>
      <c r="J9">
        <f t="shared" si="3"/>
        <v>0</v>
      </c>
      <c r="K9">
        <f t="shared" si="3"/>
        <v>0</v>
      </c>
      <c r="L9">
        <f t="shared" si="3"/>
        <v>0</v>
      </c>
      <c r="M9">
        <f t="shared" si="3"/>
        <v>0</v>
      </c>
      <c r="N9">
        <f t="shared" si="3"/>
        <v>0</v>
      </c>
      <c r="O9">
        <f t="shared" si="3"/>
        <v>0</v>
      </c>
      <c r="P9">
        <f t="shared" si="3"/>
        <v>0</v>
      </c>
      <c r="Q9">
        <f t="shared" si="3"/>
        <v>0</v>
      </c>
      <c r="R9">
        <f t="shared" si="3"/>
        <v>1</v>
      </c>
      <c r="S9">
        <f t="shared" si="3"/>
        <v>0</v>
      </c>
      <c r="T9">
        <f t="shared" si="3"/>
        <v>0</v>
      </c>
      <c r="U9">
        <f t="shared" si="3"/>
        <v>0</v>
      </c>
      <c r="V9">
        <f t="shared" si="3"/>
        <v>0</v>
      </c>
      <c r="W9">
        <f t="shared" si="3"/>
        <v>0</v>
      </c>
      <c r="X9">
        <f t="shared" si="3"/>
        <v>0</v>
      </c>
      <c r="Y9">
        <f t="shared" si="3"/>
        <v>0</v>
      </c>
      <c r="Z9">
        <f t="shared" si="3"/>
        <v>0</v>
      </c>
      <c r="AA9">
        <f t="shared" si="3"/>
        <v>0</v>
      </c>
      <c r="AB9">
        <f t="shared" si="3"/>
        <v>0</v>
      </c>
      <c r="AC9">
        <f t="shared" si="3"/>
        <v>0</v>
      </c>
      <c r="AD9">
        <f t="shared" si="3"/>
        <v>0</v>
      </c>
      <c r="AE9">
        <f t="shared" si="3"/>
        <v>0</v>
      </c>
      <c r="AF9">
        <f t="shared" si="3"/>
        <v>0</v>
      </c>
      <c r="AG9">
        <f t="shared" si="3"/>
        <v>0</v>
      </c>
      <c r="AH9">
        <f t="shared" si="3"/>
        <v>0</v>
      </c>
      <c r="AI9">
        <f t="shared" si="3"/>
        <v>0</v>
      </c>
      <c r="AJ9">
        <f t="shared" ref="AJ9:BO9" si="4">(Opening_year=year)*1</f>
        <v>0</v>
      </c>
      <c r="AK9">
        <f t="shared" si="4"/>
        <v>0</v>
      </c>
      <c r="AL9">
        <f t="shared" si="4"/>
        <v>0</v>
      </c>
      <c r="AM9">
        <f t="shared" si="4"/>
        <v>0</v>
      </c>
      <c r="AN9">
        <f t="shared" si="4"/>
        <v>0</v>
      </c>
      <c r="AO9">
        <f t="shared" si="4"/>
        <v>0</v>
      </c>
      <c r="AP9">
        <f t="shared" si="4"/>
        <v>0</v>
      </c>
      <c r="AQ9">
        <f t="shared" si="4"/>
        <v>0</v>
      </c>
      <c r="AR9">
        <f t="shared" si="4"/>
        <v>0</v>
      </c>
      <c r="AS9">
        <f t="shared" si="4"/>
        <v>0</v>
      </c>
      <c r="AT9">
        <f t="shared" si="4"/>
        <v>0</v>
      </c>
      <c r="AU9">
        <f t="shared" si="4"/>
        <v>0</v>
      </c>
      <c r="AV9">
        <f t="shared" si="4"/>
        <v>0</v>
      </c>
      <c r="AW9">
        <f t="shared" si="4"/>
        <v>0</v>
      </c>
      <c r="AX9">
        <f t="shared" si="4"/>
        <v>0</v>
      </c>
      <c r="AY9">
        <f t="shared" si="4"/>
        <v>0</v>
      </c>
      <c r="AZ9">
        <f t="shared" si="4"/>
        <v>0</v>
      </c>
      <c r="BA9">
        <f t="shared" si="4"/>
        <v>0</v>
      </c>
      <c r="BB9">
        <f t="shared" si="4"/>
        <v>0</v>
      </c>
      <c r="BC9">
        <f t="shared" si="4"/>
        <v>0</v>
      </c>
      <c r="BD9">
        <f t="shared" si="4"/>
        <v>0</v>
      </c>
      <c r="BE9">
        <f t="shared" si="4"/>
        <v>0</v>
      </c>
      <c r="BF9">
        <f t="shared" si="4"/>
        <v>0</v>
      </c>
      <c r="BG9">
        <f t="shared" si="4"/>
        <v>0</v>
      </c>
      <c r="BH9">
        <f t="shared" si="4"/>
        <v>0</v>
      </c>
      <c r="BI9">
        <f t="shared" si="4"/>
        <v>0</v>
      </c>
      <c r="BJ9">
        <f t="shared" si="4"/>
        <v>0</v>
      </c>
      <c r="BK9">
        <f t="shared" si="4"/>
        <v>0</v>
      </c>
      <c r="BL9">
        <f t="shared" si="4"/>
        <v>0</v>
      </c>
      <c r="BM9">
        <f t="shared" si="4"/>
        <v>0</v>
      </c>
      <c r="BN9">
        <f t="shared" si="4"/>
        <v>0</v>
      </c>
      <c r="BO9">
        <f t="shared" si="4"/>
        <v>0</v>
      </c>
      <c r="BP9">
        <f t="shared" ref="BP9:CP9" si="5">(Opening_year=year)*1</f>
        <v>0</v>
      </c>
      <c r="BQ9">
        <f t="shared" si="5"/>
        <v>0</v>
      </c>
      <c r="BR9">
        <f t="shared" si="5"/>
        <v>0</v>
      </c>
      <c r="BS9">
        <f t="shared" si="5"/>
        <v>0</v>
      </c>
      <c r="BT9">
        <f t="shared" si="5"/>
        <v>0</v>
      </c>
      <c r="BU9">
        <f t="shared" si="5"/>
        <v>0</v>
      </c>
      <c r="BV9">
        <f t="shared" si="5"/>
        <v>0</v>
      </c>
      <c r="BW9">
        <f t="shared" si="5"/>
        <v>0</v>
      </c>
      <c r="BX9">
        <f t="shared" si="5"/>
        <v>0</v>
      </c>
      <c r="BY9">
        <f t="shared" si="5"/>
        <v>0</v>
      </c>
      <c r="BZ9">
        <f t="shared" si="5"/>
        <v>0</v>
      </c>
      <c r="CA9">
        <f t="shared" si="5"/>
        <v>0</v>
      </c>
      <c r="CB9">
        <f t="shared" si="5"/>
        <v>0</v>
      </c>
      <c r="CC9">
        <f t="shared" si="5"/>
        <v>0</v>
      </c>
      <c r="CD9">
        <f t="shared" si="5"/>
        <v>0</v>
      </c>
      <c r="CE9">
        <f t="shared" si="5"/>
        <v>0</v>
      </c>
      <c r="CF9">
        <f t="shared" si="5"/>
        <v>0</v>
      </c>
      <c r="CG9">
        <f t="shared" si="5"/>
        <v>0</v>
      </c>
      <c r="CH9">
        <f t="shared" si="5"/>
        <v>0</v>
      </c>
      <c r="CI9">
        <f t="shared" si="5"/>
        <v>0</v>
      </c>
      <c r="CJ9">
        <f t="shared" si="5"/>
        <v>0</v>
      </c>
      <c r="CK9">
        <f t="shared" si="5"/>
        <v>0</v>
      </c>
      <c r="CL9">
        <f t="shared" si="5"/>
        <v>0</v>
      </c>
      <c r="CM9">
        <f t="shared" si="5"/>
        <v>0</v>
      </c>
      <c r="CN9">
        <f t="shared" si="5"/>
        <v>0</v>
      </c>
      <c r="CO9">
        <f t="shared" si="5"/>
        <v>0</v>
      </c>
      <c r="CP9">
        <f t="shared" si="5"/>
        <v>0</v>
      </c>
      <c r="CQ9" s="39" t="s">
        <v>115</v>
      </c>
    </row>
    <row r="10" spans="2:96" outlineLevel="1" x14ac:dyDescent="0.35">
      <c r="B10" t="s">
        <v>116</v>
      </c>
      <c r="C10">
        <f>Appraisal_period_length_in</f>
        <v>60</v>
      </c>
      <c r="D10" s="39" t="s">
        <v>117</v>
      </c>
    </row>
    <row r="11" spans="2:96" outlineLevel="1" x14ac:dyDescent="0.35"/>
    <row r="12" spans="2:96" outlineLevel="1" x14ac:dyDescent="0.35">
      <c r="B12" t="s">
        <v>113</v>
      </c>
      <c r="D12">
        <f t="shared" ref="D12:AI12" si="6">AND(year&gt;=Opening_year,year&lt;Opening_year+Appraisal_period_length)*1</f>
        <v>0</v>
      </c>
      <c r="E12">
        <f t="shared" si="6"/>
        <v>0</v>
      </c>
      <c r="F12">
        <f t="shared" si="6"/>
        <v>0</v>
      </c>
      <c r="G12">
        <f t="shared" si="6"/>
        <v>0</v>
      </c>
      <c r="H12">
        <f t="shared" si="6"/>
        <v>0</v>
      </c>
      <c r="I12">
        <f t="shared" si="6"/>
        <v>0</v>
      </c>
      <c r="J12">
        <f t="shared" si="6"/>
        <v>0</v>
      </c>
      <c r="K12">
        <f t="shared" si="6"/>
        <v>0</v>
      </c>
      <c r="L12">
        <f t="shared" si="6"/>
        <v>0</v>
      </c>
      <c r="M12">
        <f t="shared" si="6"/>
        <v>0</v>
      </c>
      <c r="N12">
        <f t="shared" si="6"/>
        <v>0</v>
      </c>
      <c r="O12">
        <f t="shared" si="6"/>
        <v>0</v>
      </c>
      <c r="P12">
        <f t="shared" si="6"/>
        <v>0</v>
      </c>
      <c r="Q12">
        <f t="shared" si="6"/>
        <v>0</v>
      </c>
      <c r="R12">
        <f t="shared" si="6"/>
        <v>1</v>
      </c>
      <c r="S12">
        <f t="shared" si="6"/>
        <v>1</v>
      </c>
      <c r="T12">
        <f t="shared" si="6"/>
        <v>1</v>
      </c>
      <c r="U12">
        <f t="shared" si="6"/>
        <v>1</v>
      </c>
      <c r="V12">
        <f t="shared" si="6"/>
        <v>1</v>
      </c>
      <c r="W12">
        <f t="shared" si="6"/>
        <v>1</v>
      </c>
      <c r="X12">
        <f t="shared" si="6"/>
        <v>1</v>
      </c>
      <c r="Y12">
        <f t="shared" si="6"/>
        <v>1</v>
      </c>
      <c r="Z12">
        <f t="shared" si="6"/>
        <v>1</v>
      </c>
      <c r="AA12">
        <f t="shared" si="6"/>
        <v>1</v>
      </c>
      <c r="AB12">
        <f t="shared" si="6"/>
        <v>1</v>
      </c>
      <c r="AC12">
        <f t="shared" si="6"/>
        <v>1</v>
      </c>
      <c r="AD12">
        <f t="shared" si="6"/>
        <v>1</v>
      </c>
      <c r="AE12">
        <f t="shared" si="6"/>
        <v>1</v>
      </c>
      <c r="AF12">
        <f t="shared" si="6"/>
        <v>1</v>
      </c>
      <c r="AG12">
        <f t="shared" si="6"/>
        <v>1</v>
      </c>
      <c r="AH12">
        <f t="shared" si="6"/>
        <v>1</v>
      </c>
      <c r="AI12">
        <f t="shared" si="6"/>
        <v>1</v>
      </c>
      <c r="AJ12">
        <f t="shared" ref="AJ12:BO12" si="7">AND(year&gt;=Opening_year,year&lt;Opening_year+Appraisal_period_length)*1</f>
        <v>1</v>
      </c>
      <c r="AK12">
        <f t="shared" si="7"/>
        <v>1</v>
      </c>
      <c r="AL12">
        <f t="shared" si="7"/>
        <v>1</v>
      </c>
      <c r="AM12">
        <f t="shared" si="7"/>
        <v>1</v>
      </c>
      <c r="AN12">
        <f t="shared" si="7"/>
        <v>1</v>
      </c>
      <c r="AO12">
        <f t="shared" si="7"/>
        <v>1</v>
      </c>
      <c r="AP12">
        <f t="shared" si="7"/>
        <v>1</v>
      </c>
      <c r="AQ12">
        <f t="shared" si="7"/>
        <v>1</v>
      </c>
      <c r="AR12">
        <f t="shared" si="7"/>
        <v>1</v>
      </c>
      <c r="AS12">
        <f t="shared" si="7"/>
        <v>1</v>
      </c>
      <c r="AT12">
        <f t="shared" si="7"/>
        <v>1</v>
      </c>
      <c r="AU12">
        <f t="shared" si="7"/>
        <v>1</v>
      </c>
      <c r="AV12">
        <f t="shared" si="7"/>
        <v>1</v>
      </c>
      <c r="AW12">
        <f t="shared" si="7"/>
        <v>1</v>
      </c>
      <c r="AX12">
        <f t="shared" si="7"/>
        <v>1</v>
      </c>
      <c r="AY12">
        <f t="shared" si="7"/>
        <v>1</v>
      </c>
      <c r="AZ12">
        <f t="shared" si="7"/>
        <v>1</v>
      </c>
      <c r="BA12">
        <f t="shared" si="7"/>
        <v>1</v>
      </c>
      <c r="BB12">
        <f t="shared" si="7"/>
        <v>1</v>
      </c>
      <c r="BC12">
        <f t="shared" si="7"/>
        <v>1</v>
      </c>
      <c r="BD12">
        <f t="shared" si="7"/>
        <v>1</v>
      </c>
      <c r="BE12">
        <f t="shared" si="7"/>
        <v>1</v>
      </c>
      <c r="BF12">
        <f t="shared" si="7"/>
        <v>1</v>
      </c>
      <c r="BG12">
        <f t="shared" si="7"/>
        <v>1</v>
      </c>
      <c r="BH12">
        <f t="shared" si="7"/>
        <v>1</v>
      </c>
      <c r="BI12">
        <f t="shared" si="7"/>
        <v>1</v>
      </c>
      <c r="BJ12">
        <f t="shared" si="7"/>
        <v>1</v>
      </c>
      <c r="BK12">
        <f t="shared" si="7"/>
        <v>1</v>
      </c>
      <c r="BL12">
        <f t="shared" si="7"/>
        <v>1</v>
      </c>
      <c r="BM12">
        <f t="shared" si="7"/>
        <v>1</v>
      </c>
      <c r="BN12">
        <f t="shared" si="7"/>
        <v>1</v>
      </c>
      <c r="BO12">
        <f t="shared" si="7"/>
        <v>1</v>
      </c>
      <c r="BP12">
        <f t="shared" ref="BP12:CP12" si="8">AND(year&gt;=Opening_year,year&lt;Opening_year+Appraisal_period_length)*1</f>
        <v>1</v>
      </c>
      <c r="BQ12">
        <f t="shared" si="8"/>
        <v>1</v>
      </c>
      <c r="BR12">
        <f t="shared" si="8"/>
        <v>1</v>
      </c>
      <c r="BS12">
        <f t="shared" si="8"/>
        <v>1</v>
      </c>
      <c r="BT12">
        <f t="shared" si="8"/>
        <v>1</v>
      </c>
      <c r="BU12">
        <f t="shared" si="8"/>
        <v>1</v>
      </c>
      <c r="BV12">
        <f t="shared" si="8"/>
        <v>1</v>
      </c>
      <c r="BW12">
        <f t="shared" si="8"/>
        <v>1</v>
      </c>
      <c r="BX12">
        <f t="shared" si="8"/>
        <v>1</v>
      </c>
      <c r="BY12">
        <f t="shared" si="8"/>
        <v>1</v>
      </c>
      <c r="BZ12">
        <f t="shared" si="8"/>
        <v>0</v>
      </c>
      <c r="CA12">
        <f t="shared" si="8"/>
        <v>0</v>
      </c>
      <c r="CB12">
        <f t="shared" si="8"/>
        <v>0</v>
      </c>
      <c r="CC12">
        <f t="shared" si="8"/>
        <v>0</v>
      </c>
      <c r="CD12">
        <f t="shared" si="8"/>
        <v>0</v>
      </c>
      <c r="CE12">
        <f t="shared" si="8"/>
        <v>0</v>
      </c>
      <c r="CF12">
        <f t="shared" si="8"/>
        <v>0</v>
      </c>
      <c r="CG12">
        <f t="shared" si="8"/>
        <v>0</v>
      </c>
      <c r="CH12">
        <f t="shared" si="8"/>
        <v>0</v>
      </c>
      <c r="CI12">
        <f t="shared" si="8"/>
        <v>0</v>
      </c>
      <c r="CJ12">
        <f t="shared" si="8"/>
        <v>0</v>
      </c>
      <c r="CK12">
        <f t="shared" si="8"/>
        <v>0</v>
      </c>
      <c r="CL12">
        <f t="shared" si="8"/>
        <v>0</v>
      </c>
      <c r="CM12">
        <f t="shared" si="8"/>
        <v>0</v>
      </c>
      <c r="CN12">
        <f t="shared" si="8"/>
        <v>0</v>
      </c>
      <c r="CO12">
        <f t="shared" si="8"/>
        <v>0</v>
      </c>
      <c r="CP12">
        <f t="shared" si="8"/>
        <v>0</v>
      </c>
      <c r="CQ12" s="39" t="s">
        <v>118</v>
      </c>
    </row>
    <row r="13" spans="2:96" outlineLevel="1" x14ac:dyDescent="0.35"/>
    <row r="14" spans="2:96" outlineLevel="1" x14ac:dyDescent="0.35">
      <c r="B14" t="s">
        <v>119</v>
      </c>
      <c r="C14" t="b">
        <f>SUM(Appraisal_period)=Appraisal_period_length</f>
        <v>1</v>
      </c>
    </row>
    <row r="15" spans="2:96" x14ac:dyDescent="0.35"/>
    <row r="16" spans="2:96" s="43" customFormat="1" ht="18.5" x14ac:dyDescent="0.45">
      <c r="B16" s="43" t="s">
        <v>120</v>
      </c>
    </row>
    <row r="17" spans="2:95" outlineLevel="1" x14ac:dyDescent="0.35"/>
    <row r="18" spans="2:95" s="44" customFormat="1" ht="15.5" outlineLevel="1" x14ac:dyDescent="0.35">
      <c r="B18" s="44" t="s">
        <v>55</v>
      </c>
    </row>
    <row r="19" spans="2:95" outlineLevel="1" x14ac:dyDescent="0.35">
      <c r="B19" t="s">
        <v>56</v>
      </c>
      <c r="D19">
        <f t="shared" ref="D19:AI19" si="9">Non_traded_emissions_road_without_scheme_in*Appraisal_period</f>
        <v>0</v>
      </c>
      <c r="E19">
        <f t="shared" si="9"/>
        <v>0</v>
      </c>
      <c r="F19">
        <f t="shared" si="9"/>
        <v>0</v>
      </c>
      <c r="G19">
        <f t="shared" si="9"/>
        <v>0</v>
      </c>
      <c r="H19">
        <f t="shared" si="9"/>
        <v>0</v>
      </c>
      <c r="I19">
        <f t="shared" si="9"/>
        <v>0</v>
      </c>
      <c r="J19">
        <f t="shared" si="9"/>
        <v>0</v>
      </c>
      <c r="K19">
        <f t="shared" si="9"/>
        <v>0</v>
      </c>
      <c r="L19">
        <f t="shared" si="9"/>
        <v>0</v>
      </c>
      <c r="M19">
        <f t="shared" si="9"/>
        <v>0</v>
      </c>
      <c r="N19">
        <f t="shared" si="9"/>
        <v>0</v>
      </c>
      <c r="O19">
        <f t="shared" si="9"/>
        <v>0</v>
      </c>
      <c r="P19">
        <f t="shared" si="9"/>
        <v>0</v>
      </c>
      <c r="Q19">
        <f t="shared" si="9"/>
        <v>0</v>
      </c>
      <c r="R19">
        <f t="shared" si="9"/>
        <v>0</v>
      </c>
      <c r="S19">
        <f t="shared" si="9"/>
        <v>0</v>
      </c>
      <c r="T19">
        <f t="shared" si="9"/>
        <v>0</v>
      </c>
      <c r="U19">
        <f t="shared" si="9"/>
        <v>0</v>
      </c>
      <c r="V19">
        <f t="shared" si="9"/>
        <v>0</v>
      </c>
      <c r="W19">
        <f t="shared" si="9"/>
        <v>0</v>
      </c>
      <c r="X19">
        <f t="shared" si="9"/>
        <v>0</v>
      </c>
      <c r="Y19">
        <f t="shared" si="9"/>
        <v>0</v>
      </c>
      <c r="Z19">
        <f t="shared" si="9"/>
        <v>0</v>
      </c>
      <c r="AA19">
        <f t="shared" si="9"/>
        <v>0</v>
      </c>
      <c r="AB19">
        <f t="shared" si="9"/>
        <v>0</v>
      </c>
      <c r="AC19">
        <f t="shared" si="9"/>
        <v>0</v>
      </c>
      <c r="AD19">
        <f t="shared" si="9"/>
        <v>0</v>
      </c>
      <c r="AE19">
        <f t="shared" si="9"/>
        <v>0</v>
      </c>
      <c r="AF19">
        <f t="shared" si="9"/>
        <v>0</v>
      </c>
      <c r="AG19">
        <f t="shared" si="9"/>
        <v>0</v>
      </c>
      <c r="AH19">
        <f t="shared" si="9"/>
        <v>0</v>
      </c>
      <c r="AI19">
        <f t="shared" si="9"/>
        <v>0</v>
      </c>
      <c r="AJ19">
        <f t="shared" ref="AJ19:BO19" si="10">Non_traded_emissions_road_without_scheme_in*Appraisal_period</f>
        <v>0</v>
      </c>
      <c r="AK19">
        <f t="shared" si="10"/>
        <v>0</v>
      </c>
      <c r="AL19">
        <f t="shared" si="10"/>
        <v>0</v>
      </c>
      <c r="AM19">
        <f t="shared" si="10"/>
        <v>0</v>
      </c>
      <c r="AN19">
        <f t="shared" si="10"/>
        <v>0</v>
      </c>
      <c r="AO19">
        <f t="shared" si="10"/>
        <v>0</v>
      </c>
      <c r="AP19">
        <f t="shared" si="10"/>
        <v>0</v>
      </c>
      <c r="AQ19">
        <f t="shared" si="10"/>
        <v>0</v>
      </c>
      <c r="AR19">
        <f t="shared" si="10"/>
        <v>0</v>
      </c>
      <c r="AS19">
        <f t="shared" si="10"/>
        <v>0</v>
      </c>
      <c r="AT19">
        <f t="shared" si="10"/>
        <v>0</v>
      </c>
      <c r="AU19">
        <f t="shared" si="10"/>
        <v>0</v>
      </c>
      <c r="AV19">
        <f t="shared" si="10"/>
        <v>0</v>
      </c>
      <c r="AW19">
        <f t="shared" si="10"/>
        <v>0</v>
      </c>
      <c r="AX19">
        <f t="shared" si="10"/>
        <v>0</v>
      </c>
      <c r="AY19">
        <f t="shared" si="10"/>
        <v>0</v>
      </c>
      <c r="AZ19">
        <f t="shared" si="10"/>
        <v>0</v>
      </c>
      <c r="BA19">
        <f t="shared" si="10"/>
        <v>0</v>
      </c>
      <c r="BB19">
        <f t="shared" si="10"/>
        <v>0</v>
      </c>
      <c r="BC19">
        <f t="shared" si="10"/>
        <v>0</v>
      </c>
      <c r="BD19">
        <f t="shared" si="10"/>
        <v>0</v>
      </c>
      <c r="BE19">
        <f t="shared" si="10"/>
        <v>0</v>
      </c>
      <c r="BF19">
        <f t="shared" si="10"/>
        <v>0</v>
      </c>
      <c r="BG19">
        <f t="shared" si="10"/>
        <v>0</v>
      </c>
      <c r="BH19">
        <f t="shared" si="10"/>
        <v>0</v>
      </c>
      <c r="BI19">
        <f t="shared" si="10"/>
        <v>0</v>
      </c>
      <c r="BJ19">
        <f t="shared" si="10"/>
        <v>0</v>
      </c>
      <c r="BK19">
        <f t="shared" si="10"/>
        <v>0</v>
      </c>
      <c r="BL19">
        <f t="shared" si="10"/>
        <v>0</v>
      </c>
      <c r="BM19">
        <f t="shared" si="10"/>
        <v>0</v>
      </c>
      <c r="BN19">
        <f t="shared" si="10"/>
        <v>0</v>
      </c>
      <c r="BO19">
        <f t="shared" si="10"/>
        <v>0</v>
      </c>
      <c r="BP19">
        <f t="shared" ref="BP19:CP19" si="11">Non_traded_emissions_road_without_scheme_in*Appraisal_period</f>
        <v>0</v>
      </c>
      <c r="BQ19">
        <f t="shared" si="11"/>
        <v>0</v>
      </c>
      <c r="BR19">
        <f t="shared" si="11"/>
        <v>0</v>
      </c>
      <c r="BS19">
        <f t="shared" si="11"/>
        <v>0</v>
      </c>
      <c r="BT19">
        <f t="shared" si="11"/>
        <v>0</v>
      </c>
      <c r="BU19">
        <f t="shared" si="11"/>
        <v>0</v>
      </c>
      <c r="BV19">
        <f t="shared" si="11"/>
        <v>0</v>
      </c>
      <c r="BW19">
        <f t="shared" si="11"/>
        <v>0</v>
      </c>
      <c r="BX19">
        <f t="shared" si="11"/>
        <v>0</v>
      </c>
      <c r="BY19">
        <f t="shared" si="11"/>
        <v>0</v>
      </c>
      <c r="BZ19">
        <f t="shared" si="11"/>
        <v>0</v>
      </c>
      <c r="CA19">
        <f t="shared" si="11"/>
        <v>0</v>
      </c>
      <c r="CB19">
        <f t="shared" si="11"/>
        <v>0</v>
      </c>
      <c r="CC19">
        <f t="shared" si="11"/>
        <v>0</v>
      </c>
      <c r="CD19">
        <f t="shared" si="11"/>
        <v>0</v>
      </c>
      <c r="CE19">
        <f t="shared" si="11"/>
        <v>0</v>
      </c>
      <c r="CF19">
        <f t="shared" si="11"/>
        <v>0</v>
      </c>
      <c r="CG19">
        <f t="shared" si="11"/>
        <v>0</v>
      </c>
      <c r="CH19">
        <f t="shared" si="11"/>
        <v>0</v>
      </c>
      <c r="CI19">
        <f t="shared" si="11"/>
        <v>0</v>
      </c>
      <c r="CJ19">
        <f t="shared" si="11"/>
        <v>0</v>
      </c>
      <c r="CK19">
        <f t="shared" si="11"/>
        <v>0</v>
      </c>
      <c r="CL19">
        <f t="shared" si="11"/>
        <v>0</v>
      </c>
      <c r="CM19">
        <f t="shared" si="11"/>
        <v>0</v>
      </c>
      <c r="CN19">
        <f t="shared" si="11"/>
        <v>0</v>
      </c>
      <c r="CO19">
        <f t="shared" si="11"/>
        <v>0</v>
      </c>
      <c r="CP19">
        <f t="shared" si="11"/>
        <v>0</v>
      </c>
      <c r="CQ19" s="39" t="s">
        <v>121</v>
      </c>
    </row>
    <row r="20" spans="2:95" outlineLevel="1" x14ac:dyDescent="0.35">
      <c r="B20" t="s">
        <v>58</v>
      </c>
      <c r="D20">
        <f t="shared" ref="D20:AI20" si="12">Non_traded_emissions_road_with_scheme_in*Appraisal_period</f>
        <v>0</v>
      </c>
      <c r="E20">
        <f t="shared" si="12"/>
        <v>0</v>
      </c>
      <c r="F20">
        <f t="shared" si="12"/>
        <v>0</v>
      </c>
      <c r="G20">
        <f t="shared" si="12"/>
        <v>0</v>
      </c>
      <c r="H20">
        <f t="shared" si="12"/>
        <v>0</v>
      </c>
      <c r="I20">
        <f t="shared" si="12"/>
        <v>0</v>
      </c>
      <c r="J20">
        <f t="shared" si="12"/>
        <v>0</v>
      </c>
      <c r="K20">
        <f t="shared" si="12"/>
        <v>0</v>
      </c>
      <c r="L20">
        <f t="shared" si="12"/>
        <v>0</v>
      </c>
      <c r="M20">
        <f t="shared" si="12"/>
        <v>0</v>
      </c>
      <c r="N20">
        <f t="shared" si="12"/>
        <v>0</v>
      </c>
      <c r="O20">
        <f t="shared" si="12"/>
        <v>0</v>
      </c>
      <c r="P20">
        <f t="shared" si="12"/>
        <v>0</v>
      </c>
      <c r="Q20">
        <f t="shared" si="12"/>
        <v>0</v>
      </c>
      <c r="R20">
        <f t="shared" si="12"/>
        <v>0</v>
      </c>
      <c r="S20">
        <f t="shared" si="12"/>
        <v>0</v>
      </c>
      <c r="T20">
        <f t="shared" si="12"/>
        <v>0</v>
      </c>
      <c r="U20">
        <f t="shared" si="12"/>
        <v>0</v>
      </c>
      <c r="V20">
        <f t="shared" si="12"/>
        <v>0</v>
      </c>
      <c r="W20">
        <f t="shared" si="12"/>
        <v>0</v>
      </c>
      <c r="X20">
        <f t="shared" si="12"/>
        <v>0</v>
      </c>
      <c r="Y20">
        <f t="shared" si="12"/>
        <v>0</v>
      </c>
      <c r="Z20">
        <f t="shared" si="12"/>
        <v>0</v>
      </c>
      <c r="AA20">
        <f t="shared" si="12"/>
        <v>0</v>
      </c>
      <c r="AB20">
        <f t="shared" si="12"/>
        <v>0</v>
      </c>
      <c r="AC20">
        <f t="shared" si="12"/>
        <v>0</v>
      </c>
      <c r="AD20">
        <f t="shared" si="12"/>
        <v>0</v>
      </c>
      <c r="AE20">
        <f t="shared" si="12"/>
        <v>0</v>
      </c>
      <c r="AF20">
        <f t="shared" si="12"/>
        <v>0</v>
      </c>
      <c r="AG20">
        <f t="shared" si="12"/>
        <v>0</v>
      </c>
      <c r="AH20">
        <f t="shared" si="12"/>
        <v>0</v>
      </c>
      <c r="AI20">
        <f t="shared" si="12"/>
        <v>0</v>
      </c>
      <c r="AJ20">
        <f t="shared" ref="AJ20:BO20" si="13">Non_traded_emissions_road_with_scheme_in*Appraisal_period</f>
        <v>0</v>
      </c>
      <c r="AK20">
        <f t="shared" si="13"/>
        <v>0</v>
      </c>
      <c r="AL20">
        <f t="shared" si="13"/>
        <v>0</v>
      </c>
      <c r="AM20">
        <f t="shared" si="13"/>
        <v>0</v>
      </c>
      <c r="AN20">
        <f t="shared" si="13"/>
        <v>0</v>
      </c>
      <c r="AO20">
        <f t="shared" si="13"/>
        <v>0</v>
      </c>
      <c r="AP20">
        <f t="shared" si="13"/>
        <v>0</v>
      </c>
      <c r="AQ20">
        <f t="shared" si="13"/>
        <v>0</v>
      </c>
      <c r="AR20">
        <f t="shared" si="13"/>
        <v>0</v>
      </c>
      <c r="AS20">
        <f t="shared" si="13"/>
        <v>0</v>
      </c>
      <c r="AT20">
        <f t="shared" si="13"/>
        <v>0</v>
      </c>
      <c r="AU20">
        <f t="shared" si="13"/>
        <v>0</v>
      </c>
      <c r="AV20">
        <f t="shared" si="13"/>
        <v>0</v>
      </c>
      <c r="AW20">
        <f t="shared" si="13"/>
        <v>0</v>
      </c>
      <c r="AX20">
        <f t="shared" si="13"/>
        <v>0</v>
      </c>
      <c r="AY20">
        <f t="shared" si="13"/>
        <v>0</v>
      </c>
      <c r="AZ20">
        <f t="shared" si="13"/>
        <v>0</v>
      </c>
      <c r="BA20">
        <f t="shared" si="13"/>
        <v>0</v>
      </c>
      <c r="BB20">
        <f t="shared" si="13"/>
        <v>0</v>
      </c>
      <c r="BC20">
        <f t="shared" si="13"/>
        <v>0</v>
      </c>
      <c r="BD20">
        <f t="shared" si="13"/>
        <v>0</v>
      </c>
      <c r="BE20">
        <f t="shared" si="13"/>
        <v>0</v>
      </c>
      <c r="BF20">
        <f t="shared" si="13"/>
        <v>0</v>
      </c>
      <c r="BG20">
        <f t="shared" si="13"/>
        <v>0</v>
      </c>
      <c r="BH20">
        <f t="shared" si="13"/>
        <v>0</v>
      </c>
      <c r="BI20">
        <f t="shared" si="13"/>
        <v>0</v>
      </c>
      <c r="BJ20">
        <f t="shared" si="13"/>
        <v>0</v>
      </c>
      <c r="BK20">
        <f t="shared" si="13"/>
        <v>0</v>
      </c>
      <c r="BL20">
        <f t="shared" si="13"/>
        <v>0</v>
      </c>
      <c r="BM20">
        <f t="shared" si="13"/>
        <v>0</v>
      </c>
      <c r="BN20">
        <f t="shared" si="13"/>
        <v>0</v>
      </c>
      <c r="BO20">
        <f t="shared" si="13"/>
        <v>0</v>
      </c>
      <c r="BP20">
        <f t="shared" ref="BP20:CP20" si="14">Non_traded_emissions_road_with_scheme_in*Appraisal_period</f>
        <v>0</v>
      </c>
      <c r="BQ20">
        <f t="shared" si="14"/>
        <v>0</v>
      </c>
      <c r="BR20">
        <f t="shared" si="14"/>
        <v>0</v>
      </c>
      <c r="BS20">
        <f t="shared" si="14"/>
        <v>0</v>
      </c>
      <c r="BT20">
        <f t="shared" si="14"/>
        <v>0</v>
      </c>
      <c r="BU20">
        <f t="shared" si="14"/>
        <v>0</v>
      </c>
      <c r="BV20">
        <f t="shared" si="14"/>
        <v>0</v>
      </c>
      <c r="BW20">
        <f t="shared" si="14"/>
        <v>0</v>
      </c>
      <c r="BX20">
        <f t="shared" si="14"/>
        <v>0</v>
      </c>
      <c r="BY20">
        <f t="shared" si="14"/>
        <v>0</v>
      </c>
      <c r="BZ20">
        <f t="shared" si="14"/>
        <v>0</v>
      </c>
      <c r="CA20">
        <f t="shared" si="14"/>
        <v>0</v>
      </c>
      <c r="CB20">
        <f t="shared" si="14"/>
        <v>0</v>
      </c>
      <c r="CC20">
        <f t="shared" si="14"/>
        <v>0</v>
      </c>
      <c r="CD20">
        <f t="shared" si="14"/>
        <v>0</v>
      </c>
      <c r="CE20">
        <f t="shared" si="14"/>
        <v>0</v>
      </c>
      <c r="CF20">
        <f t="shared" si="14"/>
        <v>0</v>
      </c>
      <c r="CG20">
        <f t="shared" si="14"/>
        <v>0</v>
      </c>
      <c r="CH20">
        <f t="shared" si="14"/>
        <v>0</v>
      </c>
      <c r="CI20">
        <f t="shared" si="14"/>
        <v>0</v>
      </c>
      <c r="CJ20">
        <f t="shared" si="14"/>
        <v>0</v>
      </c>
      <c r="CK20">
        <f t="shared" si="14"/>
        <v>0</v>
      </c>
      <c r="CL20">
        <f t="shared" si="14"/>
        <v>0</v>
      </c>
      <c r="CM20">
        <f t="shared" si="14"/>
        <v>0</v>
      </c>
      <c r="CN20">
        <f t="shared" si="14"/>
        <v>0</v>
      </c>
      <c r="CO20">
        <f t="shared" si="14"/>
        <v>0</v>
      </c>
      <c r="CP20">
        <f t="shared" si="14"/>
        <v>0</v>
      </c>
      <c r="CQ20" s="39" t="s">
        <v>122</v>
      </c>
    </row>
    <row r="21" spans="2:95" outlineLevel="1" x14ac:dyDescent="0.35">
      <c r="B21" t="s">
        <v>123</v>
      </c>
      <c r="D21">
        <f t="shared" ref="D21:AI21" si="15">Non_traded_emissions_road_with_scheme-Non_traded_emissions_road_without_scheme</f>
        <v>0</v>
      </c>
      <c r="E21">
        <f t="shared" si="15"/>
        <v>0</v>
      </c>
      <c r="F21">
        <f t="shared" si="15"/>
        <v>0</v>
      </c>
      <c r="G21">
        <f t="shared" si="15"/>
        <v>0</v>
      </c>
      <c r="H21">
        <f t="shared" si="15"/>
        <v>0</v>
      </c>
      <c r="I21">
        <f t="shared" si="15"/>
        <v>0</v>
      </c>
      <c r="J21">
        <f t="shared" si="15"/>
        <v>0</v>
      </c>
      <c r="K21">
        <f t="shared" si="15"/>
        <v>0</v>
      </c>
      <c r="L21">
        <f t="shared" si="15"/>
        <v>0</v>
      </c>
      <c r="M21">
        <f t="shared" si="15"/>
        <v>0</v>
      </c>
      <c r="N21">
        <f t="shared" si="15"/>
        <v>0</v>
      </c>
      <c r="O21">
        <f t="shared" si="15"/>
        <v>0</v>
      </c>
      <c r="P21">
        <f t="shared" si="15"/>
        <v>0</v>
      </c>
      <c r="Q21">
        <f t="shared" si="15"/>
        <v>0</v>
      </c>
      <c r="R21">
        <f t="shared" si="15"/>
        <v>0</v>
      </c>
      <c r="S21">
        <f t="shared" si="15"/>
        <v>0</v>
      </c>
      <c r="T21">
        <f t="shared" si="15"/>
        <v>0</v>
      </c>
      <c r="U21">
        <f t="shared" si="15"/>
        <v>0</v>
      </c>
      <c r="V21">
        <f t="shared" si="15"/>
        <v>0</v>
      </c>
      <c r="W21">
        <f t="shared" si="15"/>
        <v>0</v>
      </c>
      <c r="X21">
        <f t="shared" si="15"/>
        <v>0</v>
      </c>
      <c r="Y21">
        <f t="shared" si="15"/>
        <v>0</v>
      </c>
      <c r="Z21">
        <f t="shared" si="15"/>
        <v>0</v>
      </c>
      <c r="AA21">
        <f t="shared" si="15"/>
        <v>0</v>
      </c>
      <c r="AB21">
        <f t="shared" si="15"/>
        <v>0</v>
      </c>
      <c r="AC21">
        <f t="shared" si="15"/>
        <v>0</v>
      </c>
      <c r="AD21">
        <f t="shared" si="15"/>
        <v>0</v>
      </c>
      <c r="AE21">
        <f t="shared" si="15"/>
        <v>0</v>
      </c>
      <c r="AF21">
        <f t="shared" si="15"/>
        <v>0</v>
      </c>
      <c r="AG21">
        <f t="shared" si="15"/>
        <v>0</v>
      </c>
      <c r="AH21">
        <f t="shared" si="15"/>
        <v>0</v>
      </c>
      <c r="AI21">
        <f t="shared" si="15"/>
        <v>0</v>
      </c>
      <c r="AJ21">
        <f t="shared" ref="AJ21:BO21" si="16">Non_traded_emissions_road_with_scheme-Non_traded_emissions_road_without_scheme</f>
        <v>0</v>
      </c>
      <c r="AK21">
        <f t="shared" si="16"/>
        <v>0</v>
      </c>
      <c r="AL21">
        <f t="shared" si="16"/>
        <v>0</v>
      </c>
      <c r="AM21">
        <f t="shared" si="16"/>
        <v>0</v>
      </c>
      <c r="AN21">
        <f t="shared" si="16"/>
        <v>0</v>
      </c>
      <c r="AO21">
        <f t="shared" si="16"/>
        <v>0</v>
      </c>
      <c r="AP21">
        <f t="shared" si="16"/>
        <v>0</v>
      </c>
      <c r="AQ21">
        <f t="shared" si="16"/>
        <v>0</v>
      </c>
      <c r="AR21">
        <f t="shared" si="16"/>
        <v>0</v>
      </c>
      <c r="AS21">
        <f t="shared" si="16"/>
        <v>0</v>
      </c>
      <c r="AT21">
        <f t="shared" si="16"/>
        <v>0</v>
      </c>
      <c r="AU21">
        <f t="shared" si="16"/>
        <v>0</v>
      </c>
      <c r="AV21">
        <f t="shared" si="16"/>
        <v>0</v>
      </c>
      <c r="AW21">
        <f t="shared" si="16"/>
        <v>0</v>
      </c>
      <c r="AX21">
        <f t="shared" si="16"/>
        <v>0</v>
      </c>
      <c r="AY21">
        <f t="shared" si="16"/>
        <v>0</v>
      </c>
      <c r="AZ21">
        <f t="shared" si="16"/>
        <v>0</v>
      </c>
      <c r="BA21">
        <f t="shared" si="16"/>
        <v>0</v>
      </c>
      <c r="BB21">
        <f t="shared" si="16"/>
        <v>0</v>
      </c>
      <c r="BC21">
        <f t="shared" si="16"/>
        <v>0</v>
      </c>
      <c r="BD21">
        <f t="shared" si="16"/>
        <v>0</v>
      </c>
      <c r="BE21">
        <f t="shared" si="16"/>
        <v>0</v>
      </c>
      <c r="BF21">
        <f t="shared" si="16"/>
        <v>0</v>
      </c>
      <c r="BG21">
        <f t="shared" si="16"/>
        <v>0</v>
      </c>
      <c r="BH21">
        <f t="shared" si="16"/>
        <v>0</v>
      </c>
      <c r="BI21">
        <f t="shared" si="16"/>
        <v>0</v>
      </c>
      <c r="BJ21">
        <f t="shared" si="16"/>
        <v>0</v>
      </c>
      <c r="BK21">
        <f t="shared" si="16"/>
        <v>0</v>
      </c>
      <c r="BL21">
        <f t="shared" si="16"/>
        <v>0</v>
      </c>
      <c r="BM21">
        <f t="shared" si="16"/>
        <v>0</v>
      </c>
      <c r="BN21">
        <f t="shared" si="16"/>
        <v>0</v>
      </c>
      <c r="BO21">
        <f t="shared" si="16"/>
        <v>0</v>
      </c>
      <c r="BP21">
        <f t="shared" ref="BP21:CP21" si="17">Non_traded_emissions_road_with_scheme-Non_traded_emissions_road_without_scheme</f>
        <v>0</v>
      </c>
      <c r="BQ21">
        <f t="shared" si="17"/>
        <v>0</v>
      </c>
      <c r="BR21">
        <f t="shared" si="17"/>
        <v>0</v>
      </c>
      <c r="BS21">
        <f t="shared" si="17"/>
        <v>0</v>
      </c>
      <c r="BT21">
        <f t="shared" si="17"/>
        <v>0</v>
      </c>
      <c r="BU21">
        <f t="shared" si="17"/>
        <v>0</v>
      </c>
      <c r="BV21">
        <f t="shared" si="17"/>
        <v>0</v>
      </c>
      <c r="BW21">
        <f t="shared" si="17"/>
        <v>0</v>
      </c>
      <c r="BX21">
        <f t="shared" si="17"/>
        <v>0</v>
      </c>
      <c r="BY21">
        <f t="shared" si="17"/>
        <v>0</v>
      </c>
      <c r="BZ21">
        <f t="shared" si="17"/>
        <v>0</v>
      </c>
      <c r="CA21">
        <f t="shared" si="17"/>
        <v>0</v>
      </c>
      <c r="CB21">
        <f t="shared" si="17"/>
        <v>0</v>
      </c>
      <c r="CC21">
        <f t="shared" si="17"/>
        <v>0</v>
      </c>
      <c r="CD21">
        <f t="shared" si="17"/>
        <v>0</v>
      </c>
      <c r="CE21">
        <f t="shared" si="17"/>
        <v>0</v>
      </c>
      <c r="CF21">
        <f t="shared" si="17"/>
        <v>0</v>
      </c>
      <c r="CG21">
        <f t="shared" si="17"/>
        <v>0</v>
      </c>
      <c r="CH21">
        <f t="shared" si="17"/>
        <v>0</v>
      </c>
      <c r="CI21">
        <f t="shared" si="17"/>
        <v>0</v>
      </c>
      <c r="CJ21">
        <f t="shared" si="17"/>
        <v>0</v>
      </c>
      <c r="CK21">
        <f t="shared" si="17"/>
        <v>0</v>
      </c>
      <c r="CL21">
        <f t="shared" si="17"/>
        <v>0</v>
      </c>
      <c r="CM21">
        <f t="shared" si="17"/>
        <v>0</v>
      </c>
      <c r="CN21">
        <f t="shared" si="17"/>
        <v>0</v>
      </c>
      <c r="CO21">
        <f t="shared" si="17"/>
        <v>0</v>
      </c>
      <c r="CP21">
        <f t="shared" si="17"/>
        <v>0</v>
      </c>
      <c r="CQ21" s="39" t="s">
        <v>124</v>
      </c>
    </row>
    <row r="22" spans="2:95" outlineLevel="1" x14ac:dyDescent="0.35">
      <c r="CQ22" s="39"/>
    </row>
    <row r="23" spans="2:95" outlineLevel="1" x14ac:dyDescent="0.35">
      <c r="B23" t="s">
        <v>60</v>
      </c>
      <c r="D23">
        <f t="shared" ref="D23:AI23" si="18">Non_traded_emissions_rail_without_scheme_in*Appraisal_period</f>
        <v>0</v>
      </c>
      <c r="E23">
        <f t="shared" si="18"/>
        <v>0</v>
      </c>
      <c r="F23">
        <f t="shared" si="18"/>
        <v>0</v>
      </c>
      <c r="G23">
        <f t="shared" si="18"/>
        <v>0</v>
      </c>
      <c r="H23">
        <f t="shared" si="18"/>
        <v>0</v>
      </c>
      <c r="I23">
        <f t="shared" si="18"/>
        <v>0</v>
      </c>
      <c r="J23">
        <f t="shared" si="18"/>
        <v>0</v>
      </c>
      <c r="K23">
        <f t="shared" si="18"/>
        <v>0</v>
      </c>
      <c r="L23">
        <f t="shared" si="18"/>
        <v>0</v>
      </c>
      <c r="M23">
        <f t="shared" si="18"/>
        <v>0</v>
      </c>
      <c r="N23">
        <f t="shared" si="18"/>
        <v>0</v>
      </c>
      <c r="O23">
        <f t="shared" si="18"/>
        <v>0</v>
      </c>
      <c r="P23">
        <f t="shared" si="18"/>
        <v>0</v>
      </c>
      <c r="Q23">
        <f t="shared" si="18"/>
        <v>0</v>
      </c>
      <c r="R23">
        <f t="shared" si="18"/>
        <v>0</v>
      </c>
      <c r="S23">
        <f t="shared" si="18"/>
        <v>0</v>
      </c>
      <c r="T23">
        <f t="shared" si="18"/>
        <v>0</v>
      </c>
      <c r="U23">
        <f t="shared" si="18"/>
        <v>0</v>
      </c>
      <c r="V23">
        <f t="shared" si="18"/>
        <v>0</v>
      </c>
      <c r="W23">
        <f t="shared" si="18"/>
        <v>0</v>
      </c>
      <c r="X23">
        <f t="shared" si="18"/>
        <v>0</v>
      </c>
      <c r="Y23">
        <f t="shared" si="18"/>
        <v>0</v>
      </c>
      <c r="Z23">
        <f t="shared" si="18"/>
        <v>0</v>
      </c>
      <c r="AA23">
        <f t="shared" si="18"/>
        <v>0</v>
      </c>
      <c r="AB23">
        <f t="shared" si="18"/>
        <v>0</v>
      </c>
      <c r="AC23">
        <f t="shared" si="18"/>
        <v>0</v>
      </c>
      <c r="AD23">
        <f t="shared" si="18"/>
        <v>0</v>
      </c>
      <c r="AE23">
        <f t="shared" si="18"/>
        <v>0</v>
      </c>
      <c r="AF23">
        <f t="shared" si="18"/>
        <v>0</v>
      </c>
      <c r="AG23">
        <f t="shared" si="18"/>
        <v>0</v>
      </c>
      <c r="AH23">
        <f t="shared" si="18"/>
        <v>0</v>
      </c>
      <c r="AI23">
        <f t="shared" si="18"/>
        <v>0</v>
      </c>
      <c r="AJ23">
        <f t="shared" ref="AJ23:BO23" si="19">Non_traded_emissions_rail_without_scheme_in*Appraisal_period</f>
        <v>0</v>
      </c>
      <c r="AK23">
        <f t="shared" si="19"/>
        <v>0</v>
      </c>
      <c r="AL23">
        <f t="shared" si="19"/>
        <v>0</v>
      </c>
      <c r="AM23">
        <f t="shared" si="19"/>
        <v>0</v>
      </c>
      <c r="AN23">
        <f t="shared" si="19"/>
        <v>0</v>
      </c>
      <c r="AO23">
        <f t="shared" si="19"/>
        <v>0</v>
      </c>
      <c r="AP23">
        <f t="shared" si="19"/>
        <v>0</v>
      </c>
      <c r="AQ23">
        <f t="shared" si="19"/>
        <v>0</v>
      </c>
      <c r="AR23">
        <f t="shared" si="19"/>
        <v>0</v>
      </c>
      <c r="AS23">
        <f t="shared" si="19"/>
        <v>0</v>
      </c>
      <c r="AT23">
        <f t="shared" si="19"/>
        <v>0</v>
      </c>
      <c r="AU23">
        <f t="shared" si="19"/>
        <v>0</v>
      </c>
      <c r="AV23">
        <f t="shared" si="19"/>
        <v>0</v>
      </c>
      <c r="AW23">
        <f t="shared" si="19"/>
        <v>0</v>
      </c>
      <c r="AX23">
        <f t="shared" si="19"/>
        <v>0</v>
      </c>
      <c r="AY23">
        <f t="shared" si="19"/>
        <v>0</v>
      </c>
      <c r="AZ23">
        <f t="shared" si="19"/>
        <v>0</v>
      </c>
      <c r="BA23">
        <f t="shared" si="19"/>
        <v>0</v>
      </c>
      <c r="BB23">
        <f t="shared" si="19"/>
        <v>0</v>
      </c>
      <c r="BC23">
        <f t="shared" si="19"/>
        <v>0</v>
      </c>
      <c r="BD23">
        <f t="shared" si="19"/>
        <v>0</v>
      </c>
      <c r="BE23">
        <f t="shared" si="19"/>
        <v>0</v>
      </c>
      <c r="BF23">
        <f t="shared" si="19"/>
        <v>0</v>
      </c>
      <c r="BG23">
        <f t="shared" si="19"/>
        <v>0</v>
      </c>
      <c r="BH23">
        <f t="shared" si="19"/>
        <v>0</v>
      </c>
      <c r="BI23">
        <f t="shared" si="19"/>
        <v>0</v>
      </c>
      <c r="BJ23">
        <f t="shared" si="19"/>
        <v>0</v>
      </c>
      <c r="BK23">
        <f t="shared" si="19"/>
        <v>0</v>
      </c>
      <c r="BL23">
        <f t="shared" si="19"/>
        <v>0</v>
      </c>
      <c r="BM23">
        <f t="shared" si="19"/>
        <v>0</v>
      </c>
      <c r="BN23">
        <f t="shared" si="19"/>
        <v>0</v>
      </c>
      <c r="BO23">
        <f t="shared" si="19"/>
        <v>0</v>
      </c>
      <c r="BP23">
        <f t="shared" ref="BP23:CP23" si="20">Non_traded_emissions_rail_without_scheme_in*Appraisal_period</f>
        <v>0</v>
      </c>
      <c r="BQ23">
        <f t="shared" si="20"/>
        <v>0</v>
      </c>
      <c r="BR23">
        <f t="shared" si="20"/>
        <v>0</v>
      </c>
      <c r="BS23">
        <f t="shared" si="20"/>
        <v>0</v>
      </c>
      <c r="BT23">
        <f t="shared" si="20"/>
        <v>0</v>
      </c>
      <c r="BU23">
        <f t="shared" si="20"/>
        <v>0</v>
      </c>
      <c r="BV23">
        <f t="shared" si="20"/>
        <v>0</v>
      </c>
      <c r="BW23">
        <f t="shared" si="20"/>
        <v>0</v>
      </c>
      <c r="BX23">
        <f t="shared" si="20"/>
        <v>0</v>
      </c>
      <c r="BY23">
        <f t="shared" si="20"/>
        <v>0</v>
      </c>
      <c r="BZ23">
        <f t="shared" si="20"/>
        <v>0</v>
      </c>
      <c r="CA23">
        <f t="shared" si="20"/>
        <v>0</v>
      </c>
      <c r="CB23">
        <f t="shared" si="20"/>
        <v>0</v>
      </c>
      <c r="CC23">
        <f t="shared" si="20"/>
        <v>0</v>
      </c>
      <c r="CD23">
        <f t="shared" si="20"/>
        <v>0</v>
      </c>
      <c r="CE23">
        <f t="shared" si="20"/>
        <v>0</v>
      </c>
      <c r="CF23">
        <f t="shared" si="20"/>
        <v>0</v>
      </c>
      <c r="CG23">
        <f t="shared" si="20"/>
        <v>0</v>
      </c>
      <c r="CH23">
        <f t="shared" si="20"/>
        <v>0</v>
      </c>
      <c r="CI23">
        <f t="shared" si="20"/>
        <v>0</v>
      </c>
      <c r="CJ23">
        <f t="shared" si="20"/>
        <v>0</v>
      </c>
      <c r="CK23">
        <f t="shared" si="20"/>
        <v>0</v>
      </c>
      <c r="CL23">
        <f t="shared" si="20"/>
        <v>0</v>
      </c>
      <c r="CM23">
        <f t="shared" si="20"/>
        <v>0</v>
      </c>
      <c r="CN23">
        <f t="shared" si="20"/>
        <v>0</v>
      </c>
      <c r="CO23">
        <f t="shared" si="20"/>
        <v>0</v>
      </c>
      <c r="CP23">
        <f t="shared" si="20"/>
        <v>0</v>
      </c>
      <c r="CQ23" s="39" t="s">
        <v>125</v>
      </c>
    </row>
    <row r="24" spans="2:95" outlineLevel="1" x14ac:dyDescent="0.35">
      <c r="B24" t="s">
        <v>62</v>
      </c>
      <c r="D24">
        <f t="shared" ref="D24:AI24" si="21">Non_traded_emissions_rail_with_scheme_in*Appraisal_period</f>
        <v>0</v>
      </c>
      <c r="E24">
        <f t="shared" si="21"/>
        <v>0</v>
      </c>
      <c r="F24">
        <f t="shared" si="21"/>
        <v>0</v>
      </c>
      <c r="G24">
        <f t="shared" si="21"/>
        <v>0</v>
      </c>
      <c r="H24">
        <f t="shared" si="21"/>
        <v>0</v>
      </c>
      <c r="I24">
        <f t="shared" si="21"/>
        <v>0</v>
      </c>
      <c r="J24">
        <f t="shared" si="21"/>
        <v>0</v>
      </c>
      <c r="K24">
        <f t="shared" si="21"/>
        <v>0</v>
      </c>
      <c r="L24">
        <f t="shared" si="21"/>
        <v>0</v>
      </c>
      <c r="M24">
        <f t="shared" si="21"/>
        <v>0</v>
      </c>
      <c r="N24">
        <f t="shared" si="21"/>
        <v>0</v>
      </c>
      <c r="O24">
        <f t="shared" si="21"/>
        <v>0</v>
      </c>
      <c r="P24">
        <f t="shared" si="21"/>
        <v>0</v>
      </c>
      <c r="Q24">
        <f t="shared" si="21"/>
        <v>0</v>
      </c>
      <c r="R24">
        <f t="shared" si="21"/>
        <v>0</v>
      </c>
      <c r="S24">
        <f t="shared" si="21"/>
        <v>0</v>
      </c>
      <c r="T24">
        <f t="shared" si="21"/>
        <v>0</v>
      </c>
      <c r="U24">
        <f t="shared" si="21"/>
        <v>0</v>
      </c>
      <c r="V24">
        <f t="shared" si="21"/>
        <v>0</v>
      </c>
      <c r="W24">
        <f t="shared" si="21"/>
        <v>0</v>
      </c>
      <c r="X24">
        <f t="shared" si="21"/>
        <v>0</v>
      </c>
      <c r="Y24">
        <f t="shared" si="21"/>
        <v>0</v>
      </c>
      <c r="Z24">
        <f t="shared" si="21"/>
        <v>0</v>
      </c>
      <c r="AA24">
        <f t="shared" si="21"/>
        <v>0</v>
      </c>
      <c r="AB24">
        <f t="shared" si="21"/>
        <v>0</v>
      </c>
      <c r="AC24">
        <f t="shared" si="21"/>
        <v>0</v>
      </c>
      <c r="AD24">
        <f t="shared" si="21"/>
        <v>0</v>
      </c>
      <c r="AE24">
        <f t="shared" si="21"/>
        <v>0</v>
      </c>
      <c r="AF24">
        <f t="shared" si="21"/>
        <v>0</v>
      </c>
      <c r="AG24">
        <f t="shared" si="21"/>
        <v>0</v>
      </c>
      <c r="AH24">
        <f t="shared" si="21"/>
        <v>0</v>
      </c>
      <c r="AI24">
        <f t="shared" si="21"/>
        <v>0</v>
      </c>
      <c r="AJ24">
        <f t="shared" ref="AJ24:BO24" si="22">Non_traded_emissions_rail_with_scheme_in*Appraisal_period</f>
        <v>0</v>
      </c>
      <c r="AK24">
        <f t="shared" si="22"/>
        <v>0</v>
      </c>
      <c r="AL24">
        <f t="shared" si="22"/>
        <v>0</v>
      </c>
      <c r="AM24">
        <f t="shared" si="22"/>
        <v>0</v>
      </c>
      <c r="AN24">
        <f t="shared" si="22"/>
        <v>0</v>
      </c>
      <c r="AO24">
        <f t="shared" si="22"/>
        <v>0</v>
      </c>
      <c r="AP24">
        <f t="shared" si="22"/>
        <v>0</v>
      </c>
      <c r="AQ24">
        <f t="shared" si="22"/>
        <v>0</v>
      </c>
      <c r="AR24">
        <f t="shared" si="22"/>
        <v>0</v>
      </c>
      <c r="AS24">
        <f t="shared" si="22"/>
        <v>0</v>
      </c>
      <c r="AT24">
        <f t="shared" si="22"/>
        <v>0</v>
      </c>
      <c r="AU24">
        <f t="shared" si="22"/>
        <v>0</v>
      </c>
      <c r="AV24">
        <f t="shared" si="22"/>
        <v>0</v>
      </c>
      <c r="AW24">
        <f t="shared" si="22"/>
        <v>0</v>
      </c>
      <c r="AX24">
        <f t="shared" si="22"/>
        <v>0</v>
      </c>
      <c r="AY24">
        <f t="shared" si="22"/>
        <v>0</v>
      </c>
      <c r="AZ24">
        <f t="shared" si="22"/>
        <v>0</v>
      </c>
      <c r="BA24">
        <f t="shared" si="22"/>
        <v>0</v>
      </c>
      <c r="BB24">
        <f t="shared" si="22"/>
        <v>0</v>
      </c>
      <c r="BC24">
        <f t="shared" si="22"/>
        <v>0</v>
      </c>
      <c r="BD24">
        <f t="shared" si="22"/>
        <v>0</v>
      </c>
      <c r="BE24">
        <f t="shared" si="22"/>
        <v>0</v>
      </c>
      <c r="BF24">
        <f t="shared" si="22"/>
        <v>0</v>
      </c>
      <c r="BG24">
        <f t="shared" si="22"/>
        <v>0</v>
      </c>
      <c r="BH24">
        <f t="shared" si="22"/>
        <v>0</v>
      </c>
      <c r="BI24">
        <f t="shared" si="22"/>
        <v>0</v>
      </c>
      <c r="BJ24">
        <f t="shared" si="22"/>
        <v>0</v>
      </c>
      <c r="BK24">
        <f t="shared" si="22"/>
        <v>0</v>
      </c>
      <c r="BL24">
        <f t="shared" si="22"/>
        <v>0</v>
      </c>
      <c r="BM24">
        <f t="shared" si="22"/>
        <v>0</v>
      </c>
      <c r="BN24">
        <f t="shared" si="22"/>
        <v>0</v>
      </c>
      <c r="BO24">
        <f t="shared" si="22"/>
        <v>0</v>
      </c>
      <c r="BP24">
        <f t="shared" ref="BP24:CP24" si="23">Non_traded_emissions_rail_with_scheme_in*Appraisal_period</f>
        <v>0</v>
      </c>
      <c r="BQ24">
        <f t="shared" si="23"/>
        <v>0</v>
      </c>
      <c r="BR24">
        <f t="shared" si="23"/>
        <v>0</v>
      </c>
      <c r="BS24">
        <f t="shared" si="23"/>
        <v>0</v>
      </c>
      <c r="BT24">
        <f t="shared" si="23"/>
        <v>0</v>
      </c>
      <c r="BU24">
        <f t="shared" si="23"/>
        <v>0</v>
      </c>
      <c r="BV24">
        <f t="shared" si="23"/>
        <v>0</v>
      </c>
      <c r="BW24">
        <f t="shared" si="23"/>
        <v>0</v>
      </c>
      <c r="BX24">
        <f t="shared" si="23"/>
        <v>0</v>
      </c>
      <c r="BY24">
        <f t="shared" si="23"/>
        <v>0</v>
      </c>
      <c r="BZ24">
        <f t="shared" si="23"/>
        <v>0</v>
      </c>
      <c r="CA24">
        <f t="shared" si="23"/>
        <v>0</v>
      </c>
      <c r="CB24">
        <f t="shared" si="23"/>
        <v>0</v>
      </c>
      <c r="CC24">
        <f t="shared" si="23"/>
        <v>0</v>
      </c>
      <c r="CD24">
        <f t="shared" si="23"/>
        <v>0</v>
      </c>
      <c r="CE24">
        <f t="shared" si="23"/>
        <v>0</v>
      </c>
      <c r="CF24">
        <f t="shared" si="23"/>
        <v>0</v>
      </c>
      <c r="CG24">
        <f t="shared" si="23"/>
        <v>0</v>
      </c>
      <c r="CH24">
        <f t="shared" si="23"/>
        <v>0</v>
      </c>
      <c r="CI24">
        <f t="shared" si="23"/>
        <v>0</v>
      </c>
      <c r="CJ24">
        <f t="shared" si="23"/>
        <v>0</v>
      </c>
      <c r="CK24">
        <f t="shared" si="23"/>
        <v>0</v>
      </c>
      <c r="CL24">
        <f t="shared" si="23"/>
        <v>0</v>
      </c>
      <c r="CM24">
        <f t="shared" si="23"/>
        <v>0</v>
      </c>
      <c r="CN24">
        <f t="shared" si="23"/>
        <v>0</v>
      </c>
      <c r="CO24">
        <f t="shared" si="23"/>
        <v>0</v>
      </c>
      <c r="CP24">
        <f t="shared" si="23"/>
        <v>0</v>
      </c>
      <c r="CQ24" s="39" t="s">
        <v>126</v>
      </c>
    </row>
    <row r="25" spans="2:95" outlineLevel="1" x14ac:dyDescent="0.35">
      <c r="B25" t="s">
        <v>127</v>
      </c>
      <c r="D25">
        <f t="shared" ref="D25:AI25" si="24">Non_traded_emissions_rail_with_scheme-Non_traded_emissions_rail_without_scheme</f>
        <v>0</v>
      </c>
      <c r="E25">
        <f t="shared" si="24"/>
        <v>0</v>
      </c>
      <c r="F25">
        <f t="shared" si="24"/>
        <v>0</v>
      </c>
      <c r="G25">
        <f t="shared" si="24"/>
        <v>0</v>
      </c>
      <c r="H25">
        <f t="shared" si="24"/>
        <v>0</v>
      </c>
      <c r="I25">
        <f t="shared" si="24"/>
        <v>0</v>
      </c>
      <c r="J25">
        <f t="shared" si="24"/>
        <v>0</v>
      </c>
      <c r="K25">
        <f t="shared" si="24"/>
        <v>0</v>
      </c>
      <c r="L25">
        <f t="shared" si="24"/>
        <v>0</v>
      </c>
      <c r="M25">
        <f t="shared" si="24"/>
        <v>0</v>
      </c>
      <c r="N25">
        <f t="shared" si="24"/>
        <v>0</v>
      </c>
      <c r="O25">
        <f t="shared" si="24"/>
        <v>0</v>
      </c>
      <c r="P25">
        <f t="shared" si="24"/>
        <v>0</v>
      </c>
      <c r="Q25">
        <f t="shared" si="24"/>
        <v>0</v>
      </c>
      <c r="R25">
        <f t="shared" si="24"/>
        <v>0</v>
      </c>
      <c r="S25">
        <f t="shared" si="24"/>
        <v>0</v>
      </c>
      <c r="T25">
        <f t="shared" si="24"/>
        <v>0</v>
      </c>
      <c r="U25">
        <f t="shared" si="24"/>
        <v>0</v>
      </c>
      <c r="V25">
        <f t="shared" si="24"/>
        <v>0</v>
      </c>
      <c r="W25">
        <f t="shared" si="24"/>
        <v>0</v>
      </c>
      <c r="X25">
        <f t="shared" si="24"/>
        <v>0</v>
      </c>
      <c r="Y25">
        <f t="shared" si="24"/>
        <v>0</v>
      </c>
      <c r="Z25">
        <f t="shared" si="24"/>
        <v>0</v>
      </c>
      <c r="AA25">
        <f t="shared" si="24"/>
        <v>0</v>
      </c>
      <c r="AB25">
        <f t="shared" si="24"/>
        <v>0</v>
      </c>
      <c r="AC25">
        <f t="shared" si="24"/>
        <v>0</v>
      </c>
      <c r="AD25">
        <f t="shared" si="24"/>
        <v>0</v>
      </c>
      <c r="AE25">
        <f t="shared" si="24"/>
        <v>0</v>
      </c>
      <c r="AF25">
        <f t="shared" si="24"/>
        <v>0</v>
      </c>
      <c r="AG25">
        <f t="shared" si="24"/>
        <v>0</v>
      </c>
      <c r="AH25">
        <f t="shared" si="24"/>
        <v>0</v>
      </c>
      <c r="AI25">
        <f t="shared" si="24"/>
        <v>0</v>
      </c>
      <c r="AJ25">
        <f t="shared" ref="AJ25:BO25" si="25">Non_traded_emissions_rail_with_scheme-Non_traded_emissions_rail_without_scheme</f>
        <v>0</v>
      </c>
      <c r="AK25">
        <f t="shared" si="25"/>
        <v>0</v>
      </c>
      <c r="AL25">
        <f t="shared" si="25"/>
        <v>0</v>
      </c>
      <c r="AM25">
        <f t="shared" si="25"/>
        <v>0</v>
      </c>
      <c r="AN25">
        <f t="shared" si="25"/>
        <v>0</v>
      </c>
      <c r="AO25">
        <f t="shared" si="25"/>
        <v>0</v>
      </c>
      <c r="AP25">
        <f t="shared" si="25"/>
        <v>0</v>
      </c>
      <c r="AQ25">
        <f t="shared" si="25"/>
        <v>0</v>
      </c>
      <c r="AR25">
        <f t="shared" si="25"/>
        <v>0</v>
      </c>
      <c r="AS25">
        <f t="shared" si="25"/>
        <v>0</v>
      </c>
      <c r="AT25">
        <f t="shared" si="25"/>
        <v>0</v>
      </c>
      <c r="AU25">
        <f t="shared" si="25"/>
        <v>0</v>
      </c>
      <c r="AV25">
        <f t="shared" si="25"/>
        <v>0</v>
      </c>
      <c r="AW25">
        <f t="shared" si="25"/>
        <v>0</v>
      </c>
      <c r="AX25">
        <f t="shared" si="25"/>
        <v>0</v>
      </c>
      <c r="AY25">
        <f t="shared" si="25"/>
        <v>0</v>
      </c>
      <c r="AZ25">
        <f t="shared" si="25"/>
        <v>0</v>
      </c>
      <c r="BA25">
        <f t="shared" si="25"/>
        <v>0</v>
      </c>
      <c r="BB25">
        <f t="shared" si="25"/>
        <v>0</v>
      </c>
      <c r="BC25">
        <f t="shared" si="25"/>
        <v>0</v>
      </c>
      <c r="BD25">
        <f t="shared" si="25"/>
        <v>0</v>
      </c>
      <c r="BE25">
        <f t="shared" si="25"/>
        <v>0</v>
      </c>
      <c r="BF25">
        <f t="shared" si="25"/>
        <v>0</v>
      </c>
      <c r="BG25">
        <f t="shared" si="25"/>
        <v>0</v>
      </c>
      <c r="BH25">
        <f t="shared" si="25"/>
        <v>0</v>
      </c>
      <c r="BI25">
        <f t="shared" si="25"/>
        <v>0</v>
      </c>
      <c r="BJ25">
        <f t="shared" si="25"/>
        <v>0</v>
      </c>
      <c r="BK25">
        <f t="shared" si="25"/>
        <v>0</v>
      </c>
      <c r="BL25">
        <f t="shared" si="25"/>
        <v>0</v>
      </c>
      <c r="BM25">
        <f t="shared" si="25"/>
        <v>0</v>
      </c>
      <c r="BN25">
        <f t="shared" si="25"/>
        <v>0</v>
      </c>
      <c r="BO25">
        <f t="shared" si="25"/>
        <v>0</v>
      </c>
      <c r="BP25">
        <f t="shared" ref="BP25:CP25" si="26">Non_traded_emissions_rail_with_scheme-Non_traded_emissions_rail_without_scheme</f>
        <v>0</v>
      </c>
      <c r="BQ25">
        <f t="shared" si="26"/>
        <v>0</v>
      </c>
      <c r="BR25">
        <f t="shared" si="26"/>
        <v>0</v>
      </c>
      <c r="BS25">
        <f t="shared" si="26"/>
        <v>0</v>
      </c>
      <c r="BT25">
        <f t="shared" si="26"/>
        <v>0</v>
      </c>
      <c r="BU25">
        <f t="shared" si="26"/>
        <v>0</v>
      </c>
      <c r="BV25">
        <f t="shared" si="26"/>
        <v>0</v>
      </c>
      <c r="BW25">
        <f t="shared" si="26"/>
        <v>0</v>
      </c>
      <c r="BX25">
        <f t="shared" si="26"/>
        <v>0</v>
      </c>
      <c r="BY25">
        <f t="shared" si="26"/>
        <v>0</v>
      </c>
      <c r="BZ25">
        <f t="shared" si="26"/>
        <v>0</v>
      </c>
      <c r="CA25">
        <f t="shared" si="26"/>
        <v>0</v>
      </c>
      <c r="CB25">
        <f t="shared" si="26"/>
        <v>0</v>
      </c>
      <c r="CC25">
        <f t="shared" si="26"/>
        <v>0</v>
      </c>
      <c r="CD25">
        <f t="shared" si="26"/>
        <v>0</v>
      </c>
      <c r="CE25">
        <f t="shared" si="26"/>
        <v>0</v>
      </c>
      <c r="CF25">
        <f t="shared" si="26"/>
        <v>0</v>
      </c>
      <c r="CG25">
        <f t="shared" si="26"/>
        <v>0</v>
      </c>
      <c r="CH25">
        <f t="shared" si="26"/>
        <v>0</v>
      </c>
      <c r="CI25">
        <f t="shared" si="26"/>
        <v>0</v>
      </c>
      <c r="CJ25">
        <f t="shared" si="26"/>
        <v>0</v>
      </c>
      <c r="CK25">
        <f t="shared" si="26"/>
        <v>0</v>
      </c>
      <c r="CL25">
        <f t="shared" si="26"/>
        <v>0</v>
      </c>
      <c r="CM25">
        <f t="shared" si="26"/>
        <v>0</v>
      </c>
      <c r="CN25">
        <f t="shared" si="26"/>
        <v>0</v>
      </c>
      <c r="CO25">
        <f t="shared" si="26"/>
        <v>0</v>
      </c>
      <c r="CP25">
        <f t="shared" si="26"/>
        <v>0</v>
      </c>
      <c r="CQ25" s="39" t="s">
        <v>128</v>
      </c>
    </row>
    <row r="26" spans="2:95" outlineLevel="1" x14ac:dyDescent="0.35"/>
    <row r="27" spans="2:95" outlineLevel="1" x14ac:dyDescent="0.35">
      <c r="B27" t="s">
        <v>129</v>
      </c>
      <c r="D27">
        <f t="shared" ref="D27:AI27" si="27">Non_traded_emissions_road_change+Non_traded_emissions_rail_change</f>
        <v>0</v>
      </c>
      <c r="E27">
        <f t="shared" si="27"/>
        <v>0</v>
      </c>
      <c r="F27">
        <f t="shared" si="27"/>
        <v>0</v>
      </c>
      <c r="G27">
        <f t="shared" si="27"/>
        <v>0</v>
      </c>
      <c r="H27">
        <f t="shared" si="27"/>
        <v>0</v>
      </c>
      <c r="I27">
        <f t="shared" si="27"/>
        <v>0</v>
      </c>
      <c r="J27">
        <f t="shared" si="27"/>
        <v>0</v>
      </c>
      <c r="K27">
        <f t="shared" si="27"/>
        <v>0</v>
      </c>
      <c r="L27">
        <f t="shared" si="27"/>
        <v>0</v>
      </c>
      <c r="M27">
        <f t="shared" si="27"/>
        <v>0</v>
      </c>
      <c r="N27">
        <f t="shared" si="27"/>
        <v>0</v>
      </c>
      <c r="O27">
        <f t="shared" si="27"/>
        <v>0</v>
      </c>
      <c r="P27">
        <f t="shared" si="27"/>
        <v>0</v>
      </c>
      <c r="Q27">
        <f t="shared" si="27"/>
        <v>0</v>
      </c>
      <c r="R27">
        <f t="shared" si="27"/>
        <v>0</v>
      </c>
      <c r="S27">
        <f t="shared" si="27"/>
        <v>0</v>
      </c>
      <c r="T27">
        <f t="shared" si="27"/>
        <v>0</v>
      </c>
      <c r="U27">
        <f t="shared" si="27"/>
        <v>0</v>
      </c>
      <c r="V27">
        <f t="shared" si="27"/>
        <v>0</v>
      </c>
      <c r="W27">
        <f t="shared" si="27"/>
        <v>0</v>
      </c>
      <c r="X27">
        <f t="shared" si="27"/>
        <v>0</v>
      </c>
      <c r="Y27">
        <f t="shared" si="27"/>
        <v>0</v>
      </c>
      <c r="Z27">
        <f t="shared" si="27"/>
        <v>0</v>
      </c>
      <c r="AA27">
        <f t="shared" si="27"/>
        <v>0</v>
      </c>
      <c r="AB27">
        <f t="shared" si="27"/>
        <v>0</v>
      </c>
      <c r="AC27">
        <f t="shared" si="27"/>
        <v>0</v>
      </c>
      <c r="AD27">
        <f t="shared" si="27"/>
        <v>0</v>
      </c>
      <c r="AE27">
        <f t="shared" si="27"/>
        <v>0</v>
      </c>
      <c r="AF27">
        <f t="shared" si="27"/>
        <v>0</v>
      </c>
      <c r="AG27">
        <f t="shared" si="27"/>
        <v>0</v>
      </c>
      <c r="AH27">
        <f t="shared" si="27"/>
        <v>0</v>
      </c>
      <c r="AI27">
        <f t="shared" si="27"/>
        <v>0</v>
      </c>
      <c r="AJ27">
        <f t="shared" ref="AJ27:BO27" si="28">Non_traded_emissions_road_change+Non_traded_emissions_rail_change</f>
        <v>0</v>
      </c>
      <c r="AK27">
        <f t="shared" si="28"/>
        <v>0</v>
      </c>
      <c r="AL27">
        <f t="shared" si="28"/>
        <v>0</v>
      </c>
      <c r="AM27">
        <f t="shared" si="28"/>
        <v>0</v>
      </c>
      <c r="AN27">
        <f t="shared" si="28"/>
        <v>0</v>
      </c>
      <c r="AO27">
        <f t="shared" si="28"/>
        <v>0</v>
      </c>
      <c r="AP27">
        <f t="shared" si="28"/>
        <v>0</v>
      </c>
      <c r="AQ27">
        <f t="shared" si="28"/>
        <v>0</v>
      </c>
      <c r="AR27">
        <f t="shared" si="28"/>
        <v>0</v>
      </c>
      <c r="AS27">
        <f t="shared" si="28"/>
        <v>0</v>
      </c>
      <c r="AT27">
        <f t="shared" si="28"/>
        <v>0</v>
      </c>
      <c r="AU27">
        <f t="shared" si="28"/>
        <v>0</v>
      </c>
      <c r="AV27">
        <f t="shared" si="28"/>
        <v>0</v>
      </c>
      <c r="AW27">
        <f t="shared" si="28"/>
        <v>0</v>
      </c>
      <c r="AX27">
        <f t="shared" si="28"/>
        <v>0</v>
      </c>
      <c r="AY27">
        <f t="shared" si="28"/>
        <v>0</v>
      </c>
      <c r="AZ27">
        <f t="shared" si="28"/>
        <v>0</v>
      </c>
      <c r="BA27">
        <f t="shared" si="28"/>
        <v>0</v>
      </c>
      <c r="BB27">
        <f t="shared" si="28"/>
        <v>0</v>
      </c>
      <c r="BC27">
        <f t="shared" si="28"/>
        <v>0</v>
      </c>
      <c r="BD27">
        <f t="shared" si="28"/>
        <v>0</v>
      </c>
      <c r="BE27">
        <f t="shared" si="28"/>
        <v>0</v>
      </c>
      <c r="BF27">
        <f t="shared" si="28"/>
        <v>0</v>
      </c>
      <c r="BG27">
        <f t="shared" si="28"/>
        <v>0</v>
      </c>
      <c r="BH27">
        <f t="shared" si="28"/>
        <v>0</v>
      </c>
      <c r="BI27">
        <f t="shared" si="28"/>
        <v>0</v>
      </c>
      <c r="BJ27">
        <f t="shared" si="28"/>
        <v>0</v>
      </c>
      <c r="BK27">
        <f t="shared" si="28"/>
        <v>0</v>
      </c>
      <c r="BL27">
        <f t="shared" si="28"/>
        <v>0</v>
      </c>
      <c r="BM27">
        <f t="shared" si="28"/>
        <v>0</v>
      </c>
      <c r="BN27">
        <f t="shared" si="28"/>
        <v>0</v>
      </c>
      <c r="BO27">
        <f t="shared" si="28"/>
        <v>0</v>
      </c>
      <c r="BP27">
        <f t="shared" ref="BP27:CP27" si="29">Non_traded_emissions_road_change+Non_traded_emissions_rail_change</f>
        <v>0</v>
      </c>
      <c r="BQ27">
        <f t="shared" si="29"/>
        <v>0</v>
      </c>
      <c r="BR27">
        <f t="shared" si="29"/>
        <v>0</v>
      </c>
      <c r="BS27">
        <f t="shared" si="29"/>
        <v>0</v>
      </c>
      <c r="BT27">
        <f t="shared" si="29"/>
        <v>0</v>
      </c>
      <c r="BU27">
        <f t="shared" si="29"/>
        <v>0</v>
      </c>
      <c r="BV27">
        <f t="shared" si="29"/>
        <v>0</v>
      </c>
      <c r="BW27">
        <f t="shared" si="29"/>
        <v>0</v>
      </c>
      <c r="BX27">
        <f t="shared" si="29"/>
        <v>0</v>
      </c>
      <c r="BY27">
        <f t="shared" si="29"/>
        <v>0</v>
      </c>
      <c r="BZ27">
        <f t="shared" si="29"/>
        <v>0</v>
      </c>
      <c r="CA27">
        <f t="shared" si="29"/>
        <v>0</v>
      </c>
      <c r="CB27">
        <f t="shared" si="29"/>
        <v>0</v>
      </c>
      <c r="CC27">
        <f t="shared" si="29"/>
        <v>0</v>
      </c>
      <c r="CD27">
        <f t="shared" si="29"/>
        <v>0</v>
      </c>
      <c r="CE27">
        <f t="shared" si="29"/>
        <v>0</v>
      </c>
      <c r="CF27">
        <f t="shared" si="29"/>
        <v>0</v>
      </c>
      <c r="CG27">
        <f t="shared" si="29"/>
        <v>0</v>
      </c>
      <c r="CH27">
        <f t="shared" si="29"/>
        <v>0</v>
      </c>
      <c r="CI27">
        <f t="shared" si="29"/>
        <v>0</v>
      </c>
      <c r="CJ27">
        <f t="shared" si="29"/>
        <v>0</v>
      </c>
      <c r="CK27">
        <f t="shared" si="29"/>
        <v>0</v>
      </c>
      <c r="CL27">
        <f t="shared" si="29"/>
        <v>0</v>
      </c>
      <c r="CM27">
        <f t="shared" si="29"/>
        <v>0</v>
      </c>
      <c r="CN27">
        <f t="shared" si="29"/>
        <v>0</v>
      </c>
      <c r="CO27">
        <f t="shared" si="29"/>
        <v>0</v>
      </c>
      <c r="CP27">
        <f t="shared" si="29"/>
        <v>0</v>
      </c>
      <c r="CQ27" s="39" t="s">
        <v>130</v>
      </c>
    </row>
    <row r="28" spans="2:95" outlineLevel="1" x14ac:dyDescent="0.35">
      <c r="CQ28" s="39"/>
    </row>
    <row r="29" spans="2:95" outlineLevel="1" x14ac:dyDescent="0.35">
      <c r="B29" t="s">
        <v>131</v>
      </c>
      <c r="C29">
        <f>SUM(Non_traded_emissions_TOTAL_change)</f>
        <v>0</v>
      </c>
      <c r="D29" s="39" t="s">
        <v>132</v>
      </c>
    </row>
    <row r="30" spans="2:95" outlineLevel="1" x14ac:dyDescent="0.35"/>
    <row r="31" spans="2:95" s="44" customFormat="1" ht="15.5" outlineLevel="1" x14ac:dyDescent="0.35">
      <c r="B31" s="44" t="s">
        <v>64</v>
      </c>
    </row>
    <row r="32" spans="2:95" outlineLevel="1" x14ac:dyDescent="0.35">
      <c r="B32" t="s">
        <v>56</v>
      </c>
      <c r="D32">
        <f t="shared" ref="D32:AI32" si="30">Traded_emissions_road_without_scheme_in*Appraisal_period</f>
        <v>0</v>
      </c>
      <c r="E32">
        <f t="shared" si="30"/>
        <v>0</v>
      </c>
      <c r="F32">
        <f t="shared" si="30"/>
        <v>0</v>
      </c>
      <c r="G32">
        <f t="shared" si="30"/>
        <v>0</v>
      </c>
      <c r="H32">
        <f t="shared" si="30"/>
        <v>0</v>
      </c>
      <c r="I32">
        <f t="shared" si="30"/>
        <v>0</v>
      </c>
      <c r="J32">
        <f t="shared" si="30"/>
        <v>0</v>
      </c>
      <c r="K32">
        <f t="shared" si="30"/>
        <v>0</v>
      </c>
      <c r="L32">
        <f t="shared" si="30"/>
        <v>0</v>
      </c>
      <c r="M32">
        <f t="shared" si="30"/>
        <v>0</v>
      </c>
      <c r="N32">
        <f t="shared" si="30"/>
        <v>0</v>
      </c>
      <c r="O32">
        <f t="shared" si="30"/>
        <v>0</v>
      </c>
      <c r="P32">
        <f t="shared" si="30"/>
        <v>0</v>
      </c>
      <c r="Q32">
        <f t="shared" si="30"/>
        <v>0</v>
      </c>
      <c r="R32">
        <f t="shared" si="30"/>
        <v>0</v>
      </c>
      <c r="S32">
        <f t="shared" si="30"/>
        <v>0</v>
      </c>
      <c r="T32">
        <f t="shared" si="30"/>
        <v>0</v>
      </c>
      <c r="U32">
        <f t="shared" si="30"/>
        <v>0</v>
      </c>
      <c r="V32">
        <f t="shared" si="30"/>
        <v>0</v>
      </c>
      <c r="W32">
        <f t="shared" si="30"/>
        <v>0</v>
      </c>
      <c r="X32">
        <f t="shared" si="30"/>
        <v>0</v>
      </c>
      <c r="Y32">
        <f t="shared" si="30"/>
        <v>0</v>
      </c>
      <c r="Z32">
        <f t="shared" si="30"/>
        <v>0</v>
      </c>
      <c r="AA32">
        <f t="shared" si="30"/>
        <v>0</v>
      </c>
      <c r="AB32">
        <f t="shared" si="30"/>
        <v>0</v>
      </c>
      <c r="AC32">
        <f t="shared" si="30"/>
        <v>0</v>
      </c>
      <c r="AD32">
        <f t="shared" si="30"/>
        <v>0</v>
      </c>
      <c r="AE32">
        <f t="shared" si="30"/>
        <v>0</v>
      </c>
      <c r="AF32">
        <f t="shared" si="30"/>
        <v>0</v>
      </c>
      <c r="AG32">
        <f t="shared" si="30"/>
        <v>0</v>
      </c>
      <c r="AH32">
        <f t="shared" si="30"/>
        <v>0</v>
      </c>
      <c r="AI32">
        <f t="shared" si="30"/>
        <v>0</v>
      </c>
      <c r="AJ32">
        <f t="shared" ref="AJ32:BO32" si="31">Traded_emissions_road_without_scheme_in*Appraisal_period</f>
        <v>0</v>
      </c>
      <c r="AK32">
        <f t="shared" si="31"/>
        <v>0</v>
      </c>
      <c r="AL32">
        <f t="shared" si="31"/>
        <v>0</v>
      </c>
      <c r="AM32">
        <f t="shared" si="31"/>
        <v>0</v>
      </c>
      <c r="AN32">
        <f t="shared" si="31"/>
        <v>0</v>
      </c>
      <c r="AO32">
        <f t="shared" si="31"/>
        <v>0</v>
      </c>
      <c r="AP32">
        <f t="shared" si="31"/>
        <v>0</v>
      </c>
      <c r="AQ32">
        <f t="shared" si="31"/>
        <v>0</v>
      </c>
      <c r="AR32">
        <f t="shared" si="31"/>
        <v>0</v>
      </c>
      <c r="AS32">
        <f t="shared" si="31"/>
        <v>0</v>
      </c>
      <c r="AT32">
        <f t="shared" si="31"/>
        <v>0</v>
      </c>
      <c r="AU32">
        <f t="shared" si="31"/>
        <v>0</v>
      </c>
      <c r="AV32">
        <f t="shared" si="31"/>
        <v>0</v>
      </c>
      <c r="AW32">
        <f t="shared" si="31"/>
        <v>0</v>
      </c>
      <c r="AX32">
        <f t="shared" si="31"/>
        <v>0</v>
      </c>
      <c r="AY32">
        <f t="shared" si="31"/>
        <v>0</v>
      </c>
      <c r="AZ32">
        <f t="shared" si="31"/>
        <v>0</v>
      </c>
      <c r="BA32">
        <f t="shared" si="31"/>
        <v>0</v>
      </c>
      <c r="BB32">
        <f t="shared" si="31"/>
        <v>0</v>
      </c>
      <c r="BC32">
        <f t="shared" si="31"/>
        <v>0</v>
      </c>
      <c r="BD32">
        <f t="shared" si="31"/>
        <v>0</v>
      </c>
      <c r="BE32">
        <f t="shared" si="31"/>
        <v>0</v>
      </c>
      <c r="BF32">
        <f t="shared" si="31"/>
        <v>0</v>
      </c>
      <c r="BG32">
        <f t="shared" si="31"/>
        <v>0</v>
      </c>
      <c r="BH32">
        <f t="shared" si="31"/>
        <v>0</v>
      </c>
      <c r="BI32">
        <f t="shared" si="31"/>
        <v>0</v>
      </c>
      <c r="BJ32">
        <f t="shared" si="31"/>
        <v>0</v>
      </c>
      <c r="BK32">
        <f t="shared" si="31"/>
        <v>0</v>
      </c>
      <c r="BL32">
        <f t="shared" si="31"/>
        <v>0</v>
      </c>
      <c r="BM32">
        <f t="shared" si="31"/>
        <v>0</v>
      </c>
      <c r="BN32">
        <f t="shared" si="31"/>
        <v>0</v>
      </c>
      <c r="BO32">
        <f t="shared" si="31"/>
        <v>0</v>
      </c>
      <c r="BP32">
        <f t="shared" ref="BP32:CP32" si="32">Traded_emissions_road_without_scheme_in*Appraisal_period</f>
        <v>0</v>
      </c>
      <c r="BQ32">
        <f t="shared" si="32"/>
        <v>0</v>
      </c>
      <c r="BR32">
        <f t="shared" si="32"/>
        <v>0</v>
      </c>
      <c r="BS32">
        <f t="shared" si="32"/>
        <v>0</v>
      </c>
      <c r="BT32">
        <f t="shared" si="32"/>
        <v>0</v>
      </c>
      <c r="BU32">
        <f t="shared" si="32"/>
        <v>0</v>
      </c>
      <c r="BV32">
        <f t="shared" si="32"/>
        <v>0</v>
      </c>
      <c r="BW32">
        <f t="shared" si="32"/>
        <v>0</v>
      </c>
      <c r="BX32">
        <f t="shared" si="32"/>
        <v>0</v>
      </c>
      <c r="BY32">
        <f t="shared" si="32"/>
        <v>0</v>
      </c>
      <c r="BZ32">
        <f t="shared" si="32"/>
        <v>0</v>
      </c>
      <c r="CA32">
        <f t="shared" si="32"/>
        <v>0</v>
      </c>
      <c r="CB32">
        <f t="shared" si="32"/>
        <v>0</v>
      </c>
      <c r="CC32">
        <f t="shared" si="32"/>
        <v>0</v>
      </c>
      <c r="CD32">
        <f t="shared" si="32"/>
        <v>0</v>
      </c>
      <c r="CE32">
        <f t="shared" si="32"/>
        <v>0</v>
      </c>
      <c r="CF32">
        <f t="shared" si="32"/>
        <v>0</v>
      </c>
      <c r="CG32">
        <f t="shared" si="32"/>
        <v>0</v>
      </c>
      <c r="CH32">
        <f t="shared" si="32"/>
        <v>0</v>
      </c>
      <c r="CI32">
        <f t="shared" si="32"/>
        <v>0</v>
      </c>
      <c r="CJ32">
        <f t="shared" si="32"/>
        <v>0</v>
      </c>
      <c r="CK32">
        <f t="shared" si="32"/>
        <v>0</v>
      </c>
      <c r="CL32">
        <f t="shared" si="32"/>
        <v>0</v>
      </c>
      <c r="CM32">
        <f t="shared" si="32"/>
        <v>0</v>
      </c>
      <c r="CN32">
        <f t="shared" si="32"/>
        <v>0</v>
      </c>
      <c r="CO32">
        <f t="shared" si="32"/>
        <v>0</v>
      </c>
      <c r="CP32">
        <f t="shared" si="32"/>
        <v>0</v>
      </c>
      <c r="CQ32" s="39" t="s">
        <v>133</v>
      </c>
    </row>
    <row r="33" spans="2:95" outlineLevel="1" x14ac:dyDescent="0.35">
      <c r="B33" t="s">
        <v>58</v>
      </c>
      <c r="D33">
        <f t="shared" ref="D33:AI33" si="33">Traded_emissions_road_with_scheme_in*Appraisal_period</f>
        <v>0</v>
      </c>
      <c r="E33">
        <f t="shared" si="33"/>
        <v>0</v>
      </c>
      <c r="F33">
        <f t="shared" si="33"/>
        <v>0</v>
      </c>
      <c r="G33">
        <f t="shared" si="33"/>
        <v>0</v>
      </c>
      <c r="H33">
        <f t="shared" si="33"/>
        <v>0</v>
      </c>
      <c r="I33">
        <f t="shared" si="33"/>
        <v>0</v>
      </c>
      <c r="J33">
        <f t="shared" si="33"/>
        <v>0</v>
      </c>
      <c r="K33">
        <f t="shared" si="33"/>
        <v>0</v>
      </c>
      <c r="L33">
        <f t="shared" si="33"/>
        <v>0</v>
      </c>
      <c r="M33">
        <f t="shared" si="33"/>
        <v>0</v>
      </c>
      <c r="N33">
        <f t="shared" si="33"/>
        <v>0</v>
      </c>
      <c r="O33">
        <f t="shared" si="33"/>
        <v>0</v>
      </c>
      <c r="P33">
        <f t="shared" si="33"/>
        <v>0</v>
      </c>
      <c r="Q33">
        <f t="shared" si="33"/>
        <v>0</v>
      </c>
      <c r="R33">
        <f t="shared" si="33"/>
        <v>0</v>
      </c>
      <c r="S33">
        <f t="shared" si="33"/>
        <v>0</v>
      </c>
      <c r="T33">
        <f t="shared" si="33"/>
        <v>0</v>
      </c>
      <c r="U33">
        <f t="shared" si="33"/>
        <v>0</v>
      </c>
      <c r="V33">
        <f t="shared" si="33"/>
        <v>0</v>
      </c>
      <c r="W33">
        <f t="shared" si="33"/>
        <v>0</v>
      </c>
      <c r="X33">
        <f t="shared" si="33"/>
        <v>0</v>
      </c>
      <c r="Y33">
        <f t="shared" si="33"/>
        <v>0</v>
      </c>
      <c r="Z33">
        <f t="shared" si="33"/>
        <v>0</v>
      </c>
      <c r="AA33">
        <f t="shared" si="33"/>
        <v>0</v>
      </c>
      <c r="AB33">
        <f t="shared" si="33"/>
        <v>0</v>
      </c>
      <c r="AC33">
        <f t="shared" si="33"/>
        <v>0</v>
      </c>
      <c r="AD33">
        <f t="shared" si="33"/>
        <v>0</v>
      </c>
      <c r="AE33">
        <f t="shared" si="33"/>
        <v>0</v>
      </c>
      <c r="AF33">
        <f t="shared" si="33"/>
        <v>0</v>
      </c>
      <c r="AG33">
        <f t="shared" si="33"/>
        <v>0</v>
      </c>
      <c r="AH33">
        <f t="shared" si="33"/>
        <v>0</v>
      </c>
      <c r="AI33">
        <f t="shared" si="33"/>
        <v>0</v>
      </c>
      <c r="AJ33">
        <f t="shared" ref="AJ33:BO33" si="34">Traded_emissions_road_with_scheme_in*Appraisal_period</f>
        <v>0</v>
      </c>
      <c r="AK33">
        <f t="shared" si="34"/>
        <v>0</v>
      </c>
      <c r="AL33">
        <f t="shared" si="34"/>
        <v>0</v>
      </c>
      <c r="AM33">
        <f t="shared" si="34"/>
        <v>0</v>
      </c>
      <c r="AN33">
        <f t="shared" si="34"/>
        <v>0</v>
      </c>
      <c r="AO33">
        <f t="shared" si="34"/>
        <v>0</v>
      </c>
      <c r="AP33">
        <f t="shared" si="34"/>
        <v>0</v>
      </c>
      <c r="AQ33">
        <f t="shared" si="34"/>
        <v>0</v>
      </c>
      <c r="AR33">
        <f t="shared" si="34"/>
        <v>0</v>
      </c>
      <c r="AS33">
        <f t="shared" si="34"/>
        <v>0</v>
      </c>
      <c r="AT33">
        <f t="shared" si="34"/>
        <v>0</v>
      </c>
      <c r="AU33">
        <f t="shared" si="34"/>
        <v>0</v>
      </c>
      <c r="AV33">
        <f t="shared" si="34"/>
        <v>0</v>
      </c>
      <c r="AW33">
        <f t="shared" si="34"/>
        <v>0</v>
      </c>
      <c r="AX33">
        <f t="shared" si="34"/>
        <v>0</v>
      </c>
      <c r="AY33">
        <f t="shared" si="34"/>
        <v>0</v>
      </c>
      <c r="AZ33">
        <f t="shared" si="34"/>
        <v>0</v>
      </c>
      <c r="BA33">
        <f t="shared" si="34"/>
        <v>0</v>
      </c>
      <c r="BB33">
        <f t="shared" si="34"/>
        <v>0</v>
      </c>
      <c r="BC33">
        <f t="shared" si="34"/>
        <v>0</v>
      </c>
      <c r="BD33">
        <f t="shared" si="34"/>
        <v>0</v>
      </c>
      <c r="BE33">
        <f t="shared" si="34"/>
        <v>0</v>
      </c>
      <c r="BF33">
        <f t="shared" si="34"/>
        <v>0</v>
      </c>
      <c r="BG33">
        <f t="shared" si="34"/>
        <v>0</v>
      </c>
      <c r="BH33">
        <f t="shared" si="34"/>
        <v>0</v>
      </c>
      <c r="BI33">
        <f t="shared" si="34"/>
        <v>0</v>
      </c>
      <c r="BJ33">
        <f t="shared" si="34"/>
        <v>0</v>
      </c>
      <c r="BK33">
        <f t="shared" si="34"/>
        <v>0</v>
      </c>
      <c r="BL33">
        <f t="shared" si="34"/>
        <v>0</v>
      </c>
      <c r="BM33">
        <f t="shared" si="34"/>
        <v>0</v>
      </c>
      <c r="BN33">
        <f t="shared" si="34"/>
        <v>0</v>
      </c>
      <c r="BO33">
        <f t="shared" si="34"/>
        <v>0</v>
      </c>
      <c r="BP33">
        <f t="shared" ref="BP33:CP33" si="35">Traded_emissions_road_with_scheme_in*Appraisal_period</f>
        <v>0</v>
      </c>
      <c r="BQ33">
        <f t="shared" si="35"/>
        <v>0</v>
      </c>
      <c r="BR33">
        <f t="shared" si="35"/>
        <v>0</v>
      </c>
      <c r="BS33">
        <f t="shared" si="35"/>
        <v>0</v>
      </c>
      <c r="BT33">
        <f t="shared" si="35"/>
        <v>0</v>
      </c>
      <c r="BU33">
        <f t="shared" si="35"/>
        <v>0</v>
      </c>
      <c r="BV33">
        <f t="shared" si="35"/>
        <v>0</v>
      </c>
      <c r="BW33">
        <f t="shared" si="35"/>
        <v>0</v>
      </c>
      <c r="BX33">
        <f t="shared" si="35"/>
        <v>0</v>
      </c>
      <c r="BY33">
        <f t="shared" si="35"/>
        <v>0</v>
      </c>
      <c r="BZ33">
        <f t="shared" si="35"/>
        <v>0</v>
      </c>
      <c r="CA33">
        <f t="shared" si="35"/>
        <v>0</v>
      </c>
      <c r="CB33">
        <f t="shared" si="35"/>
        <v>0</v>
      </c>
      <c r="CC33">
        <f t="shared" si="35"/>
        <v>0</v>
      </c>
      <c r="CD33">
        <f t="shared" si="35"/>
        <v>0</v>
      </c>
      <c r="CE33">
        <f t="shared" si="35"/>
        <v>0</v>
      </c>
      <c r="CF33">
        <f t="shared" si="35"/>
        <v>0</v>
      </c>
      <c r="CG33">
        <f t="shared" si="35"/>
        <v>0</v>
      </c>
      <c r="CH33">
        <f t="shared" si="35"/>
        <v>0</v>
      </c>
      <c r="CI33">
        <f t="shared" si="35"/>
        <v>0</v>
      </c>
      <c r="CJ33">
        <f t="shared" si="35"/>
        <v>0</v>
      </c>
      <c r="CK33">
        <f t="shared" si="35"/>
        <v>0</v>
      </c>
      <c r="CL33">
        <f t="shared" si="35"/>
        <v>0</v>
      </c>
      <c r="CM33">
        <f t="shared" si="35"/>
        <v>0</v>
      </c>
      <c r="CN33">
        <f t="shared" si="35"/>
        <v>0</v>
      </c>
      <c r="CO33">
        <f t="shared" si="35"/>
        <v>0</v>
      </c>
      <c r="CP33">
        <f t="shared" si="35"/>
        <v>0</v>
      </c>
      <c r="CQ33" s="39" t="s">
        <v>134</v>
      </c>
    </row>
    <row r="34" spans="2:95" outlineLevel="1" x14ac:dyDescent="0.35">
      <c r="B34" t="s">
        <v>123</v>
      </c>
      <c r="D34">
        <f t="shared" ref="D34:AI34" si="36">Traded_emissions_road_with_scheme-Traded_emissions_road_without_scheme</f>
        <v>0</v>
      </c>
      <c r="E34">
        <f t="shared" si="36"/>
        <v>0</v>
      </c>
      <c r="F34">
        <f t="shared" si="36"/>
        <v>0</v>
      </c>
      <c r="G34">
        <f t="shared" si="36"/>
        <v>0</v>
      </c>
      <c r="H34">
        <f t="shared" si="36"/>
        <v>0</v>
      </c>
      <c r="I34">
        <f t="shared" si="36"/>
        <v>0</v>
      </c>
      <c r="J34">
        <f t="shared" si="36"/>
        <v>0</v>
      </c>
      <c r="K34">
        <f t="shared" si="36"/>
        <v>0</v>
      </c>
      <c r="L34">
        <f t="shared" si="36"/>
        <v>0</v>
      </c>
      <c r="M34">
        <f t="shared" si="36"/>
        <v>0</v>
      </c>
      <c r="N34">
        <f t="shared" si="36"/>
        <v>0</v>
      </c>
      <c r="O34">
        <f t="shared" si="36"/>
        <v>0</v>
      </c>
      <c r="P34">
        <f t="shared" si="36"/>
        <v>0</v>
      </c>
      <c r="Q34">
        <f t="shared" si="36"/>
        <v>0</v>
      </c>
      <c r="R34">
        <f t="shared" si="36"/>
        <v>0</v>
      </c>
      <c r="S34">
        <f t="shared" si="36"/>
        <v>0</v>
      </c>
      <c r="T34">
        <f t="shared" si="36"/>
        <v>0</v>
      </c>
      <c r="U34">
        <f t="shared" si="36"/>
        <v>0</v>
      </c>
      <c r="V34">
        <f t="shared" si="36"/>
        <v>0</v>
      </c>
      <c r="W34">
        <f t="shared" si="36"/>
        <v>0</v>
      </c>
      <c r="X34">
        <f t="shared" si="36"/>
        <v>0</v>
      </c>
      <c r="Y34">
        <f t="shared" si="36"/>
        <v>0</v>
      </c>
      <c r="Z34">
        <f t="shared" si="36"/>
        <v>0</v>
      </c>
      <c r="AA34">
        <f t="shared" si="36"/>
        <v>0</v>
      </c>
      <c r="AB34">
        <f t="shared" si="36"/>
        <v>0</v>
      </c>
      <c r="AC34">
        <f t="shared" si="36"/>
        <v>0</v>
      </c>
      <c r="AD34">
        <f t="shared" si="36"/>
        <v>0</v>
      </c>
      <c r="AE34">
        <f t="shared" si="36"/>
        <v>0</v>
      </c>
      <c r="AF34">
        <f t="shared" si="36"/>
        <v>0</v>
      </c>
      <c r="AG34">
        <f t="shared" si="36"/>
        <v>0</v>
      </c>
      <c r="AH34">
        <f t="shared" si="36"/>
        <v>0</v>
      </c>
      <c r="AI34">
        <f t="shared" si="36"/>
        <v>0</v>
      </c>
      <c r="AJ34">
        <f t="shared" ref="AJ34:BO34" si="37">Traded_emissions_road_with_scheme-Traded_emissions_road_without_scheme</f>
        <v>0</v>
      </c>
      <c r="AK34">
        <f t="shared" si="37"/>
        <v>0</v>
      </c>
      <c r="AL34">
        <f t="shared" si="37"/>
        <v>0</v>
      </c>
      <c r="AM34">
        <f t="shared" si="37"/>
        <v>0</v>
      </c>
      <c r="AN34">
        <f t="shared" si="37"/>
        <v>0</v>
      </c>
      <c r="AO34">
        <f t="shared" si="37"/>
        <v>0</v>
      </c>
      <c r="AP34">
        <f t="shared" si="37"/>
        <v>0</v>
      </c>
      <c r="AQ34">
        <f t="shared" si="37"/>
        <v>0</v>
      </c>
      <c r="AR34">
        <f t="shared" si="37"/>
        <v>0</v>
      </c>
      <c r="AS34">
        <f t="shared" si="37"/>
        <v>0</v>
      </c>
      <c r="AT34">
        <f t="shared" si="37"/>
        <v>0</v>
      </c>
      <c r="AU34">
        <f t="shared" si="37"/>
        <v>0</v>
      </c>
      <c r="AV34">
        <f t="shared" si="37"/>
        <v>0</v>
      </c>
      <c r="AW34">
        <f t="shared" si="37"/>
        <v>0</v>
      </c>
      <c r="AX34">
        <f t="shared" si="37"/>
        <v>0</v>
      </c>
      <c r="AY34">
        <f t="shared" si="37"/>
        <v>0</v>
      </c>
      <c r="AZ34">
        <f t="shared" si="37"/>
        <v>0</v>
      </c>
      <c r="BA34">
        <f t="shared" si="37"/>
        <v>0</v>
      </c>
      <c r="BB34">
        <f t="shared" si="37"/>
        <v>0</v>
      </c>
      <c r="BC34">
        <f t="shared" si="37"/>
        <v>0</v>
      </c>
      <c r="BD34">
        <f t="shared" si="37"/>
        <v>0</v>
      </c>
      <c r="BE34">
        <f t="shared" si="37"/>
        <v>0</v>
      </c>
      <c r="BF34">
        <f t="shared" si="37"/>
        <v>0</v>
      </c>
      <c r="BG34">
        <f t="shared" si="37"/>
        <v>0</v>
      </c>
      <c r="BH34">
        <f t="shared" si="37"/>
        <v>0</v>
      </c>
      <c r="BI34">
        <f t="shared" si="37"/>
        <v>0</v>
      </c>
      <c r="BJ34">
        <f t="shared" si="37"/>
        <v>0</v>
      </c>
      <c r="BK34">
        <f t="shared" si="37"/>
        <v>0</v>
      </c>
      <c r="BL34">
        <f t="shared" si="37"/>
        <v>0</v>
      </c>
      <c r="BM34">
        <f t="shared" si="37"/>
        <v>0</v>
      </c>
      <c r="BN34">
        <f t="shared" si="37"/>
        <v>0</v>
      </c>
      <c r="BO34">
        <f t="shared" si="37"/>
        <v>0</v>
      </c>
      <c r="BP34">
        <f t="shared" ref="BP34:CP34" si="38">Traded_emissions_road_with_scheme-Traded_emissions_road_without_scheme</f>
        <v>0</v>
      </c>
      <c r="BQ34">
        <f t="shared" si="38"/>
        <v>0</v>
      </c>
      <c r="BR34">
        <f t="shared" si="38"/>
        <v>0</v>
      </c>
      <c r="BS34">
        <f t="shared" si="38"/>
        <v>0</v>
      </c>
      <c r="BT34">
        <f t="shared" si="38"/>
        <v>0</v>
      </c>
      <c r="BU34">
        <f t="shared" si="38"/>
        <v>0</v>
      </c>
      <c r="BV34">
        <f t="shared" si="38"/>
        <v>0</v>
      </c>
      <c r="BW34">
        <f t="shared" si="38"/>
        <v>0</v>
      </c>
      <c r="BX34">
        <f t="shared" si="38"/>
        <v>0</v>
      </c>
      <c r="BY34">
        <f t="shared" si="38"/>
        <v>0</v>
      </c>
      <c r="BZ34">
        <f t="shared" si="38"/>
        <v>0</v>
      </c>
      <c r="CA34">
        <f t="shared" si="38"/>
        <v>0</v>
      </c>
      <c r="CB34">
        <f t="shared" si="38"/>
        <v>0</v>
      </c>
      <c r="CC34">
        <f t="shared" si="38"/>
        <v>0</v>
      </c>
      <c r="CD34">
        <f t="shared" si="38"/>
        <v>0</v>
      </c>
      <c r="CE34">
        <f t="shared" si="38"/>
        <v>0</v>
      </c>
      <c r="CF34">
        <f t="shared" si="38"/>
        <v>0</v>
      </c>
      <c r="CG34">
        <f t="shared" si="38"/>
        <v>0</v>
      </c>
      <c r="CH34">
        <f t="shared" si="38"/>
        <v>0</v>
      </c>
      <c r="CI34">
        <f t="shared" si="38"/>
        <v>0</v>
      </c>
      <c r="CJ34">
        <f t="shared" si="38"/>
        <v>0</v>
      </c>
      <c r="CK34">
        <f t="shared" si="38"/>
        <v>0</v>
      </c>
      <c r="CL34">
        <f t="shared" si="38"/>
        <v>0</v>
      </c>
      <c r="CM34">
        <f t="shared" si="38"/>
        <v>0</v>
      </c>
      <c r="CN34">
        <f t="shared" si="38"/>
        <v>0</v>
      </c>
      <c r="CO34">
        <f t="shared" si="38"/>
        <v>0</v>
      </c>
      <c r="CP34">
        <f t="shared" si="38"/>
        <v>0</v>
      </c>
      <c r="CQ34" s="39" t="s">
        <v>135</v>
      </c>
    </row>
    <row r="35" spans="2:95" outlineLevel="1" x14ac:dyDescent="0.35">
      <c r="CQ35" s="39"/>
    </row>
    <row r="36" spans="2:95" outlineLevel="1" x14ac:dyDescent="0.35">
      <c r="B36" t="s">
        <v>60</v>
      </c>
      <c r="D36">
        <f t="shared" ref="D36:AI36" si="39">Traded_emissions_rail_without_scheme_in*Appraisal_period</f>
        <v>0</v>
      </c>
      <c r="E36">
        <f t="shared" si="39"/>
        <v>0</v>
      </c>
      <c r="F36">
        <f t="shared" si="39"/>
        <v>0</v>
      </c>
      <c r="G36">
        <f t="shared" si="39"/>
        <v>0</v>
      </c>
      <c r="H36">
        <f t="shared" si="39"/>
        <v>0</v>
      </c>
      <c r="I36">
        <f t="shared" si="39"/>
        <v>0</v>
      </c>
      <c r="J36">
        <f t="shared" si="39"/>
        <v>0</v>
      </c>
      <c r="K36">
        <f t="shared" si="39"/>
        <v>0</v>
      </c>
      <c r="L36">
        <f t="shared" si="39"/>
        <v>0</v>
      </c>
      <c r="M36">
        <f t="shared" si="39"/>
        <v>0</v>
      </c>
      <c r="N36">
        <f t="shared" si="39"/>
        <v>0</v>
      </c>
      <c r="O36">
        <f t="shared" si="39"/>
        <v>0</v>
      </c>
      <c r="P36">
        <f t="shared" si="39"/>
        <v>0</v>
      </c>
      <c r="Q36">
        <f t="shared" si="39"/>
        <v>0</v>
      </c>
      <c r="R36">
        <f t="shared" si="39"/>
        <v>0</v>
      </c>
      <c r="S36">
        <f t="shared" si="39"/>
        <v>0</v>
      </c>
      <c r="T36">
        <f t="shared" si="39"/>
        <v>0</v>
      </c>
      <c r="U36">
        <f t="shared" si="39"/>
        <v>0</v>
      </c>
      <c r="V36">
        <f t="shared" si="39"/>
        <v>0</v>
      </c>
      <c r="W36">
        <f t="shared" si="39"/>
        <v>0</v>
      </c>
      <c r="X36">
        <f t="shared" si="39"/>
        <v>0</v>
      </c>
      <c r="Y36">
        <f t="shared" si="39"/>
        <v>0</v>
      </c>
      <c r="Z36">
        <f t="shared" si="39"/>
        <v>0</v>
      </c>
      <c r="AA36">
        <f t="shared" si="39"/>
        <v>0</v>
      </c>
      <c r="AB36">
        <f t="shared" si="39"/>
        <v>0</v>
      </c>
      <c r="AC36">
        <f t="shared" si="39"/>
        <v>0</v>
      </c>
      <c r="AD36">
        <f t="shared" si="39"/>
        <v>0</v>
      </c>
      <c r="AE36">
        <f t="shared" si="39"/>
        <v>0</v>
      </c>
      <c r="AF36">
        <f t="shared" si="39"/>
        <v>0</v>
      </c>
      <c r="AG36">
        <f t="shared" si="39"/>
        <v>0</v>
      </c>
      <c r="AH36">
        <f t="shared" si="39"/>
        <v>0</v>
      </c>
      <c r="AI36">
        <f t="shared" si="39"/>
        <v>0</v>
      </c>
      <c r="AJ36">
        <f t="shared" ref="AJ36:BO36" si="40">Traded_emissions_rail_without_scheme_in*Appraisal_period</f>
        <v>0</v>
      </c>
      <c r="AK36">
        <f t="shared" si="40"/>
        <v>0</v>
      </c>
      <c r="AL36">
        <f t="shared" si="40"/>
        <v>0</v>
      </c>
      <c r="AM36">
        <f t="shared" si="40"/>
        <v>0</v>
      </c>
      <c r="AN36">
        <f t="shared" si="40"/>
        <v>0</v>
      </c>
      <c r="AO36">
        <f t="shared" si="40"/>
        <v>0</v>
      </c>
      <c r="AP36">
        <f t="shared" si="40"/>
        <v>0</v>
      </c>
      <c r="AQ36">
        <f t="shared" si="40"/>
        <v>0</v>
      </c>
      <c r="AR36">
        <f t="shared" si="40"/>
        <v>0</v>
      </c>
      <c r="AS36">
        <f t="shared" si="40"/>
        <v>0</v>
      </c>
      <c r="AT36">
        <f t="shared" si="40"/>
        <v>0</v>
      </c>
      <c r="AU36">
        <f t="shared" si="40"/>
        <v>0</v>
      </c>
      <c r="AV36">
        <f t="shared" si="40"/>
        <v>0</v>
      </c>
      <c r="AW36">
        <f t="shared" si="40"/>
        <v>0</v>
      </c>
      <c r="AX36">
        <f t="shared" si="40"/>
        <v>0</v>
      </c>
      <c r="AY36">
        <f t="shared" si="40"/>
        <v>0</v>
      </c>
      <c r="AZ36">
        <f t="shared" si="40"/>
        <v>0</v>
      </c>
      <c r="BA36">
        <f t="shared" si="40"/>
        <v>0</v>
      </c>
      <c r="BB36">
        <f t="shared" si="40"/>
        <v>0</v>
      </c>
      <c r="BC36">
        <f t="shared" si="40"/>
        <v>0</v>
      </c>
      <c r="BD36">
        <f t="shared" si="40"/>
        <v>0</v>
      </c>
      <c r="BE36">
        <f t="shared" si="40"/>
        <v>0</v>
      </c>
      <c r="BF36">
        <f t="shared" si="40"/>
        <v>0</v>
      </c>
      <c r="BG36">
        <f t="shared" si="40"/>
        <v>0</v>
      </c>
      <c r="BH36">
        <f t="shared" si="40"/>
        <v>0</v>
      </c>
      <c r="BI36">
        <f t="shared" si="40"/>
        <v>0</v>
      </c>
      <c r="BJ36">
        <f t="shared" si="40"/>
        <v>0</v>
      </c>
      <c r="BK36">
        <f t="shared" si="40"/>
        <v>0</v>
      </c>
      <c r="BL36">
        <f t="shared" si="40"/>
        <v>0</v>
      </c>
      <c r="BM36">
        <f t="shared" si="40"/>
        <v>0</v>
      </c>
      <c r="BN36">
        <f t="shared" si="40"/>
        <v>0</v>
      </c>
      <c r="BO36">
        <f t="shared" si="40"/>
        <v>0</v>
      </c>
      <c r="BP36">
        <f t="shared" ref="BP36:CP36" si="41">Traded_emissions_rail_without_scheme_in*Appraisal_period</f>
        <v>0</v>
      </c>
      <c r="BQ36">
        <f t="shared" si="41"/>
        <v>0</v>
      </c>
      <c r="BR36">
        <f t="shared" si="41"/>
        <v>0</v>
      </c>
      <c r="BS36">
        <f t="shared" si="41"/>
        <v>0</v>
      </c>
      <c r="BT36">
        <f t="shared" si="41"/>
        <v>0</v>
      </c>
      <c r="BU36">
        <f t="shared" si="41"/>
        <v>0</v>
      </c>
      <c r="BV36">
        <f t="shared" si="41"/>
        <v>0</v>
      </c>
      <c r="BW36">
        <f t="shared" si="41"/>
        <v>0</v>
      </c>
      <c r="BX36">
        <f t="shared" si="41"/>
        <v>0</v>
      </c>
      <c r="BY36">
        <f t="shared" si="41"/>
        <v>0</v>
      </c>
      <c r="BZ36">
        <f t="shared" si="41"/>
        <v>0</v>
      </c>
      <c r="CA36">
        <f t="shared" si="41"/>
        <v>0</v>
      </c>
      <c r="CB36">
        <f t="shared" si="41"/>
        <v>0</v>
      </c>
      <c r="CC36">
        <f t="shared" si="41"/>
        <v>0</v>
      </c>
      <c r="CD36">
        <f t="shared" si="41"/>
        <v>0</v>
      </c>
      <c r="CE36">
        <f t="shared" si="41"/>
        <v>0</v>
      </c>
      <c r="CF36">
        <f t="shared" si="41"/>
        <v>0</v>
      </c>
      <c r="CG36">
        <f t="shared" si="41"/>
        <v>0</v>
      </c>
      <c r="CH36">
        <f t="shared" si="41"/>
        <v>0</v>
      </c>
      <c r="CI36">
        <f t="shared" si="41"/>
        <v>0</v>
      </c>
      <c r="CJ36">
        <f t="shared" si="41"/>
        <v>0</v>
      </c>
      <c r="CK36">
        <f t="shared" si="41"/>
        <v>0</v>
      </c>
      <c r="CL36">
        <f t="shared" si="41"/>
        <v>0</v>
      </c>
      <c r="CM36">
        <f t="shared" si="41"/>
        <v>0</v>
      </c>
      <c r="CN36">
        <f t="shared" si="41"/>
        <v>0</v>
      </c>
      <c r="CO36">
        <f t="shared" si="41"/>
        <v>0</v>
      </c>
      <c r="CP36">
        <f t="shared" si="41"/>
        <v>0</v>
      </c>
      <c r="CQ36" s="39" t="s">
        <v>136</v>
      </c>
    </row>
    <row r="37" spans="2:95" outlineLevel="1" x14ac:dyDescent="0.35">
      <c r="B37" t="s">
        <v>62</v>
      </c>
      <c r="D37">
        <f t="shared" ref="D37:AI37" si="42">Traded_emissions_rail_with_scheme_in*Appraisal_period</f>
        <v>0</v>
      </c>
      <c r="E37">
        <f t="shared" si="42"/>
        <v>0</v>
      </c>
      <c r="F37">
        <f t="shared" si="42"/>
        <v>0</v>
      </c>
      <c r="G37">
        <f t="shared" si="42"/>
        <v>0</v>
      </c>
      <c r="H37">
        <f t="shared" si="42"/>
        <v>0</v>
      </c>
      <c r="I37">
        <f t="shared" si="42"/>
        <v>0</v>
      </c>
      <c r="J37">
        <f t="shared" si="42"/>
        <v>0</v>
      </c>
      <c r="K37">
        <f t="shared" si="42"/>
        <v>0</v>
      </c>
      <c r="L37">
        <f t="shared" si="42"/>
        <v>0</v>
      </c>
      <c r="M37">
        <f t="shared" si="42"/>
        <v>0</v>
      </c>
      <c r="N37">
        <f t="shared" si="42"/>
        <v>0</v>
      </c>
      <c r="O37">
        <f t="shared" si="42"/>
        <v>0</v>
      </c>
      <c r="P37">
        <f t="shared" si="42"/>
        <v>0</v>
      </c>
      <c r="Q37">
        <f t="shared" si="42"/>
        <v>0</v>
      </c>
      <c r="R37">
        <f t="shared" si="42"/>
        <v>0</v>
      </c>
      <c r="S37">
        <f t="shared" si="42"/>
        <v>0</v>
      </c>
      <c r="T37">
        <f t="shared" si="42"/>
        <v>0</v>
      </c>
      <c r="U37">
        <f t="shared" si="42"/>
        <v>0</v>
      </c>
      <c r="V37">
        <f t="shared" si="42"/>
        <v>0</v>
      </c>
      <c r="W37">
        <f t="shared" si="42"/>
        <v>0</v>
      </c>
      <c r="X37">
        <f t="shared" si="42"/>
        <v>0</v>
      </c>
      <c r="Y37">
        <f t="shared" si="42"/>
        <v>0</v>
      </c>
      <c r="Z37">
        <f t="shared" si="42"/>
        <v>0</v>
      </c>
      <c r="AA37">
        <f t="shared" si="42"/>
        <v>0</v>
      </c>
      <c r="AB37">
        <f t="shared" si="42"/>
        <v>0</v>
      </c>
      <c r="AC37">
        <f t="shared" si="42"/>
        <v>0</v>
      </c>
      <c r="AD37">
        <f t="shared" si="42"/>
        <v>0</v>
      </c>
      <c r="AE37">
        <f t="shared" si="42"/>
        <v>0</v>
      </c>
      <c r="AF37">
        <f t="shared" si="42"/>
        <v>0</v>
      </c>
      <c r="AG37">
        <f t="shared" si="42"/>
        <v>0</v>
      </c>
      <c r="AH37">
        <f t="shared" si="42"/>
        <v>0</v>
      </c>
      <c r="AI37">
        <f t="shared" si="42"/>
        <v>0</v>
      </c>
      <c r="AJ37">
        <f t="shared" ref="AJ37:BO37" si="43">Traded_emissions_rail_with_scheme_in*Appraisal_period</f>
        <v>0</v>
      </c>
      <c r="AK37">
        <f t="shared" si="43"/>
        <v>0</v>
      </c>
      <c r="AL37">
        <f t="shared" si="43"/>
        <v>0</v>
      </c>
      <c r="AM37">
        <f t="shared" si="43"/>
        <v>0</v>
      </c>
      <c r="AN37">
        <f t="shared" si="43"/>
        <v>0</v>
      </c>
      <c r="AO37">
        <f t="shared" si="43"/>
        <v>0</v>
      </c>
      <c r="AP37">
        <f t="shared" si="43"/>
        <v>0</v>
      </c>
      <c r="AQ37">
        <f t="shared" si="43"/>
        <v>0</v>
      </c>
      <c r="AR37">
        <f t="shared" si="43"/>
        <v>0</v>
      </c>
      <c r="AS37">
        <f t="shared" si="43"/>
        <v>0</v>
      </c>
      <c r="AT37">
        <f t="shared" si="43"/>
        <v>0</v>
      </c>
      <c r="AU37">
        <f t="shared" si="43"/>
        <v>0</v>
      </c>
      <c r="AV37">
        <f t="shared" si="43"/>
        <v>0</v>
      </c>
      <c r="AW37">
        <f t="shared" si="43"/>
        <v>0</v>
      </c>
      <c r="AX37">
        <f t="shared" si="43"/>
        <v>0</v>
      </c>
      <c r="AY37">
        <f t="shared" si="43"/>
        <v>0</v>
      </c>
      <c r="AZ37">
        <f t="shared" si="43"/>
        <v>0</v>
      </c>
      <c r="BA37">
        <f t="shared" si="43"/>
        <v>0</v>
      </c>
      <c r="BB37">
        <f t="shared" si="43"/>
        <v>0</v>
      </c>
      <c r="BC37">
        <f t="shared" si="43"/>
        <v>0</v>
      </c>
      <c r="BD37">
        <f t="shared" si="43"/>
        <v>0</v>
      </c>
      <c r="BE37">
        <f t="shared" si="43"/>
        <v>0</v>
      </c>
      <c r="BF37">
        <f t="shared" si="43"/>
        <v>0</v>
      </c>
      <c r="BG37">
        <f t="shared" si="43"/>
        <v>0</v>
      </c>
      <c r="BH37">
        <f t="shared" si="43"/>
        <v>0</v>
      </c>
      <c r="BI37">
        <f t="shared" si="43"/>
        <v>0</v>
      </c>
      <c r="BJ37">
        <f t="shared" si="43"/>
        <v>0</v>
      </c>
      <c r="BK37">
        <f t="shared" si="43"/>
        <v>0</v>
      </c>
      <c r="BL37">
        <f t="shared" si="43"/>
        <v>0</v>
      </c>
      <c r="BM37">
        <f t="shared" si="43"/>
        <v>0</v>
      </c>
      <c r="BN37">
        <f t="shared" si="43"/>
        <v>0</v>
      </c>
      <c r="BO37">
        <f t="shared" si="43"/>
        <v>0</v>
      </c>
      <c r="BP37">
        <f t="shared" ref="BP37:CP37" si="44">Traded_emissions_rail_with_scheme_in*Appraisal_period</f>
        <v>0</v>
      </c>
      <c r="BQ37">
        <f t="shared" si="44"/>
        <v>0</v>
      </c>
      <c r="BR37">
        <f t="shared" si="44"/>
        <v>0</v>
      </c>
      <c r="BS37">
        <f t="shared" si="44"/>
        <v>0</v>
      </c>
      <c r="BT37">
        <f t="shared" si="44"/>
        <v>0</v>
      </c>
      <c r="BU37">
        <f t="shared" si="44"/>
        <v>0</v>
      </c>
      <c r="BV37">
        <f t="shared" si="44"/>
        <v>0</v>
      </c>
      <c r="BW37">
        <f t="shared" si="44"/>
        <v>0</v>
      </c>
      <c r="BX37">
        <f t="shared" si="44"/>
        <v>0</v>
      </c>
      <c r="BY37">
        <f t="shared" si="44"/>
        <v>0</v>
      </c>
      <c r="BZ37">
        <f t="shared" si="44"/>
        <v>0</v>
      </c>
      <c r="CA37">
        <f t="shared" si="44"/>
        <v>0</v>
      </c>
      <c r="CB37">
        <f t="shared" si="44"/>
        <v>0</v>
      </c>
      <c r="CC37">
        <f t="shared" si="44"/>
        <v>0</v>
      </c>
      <c r="CD37">
        <f t="shared" si="44"/>
        <v>0</v>
      </c>
      <c r="CE37">
        <f t="shared" si="44"/>
        <v>0</v>
      </c>
      <c r="CF37">
        <f t="shared" si="44"/>
        <v>0</v>
      </c>
      <c r="CG37">
        <f t="shared" si="44"/>
        <v>0</v>
      </c>
      <c r="CH37">
        <f t="shared" si="44"/>
        <v>0</v>
      </c>
      <c r="CI37">
        <f t="shared" si="44"/>
        <v>0</v>
      </c>
      <c r="CJ37">
        <f t="shared" si="44"/>
        <v>0</v>
      </c>
      <c r="CK37">
        <f t="shared" si="44"/>
        <v>0</v>
      </c>
      <c r="CL37">
        <f t="shared" si="44"/>
        <v>0</v>
      </c>
      <c r="CM37">
        <f t="shared" si="44"/>
        <v>0</v>
      </c>
      <c r="CN37">
        <f t="shared" si="44"/>
        <v>0</v>
      </c>
      <c r="CO37">
        <f t="shared" si="44"/>
        <v>0</v>
      </c>
      <c r="CP37">
        <f t="shared" si="44"/>
        <v>0</v>
      </c>
      <c r="CQ37" s="39" t="s">
        <v>137</v>
      </c>
    </row>
    <row r="38" spans="2:95" outlineLevel="1" x14ac:dyDescent="0.35">
      <c r="B38" t="s">
        <v>127</v>
      </c>
      <c r="D38">
        <f t="shared" ref="D38:AI38" si="45">Traded_emissions_rail_with_scheme-Traded_emissions_rail_without_scheme</f>
        <v>0</v>
      </c>
      <c r="E38">
        <f t="shared" si="45"/>
        <v>0</v>
      </c>
      <c r="F38">
        <f t="shared" si="45"/>
        <v>0</v>
      </c>
      <c r="G38">
        <f t="shared" si="45"/>
        <v>0</v>
      </c>
      <c r="H38">
        <f t="shared" si="45"/>
        <v>0</v>
      </c>
      <c r="I38">
        <f t="shared" si="45"/>
        <v>0</v>
      </c>
      <c r="J38">
        <f t="shared" si="45"/>
        <v>0</v>
      </c>
      <c r="K38">
        <f t="shared" si="45"/>
        <v>0</v>
      </c>
      <c r="L38">
        <f t="shared" si="45"/>
        <v>0</v>
      </c>
      <c r="M38">
        <f t="shared" si="45"/>
        <v>0</v>
      </c>
      <c r="N38">
        <f t="shared" si="45"/>
        <v>0</v>
      </c>
      <c r="O38">
        <f t="shared" si="45"/>
        <v>0</v>
      </c>
      <c r="P38">
        <f t="shared" si="45"/>
        <v>0</v>
      </c>
      <c r="Q38">
        <f t="shared" si="45"/>
        <v>0</v>
      </c>
      <c r="R38">
        <f t="shared" si="45"/>
        <v>0</v>
      </c>
      <c r="S38">
        <f t="shared" si="45"/>
        <v>0</v>
      </c>
      <c r="T38">
        <f t="shared" si="45"/>
        <v>0</v>
      </c>
      <c r="U38">
        <f t="shared" si="45"/>
        <v>0</v>
      </c>
      <c r="V38">
        <f t="shared" si="45"/>
        <v>0</v>
      </c>
      <c r="W38">
        <f t="shared" si="45"/>
        <v>0</v>
      </c>
      <c r="X38">
        <f t="shared" si="45"/>
        <v>0</v>
      </c>
      <c r="Y38">
        <f t="shared" si="45"/>
        <v>0</v>
      </c>
      <c r="Z38">
        <f t="shared" si="45"/>
        <v>0</v>
      </c>
      <c r="AA38">
        <f t="shared" si="45"/>
        <v>0</v>
      </c>
      <c r="AB38">
        <f t="shared" si="45"/>
        <v>0</v>
      </c>
      <c r="AC38">
        <f t="shared" si="45"/>
        <v>0</v>
      </c>
      <c r="AD38">
        <f t="shared" si="45"/>
        <v>0</v>
      </c>
      <c r="AE38">
        <f t="shared" si="45"/>
        <v>0</v>
      </c>
      <c r="AF38">
        <f t="shared" si="45"/>
        <v>0</v>
      </c>
      <c r="AG38">
        <f t="shared" si="45"/>
        <v>0</v>
      </c>
      <c r="AH38">
        <f t="shared" si="45"/>
        <v>0</v>
      </c>
      <c r="AI38">
        <f t="shared" si="45"/>
        <v>0</v>
      </c>
      <c r="AJ38">
        <f t="shared" ref="AJ38:BO38" si="46">Traded_emissions_rail_with_scheme-Traded_emissions_rail_without_scheme</f>
        <v>0</v>
      </c>
      <c r="AK38">
        <f t="shared" si="46"/>
        <v>0</v>
      </c>
      <c r="AL38">
        <f t="shared" si="46"/>
        <v>0</v>
      </c>
      <c r="AM38">
        <f t="shared" si="46"/>
        <v>0</v>
      </c>
      <c r="AN38">
        <f t="shared" si="46"/>
        <v>0</v>
      </c>
      <c r="AO38">
        <f t="shared" si="46"/>
        <v>0</v>
      </c>
      <c r="AP38">
        <f t="shared" si="46"/>
        <v>0</v>
      </c>
      <c r="AQ38">
        <f t="shared" si="46"/>
        <v>0</v>
      </c>
      <c r="AR38">
        <f t="shared" si="46"/>
        <v>0</v>
      </c>
      <c r="AS38">
        <f t="shared" si="46"/>
        <v>0</v>
      </c>
      <c r="AT38">
        <f t="shared" si="46"/>
        <v>0</v>
      </c>
      <c r="AU38">
        <f t="shared" si="46"/>
        <v>0</v>
      </c>
      <c r="AV38">
        <f t="shared" si="46"/>
        <v>0</v>
      </c>
      <c r="AW38">
        <f t="shared" si="46"/>
        <v>0</v>
      </c>
      <c r="AX38">
        <f t="shared" si="46"/>
        <v>0</v>
      </c>
      <c r="AY38">
        <f t="shared" si="46"/>
        <v>0</v>
      </c>
      <c r="AZ38">
        <f t="shared" si="46"/>
        <v>0</v>
      </c>
      <c r="BA38">
        <f t="shared" si="46"/>
        <v>0</v>
      </c>
      <c r="BB38">
        <f t="shared" si="46"/>
        <v>0</v>
      </c>
      <c r="BC38">
        <f t="shared" si="46"/>
        <v>0</v>
      </c>
      <c r="BD38">
        <f t="shared" si="46"/>
        <v>0</v>
      </c>
      <c r="BE38">
        <f t="shared" si="46"/>
        <v>0</v>
      </c>
      <c r="BF38">
        <f t="shared" si="46"/>
        <v>0</v>
      </c>
      <c r="BG38">
        <f t="shared" si="46"/>
        <v>0</v>
      </c>
      <c r="BH38">
        <f t="shared" si="46"/>
        <v>0</v>
      </c>
      <c r="BI38">
        <f t="shared" si="46"/>
        <v>0</v>
      </c>
      <c r="BJ38">
        <f t="shared" si="46"/>
        <v>0</v>
      </c>
      <c r="BK38">
        <f t="shared" si="46"/>
        <v>0</v>
      </c>
      <c r="BL38">
        <f t="shared" si="46"/>
        <v>0</v>
      </c>
      <c r="BM38">
        <f t="shared" si="46"/>
        <v>0</v>
      </c>
      <c r="BN38">
        <f t="shared" si="46"/>
        <v>0</v>
      </c>
      <c r="BO38">
        <f t="shared" si="46"/>
        <v>0</v>
      </c>
      <c r="BP38">
        <f t="shared" ref="BP38:CP38" si="47">Traded_emissions_rail_with_scheme-Traded_emissions_rail_without_scheme</f>
        <v>0</v>
      </c>
      <c r="BQ38">
        <f t="shared" si="47"/>
        <v>0</v>
      </c>
      <c r="BR38">
        <f t="shared" si="47"/>
        <v>0</v>
      </c>
      <c r="BS38">
        <f t="shared" si="47"/>
        <v>0</v>
      </c>
      <c r="BT38">
        <f t="shared" si="47"/>
        <v>0</v>
      </c>
      <c r="BU38">
        <f t="shared" si="47"/>
        <v>0</v>
      </c>
      <c r="BV38">
        <f t="shared" si="47"/>
        <v>0</v>
      </c>
      <c r="BW38">
        <f t="shared" si="47"/>
        <v>0</v>
      </c>
      <c r="BX38">
        <f t="shared" si="47"/>
        <v>0</v>
      </c>
      <c r="BY38">
        <f t="shared" si="47"/>
        <v>0</v>
      </c>
      <c r="BZ38">
        <f t="shared" si="47"/>
        <v>0</v>
      </c>
      <c r="CA38">
        <f t="shared" si="47"/>
        <v>0</v>
      </c>
      <c r="CB38">
        <f t="shared" si="47"/>
        <v>0</v>
      </c>
      <c r="CC38">
        <f t="shared" si="47"/>
        <v>0</v>
      </c>
      <c r="CD38">
        <f t="shared" si="47"/>
        <v>0</v>
      </c>
      <c r="CE38">
        <f t="shared" si="47"/>
        <v>0</v>
      </c>
      <c r="CF38">
        <f t="shared" si="47"/>
        <v>0</v>
      </c>
      <c r="CG38">
        <f t="shared" si="47"/>
        <v>0</v>
      </c>
      <c r="CH38">
        <f t="shared" si="47"/>
        <v>0</v>
      </c>
      <c r="CI38">
        <f t="shared" si="47"/>
        <v>0</v>
      </c>
      <c r="CJ38">
        <f t="shared" si="47"/>
        <v>0</v>
      </c>
      <c r="CK38">
        <f t="shared" si="47"/>
        <v>0</v>
      </c>
      <c r="CL38">
        <f t="shared" si="47"/>
        <v>0</v>
      </c>
      <c r="CM38">
        <f t="shared" si="47"/>
        <v>0</v>
      </c>
      <c r="CN38">
        <f t="shared" si="47"/>
        <v>0</v>
      </c>
      <c r="CO38">
        <f t="shared" si="47"/>
        <v>0</v>
      </c>
      <c r="CP38">
        <f t="shared" si="47"/>
        <v>0</v>
      </c>
      <c r="CQ38" s="39" t="s">
        <v>138</v>
      </c>
    </row>
    <row r="39" spans="2:95" outlineLevel="1" x14ac:dyDescent="0.35"/>
    <row r="40" spans="2:95" outlineLevel="1" x14ac:dyDescent="0.35">
      <c r="B40" t="s">
        <v>139</v>
      </c>
      <c r="D40">
        <f t="shared" ref="D40:AI40" si="48">Traded_emissions_road_change+Traded_emissions_rail_change</f>
        <v>0</v>
      </c>
      <c r="E40">
        <f t="shared" si="48"/>
        <v>0</v>
      </c>
      <c r="F40">
        <f t="shared" si="48"/>
        <v>0</v>
      </c>
      <c r="G40">
        <f t="shared" si="48"/>
        <v>0</v>
      </c>
      <c r="H40">
        <f t="shared" si="48"/>
        <v>0</v>
      </c>
      <c r="I40">
        <f t="shared" si="48"/>
        <v>0</v>
      </c>
      <c r="J40">
        <f t="shared" si="48"/>
        <v>0</v>
      </c>
      <c r="K40">
        <f t="shared" si="48"/>
        <v>0</v>
      </c>
      <c r="L40">
        <f t="shared" si="48"/>
        <v>0</v>
      </c>
      <c r="M40">
        <f t="shared" si="48"/>
        <v>0</v>
      </c>
      <c r="N40">
        <f t="shared" si="48"/>
        <v>0</v>
      </c>
      <c r="O40">
        <f t="shared" si="48"/>
        <v>0</v>
      </c>
      <c r="P40">
        <f t="shared" si="48"/>
        <v>0</v>
      </c>
      <c r="Q40">
        <f t="shared" si="48"/>
        <v>0</v>
      </c>
      <c r="R40">
        <f t="shared" si="48"/>
        <v>0</v>
      </c>
      <c r="S40">
        <f t="shared" si="48"/>
        <v>0</v>
      </c>
      <c r="T40">
        <f t="shared" si="48"/>
        <v>0</v>
      </c>
      <c r="U40">
        <f t="shared" si="48"/>
        <v>0</v>
      </c>
      <c r="V40">
        <f t="shared" si="48"/>
        <v>0</v>
      </c>
      <c r="W40">
        <f t="shared" si="48"/>
        <v>0</v>
      </c>
      <c r="X40">
        <f t="shared" si="48"/>
        <v>0</v>
      </c>
      <c r="Y40">
        <f t="shared" si="48"/>
        <v>0</v>
      </c>
      <c r="Z40">
        <f t="shared" si="48"/>
        <v>0</v>
      </c>
      <c r="AA40">
        <f t="shared" si="48"/>
        <v>0</v>
      </c>
      <c r="AB40">
        <f t="shared" si="48"/>
        <v>0</v>
      </c>
      <c r="AC40">
        <f t="shared" si="48"/>
        <v>0</v>
      </c>
      <c r="AD40">
        <f t="shared" si="48"/>
        <v>0</v>
      </c>
      <c r="AE40">
        <f t="shared" si="48"/>
        <v>0</v>
      </c>
      <c r="AF40">
        <f t="shared" si="48"/>
        <v>0</v>
      </c>
      <c r="AG40">
        <f t="shared" si="48"/>
        <v>0</v>
      </c>
      <c r="AH40">
        <f t="shared" si="48"/>
        <v>0</v>
      </c>
      <c r="AI40">
        <f t="shared" si="48"/>
        <v>0</v>
      </c>
      <c r="AJ40">
        <f t="shared" ref="AJ40:BO40" si="49">Traded_emissions_road_change+Traded_emissions_rail_change</f>
        <v>0</v>
      </c>
      <c r="AK40">
        <f t="shared" si="49"/>
        <v>0</v>
      </c>
      <c r="AL40">
        <f t="shared" si="49"/>
        <v>0</v>
      </c>
      <c r="AM40">
        <f t="shared" si="49"/>
        <v>0</v>
      </c>
      <c r="AN40">
        <f t="shared" si="49"/>
        <v>0</v>
      </c>
      <c r="AO40">
        <f t="shared" si="49"/>
        <v>0</v>
      </c>
      <c r="AP40">
        <f t="shared" si="49"/>
        <v>0</v>
      </c>
      <c r="AQ40">
        <f t="shared" si="49"/>
        <v>0</v>
      </c>
      <c r="AR40">
        <f t="shared" si="49"/>
        <v>0</v>
      </c>
      <c r="AS40">
        <f t="shared" si="49"/>
        <v>0</v>
      </c>
      <c r="AT40">
        <f t="shared" si="49"/>
        <v>0</v>
      </c>
      <c r="AU40">
        <f t="shared" si="49"/>
        <v>0</v>
      </c>
      <c r="AV40">
        <f t="shared" si="49"/>
        <v>0</v>
      </c>
      <c r="AW40">
        <f t="shared" si="49"/>
        <v>0</v>
      </c>
      <c r="AX40">
        <f t="shared" si="49"/>
        <v>0</v>
      </c>
      <c r="AY40">
        <f t="shared" si="49"/>
        <v>0</v>
      </c>
      <c r="AZ40">
        <f t="shared" si="49"/>
        <v>0</v>
      </c>
      <c r="BA40">
        <f t="shared" si="49"/>
        <v>0</v>
      </c>
      <c r="BB40">
        <f t="shared" si="49"/>
        <v>0</v>
      </c>
      <c r="BC40">
        <f t="shared" si="49"/>
        <v>0</v>
      </c>
      <c r="BD40">
        <f t="shared" si="49"/>
        <v>0</v>
      </c>
      <c r="BE40">
        <f t="shared" si="49"/>
        <v>0</v>
      </c>
      <c r="BF40">
        <f t="shared" si="49"/>
        <v>0</v>
      </c>
      <c r="BG40">
        <f t="shared" si="49"/>
        <v>0</v>
      </c>
      <c r="BH40">
        <f t="shared" si="49"/>
        <v>0</v>
      </c>
      <c r="BI40">
        <f t="shared" si="49"/>
        <v>0</v>
      </c>
      <c r="BJ40">
        <f t="shared" si="49"/>
        <v>0</v>
      </c>
      <c r="BK40">
        <f t="shared" si="49"/>
        <v>0</v>
      </c>
      <c r="BL40">
        <f t="shared" si="49"/>
        <v>0</v>
      </c>
      <c r="BM40">
        <f t="shared" si="49"/>
        <v>0</v>
      </c>
      <c r="BN40">
        <f t="shared" si="49"/>
        <v>0</v>
      </c>
      <c r="BO40">
        <f t="shared" si="49"/>
        <v>0</v>
      </c>
      <c r="BP40">
        <f t="shared" ref="BP40:CP40" si="50">Traded_emissions_road_change+Traded_emissions_rail_change</f>
        <v>0</v>
      </c>
      <c r="BQ40">
        <f t="shared" si="50"/>
        <v>0</v>
      </c>
      <c r="BR40">
        <f t="shared" si="50"/>
        <v>0</v>
      </c>
      <c r="BS40">
        <f t="shared" si="50"/>
        <v>0</v>
      </c>
      <c r="BT40">
        <f t="shared" si="50"/>
        <v>0</v>
      </c>
      <c r="BU40">
        <f t="shared" si="50"/>
        <v>0</v>
      </c>
      <c r="BV40">
        <f t="shared" si="50"/>
        <v>0</v>
      </c>
      <c r="BW40">
        <f t="shared" si="50"/>
        <v>0</v>
      </c>
      <c r="BX40">
        <f t="shared" si="50"/>
        <v>0</v>
      </c>
      <c r="BY40">
        <f t="shared" si="50"/>
        <v>0</v>
      </c>
      <c r="BZ40">
        <f t="shared" si="50"/>
        <v>0</v>
      </c>
      <c r="CA40">
        <f t="shared" si="50"/>
        <v>0</v>
      </c>
      <c r="CB40">
        <f t="shared" si="50"/>
        <v>0</v>
      </c>
      <c r="CC40">
        <f t="shared" si="50"/>
        <v>0</v>
      </c>
      <c r="CD40">
        <f t="shared" si="50"/>
        <v>0</v>
      </c>
      <c r="CE40">
        <f t="shared" si="50"/>
        <v>0</v>
      </c>
      <c r="CF40">
        <f t="shared" si="50"/>
        <v>0</v>
      </c>
      <c r="CG40">
        <f t="shared" si="50"/>
        <v>0</v>
      </c>
      <c r="CH40">
        <f t="shared" si="50"/>
        <v>0</v>
      </c>
      <c r="CI40">
        <f t="shared" si="50"/>
        <v>0</v>
      </c>
      <c r="CJ40">
        <f t="shared" si="50"/>
        <v>0</v>
      </c>
      <c r="CK40">
        <f t="shared" si="50"/>
        <v>0</v>
      </c>
      <c r="CL40">
        <f t="shared" si="50"/>
        <v>0</v>
      </c>
      <c r="CM40">
        <f t="shared" si="50"/>
        <v>0</v>
      </c>
      <c r="CN40">
        <f t="shared" si="50"/>
        <v>0</v>
      </c>
      <c r="CO40">
        <f t="shared" si="50"/>
        <v>0</v>
      </c>
      <c r="CP40">
        <f t="shared" si="50"/>
        <v>0</v>
      </c>
      <c r="CQ40" s="39" t="s">
        <v>140</v>
      </c>
    </row>
    <row r="41" spans="2:95" outlineLevel="1" x14ac:dyDescent="0.35">
      <c r="CQ41" s="39"/>
    </row>
    <row r="42" spans="2:95" outlineLevel="1" x14ac:dyDescent="0.35">
      <c r="B42" t="s">
        <v>131</v>
      </c>
      <c r="C42">
        <f>SUM(Traded_emissions_TOTAL_change)</f>
        <v>0</v>
      </c>
      <c r="D42" s="39" t="s">
        <v>141</v>
      </c>
      <c r="CQ42" s="39"/>
    </row>
    <row r="43" spans="2:95" outlineLevel="1" x14ac:dyDescent="0.35"/>
    <row r="44" spans="2:95" s="44" customFormat="1" ht="15.5" outlineLevel="1" x14ac:dyDescent="0.35">
      <c r="B44" s="44" t="s">
        <v>142</v>
      </c>
      <c r="D44" s="44">
        <f t="shared" ref="D44:AI44" si="51">Traded_emissions_TOTAL_change+Non_traded_emissions_TOTAL_change</f>
        <v>0</v>
      </c>
      <c r="E44" s="44">
        <f t="shared" si="51"/>
        <v>0</v>
      </c>
      <c r="F44" s="44">
        <f t="shared" si="51"/>
        <v>0</v>
      </c>
      <c r="G44" s="44">
        <f t="shared" si="51"/>
        <v>0</v>
      </c>
      <c r="H44" s="44">
        <f t="shared" si="51"/>
        <v>0</v>
      </c>
      <c r="I44" s="44">
        <f t="shared" si="51"/>
        <v>0</v>
      </c>
      <c r="J44" s="44">
        <f t="shared" si="51"/>
        <v>0</v>
      </c>
      <c r="K44" s="44">
        <f>Traded_emissions_TOTAL_change+Non_traded_emissions_TOTAL_change</f>
        <v>0</v>
      </c>
      <c r="L44" s="44">
        <f t="shared" si="51"/>
        <v>0</v>
      </c>
      <c r="M44" s="44">
        <f t="shared" si="51"/>
        <v>0</v>
      </c>
      <c r="N44" s="44">
        <f t="shared" si="51"/>
        <v>0</v>
      </c>
      <c r="O44" s="44">
        <f t="shared" si="51"/>
        <v>0</v>
      </c>
      <c r="P44" s="44">
        <f t="shared" si="51"/>
        <v>0</v>
      </c>
      <c r="Q44" s="44">
        <f t="shared" si="51"/>
        <v>0</v>
      </c>
      <c r="R44" s="44">
        <f t="shared" si="51"/>
        <v>0</v>
      </c>
      <c r="S44" s="44">
        <f t="shared" si="51"/>
        <v>0</v>
      </c>
      <c r="T44" s="44">
        <f t="shared" si="51"/>
        <v>0</v>
      </c>
      <c r="U44" s="44">
        <f t="shared" si="51"/>
        <v>0</v>
      </c>
      <c r="V44" s="44">
        <f t="shared" si="51"/>
        <v>0</v>
      </c>
      <c r="W44" s="44">
        <f t="shared" si="51"/>
        <v>0</v>
      </c>
      <c r="X44" s="44">
        <f t="shared" si="51"/>
        <v>0</v>
      </c>
      <c r="Y44" s="44">
        <f t="shared" si="51"/>
        <v>0</v>
      </c>
      <c r="Z44" s="44">
        <f t="shared" si="51"/>
        <v>0</v>
      </c>
      <c r="AA44" s="44">
        <f t="shared" si="51"/>
        <v>0</v>
      </c>
      <c r="AB44" s="44">
        <f t="shared" si="51"/>
        <v>0</v>
      </c>
      <c r="AC44" s="44">
        <f t="shared" si="51"/>
        <v>0</v>
      </c>
      <c r="AD44" s="44">
        <f t="shared" si="51"/>
        <v>0</v>
      </c>
      <c r="AE44" s="44">
        <f t="shared" si="51"/>
        <v>0</v>
      </c>
      <c r="AF44" s="44">
        <f t="shared" si="51"/>
        <v>0</v>
      </c>
      <c r="AG44" s="44">
        <f t="shared" si="51"/>
        <v>0</v>
      </c>
      <c r="AH44" s="44">
        <f t="shared" si="51"/>
        <v>0</v>
      </c>
      <c r="AI44" s="44">
        <f t="shared" si="51"/>
        <v>0</v>
      </c>
      <c r="AJ44" s="44">
        <f t="shared" ref="AJ44:BO44" si="52">Traded_emissions_TOTAL_change+Non_traded_emissions_TOTAL_change</f>
        <v>0</v>
      </c>
      <c r="AK44" s="44">
        <f t="shared" si="52"/>
        <v>0</v>
      </c>
      <c r="AL44" s="44">
        <f t="shared" si="52"/>
        <v>0</v>
      </c>
      <c r="AM44" s="44">
        <f t="shared" si="52"/>
        <v>0</v>
      </c>
      <c r="AN44" s="44">
        <f t="shared" si="52"/>
        <v>0</v>
      </c>
      <c r="AO44" s="44">
        <f t="shared" si="52"/>
        <v>0</v>
      </c>
      <c r="AP44" s="44">
        <f t="shared" si="52"/>
        <v>0</v>
      </c>
      <c r="AQ44" s="44">
        <f t="shared" si="52"/>
        <v>0</v>
      </c>
      <c r="AR44" s="44">
        <f t="shared" si="52"/>
        <v>0</v>
      </c>
      <c r="AS44" s="44">
        <f t="shared" si="52"/>
        <v>0</v>
      </c>
      <c r="AT44" s="44">
        <f t="shared" si="52"/>
        <v>0</v>
      </c>
      <c r="AU44" s="44">
        <f t="shared" si="52"/>
        <v>0</v>
      </c>
      <c r="AV44" s="44">
        <f t="shared" si="52"/>
        <v>0</v>
      </c>
      <c r="AW44" s="44">
        <f t="shared" si="52"/>
        <v>0</v>
      </c>
      <c r="AX44" s="44">
        <f t="shared" si="52"/>
        <v>0</v>
      </c>
      <c r="AY44" s="44">
        <f t="shared" si="52"/>
        <v>0</v>
      </c>
      <c r="AZ44" s="44">
        <f t="shared" si="52"/>
        <v>0</v>
      </c>
      <c r="BA44" s="44">
        <f t="shared" si="52"/>
        <v>0</v>
      </c>
      <c r="BB44" s="44">
        <f t="shared" si="52"/>
        <v>0</v>
      </c>
      <c r="BC44" s="44">
        <f t="shared" si="52"/>
        <v>0</v>
      </c>
      <c r="BD44" s="44">
        <f t="shared" si="52"/>
        <v>0</v>
      </c>
      <c r="BE44" s="44">
        <f t="shared" si="52"/>
        <v>0</v>
      </c>
      <c r="BF44" s="44">
        <f t="shared" si="52"/>
        <v>0</v>
      </c>
      <c r="BG44" s="44">
        <f t="shared" si="52"/>
        <v>0</v>
      </c>
      <c r="BH44" s="44">
        <f t="shared" si="52"/>
        <v>0</v>
      </c>
      <c r="BI44" s="44">
        <f t="shared" si="52"/>
        <v>0</v>
      </c>
      <c r="BJ44" s="44">
        <f t="shared" si="52"/>
        <v>0</v>
      </c>
      <c r="BK44" s="44">
        <f t="shared" si="52"/>
        <v>0</v>
      </c>
      <c r="BL44" s="44">
        <f t="shared" si="52"/>
        <v>0</v>
      </c>
      <c r="BM44" s="44">
        <f t="shared" si="52"/>
        <v>0</v>
      </c>
      <c r="BN44" s="44">
        <f t="shared" si="52"/>
        <v>0</v>
      </c>
      <c r="BO44" s="44">
        <f t="shared" si="52"/>
        <v>0</v>
      </c>
      <c r="BP44" s="44">
        <f t="shared" ref="BP44:CP44" si="53">Traded_emissions_TOTAL_change+Non_traded_emissions_TOTAL_change</f>
        <v>0</v>
      </c>
      <c r="BQ44" s="44">
        <f t="shared" si="53"/>
        <v>0</v>
      </c>
      <c r="BR44" s="44">
        <f t="shared" si="53"/>
        <v>0</v>
      </c>
      <c r="BS44" s="44">
        <f t="shared" si="53"/>
        <v>0</v>
      </c>
      <c r="BT44" s="44">
        <f t="shared" si="53"/>
        <v>0</v>
      </c>
      <c r="BU44" s="44">
        <f t="shared" si="53"/>
        <v>0</v>
      </c>
      <c r="BV44" s="44">
        <f t="shared" si="53"/>
        <v>0</v>
      </c>
      <c r="BW44" s="44">
        <f t="shared" si="53"/>
        <v>0</v>
      </c>
      <c r="BX44" s="44">
        <f t="shared" si="53"/>
        <v>0</v>
      </c>
      <c r="BY44" s="44">
        <f t="shared" si="53"/>
        <v>0</v>
      </c>
      <c r="BZ44" s="44">
        <f t="shared" si="53"/>
        <v>0</v>
      </c>
      <c r="CA44" s="44">
        <f t="shared" si="53"/>
        <v>0</v>
      </c>
      <c r="CB44" s="44">
        <f t="shared" si="53"/>
        <v>0</v>
      </c>
      <c r="CC44" s="44">
        <f t="shared" si="53"/>
        <v>0</v>
      </c>
      <c r="CD44" s="44">
        <f t="shared" si="53"/>
        <v>0</v>
      </c>
      <c r="CE44" s="44">
        <f t="shared" si="53"/>
        <v>0</v>
      </c>
      <c r="CF44" s="44">
        <f t="shared" si="53"/>
        <v>0</v>
      </c>
      <c r="CG44" s="44">
        <f t="shared" si="53"/>
        <v>0</v>
      </c>
      <c r="CH44" s="44">
        <f t="shared" si="53"/>
        <v>0</v>
      </c>
      <c r="CI44" s="44">
        <f t="shared" si="53"/>
        <v>0</v>
      </c>
      <c r="CJ44" s="44">
        <f t="shared" si="53"/>
        <v>0</v>
      </c>
      <c r="CK44" s="44">
        <f t="shared" si="53"/>
        <v>0</v>
      </c>
      <c r="CL44" s="44">
        <f t="shared" si="53"/>
        <v>0</v>
      </c>
      <c r="CM44" s="44">
        <f t="shared" si="53"/>
        <v>0</v>
      </c>
      <c r="CN44" s="44">
        <f t="shared" si="53"/>
        <v>0</v>
      </c>
      <c r="CO44" s="44">
        <f t="shared" si="53"/>
        <v>0</v>
      </c>
      <c r="CP44" s="44">
        <f t="shared" si="53"/>
        <v>0</v>
      </c>
      <c r="CQ44" s="52" t="s">
        <v>143</v>
      </c>
    </row>
    <row r="45" spans="2:95" outlineLevel="1" x14ac:dyDescent="0.35"/>
    <row r="46" spans="2:95" outlineLevel="1" x14ac:dyDescent="0.35">
      <c r="B46" t="s">
        <v>131</v>
      </c>
      <c r="C46">
        <f>SUM(CO2e_emissions_TOTAL_change)</f>
        <v>0</v>
      </c>
      <c r="D46" s="39" t="s">
        <v>144</v>
      </c>
    </row>
    <row r="47" spans="2:95" outlineLevel="1" x14ac:dyDescent="0.35">
      <c r="B47" t="s">
        <v>145</v>
      </c>
      <c r="C47">
        <f>SUMPRODUCT(CO2e_emissions_TOTAL_change,Opening_year_mask)</f>
        <v>0</v>
      </c>
      <c r="D47" s="39" t="s">
        <v>146</v>
      </c>
    </row>
    <row r="48" spans="2:95" x14ac:dyDescent="0.35"/>
    <row r="49" spans="2:4" s="43" customFormat="1" ht="18.5" x14ac:dyDescent="0.45">
      <c r="B49" s="43" t="s">
        <v>147</v>
      </c>
    </row>
    <row r="50" spans="2:4" outlineLevel="1" x14ac:dyDescent="0.35"/>
    <row r="51" spans="2:4" outlineLevel="1" x14ac:dyDescent="0.35">
      <c r="B51" t="s">
        <v>93</v>
      </c>
      <c r="C51">
        <f>Carbon_budget_1_start_in</f>
        <v>2008</v>
      </c>
      <c r="D51" s="39" t="s">
        <v>148</v>
      </c>
    </row>
    <row r="52" spans="2:4" outlineLevel="1" x14ac:dyDescent="0.35">
      <c r="B52" t="s">
        <v>95</v>
      </c>
      <c r="C52">
        <f>Carbon_budget_1_end_in</f>
        <v>2012</v>
      </c>
      <c r="D52" s="39" t="s">
        <v>149</v>
      </c>
    </row>
    <row r="53" spans="2:4" outlineLevel="1" x14ac:dyDescent="0.35">
      <c r="B53" t="s">
        <v>97</v>
      </c>
      <c r="C53">
        <f>Carbon_budget_2_start_in</f>
        <v>2013</v>
      </c>
      <c r="D53" s="39" t="s">
        <v>150</v>
      </c>
    </row>
    <row r="54" spans="2:4" outlineLevel="1" x14ac:dyDescent="0.35">
      <c r="B54" t="s">
        <v>99</v>
      </c>
      <c r="C54">
        <f>Carbon_budget_2_end_in</f>
        <v>2017</v>
      </c>
      <c r="D54" s="39" t="s">
        <v>151</v>
      </c>
    </row>
    <row r="55" spans="2:4" outlineLevel="1" x14ac:dyDescent="0.35">
      <c r="B55" t="s">
        <v>101</v>
      </c>
      <c r="C55">
        <f>Carbon_budget_3_start_in</f>
        <v>2018</v>
      </c>
      <c r="D55" s="39" t="s">
        <v>152</v>
      </c>
    </row>
    <row r="56" spans="2:4" outlineLevel="1" x14ac:dyDescent="0.35">
      <c r="B56" t="s">
        <v>103</v>
      </c>
      <c r="C56">
        <f>Carbon_budget_3_end_in</f>
        <v>2022</v>
      </c>
      <c r="D56" s="39" t="s">
        <v>153</v>
      </c>
    </row>
    <row r="57" spans="2:4" outlineLevel="1" x14ac:dyDescent="0.35">
      <c r="B57" t="s">
        <v>105</v>
      </c>
      <c r="C57">
        <f>Carbon_budget_4_start_in</f>
        <v>2023</v>
      </c>
      <c r="D57" s="39" t="s">
        <v>154</v>
      </c>
    </row>
    <row r="58" spans="2:4" outlineLevel="1" x14ac:dyDescent="0.35">
      <c r="B58" t="s">
        <v>107</v>
      </c>
      <c r="C58">
        <f>Carbon_budget_4_end_in</f>
        <v>2027</v>
      </c>
      <c r="D58" s="39" t="s">
        <v>155</v>
      </c>
    </row>
    <row r="59" spans="2:4" outlineLevel="1" x14ac:dyDescent="0.35">
      <c r="B59" t="s">
        <v>322</v>
      </c>
      <c r="C59">
        <f>Carbon_budget_5_start_in</f>
        <v>2028</v>
      </c>
      <c r="D59" s="39" t="s">
        <v>332</v>
      </c>
    </row>
    <row r="60" spans="2:4" outlineLevel="1" x14ac:dyDescent="0.35">
      <c r="B60" t="s">
        <v>323</v>
      </c>
      <c r="C60">
        <f>Carbon_budget_5_end_in</f>
        <v>2032</v>
      </c>
      <c r="D60" s="39" t="s">
        <v>335</v>
      </c>
    </row>
    <row r="61" spans="2:4" outlineLevel="1" x14ac:dyDescent="0.35">
      <c r="B61" t="s">
        <v>326</v>
      </c>
      <c r="C61">
        <f>Carbon_budget_6_start_in</f>
        <v>2033</v>
      </c>
      <c r="D61" s="39" t="s">
        <v>333</v>
      </c>
    </row>
    <row r="62" spans="2:4" outlineLevel="1" x14ac:dyDescent="0.35">
      <c r="B62" t="s">
        <v>327</v>
      </c>
      <c r="C62">
        <f>Carbon_budget_6_end_in</f>
        <v>2037</v>
      </c>
      <c r="D62" s="39" t="s">
        <v>334</v>
      </c>
    </row>
    <row r="63" spans="2:4" outlineLevel="1" x14ac:dyDescent="0.35"/>
    <row r="64" spans="2:4" s="44" customFormat="1" ht="15.5" outlineLevel="1" x14ac:dyDescent="0.35">
      <c r="B64" s="44" t="s">
        <v>156</v>
      </c>
    </row>
    <row r="65" spans="2:95" outlineLevel="1" x14ac:dyDescent="0.35">
      <c r="B65" t="s">
        <v>157</v>
      </c>
      <c r="D65">
        <f t="shared" ref="D65:AI65" si="54">AND(year&gt;=Carbon_budget_1_start,year&lt;=Carbon_budget_1_end)*1</f>
        <v>1</v>
      </c>
      <c r="E65">
        <f t="shared" si="54"/>
        <v>1</v>
      </c>
      <c r="F65">
        <f t="shared" si="54"/>
        <v>1</v>
      </c>
      <c r="G65">
        <f t="shared" si="54"/>
        <v>0</v>
      </c>
      <c r="H65">
        <f t="shared" si="54"/>
        <v>0</v>
      </c>
      <c r="I65">
        <f t="shared" si="54"/>
        <v>0</v>
      </c>
      <c r="J65">
        <f t="shared" si="54"/>
        <v>0</v>
      </c>
      <c r="K65">
        <f t="shared" si="54"/>
        <v>0</v>
      </c>
      <c r="L65">
        <f t="shared" si="54"/>
        <v>0</v>
      </c>
      <c r="M65">
        <f t="shared" si="54"/>
        <v>0</v>
      </c>
      <c r="N65">
        <f t="shared" si="54"/>
        <v>0</v>
      </c>
      <c r="O65">
        <f t="shared" si="54"/>
        <v>0</v>
      </c>
      <c r="P65">
        <f t="shared" si="54"/>
        <v>0</v>
      </c>
      <c r="Q65">
        <f t="shared" si="54"/>
        <v>0</v>
      </c>
      <c r="R65">
        <f t="shared" si="54"/>
        <v>0</v>
      </c>
      <c r="S65">
        <f t="shared" si="54"/>
        <v>0</v>
      </c>
      <c r="T65">
        <f t="shared" si="54"/>
        <v>0</v>
      </c>
      <c r="U65">
        <f t="shared" si="54"/>
        <v>0</v>
      </c>
      <c r="V65">
        <f t="shared" si="54"/>
        <v>0</v>
      </c>
      <c r="W65">
        <f t="shared" si="54"/>
        <v>0</v>
      </c>
      <c r="X65">
        <f t="shared" si="54"/>
        <v>0</v>
      </c>
      <c r="Y65">
        <f t="shared" si="54"/>
        <v>0</v>
      </c>
      <c r="Z65">
        <f t="shared" si="54"/>
        <v>0</v>
      </c>
      <c r="AA65">
        <f t="shared" si="54"/>
        <v>0</v>
      </c>
      <c r="AB65">
        <f t="shared" si="54"/>
        <v>0</v>
      </c>
      <c r="AC65">
        <f t="shared" si="54"/>
        <v>0</v>
      </c>
      <c r="AD65">
        <f t="shared" si="54"/>
        <v>0</v>
      </c>
      <c r="AE65">
        <f t="shared" si="54"/>
        <v>0</v>
      </c>
      <c r="AF65">
        <f t="shared" si="54"/>
        <v>0</v>
      </c>
      <c r="AG65">
        <f t="shared" si="54"/>
        <v>0</v>
      </c>
      <c r="AH65">
        <f t="shared" si="54"/>
        <v>0</v>
      </c>
      <c r="AI65">
        <f t="shared" si="54"/>
        <v>0</v>
      </c>
      <c r="AJ65">
        <f t="shared" ref="AJ65:BO65" si="55">AND(year&gt;=Carbon_budget_1_start,year&lt;=Carbon_budget_1_end)*1</f>
        <v>0</v>
      </c>
      <c r="AK65">
        <f t="shared" si="55"/>
        <v>0</v>
      </c>
      <c r="AL65">
        <f t="shared" si="55"/>
        <v>0</v>
      </c>
      <c r="AM65">
        <f t="shared" si="55"/>
        <v>0</v>
      </c>
      <c r="AN65">
        <f t="shared" si="55"/>
        <v>0</v>
      </c>
      <c r="AO65">
        <f t="shared" si="55"/>
        <v>0</v>
      </c>
      <c r="AP65">
        <f t="shared" si="55"/>
        <v>0</v>
      </c>
      <c r="AQ65">
        <f t="shared" si="55"/>
        <v>0</v>
      </c>
      <c r="AR65">
        <f t="shared" si="55"/>
        <v>0</v>
      </c>
      <c r="AS65">
        <f t="shared" si="55"/>
        <v>0</v>
      </c>
      <c r="AT65">
        <f t="shared" si="55"/>
        <v>0</v>
      </c>
      <c r="AU65">
        <f t="shared" si="55"/>
        <v>0</v>
      </c>
      <c r="AV65">
        <f t="shared" si="55"/>
        <v>0</v>
      </c>
      <c r="AW65">
        <f t="shared" si="55"/>
        <v>0</v>
      </c>
      <c r="AX65">
        <f t="shared" si="55"/>
        <v>0</v>
      </c>
      <c r="AY65">
        <f t="shared" si="55"/>
        <v>0</v>
      </c>
      <c r="AZ65">
        <f t="shared" si="55"/>
        <v>0</v>
      </c>
      <c r="BA65">
        <f t="shared" si="55"/>
        <v>0</v>
      </c>
      <c r="BB65">
        <f t="shared" si="55"/>
        <v>0</v>
      </c>
      <c r="BC65">
        <f t="shared" si="55"/>
        <v>0</v>
      </c>
      <c r="BD65">
        <f t="shared" si="55"/>
        <v>0</v>
      </c>
      <c r="BE65">
        <f t="shared" si="55"/>
        <v>0</v>
      </c>
      <c r="BF65">
        <f t="shared" si="55"/>
        <v>0</v>
      </c>
      <c r="BG65">
        <f t="shared" si="55"/>
        <v>0</v>
      </c>
      <c r="BH65">
        <f t="shared" si="55"/>
        <v>0</v>
      </c>
      <c r="BI65">
        <f t="shared" si="55"/>
        <v>0</v>
      </c>
      <c r="BJ65">
        <f t="shared" si="55"/>
        <v>0</v>
      </c>
      <c r="BK65">
        <f t="shared" si="55"/>
        <v>0</v>
      </c>
      <c r="BL65">
        <f t="shared" si="55"/>
        <v>0</v>
      </c>
      <c r="BM65">
        <f t="shared" si="55"/>
        <v>0</v>
      </c>
      <c r="BN65">
        <f t="shared" si="55"/>
        <v>0</v>
      </c>
      <c r="BO65">
        <f t="shared" si="55"/>
        <v>0</v>
      </c>
      <c r="BP65">
        <f t="shared" ref="BP65:CP65" si="56">AND(year&gt;=Carbon_budget_1_start,year&lt;=Carbon_budget_1_end)*1</f>
        <v>0</v>
      </c>
      <c r="BQ65">
        <f t="shared" si="56"/>
        <v>0</v>
      </c>
      <c r="BR65">
        <f t="shared" si="56"/>
        <v>0</v>
      </c>
      <c r="BS65">
        <f t="shared" si="56"/>
        <v>0</v>
      </c>
      <c r="BT65">
        <f t="shared" si="56"/>
        <v>0</v>
      </c>
      <c r="BU65">
        <f t="shared" si="56"/>
        <v>0</v>
      </c>
      <c r="BV65">
        <f t="shared" si="56"/>
        <v>0</v>
      </c>
      <c r="BW65">
        <f t="shared" si="56"/>
        <v>0</v>
      </c>
      <c r="BX65">
        <f t="shared" si="56"/>
        <v>0</v>
      </c>
      <c r="BY65">
        <f t="shared" si="56"/>
        <v>0</v>
      </c>
      <c r="BZ65">
        <f t="shared" si="56"/>
        <v>0</v>
      </c>
      <c r="CA65">
        <f t="shared" si="56"/>
        <v>0</v>
      </c>
      <c r="CB65">
        <f t="shared" si="56"/>
        <v>0</v>
      </c>
      <c r="CC65">
        <f t="shared" si="56"/>
        <v>0</v>
      </c>
      <c r="CD65">
        <f t="shared" si="56"/>
        <v>0</v>
      </c>
      <c r="CE65">
        <f t="shared" si="56"/>
        <v>0</v>
      </c>
      <c r="CF65">
        <f t="shared" si="56"/>
        <v>0</v>
      </c>
      <c r="CG65">
        <f t="shared" si="56"/>
        <v>0</v>
      </c>
      <c r="CH65">
        <f t="shared" si="56"/>
        <v>0</v>
      </c>
      <c r="CI65">
        <f t="shared" si="56"/>
        <v>0</v>
      </c>
      <c r="CJ65">
        <f t="shared" si="56"/>
        <v>0</v>
      </c>
      <c r="CK65">
        <f t="shared" si="56"/>
        <v>0</v>
      </c>
      <c r="CL65">
        <f t="shared" si="56"/>
        <v>0</v>
      </c>
      <c r="CM65">
        <f t="shared" si="56"/>
        <v>0</v>
      </c>
      <c r="CN65">
        <f t="shared" si="56"/>
        <v>0</v>
      </c>
      <c r="CO65">
        <f t="shared" si="56"/>
        <v>0</v>
      </c>
      <c r="CP65">
        <f t="shared" si="56"/>
        <v>0</v>
      </c>
      <c r="CQ65" s="39" t="s">
        <v>158</v>
      </c>
    </row>
    <row r="66" spans="2:95" outlineLevel="1" x14ac:dyDescent="0.35">
      <c r="B66" t="s">
        <v>159</v>
      </c>
      <c r="D66">
        <f t="shared" ref="D66:AI66" si="57">AND(year&gt;=Carbon_budget_2_start,year&lt;=Carbon_budget_2_end)*1</f>
        <v>0</v>
      </c>
      <c r="E66">
        <f t="shared" si="57"/>
        <v>0</v>
      </c>
      <c r="F66">
        <f t="shared" si="57"/>
        <v>0</v>
      </c>
      <c r="G66">
        <f t="shared" si="57"/>
        <v>1</v>
      </c>
      <c r="H66">
        <f t="shared" si="57"/>
        <v>1</v>
      </c>
      <c r="I66">
        <f t="shared" si="57"/>
        <v>1</v>
      </c>
      <c r="J66">
        <f t="shared" si="57"/>
        <v>1</v>
      </c>
      <c r="K66">
        <f t="shared" si="57"/>
        <v>1</v>
      </c>
      <c r="L66">
        <f t="shared" si="57"/>
        <v>0</v>
      </c>
      <c r="M66">
        <f t="shared" si="57"/>
        <v>0</v>
      </c>
      <c r="N66">
        <f t="shared" si="57"/>
        <v>0</v>
      </c>
      <c r="O66">
        <f t="shared" si="57"/>
        <v>0</v>
      </c>
      <c r="P66">
        <f t="shared" si="57"/>
        <v>0</v>
      </c>
      <c r="Q66">
        <f t="shared" si="57"/>
        <v>0</v>
      </c>
      <c r="R66">
        <f t="shared" si="57"/>
        <v>0</v>
      </c>
      <c r="S66">
        <f t="shared" si="57"/>
        <v>0</v>
      </c>
      <c r="T66">
        <f t="shared" si="57"/>
        <v>0</v>
      </c>
      <c r="U66">
        <f t="shared" si="57"/>
        <v>0</v>
      </c>
      <c r="V66">
        <f t="shared" si="57"/>
        <v>0</v>
      </c>
      <c r="W66">
        <f t="shared" si="57"/>
        <v>0</v>
      </c>
      <c r="X66">
        <f t="shared" si="57"/>
        <v>0</v>
      </c>
      <c r="Y66">
        <f t="shared" si="57"/>
        <v>0</v>
      </c>
      <c r="Z66">
        <f t="shared" si="57"/>
        <v>0</v>
      </c>
      <c r="AA66">
        <f t="shared" si="57"/>
        <v>0</v>
      </c>
      <c r="AB66">
        <f t="shared" si="57"/>
        <v>0</v>
      </c>
      <c r="AC66">
        <f t="shared" si="57"/>
        <v>0</v>
      </c>
      <c r="AD66">
        <f t="shared" si="57"/>
        <v>0</v>
      </c>
      <c r="AE66">
        <f t="shared" si="57"/>
        <v>0</v>
      </c>
      <c r="AF66">
        <f t="shared" si="57"/>
        <v>0</v>
      </c>
      <c r="AG66">
        <f t="shared" si="57"/>
        <v>0</v>
      </c>
      <c r="AH66">
        <f t="shared" si="57"/>
        <v>0</v>
      </c>
      <c r="AI66">
        <f t="shared" si="57"/>
        <v>0</v>
      </c>
      <c r="AJ66">
        <f t="shared" ref="AJ66:BO66" si="58">AND(year&gt;=Carbon_budget_2_start,year&lt;=Carbon_budget_2_end)*1</f>
        <v>0</v>
      </c>
      <c r="AK66">
        <f t="shared" si="58"/>
        <v>0</v>
      </c>
      <c r="AL66">
        <f t="shared" si="58"/>
        <v>0</v>
      </c>
      <c r="AM66">
        <f t="shared" si="58"/>
        <v>0</v>
      </c>
      <c r="AN66">
        <f t="shared" si="58"/>
        <v>0</v>
      </c>
      <c r="AO66">
        <f t="shared" si="58"/>
        <v>0</v>
      </c>
      <c r="AP66">
        <f t="shared" si="58"/>
        <v>0</v>
      </c>
      <c r="AQ66">
        <f t="shared" si="58"/>
        <v>0</v>
      </c>
      <c r="AR66">
        <f t="shared" si="58"/>
        <v>0</v>
      </c>
      <c r="AS66">
        <f t="shared" si="58"/>
        <v>0</v>
      </c>
      <c r="AT66">
        <f t="shared" si="58"/>
        <v>0</v>
      </c>
      <c r="AU66">
        <f t="shared" si="58"/>
        <v>0</v>
      </c>
      <c r="AV66">
        <f t="shared" si="58"/>
        <v>0</v>
      </c>
      <c r="AW66">
        <f t="shared" si="58"/>
        <v>0</v>
      </c>
      <c r="AX66">
        <f t="shared" si="58"/>
        <v>0</v>
      </c>
      <c r="AY66">
        <f t="shared" si="58"/>
        <v>0</v>
      </c>
      <c r="AZ66">
        <f t="shared" si="58"/>
        <v>0</v>
      </c>
      <c r="BA66">
        <f t="shared" si="58"/>
        <v>0</v>
      </c>
      <c r="BB66">
        <f t="shared" si="58"/>
        <v>0</v>
      </c>
      <c r="BC66">
        <f t="shared" si="58"/>
        <v>0</v>
      </c>
      <c r="BD66">
        <f t="shared" si="58"/>
        <v>0</v>
      </c>
      <c r="BE66">
        <f t="shared" si="58"/>
        <v>0</v>
      </c>
      <c r="BF66">
        <f t="shared" si="58"/>
        <v>0</v>
      </c>
      <c r="BG66">
        <f t="shared" si="58"/>
        <v>0</v>
      </c>
      <c r="BH66">
        <f t="shared" si="58"/>
        <v>0</v>
      </c>
      <c r="BI66">
        <f t="shared" si="58"/>
        <v>0</v>
      </c>
      <c r="BJ66">
        <f t="shared" si="58"/>
        <v>0</v>
      </c>
      <c r="BK66">
        <f t="shared" si="58"/>
        <v>0</v>
      </c>
      <c r="BL66">
        <f t="shared" si="58"/>
        <v>0</v>
      </c>
      <c r="BM66">
        <f t="shared" si="58"/>
        <v>0</v>
      </c>
      <c r="BN66">
        <f t="shared" si="58"/>
        <v>0</v>
      </c>
      <c r="BO66">
        <f t="shared" si="58"/>
        <v>0</v>
      </c>
      <c r="BP66">
        <f t="shared" ref="BP66:CP66" si="59">AND(year&gt;=Carbon_budget_2_start,year&lt;=Carbon_budget_2_end)*1</f>
        <v>0</v>
      </c>
      <c r="BQ66">
        <f t="shared" si="59"/>
        <v>0</v>
      </c>
      <c r="BR66">
        <f t="shared" si="59"/>
        <v>0</v>
      </c>
      <c r="BS66">
        <f t="shared" si="59"/>
        <v>0</v>
      </c>
      <c r="BT66">
        <f t="shared" si="59"/>
        <v>0</v>
      </c>
      <c r="BU66">
        <f t="shared" si="59"/>
        <v>0</v>
      </c>
      <c r="BV66">
        <f t="shared" si="59"/>
        <v>0</v>
      </c>
      <c r="BW66">
        <f t="shared" si="59"/>
        <v>0</v>
      </c>
      <c r="BX66">
        <f t="shared" si="59"/>
        <v>0</v>
      </c>
      <c r="BY66">
        <f t="shared" si="59"/>
        <v>0</v>
      </c>
      <c r="BZ66">
        <f t="shared" si="59"/>
        <v>0</v>
      </c>
      <c r="CA66">
        <f t="shared" si="59"/>
        <v>0</v>
      </c>
      <c r="CB66">
        <f t="shared" si="59"/>
        <v>0</v>
      </c>
      <c r="CC66">
        <f t="shared" si="59"/>
        <v>0</v>
      </c>
      <c r="CD66">
        <f t="shared" si="59"/>
        <v>0</v>
      </c>
      <c r="CE66">
        <f t="shared" si="59"/>
        <v>0</v>
      </c>
      <c r="CF66">
        <f t="shared" si="59"/>
        <v>0</v>
      </c>
      <c r="CG66">
        <f t="shared" si="59"/>
        <v>0</v>
      </c>
      <c r="CH66">
        <f t="shared" si="59"/>
        <v>0</v>
      </c>
      <c r="CI66">
        <f t="shared" si="59"/>
        <v>0</v>
      </c>
      <c r="CJ66">
        <f t="shared" si="59"/>
        <v>0</v>
      </c>
      <c r="CK66">
        <f t="shared" si="59"/>
        <v>0</v>
      </c>
      <c r="CL66">
        <f t="shared" si="59"/>
        <v>0</v>
      </c>
      <c r="CM66">
        <f t="shared" si="59"/>
        <v>0</v>
      </c>
      <c r="CN66">
        <f t="shared" si="59"/>
        <v>0</v>
      </c>
      <c r="CO66">
        <f t="shared" si="59"/>
        <v>0</v>
      </c>
      <c r="CP66">
        <f t="shared" si="59"/>
        <v>0</v>
      </c>
      <c r="CQ66" s="39" t="s">
        <v>160</v>
      </c>
    </row>
    <row r="67" spans="2:95" outlineLevel="1" x14ac:dyDescent="0.35">
      <c r="B67" t="s">
        <v>161</v>
      </c>
      <c r="D67">
        <f t="shared" ref="D67:AI67" si="60">AND(year&gt;=Carbon_budget_3_start,year&lt;=Carbon_budget_3_end)*1</f>
        <v>0</v>
      </c>
      <c r="E67">
        <f t="shared" si="60"/>
        <v>0</v>
      </c>
      <c r="F67">
        <f t="shared" si="60"/>
        <v>0</v>
      </c>
      <c r="G67">
        <f t="shared" si="60"/>
        <v>0</v>
      </c>
      <c r="H67">
        <f t="shared" si="60"/>
        <v>0</v>
      </c>
      <c r="I67">
        <f t="shared" si="60"/>
        <v>0</v>
      </c>
      <c r="J67">
        <f t="shared" si="60"/>
        <v>0</v>
      </c>
      <c r="K67">
        <f t="shared" si="60"/>
        <v>0</v>
      </c>
      <c r="L67">
        <f t="shared" si="60"/>
        <v>1</v>
      </c>
      <c r="M67">
        <f t="shared" si="60"/>
        <v>1</v>
      </c>
      <c r="N67">
        <f t="shared" si="60"/>
        <v>1</v>
      </c>
      <c r="O67">
        <f t="shared" si="60"/>
        <v>1</v>
      </c>
      <c r="P67">
        <f t="shared" si="60"/>
        <v>1</v>
      </c>
      <c r="Q67">
        <f t="shared" si="60"/>
        <v>0</v>
      </c>
      <c r="R67">
        <f t="shared" si="60"/>
        <v>0</v>
      </c>
      <c r="S67">
        <f t="shared" si="60"/>
        <v>0</v>
      </c>
      <c r="T67">
        <f t="shared" si="60"/>
        <v>0</v>
      </c>
      <c r="U67">
        <f t="shared" si="60"/>
        <v>0</v>
      </c>
      <c r="V67">
        <f t="shared" si="60"/>
        <v>0</v>
      </c>
      <c r="W67">
        <f t="shared" si="60"/>
        <v>0</v>
      </c>
      <c r="X67">
        <f t="shared" si="60"/>
        <v>0</v>
      </c>
      <c r="Y67">
        <f t="shared" si="60"/>
        <v>0</v>
      </c>
      <c r="Z67">
        <f t="shared" si="60"/>
        <v>0</v>
      </c>
      <c r="AA67">
        <f t="shared" si="60"/>
        <v>0</v>
      </c>
      <c r="AB67">
        <f t="shared" si="60"/>
        <v>0</v>
      </c>
      <c r="AC67">
        <f t="shared" si="60"/>
        <v>0</v>
      </c>
      <c r="AD67">
        <f t="shared" si="60"/>
        <v>0</v>
      </c>
      <c r="AE67">
        <f t="shared" si="60"/>
        <v>0</v>
      </c>
      <c r="AF67">
        <f t="shared" si="60"/>
        <v>0</v>
      </c>
      <c r="AG67">
        <f t="shared" si="60"/>
        <v>0</v>
      </c>
      <c r="AH67">
        <f t="shared" si="60"/>
        <v>0</v>
      </c>
      <c r="AI67">
        <f t="shared" si="60"/>
        <v>0</v>
      </c>
      <c r="AJ67">
        <f t="shared" ref="AJ67:BO67" si="61">AND(year&gt;=Carbon_budget_3_start,year&lt;=Carbon_budget_3_end)*1</f>
        <v>0</v>
      </c>
      <c r="AK67">
        <f t="shared" si="61"/>
        <v>0</v>
      </c>
      <c r="AL67">
        <f t="shared" si="61"/>
        <v>0</v>
      </c>
      <c r="AM67">
        <f t="shared" si="61"/>
        <v>0</v>
      </c>
      <c r="AN67">
        <f t="shared" si="61"/>
        <v>0</v>
      </c>
      <c r="AO67">
        <f t="shared" si="61"/>
        <v>0</v>
      </c>
      <c r="AP67">
        <f t="shared" si="61"/>
        <v>0</v>
      </c>
      <c r="AQ67">
        <f t="shared" si="61"/>
        <v>0</v>
      </c>
      <c r="AR67">
        <f t="shared" si="61"/>
        <v>0</v>
      </c>
      <c r="AS67">
        <f t="shared" si="61"/>
        <v>0</v>
      </c>
      <c r="AT67">
        <f t="shared" si="61"/>
        <v>0</v>
      </c>
      <c r="AU67">
        <f t="shared" si="61"/>
        <v>0</v>
      </c>
      <c r="AV67">
        <f t="shared" si="61"/>
        <v>0</v>
      </c>
      <c r="AW67">
        <f t="shared" si="61"/>
        <v>0</v>
      </c>
      <c r="AX67">
        <f t="shared" si="61"/>
        <v>0</v>
      </c>
      <c r="AY67">
        <f t="shared" si="61"/>
        <v>0</v>
      </c>
      <c r="AZ67">
        <f t="shared" si="61"/>
        <v>0</v>
      </c>
      <c r="BA67">
        <f t="shared" si="61"/>
        <v>0</v>
      </c>
      <c r="BB67">
        <f t="shared" si="61"/>
        <v>0</v>
      </c>
      <c r="BC67">
        <f t="shared" si="61"/>
        <v>0</v>
      </c>
      <c r="BD67">
        <f t="shared" si="61"/>
        <v>0</v>
      </c>
      <c r="BE67">
        <f t="shared" si="61"/>
        <v>0</v>
      </c>
      <c r="BF67">
        <f t="shared" si="61"/>
        <v>0</v>
      </c>
      <c r="BG67">
        <f t="shared" si="61"/>
        <v>0</v>
      </c>
      <c r="BH67">
        <f t="shared" si="61"/>
        <v>0</v>
      </c>
      <c r="BI67">
        <f t="shared" si="61"/>
        <v>0</v>
      </c>
      <c r="BJ67">
        <f t="shared" si="61"/>
        <v>0</v>
      </c>
      <c r="BK67">
        <f t="shared" si="61"/>
        <v>0</v>
      </c>
      <c r="BL67">
        <f t="shared" si="61"/>
        <v>0</v>
      </c>
      <c r="BM67">
        <f t="shared" si="61"/>
        <v>0</v>
      </c>
      <c r="BN67">
        <f t="shared" si="61"/>
        <v>0</v>
      </c>
      <c r="BO67">
        <f t="shared" si="61"/>
        <v>0</v>
      </c>
      <c r="BP67">
        <f t="shared" ref="BP67:CP67" si="62">AND(year&gt;=Carbon_budget_3_start,year&lt;=Carbon_budget_3_end)*1</f>
        <v>0</v>
      </c>
      <c r="BQ67">
        <f t="shared" si="62"/>
        <v>0</v>
      </c>
      <c r="BR67">
        <f t="shared" si="62"/>
        <v>0</v>
      </c>
      <c r="BS67">
        <f t="shared" si="62"/>
        <v>0</v>
      </c>
      <c r="BT67">
        <f t="shared" si="62"/>
        <v>0</v>
      </c>
      <c r="BU67">
        <f t="shared" si="62"/>
        <v>0</v>
      </c>
      <c r="BV67">
        <f t="shared" si="62"/>
        <v>0</v>
      </c>
      <c r="BW67">
        <f t="shared" si="62"/>
        <v>0</v>
      </c>
      <c r="BX67">
        <f t="shared" si="62"/>
        <v>0</v>
      </c>
      <c r="BY67">
        <f t="shared" si="62"/>
        <v>0</v>
      </c>
      <c r="BZ67">
        <f t="shared" si="62"/>
        <v>0</v>
      </c>
      <c r="CA67">
        <f t="shared" si="62"/>
        <v>0</v>
      </c>
      <c r="CB67">
        <f t="shared" si="62"/>
        <v>0</v>
      </c>
      <c r="CC67">
        <f t="shared" si="62"/>
        <v>0</v>
      </c>
      <c r="CD67">
        <f t="shared" si="62"/>
        <v>0</v>
      </c>
      <c r="CE67">
        <f t="shared" si="62"/>
        <v>0</v>
      </c>
      <c r="CF67">
        <f t="shared" si="62"/>
        <v>0</v>
      </c>
      <c r="CG67">
        <f t="shared" si="62"/>
        <v>0</v>
      </c>
      <c r="CH67">
        <f t="shared" si="62"/>
        <v>0</v>
      </c>
      <c r="CI67">
        <f t="shared" si="62"/>
        <v>0</v>
      </c>
      <c r="CJ67">
        <f t="shared" si="62"/>
        <v>0</v>
      </c>
      <c r="CK67">
        <f t="shared" si="62"/>
        <v>0</v>
      </c>
      <c r="CL67">
        <f t="shared" si="62"/>
        <v>0</v>
      </c>
      <c r="CM67">
        <f t="shared" si="62"/>
        <v>0</v>
      </c>
      <c r="CN67">
        <f t="shared" si="62"/>
        <v>0</v>
      </c>
      <c r="CO67">
        <f t="shared" si="62"/>
        <v>0</v>
      </c>
      <c r="CP67">
        <f t="shared" si="62"/>
        <v>0</v>
      </c>
      <c r="CQ67" s="39" t="s">
        <v>162</v>
      </c>
    </row>
    <row r="68" spans="2:95" outlineLevel="1" x14ac:dyDescent="0.35">
      <c r="B68" t="s">
        <v>163</v>
      </c>
      <c r="D68">
        <f t="shared" ref="D68:AI68" si="63">AND(year&gt;=Carbon_budget_4_start,year&lt;=Carbon_budget_4_end)*1</f>
        <v>0</v>
      </c>
      <c r="E68">
        <f t="shared" si="63"/>
        <v>0</v>
      </c>
      <c r="F68">
        <f t="shared" si="63"/>
        <v>0</v>
      </c>
      <c r="G68">
        <f t="shared" si="63"/>
        <v>0</v>
      </c>
      <c r="H68">
        <f t="shared" si="63"/>
        <v>0</v>
      </c>
      <c r="I68">
        <f t="shared" si="63"/>
        <v>0</v>
      </c>
      <c r="J68">
        <f t="shared" si="63"/>
        <v>0</v>
      </c>
      <c r="K68">
        <f t="shared" si="63"/>
        <v>0</v>
      </c>
      <c r="L68">
        <f t="shared" si="63"/>
        <v>0</v>
      </c>
      <c r="M68">
        <f t="shared" si="63"/>
        <v>0</v>
      </c>
      <c r="N68">
        <f t="shared" si="63"/>
        <v>0</v>
      </c>
      <c r="O68">
        <f t="shared" si="63"/>
        <v>0</v>
      </c>
      <c r="P68">
        <f t="shared" si="63"/>
        <v>0</v>
      </c>
      <c r="Q68">
        <f t="shared" si="63"/>
        <v>1</v>
      </c>
      <c r="R68">
        <f t="shared" si="63"/>
        <v>1</v>
      </c>
      <c r="S68">
        <f t="shared" si="63"/>
        <v>1</v>
      </c>
      <c r="T68">
        <f t="shared" si="63"/>
        <v>1</v>
      </c>
      <c r="U68">
        <f t="shared" si="63"/>
        <v>1</v>
      </c>
      <c r="V68">
        <f t="shared" si="63"/>
        <v>0</v>
      </c>
      <c r="W68">
        <f t="shared" si="63"/>
        <v>0</v>
      </c>
      <c r="X68">
        <f t="shared" si="63"/>
        <v>0</v>
      </c>
      <c r="Y68">
        <f t="shared" si="63"/>
        <v>0</v>
      </c>
      <c r="Z68">
        <f t="shared" si="63"/>
        <v>0</v>
      </c>
      <c r="AA68">
        <f t="shared" si="63"/>
        <v>0</v>
      </c>
      <c r="AB68">
        <f t="shared" si="63"/>
        <v>0</v>
      </c>
      <c r="AC68">
        <f t="shared" si="63"/>
        <v>0</v>
      </c>
      <c r="AD68">
        <f t="shared" si="63"/>
        <v>0</v>
      </c>
      <c r="AE68">
        <f t="shared" si="63"/>
        <v>0</v>
      </c>
      <c r="AF68">
        <f t="shared" si="63"/>
        <v>0</v>
      </c>
      <c r="AG68">
        <f t="shared" si="63"/>
        <v>0</v>
      </c>
      <c r="AH68">
        <f t="shared" si="63"/>
        <v>0</v>
      </c>
      <c r="AI68">
        <f t="shared" si="63"/>
        <v>0</v>
      </c>
      <c r="AJ68">
        <f t="shared" ref="AJ68:BO68" si="64">AND(year&gt;=Carbon_budget_4_start,year&lt;=Carbon_budget_4_end)*1</f>
        <v>0</v>
      </c>
      <c r="AK68">
        <f t="shared" si="64"/>
        <v>0</v>
      </c>
      <c r="AL68">
        <f t="shared" si="64"/>
        <v>0</v>
      </c>
      <c r="AM68">
        <f t="shared" si="64"/>
        <v>0</v>
      </c>
      <c r="AN68">
        <f t="shared" si="64"/>
        <v>0</v>
      </c>
      <c r="AO68">
        <f t="shared" si="64"/>
        <v>0</v>
      </c>
      <c r="AP68">
        <f t="shared" si="64"/>
        <v>0</v>
      </c>
      <c r="AQ68">
        <f t="shared" si="64"/>
        <v>0</v>
      </c>
      <c r="AR68">
        <f t="shared" si="64"/>
        <v>0</v>
      </c>
      <c r="AS68">
        <f t="shared" si="64"/>
        <v>0</v>
      </c>
      <c r="AT68">
        <f t="shared" si="64"/>
        <v>0</v>
      </c>
      <c r="AU68">
        <f t="shared" si="64"/>
        <v>0</v>
      </c>
      <c r="AV68">
        <f t="shared" si="64"/>
        <v>0</v>
      </c>
      <c r="AW68">
        <f t="shared" si="64"/>
        <v>0</v>
      </c>
      <c r="AX68">
        <f t="shared" si="64"/>
        <v>0</v>
      </c>
      <c r="AY68">
        <f t="shared" si="64"/>
        <v>0</v>
      </c>
      <c r="AZ68">
        <f t="shared" si="64"/>
        <v>0</v>
      </c>
      <c r="BA68">
        <f t="shared" si="64"/>
        <v>0</v>
      </c>
      <c r="BB68">
        <f t="shared" si="64"/>
        <v>0</v>
      </c>
      <c r="BC68">
        <f t="shared" si="64"/>
        <v>0</v>
      </c>
      <c r="BD68">
        <f t="shared" si="64"/>
        <v>0</v>
      </c>
      <c r="BE68">
        <f t="shared" si="64"/>
        <v>0</v>
      </c>
      <c r="BF68">
        <f t="shared" si="64"/>
        <v>0</v>
      </c>
      <c r="BG68">
        <f t="shared" si="64"/>
        <v>0</v>
      </c>
      <c r="BH68">
        <f t="shared" si="64"/>
        <v>0</v>
      </c>
      <c r="BI68">
        <f t="shared" si="64"/>
        <v>0</v>
      </c>
      <c r="BJ68">
        <f t="shared" si="64"/>
        <v>0</v>
      </c>
      <c r="BK68">
        <f t="shared" si="64"/>
        <v>0</v>
      </c>
      <c r="BL68">
        <f t="shared" si="64"/>
        <v>0</v>
      </c>
      <c r="BM68">
        <f t="shared" si="64"/>
        <v>0</v>
      </c>
      <c r="BN68">
        <f t="shared" si="64"/>
        <v>0</v>
      </c>
      <c r="BO68">
        <f t="shared" si="64"/>
        <v>0</v>
      </c>
      <c r="BP68">
        <f t="shared" ref="BP68:CP68" si="65">AND(year&gt;=Carbon_budget_4_start,year&lt;=Carbon_budget_4_end)*1</f>
        <v>0</v>
      </c>
      <c r="BQ68">
        <f t="shared" si="65"/>
        <v>0</v>
      </c>
      <c r="BR68">
        <f t="shared" si="65"/>
        <v>0</v>
      </c>
      <c r="BS68">
        <f t="shared" si="65"/>
        <v>0</v>
      </c>
      <c r="BT68">
        <f t="shared" si="65"/>
        <v>0</v>
      </c>
      <c r="BU68">
        <f t="shared" si="65"/>
        <v>0</v>
      </c>
      <c r="BV68">
        <f t="shared" si="65"/>
        <v>0</v>
      </c>
      <c r="BW68">
        <f t="shared" si="65"/>
        <v>0</v>
      </c>
      <c r="BX68">
        <f t="shared" si="65"/>
        <v>0</v>
      </c>
      <c r="BY68">
        <f t="shared" si="65"/>
        <v>0</v>
      </c>
      <c r="BZ68">
        <f t="shared" si="65"/>
        <v>0</v>
      </c>
      <c r="CA68">
        <f t="shared" si="65"/>
        <v>0</v>
      </c>
      <c r="CB68">
        <f t="shared" si="65"/>
        <v>0</v>
      </c>
      <c r="CC68">
        <f t="shared" si="65"/>
        <v>0</v>
      </c>
      <c r="CD68">
        <f t="shared" si="65"/>
        <v>0</v>
      </c>
      <c r="CE68">
        <f t="shared" si="65"/>
        <v>0</v>
      </c>
      <c r="CF68">
        <f t="shared" si="65"/>
        <v>0</v>
      </c>
      <c r="CG68">
        <f t="shared" si="65"/>
        <v>0</v>
      </c>
      <c r="CH68">
        <f t="shared" si="65"/>
        <v>0</v>
      </c>
      <c r="CI68">
        <f t="shared" si="65"/>
        <v>0</v>
      </c>
      <c r="CJ68">
        <f t="shared" si="65"/>
        <v>0</v>
      </c>
      <c r="CK68">
        <f t="shared" si="65"/>
        <v>0</v>
      </c>
      <c r="CL68">
        <f t="shared" si="65"/>
        <v>0</v>
      </c>
      <c r="CM68">
        <f t="shared" si="65"/>
        <v>0</v>
      </c>
      <c r="CN68">
        <f t="shared" si="65"/>
        <v>0</v>
      </c>
      <c r="CO68">
        <f t="shared" si="65"/>
        <v>0</v>
      </c>
      <c r="CP68">
        <f t="shared" si="65"/>
        <v>0</v>
      </c>
      <c r="CQ68" s="39" t="s">
        <v>164</v>
      </c>
    </row>
    <row r="69" spans="2:95" outlineLevel="1" x14ac:dyDescent="0.35">
      <c r="B69" t="s">
        <v>330</v>
      </c>
      <c r="D69">
        <f t="shared" ref="D69:AI69" si="66">AND(year&gt;=Carbon_budget_5_start,year&lt;=Carbon_budget_5_end)*1</f>
        <v>0</v>
      </c>
      <c r="E69">
        <f t="shared" si="66"/>
        <v>0</v>
      </c>
      <c r="F69">
        <f t="shared" si="66"/>
        <v>0</v>
      </c>
      <c r="G69">
        <f t="shared" si="66"/>
        <v>0</v>
      </c>
      <c r="H69">
        <f t="shared" si="66"/>
        <v>0</v>
      </c>
      <c r="I69">
        <f t="shared" si="66"/>
        <v>0</v>
      </c>
      <c r="J69">
        <f t="shared" si="66"/>
        <v>0</v>
      </c>
      <c r="K69">
        <f t="shared" si="66"/>
        <v>0</v>
      </c>
      <c r="L69">
        <f t="shared" si="66"/>
        <v>0</v>
      </c>
      <c r="M69">
        <f t="shared" si="66"/>
        <v>0</v>
      </c>
      <c r="N69">
        <f t="shared" si="66"/>
        <v>0</v>
      </c>
      <c r="O69">
        <f t="shared" si="66"/>
        <v>0</v>
      </c>
      <c r="P69">
        <f t="shared" si="66"/>
        <v>0</v>
      </c>
      <c r="Q69">
        <f t="shared" si="66"/>
        <v>0</v>
      </c>
      <c r="R69">
        <f t="shared" si="66"/>
        <v>0</v>
      </c>
      <c r="S69">
        <f t="shared" si="66"/>
        <v>0</v>
      </c>
      <c r="T69">
        <f t="shared" si="66"/>
        <v>0</v>
      </c>
      <c r="U69">
        <f t="shared" si="66"/>
        <v>0</v>
      </c>
      <c r="V69">
        <f t="shared" si="66"/>
        <v>1</v>
      </c>
      <c r="W69">
        <f t="shared" si="66"/>
        <v>1</v>
      </c>
      <c r="X69">
        <f t="shared" si="66"/>
        <v>1</v>
      </c>
      <c r="Y69">
        <f t="shared" si="66"/>
        <v>1</v>
      </c>
      <c r="Z69">
        <f t="shared" si="66"/>
        <v>1</v>
      </c>
      <c r="AA69">
        <f t="shared" si="66"/>
        <v>0</v>
      </c>
      <c r="AB69">
        <f t="shared" si="66"/>
        <v>0</v>
      </c>
      <c r="AC69">
        <f t="shared" si="66"/>
        <v>0</v>
      </c>
      <c r="AD69">
        <f t="shared" si="66"/>
        <v>0</v>
      </c>
      <c r="AE69">
        <f t="shared" si="66"/>
        <v>0</v>
      </c>
      <c r="AF69">
        <f t="shared" si="66"/>
        <v>0</v>
      </c>
      <c r="AG69">
        <f t="shared" si="66"/>
        <v>0</v>
      </c>
      <c r="AH69">
        <f t="shared" si="66"/>
        <v>0</v>
      </c>
      <c r="AI69">
        <f t="shared" si="66"/>
        <v>0</v>
      </c>
      <c r="AJ69">
        <f t="shared" ref="AJ69:BO69" si="67">AND(year&gt;=Carbon_budget_5_start,year&lt;=Carbon_budget_5_end)*1</f>
        <v>0</v>
      </c>
      <c r="AK69">
        <f t="shared" si="67"/>
        <v>0</v>
      </c>
      <c r="AL69">
        <f t="shared" si="67"/>
        <v>0</v>
      </c>
      <c r="AM69">
        <f t="shared" si="67"/>
        <v>0</v>
      </c>
      <c r="AN69">
        <f t="shared" si="67"/>
        <v>0</v>
      </c>
      <c r="AO69">
        <f t="shared" si="67"/>
        <v>0</v>
      </c>
      <c r="AP69">
        <f t="shared" si="67"/>
        <v>0</v>
      </c>
      <c r="AQ69">
        <f t="shared" si="67"/>
        <v>0</v>
      </c>
      <c r="AR69">
        <f t="shared" si="67"/>
        <v>0</v>
      </c>
      <c r="AS69">
        <f t="shared" si="67"/>
        <v>0</v>
      </c>
      <c r="AT69">
        <f t="shared" si="67"/>
        <v>0</v>
      </c>
      <c r="AU69">
        <f t="shared" si="67"/>
        <v>0</v>
      </c>
      <c r="AV69">
        <f t="shared" si="67"/>
        <v>0</v>
      </c>
      <c r="AW69">
        <f t="shared" si="67"/>
        <v>0</v>
      </c>
      <c r="AX69">
        <f t="shared" si="67"/>
        <v>0</v>
      </c>
      <c r="AY69">
        <f t="shared" si="67"/>
        <v>0</v>
      </c>
      <c r="AZ69">
        <f t="shared" si="67"/>
        <v>0</v>
      </c>
      <c r="BA69">
        <f t="shared" si="67"/>
        <v>0</v>
      </c>
      <c r="BB69">
        <f t="shared" si="67"/>
        <v>0</v>
      </c>
      <c r="BC69">
        <f t="shared" si="67"/>
        <v>0</v>
      </c>
      <c r="BD69">
        <f t="shared" si="67"/>
        <v>0</v>
      </c>
      <c r="BE69">
        <f t="shared" si="67"/>
        <v>0</v>
      </c>
      <c r="BF69">
        <f t="shared" si="67"/>
        <v>0</v>
      </c>
      <c r="BG69">
        <f t="shared" si="67"/>
        <v>0</v>
      </c>
      <c r="BH69">
        <f t="shared" si="67"/>
        <v>0</v>
      </c>
      <c r="BI69">
        <f t="shared" si="67"/>
        <v>0</v>
      </c>
      <c r="BJ69">
        <f t="shared" si="67"/>
        <v>0</v>
      </c>
      <c r="BK69">
        <f t="shared" si="67"/>
        <v>0</v>
      </c>
      <c r="BL69">
        <f t="shared" si="67"/>
        <v>0</v>
      </c>
      <c r="BM69">
        <f t="shared" si="67"/>
        <v>0</v>
      </c>
      <c r="BN69">
        <f t="shared" si="67"/>
        <v>0</v>
      </c>
      <c r="BO69">
        <f t="shared" si="67"/>
        <v>0</v>
      </c>
      <c r="BP69">
        <f t="shared" ref="BP69:CP69" si="68">AND(year&gt;=Carbon_budget_5_start,year&lt;=Carbon_budget_5_end)*1</f>
        <v>0</v>
      </c>
      <c r="BQ69">
        <f t="shared" si="68"/>
        <v>0</v>
      </c>
      <c r="BR69">
        <f t="shared" si="68"/>
        <v>0</v>
      </c>
      <c r="BS69">
        <f t="shared" si="68"/>
        <v>0</v>
      </c>
      <c r="BT69">
        <f t="shared" si="68"/>
        <v>0</v>
      </c>
      <c r="BU69">
        <f t="shared" si="68"/>
        <v>0</v>
      </c>
      <c r="BV69">
        <f t="shared" si="68"/>
        <v>0</v>
      </c>
      <c r="BW69">
        <f t="shared" si="68"/>
        <v>0</v>
      </c>
      <c r="BX69">
        <f t="shared" si="68"/>
        <v>0</v>
      </c>
      <c r="BY69">
        <f t="shared" si="68"/>
        <v>0</v>
      </c>
      <c r="BZ69">
        <f t="shared" si="68"/>
        <v>0</v>
      </c>
      <c r="CA69">
        <f t="shared" si="68"/>
        <v>0</v>
      </c>
      <c r="CB69">
        <f t="shared" si="68"/>
        <v>0</v>
      </c>
      <c r="CC69">
        <f t="shared" si="68"/>
        <v>0</v>
      </c>
      <c r="CD69">
        <f t="shared" si="68"/>
        <v>0</v>
      </c>
      <c r="CE69">
        <f t="shared" si="68"/>
        <v>0</v>
      </c>
      <c r="CF69">
        <f t="shared" si="68"/>
        <v>0</v>
      </c>
      <c r="CG69">
        <f t="shared" si="68"/>
        <v>0</v>
      </c>
      <c r="CH69">
        <f t="shared" si="68"/>
        <v>0</v>
      </c>
      <c r="CI69">
        <f t="shared" si="68"/>
        <v>0</v>
      </c>
      <c r="CJ69">
        <f t="shared" si="68"/>
        <v>0</v>
      </c>
      <c r="CK69">
        <f t="shared" si="68"/>
        <v>0</v>
      </c>
      <c r="CL69">
        <f t="shared" si="68"/>
        <v>0</v>
      </c>
      <c r="CM69">
        <f t="shared" si="68"/>
        <v>0</v>
      </c>
      <c r="CN69">
        <f t="shared" si="68"/>
        <v>0</v>
      </c>
      <c r="CO69">
        <f t="shared" si="68"/>
        <v>0</v>
      </c>
      <c r="CP69">
        <f t="shared" si="68"/>
        <v>0</v>
      </c>
      <c r="CQ69" s="39" t="s">
        <v>336</v>
      </c>
    </row>
    <row r="70" spans="2:95" outlineLevel="1" x14ac:dyDescent="0.35">
      <c r="B70" t="s">
        <v>331</v>
      </c>
      <c r="D70">
        <f t="shared" ref="D70:AI70" si="69">AND(year&gt;=Carbon_budget_6_start,year&lt;=Carbon_budget_6_end)*1</f>
        <v>0</v>
      </c>
      <c r="E70">
        <f t="shared" si="69"/>
        <v>0</v>
      </c>
      <c r="F70">
        <f t="shared" si="69"/>
        <v>0</v>
      </c>
      <c r="G70">
        <f t="shared" si="69"/>
        <v>0</v>
      </c>
      <c r="H70">
        <f t="shared" si="69"/>
        <v>0</v>
      </c>
      <c r="I70">
        <f t="shared" si="69"/>
        <v>0</v>
      </c>
      <c r="J70">
        <f t="shared" si="69"/>
        <v>0</v>
      </c>
      <c r="K70">
        <f t="shared" si="69"/>
        <v>0</v>
      </c>
      <c r="L70">
        <f t="shared" si="69"/>
        <v>0</v>
      </c>
      <c r="M70">
        <f t="shared" si="69"/>
        <v>0</v>
      </c>
      <c r="N70">
        <f t="shared" si="69"/>
        <v>0</v>
      </c>
      <c r="O70">
        <f t="shared" si="69"/>
        <v>0</v>
      </c>
      <c r="P70">
        <f t="shared" si="69"/>
        <v>0</v>
      </c>
      <c r="Q70">
        <f t="shared" si="69"/>
        <v>0</v>
      </c>
      <c r="R70">
        <f t="shared" si="69"/>
        <v>0</v>
      </c>
      <c r="S70">
        <f t="shared" si="69"/>
        <v>0</v>
      </c>
      <c r="T70">
        <f t="shared" si="69"/>
        <v>0</v>
      </c>
      <c r="U70">
        <f t="shared" si="69"/>
        <v>0</v>
      </c>
      <c r="V70">
        <f t="shared" si="69"/>
        <v>0</v>
      </c>
      <c r="W70">
        <f t="shared" si="69"/>
        <v>0</v>
      </c>
      <c r="X70">
        <f t="shared" si="69"/>
        <v>0</v>
      </c>
      <c r="Y70">
        <f t="shared" si="69"/>
        <v>0</v>
      </c>
      <c r="Z70">
        <f t="shared" si="69"/>
        <v>0</v>
      </c>
      <c r="AA70">
        <f t="shared" si="69"/>
        <v>1</v>
      </c>
      <c r="AB70">
        <f t="shared" si="69"/>
        <v>1</v>
      </c>
      <c r="AC70">
        <f t="shared" si="69"/>
        <v>1</v>
      </c>
      <c r="AD70">
        <f t="shared" si="69"/>
        <v>1</v>
      </c>
      <c r="AE70">
        <f t="shared" si="69"/>
        <v>1</v>
      </c>
      <c r="AF70">
        <f t="shared" si="69"/>
        <v>0</v>
      </c>
      <c r="AG70">
        <f t="shared" si="69"/>
        <v>0</v>
      </c>
      <c r="AH70">
        <f t="shared" si="69"/>
        <v>0</v>
      </c>
      <c r="AI70">
        <f t="shared" si="69"/>
        <v>0</v>
      </c>
      <c r="AJ70">
        <f t="shared" ref="AJ70:BO70" si="70">AND(year&gt;=Carbon_budget_6_start,year&lt;=Carbon_budget_6_end)*1</f>
        <v>0</v>
      </c>
      <c r="AK70">
        <f t="shared" si="70"/>
        <v>0</v>
      </c>
      <c r="AL70">
        <f t="shared" si="70"/>
        <v>0</v>
      </c>
      <c r="AM70">
        <f t="shared" si="70"/>
        <v>0</v>
      </c>
      <c r="AN70">
        <f t="shared" si="70"/>
        <v>0</v>
      </c>
      <c r="AO70">
        <f t="shared" si="70"/>
        <v>0</v>
      </c>
      <c r="AP70">
        <f t="shared" si="70"/>
        <v>0</v>
      </c>
      <c r="AQ70">
        <f t="shared" si="70"/>
        <v>0</v>
      </c>
      <c r="AR70">
        <f t="shared" si="70"/>
        <v>0</v>
      </c>
      <c r="AS70">
        <f t="shared" si="70"/>
        <v>0</v>
      </c>
      <c r="AT70">
        <f t="shared" si="70"/>
        <v>0</v>
      </c>
      <c r="AU70">
        <f t="shared" si="70"/>
        <v>0</v>
      </c>
      <c r="AV70">
        <f t="shared" si="70"/>
        <v>0</v>
      </c>
      <c r="AW70">
        <f t="shared" si="70"/>
        <v>0</v>
      </c>
      <c r="AX70">
        <f t="shared" si="70"/>
        <v>0</v>
      </c>
      <c r="AY70">
        <f t="shared" si="70"/>
        <v>0</v>
      </c>
      <c r="AZ70">
        <f t="shared" si="70"/>
        <v>0</v>
      </c>
      <c r="BA70">
        <f t="shared" si="70"/>
        <v>0</v>
      </c>
      <c r="BB70">
        <f t="shared" si="70"/>
        <v>0</v>
      </c>
      <c r="BC70">
        <f t="shared" si="70"/>
        <v>0</v>
      </c>
      <c r="BD70">
        <f t="shared" si="70"/>
        <v>0</v>
      </c>
      <c r="BE70">
        <f t="shared" si="70"/>
        <v>0</v>
      </c>
      <c r="BF70">
        <f t="shared" si="70"/>
        <v>0</v>
      </c>
      <c r="BG70">
        <f t="shared" si="70"/>
        <v>0</v>
      </c>
      <c r="BH70">
        <f t="shared" si="70"/>
        <v>0</v>
      </c>
      <c r="BI70">
        <f t="shared" si="70"/>
        <v>0</v>
      </c>
      <c r="BJ70">
        <f t="shared" si="70"/>
        <v>0</v>
      </c>
      <c r="BK70">
        <f t="shared" si="70"/>
        <v>0</v>
      </c>
      <c r="BL70">
        <f t="shared" si="70"/>
        <v>0</v>
      </c>
      <c r="BM70">
        <f t="shared" si="70"/>
        <v>0</v>
      </c>
      <c r="BN70">
        <f t="shared" si="70"/>
        <v>0</v>
      </c>
      <c r="BO70">
        <f t="shared" si="70"/>
        <v>0</v>
      </c>
      <c r="BP70">
        <f t="shared" ref="BP70:CP70" si="71">AND(year&gt;=Carbon_budget_6_start,year&lt;=Carbon_budget_6_end)*1</f>
        <v>0</v>
      </c>
      <c r="BQ70">
        <f t="shared" si="71"/>
        <v>0</v>
      </c>
      <c r="BR70">
        <f t="shared" si="71"/>
        <v>0</v>
      </c>
      <c r="BS70">
        <f t="shared" si="71"/>
        <v>0</v>
      </c>
      <c r="BT70">
        <f t="shared" si="71"/>
        <v>0</v>
      </c>
      <c r="BU70">
        <f t="shared" si="71"/>
        <v>0</v>
      </c>
      <c r="BV70">
        <f t="shared" si="71"/>
        <v>0</v>
      </c>
      <c r="BW70">
        <f t="shared" si="71"/>
        <v>0</v>
      </c>
      <c r="BX70">
        <f t="shared" si="71"/>
        <v>0</v>
      </c>
      <c r="BY70">
        <f t="shared" si="71"/>
        <v>0</v>
      </c>
      <c r="BZ70">
        <f t="shared" si="71"/>
        <v>0</v>
      </c>
      <c r="CA70">
        <f t="shared" si="71"/>
        <v>0</v>
      </c>
      <c r="CB70">
        <f t="shared" si="71"/>
        <v>0</v>
      </c>
      <c r="CC70">
        <f t="shared" si="71"/>
        <v>0</v>
      </c>
      <c r="CD70">
        <f t="shared" si="71"/>
        <v>0</v>
      </c>
      <c r="CE70">
        <f t="shared" si="71"/>
        <v>0</v>
      </c>
      <c r="CF70">
        <f t="shared" si="71"/>
        <v>0</v>
      </c>
      <c r="CG70">
        <f t="shared" si="71"/>
        <v>0</v>
      </c>
      <c r="CH70">
        <f t="shared" si="71"/>
        <v>0</v>
      </c>
      <c r="CI70">
        <f t="shared" si="71"/>
        <v>0</v>
      </c>
      <c r="CJ70">
        <f t="shared" si="71"/>
        <v>0</v>
      </c>
      <c r="CK70">
        <f t="shared" si="71"/>
        <v>0</v>
      </c>
      <c r="CL70">
        <f t="shared" si="71"/>
        <v>0</v>
      </c>
      <c r="CM70">
        <f t="shared" si="71"/>
        <v>0</v>
      </c>
      <c r="CN70">
        <f t="shared" si="71"/>
        <v>0</v>
      </c>
      <c r="CO70">
        <f t="shared" si="71"/>
        <v>0</v>
      </c>
      <c r="CP70">
        <f t="shared" si="71"/>
        <v>0</v>
      </c>
      <c r="CQ70" s="39" t="s">
        <v>337</v>
      </c>
    </row>
    <row r="71" spans="2:95" outlineLevel="1" x14ac:dyDescent="0.35"/>
    <row r="72" spans="2:95" s="44" customFormat="1" ht="15.5" outlineLevel="1" x14ac:dyDescent="0.35">
      <c r="B72" s="44" t="s">
        <v>165</v>
      </c>
    </row>
    <row r="73" spans="2:95" outlineLevel="1" x14ac:dyDescent="0.35">
      <c r="B73" t="s">
        <v>157</v>
      </c>
      <c r="C73">
        <f>SUMPRODUCT(Traded_emissions_TOTAL_change,Carbon_budget_1_mask)</f>
        <v>0</v>
      </c>
      <c r="D73" s="39" t="s">
        <v>166</v>
      </c>
    </row>
    <row r="74" spans="2:95" outlineLevel="1" x14ac:dyDescent="0.35">
      <c r="B74" t="s">
        <v>159</v>
      </c>
      <c r="C74">
        <f>SUMPRODUCT(Traded_emissions_TOTAL_change,Carbon_budget_2_mask)</f>
        <v>0</v>
      </c>
      <c r="D74" s="39" t="s">
        <v>167</v>
      </c>
    </row>
    <row r="75" spans="2:95" outlineLevel="1" x14ac:dyDescent="0.35">
      <c r="B75" t="s">
        <v>161</v>
      </c>
      <c r="C75">
        <f>SUMPRODUCT(Traded_emissions_TOTAL_change,Carbon_budget_3_mask)</f>
        <v>0</v>
      </c>
      <c r="D75" s="39" t="s">
        <v>168</v>
      </c>
    </row>
    <row r="76" spans="2:95" outlineLevel="1" x14ac:dyDescent="0.35">
      <c r="B76" t="s">
        <v>163</v>
      </c>
      <c r="C76">
        <f>SUMPRODUCT(Traded_emissions_TOTAL_change,Carbon_budget_4_mask)</f>
        <v>0</v>
      </c>
      <c r="D76" s="39" t="s">
        <v>169</v>
      </c>
    </row>
    <row r="77" spans="2:95" outlineLevel="1" x14ac:dyDescent="0.35">
      <c r="B77" t="s">
        <v>330</v>
      </c>
      <c r="C77">
        <f>SUMPRODUCT(Traded_emissions_TOTAL_change,Carbon_budget_5_mask)</f>
        <v>0</v>
      </c>
      <c r="D77" s="39" t="s">
        <v>338</v>
      </c>
    </row>
    <row r="78" spans="2:95" outlineLevel="1" x14ac:dyDescent="0.35">
      <c r="B78" t="s">
        <v>331</v>
      </c>
      <c r="C78">
        <f>SUMPRODUCT(Traded_emissions_TOTAL_change,Carbon_budget_6_mask)</f>
        <v>0</v>
      </c>
      <c r="D78" s="39" t="s">
        <v>339</v>
      </c>
    </row>
    <row r="79" spans="2:95" outlineLevel="1" x14ac:dyDescent="0.35"/>
    <row r="80" spans="2:95" s="44" customFormat="1" ht="15.5" outlineLevel="1" x14ac:dyDescent="0.35">
      <c r="B80" s="44" t="s">
        <v>170</v>
      </c>
    </row>
    <row r="81" spans="2:94" outlineLevel="1" x14ac:dyDescent="0.35">
      <c r="B81" t="s">
        <v>157</v>
      </c>
      <c r="C81">
        <f>SUMPRODUCT(Non_traded_emissions_TOTAL_change,Carbon_budget_1_mask)</f>
        <v>0</v>
      </c>
      <c r="D81" s="39" t="s">
        <v>171</v>
      </c>
    </row>
    <row r="82" spans="2:94" outlineLevel="1" x14ac:dyDescent="0.35">
      <c r="B82" t="s">
        <v>159</v>
      </c>
      <c r="C82">
        <f>SUMPRODUCT(Non_traded_emissions_TOTAL_change,Carbon_budget_2_mask)</f>
        <v>0</v>
      </c>
      <c r="D82" s="39" t="s">
        <v>172</v>
      </c>
    </row>
    <row r="83" spans="2:94" outlineLevel="1" x14ac:dyDescent="0.35">
      <c r="B83" t="s">
        <v>161</v>
      </c>
      <c r="C83">
        <f>SUMPRODUCT(Non_traded_emissions_TOTAL_change,Carbon_budget_3_mask)</f>
        <v>0</v>
      </c>
      <c r="D83" s="39" t="s">
        <v>173</v>
      </c>
    </row>
    <row r="84" spans="2:94" ht="14.25" customHeight="1" outlineLevel="1" x14ac:dyDescent="0.35">
      <c r="B84" t="s">
        <v>163</v>
      </c>
      <c r="C84">
        <f>SUMPRODUCT(Non_traded_emissions_TOTAL_change,Carbon_budget_4_mask)</f>
        <v>0</v>
      </c>
      <c r="D84" s="39" t="s">
        <v>174</v>
      </c>
    </row>
    <row r="85" spans="2:94" ht="14.25" customHeight="1" outlineLevel="1" x14ac:dyDescent="0.35">
      <c r="B85" t="s">
        <v>330</v>
      </c>
      <c r="C85">
        <f>SUMPRODUCT(Non_traded_emissions_TOTAL_change,Carbon_budget_5_mask)</f>
        <v>0</v>
      </c>
      <c r="D85" s="39" t="s">
        <v>340</v>
      </c>
    </row>
    <row r="86" spans="2:94" outlineLevel="1" x14ac:dyDescent="0.35">
      <c r="B86" t="s">
        <v>331</v>
      </c>
      <c r="C86">
        <f>SUMPRODUCT(Non_traded_emissions_TOTAL_change,Carbon_budget_6_mask)</f>
        <v>0</v>
      </c>
      <c r="D86" s="39" t="s">
        <v>341</v>
      </c>
    </row>
    <row r="87" spans="2:94" x14ac:dyDescent="0.35"/>
    <row r="88" spans="2:94" s="43" customFormat="1" ht="18.5" x14ac:dyDescent="0.45">
      <c r="B88" s="43" t="s">
        <v>175</v>
      </c>
    </row>
    <row r="89" spans="2:94" outlineLevel="1" x14ac:dyDescent="0.35"/>
    <row r="90" spans="2:94" s="44" customFormat="1" ht="15.5" outlineLevel="1" x14ac:dyDescent="0.35">
      <c r="B90" s="44" t="s">
        <v>176</v>
      </c>
    </row>
    <row r="91" spans="2:94" outlineLevel="1" x14ac:dyDescent="0.35">
      <c r="D91" t="s">
        <v>287</v>
      </c>
    </row>
    <row r="92" spans="2:94" outlineLevel="1" x14ac:dyDescent="0.35">
      <c r="D92" s="42">
        <f t="shared" ref="D92:AI92" si="72">year</f>
        <v>2010</v>
      </c>
      <c r="E92" s="42">
        <f t="shared" si="72"/>
        <v>2011</v>
      </c>
      <c r="F92" s="42">
        <f t="shared" si="72"/>
        <v>2012</v>
      </c>
      <c r="G92" s="42">
        <f t="shared" si="72"/>
        <v>2013</v>
      </c>
      <c r="H92" s="42">
        <f t="shared" si="72"/>
        <v>2014</v>
      </c>
      <c r="I92" s="42">
        <f t="shared" si="72"/>
        <v>2015</v>
      </c>
      <c r="J92" s="42">
        <f t="shared" si="72"/>
        <v>2016</v>
      </c>
      <c r="K92" s="42">
        <f t="shared" si="72"/>
        <v>2017</v>
      </c>
      <c r="L92" s="42">
        <f t="shared" si="72"/>
        <v>2018</v>
      </c>
      <c r="M92" s="42">
        <f t="shared" si="72"/>
        <v>2019</v>
      </c>
      <c r="N92" s="42">
        <f t="shared" si="72"/>
        <v>2020</v>
      </c>
      <c r="O92" s="42">
        <f t="shared" si="72"/>
        <v>2021</v>
      </c>
      <c r="P92" s="42">
        <f t="shared" si="72"/>
        <v>2022</v>
      </c>
      <c r="Q92" s="42">
        <f t="shared" si="72"/>
        <v>2023</v>
      </c>
      <c r="R92" s="42">
        <f t="shared" si="72"/>
        <v>2024</v>
      </c>
      <c r="S92" s="42">
        <f t="shared" si="72"/>
        <v>2025</v>
      </c>
      <c r="T92" s="42">
        <f t="shared" si="72"/>
        <v>2026</v>
      </c>
      <c r="U92" s="42">
        <f t="shared" si="72"/>
        <v>2027</v>
      </c>
      <c r="V92" s="42">
        <f t="shared" si="72"/>
        <v>2028</v>
      </c>
      <c r="W92" s="42">
        <f t="shared" si="72"/>
        <v>2029</v>
      </c>
      <c r="X92" s="42">
        <f t="shared" si="72"/>
        <v>2030</v>
      </c>
      <c r="Y92" s="42">
        <f t="shared" si="72"/>
        <v>2031</v>
      </c>
      <c r="Z92" s="42">
        <f t="shared" si="72"/>
        <v>2032</v>
      </c>
      <c r="AA92" s="42">
        <f t="shared" si="72"/>
        <v>2033</v>
      </c>
      <c r="AB92" s="42">
        <f t="shared" si="72"/>
        <v>2034</v>
      </c>
      <c r="AC92" s="42">
        <f t="shared" si="72"/>
        <v>2035</v>
      </c>
      <c r="AD92" s="42">
        <f t="shared" si="72"/>
        <v>2036</v>
      </c>
      <c r="AE92" s="42">
        <f t="shared" si="72"/>
        <v>2037</v>
      </c>
      <c r="AF92" s="42">
        <f t="shared" si="72"/>
        <v>2038</v>
      </c>
      <c r="AG92" s="42">
        <f t="shared" si="72"/>
        <v>2039</v>
      </c>
      <c r="AH92" s="42">
        <f t="shared" si="72"/>
        <v>2040</v>
      </c>
      <c r="AI92" s="42">
        <f t="shared" si="72"/>
        <v>2041</v>
      </c>
      <c r="AJ92" s="42">
        <f t="shared" ref="AJ92:BO92" si="73">year</f>
        <v>2042</v>
      </c>
      <c r="AK92" s="42">
        <f t="shared" si="73"/>
        <v>2043</v>
      </c>
      <c r="AL92" s="42">
        <f t="shared" si="73"/>
        <v>2044</v>
      </c>
      <c r="AM92" s="42">
        <f t="shared" si="73"/>
        <v>2045</v>
      </c>
      <c r="AN92" s="42">
        <f t="shared" si="73"/>
        <v>2046</v>
      </c>
      <c r="AO92" s="42">
        <f t="shared" si="73"/>
        <v>2047</v>
      </c>
      <c r="AP92" s="42">
        <f t="shared" si="73"/>
        <v>2048</v>
      </c>
      <c r="AQ92" s="42">
        <f t="shared" si="73"/>
        <v>2049</v>
      </c>
      <c r="AR92" s="42">
        <f t="shared" si="73"/>
        <v>2050</v>
      </c>
      <c r="AS92" s="42">
        <f t="shared" si="73"/>
        <v>2051</v>
      </c>
      <c r="AT92" s="42">
        <f t="shared" si="73"/>
        <v>2052</v>
      </c>
      <c r="AU92" s="42">
        <f t="shared" si="73"/>
        <v>2053</v>
      </c>
      <c r="AV92" s="42">
        <f t="shared" si="73"/>
        <v>2054</v>
      </c>
      <c r="AW92" s="42">
        <f t="shared" si="73"/>
        <v>2055</v>
      </c>
      <c r="AX92" s="42">
        <f t="shared" si="73"/>
        <v>2056</v>
      </c>
      <c r="AY92" s="42">
        <f t="shared" si="73"/>
        <v>2057</v>
      </c>
      <c r="AZ92" s="42">
        <f t="shared" si="73"/>
        <v>2058</v>
      </c>
      <c r="BA92" s="42">
        <f t="shared" si="73"/>
        <v>2059</v>
      </c>
      <c r="BB92" s="42">
        <f t="shared" si="73"/>
        <v>2060</v>
      </c>
      <c r="BC92" s="42">
        <f t="shared" si="73"/>
        <v>2061</v>
      </c>
      <c r="BD92" s="42">
        <f t="shared" si="73"/>
        <v>2062</v>
      </c>
      <c r="BE92" s="42">
        <f t="shared" si="73"/>
        <v>2063</v>
      </c>
      <c r="BF92" s="42">
        <f t="shared" si="73"/>
        <v>2064</v>
      </c>
      <c r="BG92" s="42">
        <f t="shared" si="73"/>
        <v>2065</v>
      </c>
      <c r="BH92" s="42">
        <f t="shared" si="73"/>
        <v>2066</v>
      </c>
      <c r="BI92" s="42">
        <f t="shared" si="73"/>
        <v>2067</v>
      </c>
      <c r="BJ92" s="42">
        <f t="shared" si="73"/>
        <v>2068</v>
      </c>
      <c r="BK92" s="42">
        <f t="shared" si="73"/>
        <v>2069</v>
      </c>
      <c r="BL92" s="42">
        <f t="shared" si="73"/>
        <v>2070</v>
      </c>
      <c r="BM92" s="42">
        <f t="shared" si="73"/>
        <v>2071</v>
      </c>
      <c r="BN92" s="42">
        <f t="shared" si="73"/>
        <v>2072</v>
      </c>
      <c r="BO92" s="42">
        <f t="shared" si="73"/>
        <v>2073</v>
      </c>
      <c r="BP92" s="42">
        <f t="shared" ref="BP92:CP92" si="74">year</f>
        <v>2074</v>
      </c>
      <c r="BQ92" s="42">
        <f t="shared" si="74"/>
        <v>2075</v>
      </c>
      <c r="BR92" s="42">
        <f t="shared" si="74"/>
        <v>2076</v>
      </c>
      <c r="BS92" s="42">
        <f t="shared" si="74"/>
        <v>2077</v>
      </c>
      <c r="BT92" s="42">
        <f t="shared" si="74"/>
        <v>2078</v>
      </c>
      <c r="BU92" s="42">
        <f t="shared" si="74"/>
        <v>2079</v>
      </c>
      <c r="BV92" s="42">
        <f t="shared" si="74"/>
        <v>2080</v>
      </c>
      <c r="BW92" s="42">
        <f t="shared" si="74"/>
        <v>2081</v>
      </c>
      <c r="BX92" s="42">
        <f t="shared" si="74"/>
        <v>2082</v>
      </c>
      <c r="BY92" s="42">
        <f t="shared" si="74"/>
        <v>2083</v>
      </c>
      <c r="BZ92" s="42">
        <f t="shared" si="74"/>
        <v>2084</v>
      </c>
      <c r="CA92" s="42">
        <f t="shared" si="74"/>
        <v>2085</v>
      </c>
      <c r="CB92" s="42">
        <f t="shared" si="74"/>
        <v>2086</v>
      </c>
      <c r="CC92" s="42">
        <f t="shared" si="74"/>
        <v>2087</v>
      </c>
      <c r="CD92" s="42">
        <f t="shared" si="74"/>
        <v>2088</v>
      </c>
      <c r="CE92" s="42">
        <f t="shared" si="74"/>
        <v>2089</v>
      </c>
      <c r="CF92" s="42">
        <f t="shared" si="74"/>
        <v>2090</v>
      </c>
      <c r="CG92" s="42">
        <f t="shared" si="74"/>
        <v>2091</v>
      </c>
      <c r="CH92" s="42">
        <f t="shared" si="74"/>
        <v>2092</v>
      </c>
      <c r="CI92" s="42">
        <f t="shared" si="74"/>
        <v>2093</v>
      </c>
      <c r="CJ92" s="42">
        <f t="shared" si="74"/>
        <v>2094</v>
      </c>
      <c r="CK92" s="42">
        <f t="shared" si="74"/>
        <v>2095</v>
      </c>
      <c r="CL92" s="42">
        <f t="shared" si="74"/>
        <v>2096</v>
      </c>
      <c r="CM92" s="42">
        <f t="shared" si="74"/>
        <v>2097</v>
      </c>
      <c r="CN92" s="42">
        <f t="shared" si="74"/>
        <v>2098</v>
      </c>
      <c r="CO92" s="42">
        <f t="shared" si="74"/>
        <v>2099</v>
      </c>
      <c r="CP92" s="42">
        <f t="shared" si="74"/>
        <v>2100</v>
      </c>
    </row>
    <row r="93" spans="2:94" outlineLevel="1" x14ac:dyDescent="0.35">
      <c r="B93" t="s">
        <v>109</v>
      </c>
      <c r="D93" s="41">
        <f t="shared" ref="D93:AI93" si="75">GDP_deflator_in</f>
        <v>100</v>
      </c>
      <c r="E93" s="41">
        <f t="shared" si="75"/>
        <v>102.19056975817094</v>
      </c>
      <c r="F93" s="41">
        <f t="shared" si="75"/>
        <v>103.76209248949486</v>
      </c>
      <c r="G93" s="41">
        <f t="shared" si="75"/>
        <v>105.95694583200337</v>
      </c>
      <c r="H93" s="41">
        <f t="shared" si="75"/>
        <v>107.35311796576727</v>
      </c>
      <c r="I93" s="41">
        <f t="shared" si="75"/>
        <v>108.06488386650142</v>
      </c>
      <c r="J93" s="41">
        <f t="shared" si="75"/>
        <v>110.18498175331253</v>
      </c>
      <c r="K93" s="41">
        <f t="shared" si="75"/>
        <v>112.23239688652509</v>
      </c>
      <c r="L93" s="41">
        <f t="shared" si="75"/>
        <v>114.39063249195446</v>
      </c>
      <c r="M93" s="41">
        <f t="shared" si="75"/>
        <v>116.80933766113533</v>
      </c>
      <c r="N93" s="41">
        <f t="shared" si="75"/>
        <v>123.00409151394307</v>
      </c>
      <c r="O93" s="41">
        <f t="shared" si="75"/>
        <v>122.61165991656684</v>
      </c>
      <c r="P93" s="41">
        <f t="shared" si="75"/>
        <v>128.91198339627439</v>
      </c>
      <c r="Q93" s="41">
        <f t="shared" si="75"/>
        <v>138.1801399212097</v>
      </c>
      <c r="R93" s="41">
        <f t="shared" si="75"/>
        <v>142.07327405106113</v>
      </c>
      <c r="S93" s="41">
        <f t="shared" si="75"/>
        <v>145.6325526871409</v>
      </c>
      <c r="T93" s="41">
        <f t="shared" si="75"/>
        <v>148.5328102225586</v>
      </c>
      <c r="U93" s="41">
        <f t="shared" si="75"/>
        <v>151.43949486795384</v>
      </c>
      <c r="V93" s="41">
        <f t="shared" si="75"/>
        <v>154.41797172483169</v>
      </c>
      <c r="W93" s="41">
        <f t="shared" si="75"/>
        <v>157.46567190445177</v>
      </c>
      <c r="X93" s="41">
        <f t="shared" si="75"/>
        <v>161.0873823582541</v>
      </c>
      <c r="Y93" s="41">
        <f t="shared" si="75"/>
        <v>164.79239215249393</v>
      </c>
      <c r="Z93" s="41">
        <f t="shared" si="75"/>
        <v>168.58261717200128</v>
      </c>
      <c r="AA93" s="41">
        <f t="shared" si="75"/>
        <v>172.46001736695729</v>
      </c>
      <c r="AB93" s="41">
        <f t="shared" si="75"/>
        <v>176.42659776639732</v>
      </c>
      <c r="AC93" s="41">
        <f t="shared" si="75"/>
        <v>180.48440951502445</v>
      </c>
      <c r="AD93" s="41">
        <f t="shared" si="75"/>
        <v>184.63555093386998</v>
      </c>
      <c r="AE93" s="41">
        <f t="shared" si="75"/>
        <v>188.88216860534899</v>
      </c>
      <c r="AF93" s="41">
        <f t="shared" si="75"/>
        <v>193.22645848327201</v>
      </c>
      <c r="AG93" s="41">
        <f t="shared" si="75"/>
        <v>197.67066702838724</v>
      </c>
      <c r="AH93" s="41">
        <f t="shared" si="75"/>
        <v>202.21709237004015</v>
      </c>
      <c r="AI93" s="41">
        <f t="shared" si="75"/>
        <v>206.86808549455105</v>
      </c>
      <c r="AJ93" s="41">
        <f t="shared" ref="AJ93:BO93" si="76">GDP_deflator_in</f>
        <v>211.62605146092571</v>
      </c>
      <c r="AK93" s="41">
        <f t="shared" si="76"/>
        <v>216.49345064452697</v>
      </c>
      <c r="AL93" s="41">
        <f t="shared" si="76"/>
        <v>221.47280000935109</v>
      </c>
      <c r="AM93" s="41">
        <f t="shared" si="76"/>
        <v>226.56667440956616</v>
      </c>
      <c r="AN93" s="41">
        <f t="shared" si="76"/>
        <v>231.77770792098613</v>
      </c>
      <c r="AO93" s="41">
        <f t="shared" si="76"/>
        <v>237.10859520316882</v>
      </c>
      <c r="AP93" s="41">
        <f t="shared" si="76"/>
        <v>242.56209289284166</v>
      </c>
      <c r="AQ93" s="41">
        <f t="shared" si="76"/>
        <v>248.14102102937704</v>
      </c>
      <c r="AR93" s="41">
        <f t="shared" si="76"/>
        <v>253.8482645130527</v>
      </c>
      <c r="AS93" s="41">
        <f t="shared" si="76"/>
        <v>259.6867745968529</v>
      </c>
      <c r="AT93" s="41">
        <f t="shared" si="76"/>
        <v>265.65957041258048</v>
      </c>
      <c r="AU93" s="41">
        <f t="shared" si="76"/>
        <v>271.76974053206976</v>
      </c>
      <c r="AV93" s="41">
        <f t="shared" si="76"/>
        <v>278.02044456430741</v>
      </c>
      <c r="AW93" s="41">
        <f t="shared" si="76"/>
        <v>284.4149147892864</v>
      </c>
      <c r="AX93" s="41">
        <f t="shared" si="76"/>
        <v>290.95645782944001</v>
      </c>
      <c r="AY93" s="41">
        <f t="shared" si="76"/>
        <v>297.64845635951707</v>
      </c>
      <c r="AZ93" s="41">
        <f t="shared" si="76"/>
        <v>304.49437085578597</v>
      </c>
      <c r="BA93" s="41">
        <f t="shared" si="76"/>
        <v>311.497741385469</v>
      </c>
      <c r="BB93" s="41">
        <f t="shared" si="76"/>
        <v>318.66218943733475</v>
      </c>
      <c r="BC93" s="41">
        <f t="shared" si="76"/>
        <v>325.99141979439344</v>
      </c>
      <c r="BD93" s="41">
        <f t="shared" si="76"/>
        <v>333.48922244966445</v>
      </c>
      <c r="BE93" s="41">
        <f t="shared" si="76"/>
        <v>341.15947456600668</v>
      </c>
      <c r="BF93" s="41">
        <f t="shared" si="76"/>
        <v>349.00614248102477</v>
      </c>
      <c r="BG93" s="41">
        <f t="shared" si="76"/>
        <v>357.03328375808832</v>
      </c>
      <c r="BH93" s="41">
        <f t="shared" si="76"/>
        <v>365.24504928452438</v>
      </c>
      <c r="BI93" s="41">
        <f t="shared" si="76"/>
        <v>373.64568541806841</v>
      </c>
      <c r="BJ93" s="41">
        <f t="shared" si="76"/>
        <v>382.23953618268399</v>
      </c>
      <c r="BK93" s="41">
        <f t="shared" si="76"/>
        <v>391.0310455148857</v>
      </c>
      <c r="BL93" s="41">
        <f t="shared" si="76"/>
        <v>400.02475956172799</v>
      </c>
      <c r="BM93" s="41">
        <f t="shared" si="76"/>
        <v>409.22532903164768</v>
      </c>
      <c r="BN93" s="41">
        <f t="shared" si="76"/>
        <v>418.6375115993755</v>
      </c>
      <c r="BO93" s="41">
        <f t="shared" si="76"/>
        <v>428.26617436616107</v>
      </c>
      <c r="BP93" s="41">
        <f t="shared" ref="BP93:CP93" si="77">GDP_deflator_in</f>
        <v>438.11629637658268</v>
      </c>
      <c r="BQ93" s="41">
        <f t="shared" si="77"/>
        <v>448.19297119324409</v>
      </c>
      <c r="BR93" s="41">
        <f t="shared" si="77"/>
        <v>458.5014095306887</v>
      </c>
      <c r="BS93" s="41">
        <f t="shared" si="77"/>
        <v>469.04694194989452</v>
      </c>
      <c r="BT93" s="41">
        <f t="shared" si="77"/>
        <v>479.83502161474212</v>
      </c>
      <c r="BU93" s="41">
        <f t="shared" si="77"/>
        <v>490.87122711188107</v>
      </c>
      <c r="BV93" s="41">
        <f t="shared" si="77"/>
        <v>502.16126533545429</v>
      </c>
      <c r="BW93" s="41">
        <f t="shared" si="77"/>
        <v>513.71097443816961</v>
      </c>
      <c r="BX93" s="41">
        <f t="shared" si="77"/>
        <v>525.52632685024753</v>
      </c>
      <c r="BY93" s="41">
        <f t="shared" si="77"/>
        <v>537.61343236780317</v>
      </c>
      <c r="BZ93" s="41">
        <f t="shared" si="77"/>
        <v>549.97854131226256</v>
      </c>
      <c r="CA93" s="41">
        <f t="shared" si="77"/>
        <v>562.62804776244457</v>
      </c>
      <c r="CB93" s="41">
        <f t="shared" si="77"/>
        <v>575.56849286098077</v>
      </c>
      <c r="CC93" s="41">
        <f t="shared" si="77"/>
        <v>588.80656819678325</v>
      </c>
      <c r="CD93" s="41">
        <f t="shared" si="77"/>
        <v>602.34911926530924</v>
      </c>
      <c r="CE93" s="41">
        <f t="shared" si="77"/>
        <v>616.20314900841129</v>
      </c>
      <c r="CF93" s="41">
        <f t="shared" si="77"/>
        <v>630.37582143560473</v>
      </c>
      <c r="CG93" s="41">
        <f t="shared" si="77"/>
        <v>644.8744653286235</v>
      </c>
      <c r="CH93" s="41">
        <f t="shared" si="77"/>
        <v>659.70657803118183</v>
      </c>
      <c r="CI93" s="41">
        <f t="shared" si="77"/>
        <v>674.87982932589898</v>
      </c>
      <c r="CJ93" s="41">
        <f t="shared" si="77"/>
        <v>690.40206540039458</v>
      </c>
      <c r="CK93" s="41">
        <f t="shared" si="77"/>
        <v>706.28131290460351</v>
      </c>
      <c r="CL93" s="41">
        <f t="shared" si="77"/>
        <v>722.52578310140939</v>
      </c>
      <c r="CM93" s="41">
        <f t="shared" si="77"/>
        <v>739.14387611274174</v>
      </c>
      <c r="CN93" s="41">
        <f t="shared" si="77"/>
        <v>756.14418526333463</v>
      </c>
      <c r="CO93" s="41">
        <f t="shared" si="77"/>
        <v>773.53550152439129</v>
      </c>
      <c r="CP93" s="41">
        <f t="shared" si="77"/>
        <v>791.32681805945219</v>
      </c>
    </row>
    <row r="94" spans="2:94" outlineLevel="1" x14ac:dyDescent="0.35"/>
    <row r="95" spans="2:94" outlineLevel="1" x14ac:dyDescent="0.35">
      <c r="B95" t="s">
        <v>177</v>
      </c>
      <c r="C95">
        <f>CO2e_value_price_base_in</f>
        <v>2010</v>
      </c>
      <c r="D95" s="39" t="s">
        <v>178</v>
      </c>
    </row>
    <row r="96" spans="2:94" outlineLevel="1" x14ac:dyDescent="0.35">
      <c r="B96" t="s">
        <v>179</v>
      </c>
      <c r="C96">
        <f>HLOOKUP(CO2e_value_price_base,GDP_deflator_table[],2,0)</f>
        <v>100</v>
      </c>
      <c r="D96" s="39" t="s">
        <v>180</v>
      </c>
    </row>
    <row r="97" spans="2:95" outlineLevel="1" x14ac:dyDescent="0.35"/>
    <row r="98" spans="2:95" outlineLevel="1" x14ac:dyDescent="0.35">
      <c r="B98" t="s">
        <v>181</v>
      </c>
      <c r="C98">
        <f>Price_base_outputs_in</f>
        <v>2010</v>
      </c>
      <c r="D98" s="39" t="s">
        <v>182</v>
      </c>
    </row>
    <row r="99" spans="2:95" outlineLevel="1" x14ac:dyDescent="0.35">
      <c r="B99" t="s">
        <v>183</v>
      </c>
      <c r="C99">
        <f>HLOOKUP(Price_base_outputs,GDP_deflator_table[],2,0)</f>
        <v>100</v>
      </c>
      <c r="D99" s="39" t="s">
        <v>184</v>
      </c>
    </row>
    <row r="100" spans="2:95" outlineLevel="1" x14ac:dyDescent="0.35">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c r="BI100" s="41"/>
      <c r="BJ100" s="41"/>
      <c r="BK100" s="41"/>
      <c r="BL100" s="41"/>
      <c r="BM100" s="41"/>
      <c r="BN100" s="41"/>
      <c r="BO100" s="41"/>
      <c r="BP100" s="41"/>
      <c r="BQ100" s="41"/>
      <c r="BR100" s="41"/>
      <c r="BS100" s="41"/>
      <c r="BT100" s="41"/>
      <c r="BU100" s="41"/>
      <c r="BV100" s="41"/>
      <c r="BW100" s="41"/>
      <c r="BX100" s="41"/>
      <c r="BY100" s="41"/>
      <c r="BZ100" s="41"/>
      <c r="CA100" s="41"/>
      <c r="CB100" s="41"/>
      <c r="CC100" s="41"/>
      <c r="CD100" s="41"/>
      <c r="CE100" s="41"/>
      <c r="CF100" s="41"/>
      <c r="CG100" s="41"/>
      <c r="CH100" s="41"/>
      <c r="CI100" s="41"/>
      <c r="CJ100" s="41"/>
      <c r="CK100" s="41"/>
      <c r="CL100" s="41"/>
      <c r="CM100" s="41"/>
      <c r="CN100" s="41"/>
      <c r="CO100" s="41"/>
      <c r="CP100" s="41"/>
      <c r="CQ100" s="39"/>
    </row>
    <row r="101" spans="2:95" outlineLevel="1" x14ac:dyDescent="0.35">
      <c r="B101" t="s">
        <v>185</v>
      </c>
      <c r="C101" s="40">
        <f>GDP_deflator_outputs/GDP_deflator_base</f>
        <v>1</v>
      </c>
      <c r="D101" s="53" t="s">
        <v>186</v>
      </c>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c r="BI101" s="41"/>
      <c r="BJ101" s="41"/>
      <c r="BK101" s="41"/>
      <c r="BL101" s="41"/>
      <c r="BM101" s="41"/>
      <c r="BN101" s="41"/>
      <c r="BO101" s="41"/>
      <c r="BP101" s="41"/>
      <c r="BQ101" s="41"/>
      <c r="BR101" s="41"/>
      <c r="BS101" s="41"/>
      <c r="BT101" s="41"/>
      <c r="BU101" s="41"/>
      <c r="BV101" s="41"/>
      <c r="BW101" s="41"/>
      <c r="BX101" s="41"/>
      <c r="BY101" s="41"/>
      <c r="BZ101" s="41"/>
      <c r="CA101" s="41"/>
      <c r="CB101" s="41"/>
      <c r="CC101" s="41"/>
      <c r="CD101" s="41"/>
      <c r="CE101" s="41"/>
      <c r="CF101" s="41"/>
      <c r="CG101" s="41"/>
      <c r="CH101" s="41"/>
      <c r="CI101" s="41"/>
      <c r="CJ101" s="41"/>
      <c r="CK101" s="41"/>
      <c r="CL101" s="41"/>
      <c r="CM101" s="41"/>
      <c r="CN101" s="41"/>
      <c r="CO101" s="41"/>
      <c r="CP101" s="41"/>
      <c r="CQ101" s="39"/>
    </row>
    <row r="102" spans="2:95" outlineLevel="1" x14ac:dyDescent="0.35">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c r="BG102" s="41"/>
      <c r="BH102" s="41"/>
      <c r="BI102" s="41"/>
      <c r="BJ102" s="41"/>
      <c r="BK102" s="41"/>
      <c r="BL102" s="41"/>
      <c r="BM102" s="41"/>
      <c r="BN102" s="41"/>
      <c r="BO102" s="41"/>
      <c r="BP102" s="41"/>
      <c r="BQ102" s="41"/>
      <c r="BR102" s="41"/>
      <c r="BS102" s="41"/>
      <c r="BT102" s="41"/>
      <c r="BU102" s="41"/>
      <c r="BV102" s="41"/>
      <c r="BW102" s="41"/>
      <c r="BX102" s="41"/>
      <c r="BY102" s="41"/>
      <c r="BZ102" s="41"/>
      <c r="CA102" s="41"/>
      <c r="CB102" s="41"/>
      <c r="CC102" s="41"/>
      <c r="CD102" s="41"/>
      <c r="CE102" s="41"/>
      <c r="CF102" s="41"/>
      <c r="CG102" s="41"/>
      <c r="CH102" s="41"/>
      <c r="CI102" s="41"/>
      <c r="CJ102" s="41"/>
      <c r="CK102" s="41"/>
      <c r="CL102" s="41"/>
      <c r="CM102" s="41"/>
      <c r="CN102" s="41"/>
      <c r="CO102" s="41"/>
      <c r="CP102" s="41"/>
      <c r="CQ102" s="39"/>
    </row>
    <row r="103" spans="2:95" outlineLevel="1" x14ac:dyDescent="0.35">
      <c r="B103" t="str">
        <f>"Carbon values in "&amp;Price_base_outputs&amp;" prices"</f>
        <v>Carbon values in 2010 prices</v>
      </c>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c r="BG103" s="41"/>
      <c r="BH103" s="41"/>
      <c r="BI103" s="41"/>
      <c r="BJ103" s="41"/>
      <c r="BK103" s="41"/>
      <c r="BL103" s="41"/>
      <c r="BM103" s="41"/>
      <c r="BN103" s="41"/>
      <c r="BO103" s="41"/>
      <c r="BP103" s="41"/>
      <c r="BQ103" s="41"/>
      <c r="BR103" s="41"/>
      <c r="BS103" s="41"/>
      <c r="BT103" s="41"/>
      <c r="BU103" s="41"/>
      <c r="BV103" s="41"/>
      <c r="BW103" s="41"/>
      <c r="BX103" s="41"/>
      <c r="BY103" s="41"/>
      <c r="BZ103" s="41"/>
      <c r="CA103" s="41"/>
      <c r="CB103" s="41"/>
      <c r="CC103" s="41"/>
      <c r="CD103" s="41"/>
      <c r="CE103" s="41"/>
      <c r="CF103" s="41"/>
      <c r="CG103" s="41"/>
      <c r="CH103" s="41"/>
      <c r="CI103" s="41"/>
      <c r="CJ103" s="41"/>
      <c r="CK103" s="41"/>
      <c r="CL103" s="41"/>
      <c r="CM103" s="41"/>
      <c r="CN103" s="41"/>
      <c r="CO103" s="41"/>
      <c r="CP103" s="41"/>
      <c r="CQ103" s="39"/>
    </row>
    <row r="104" spans="2:95" outlineLevel="1" x14ac:dyDescent="0.35">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41"/>
      <c r="BG104" s="41"/>
      <c r="BH104" s="41"/>
      <c r="BI104" s="41"/>
      <c r="BJ104" s="41"/>
      <c r="BK104" s="41"/>
      <c r="BL104" s="41"/>
      <c r="BM104" s="41"/>
      <c r="BN104" s="41"/>
      <c r="BO104" s="41"/>
      <c r="BP104" s="41"/>
      <c r="BQ104" s="41"/>
      <c r="BR104" s="41"/>
      <c r="BS104" s="41"/>
      <c r="BT104" s="41"/>
      <c r="BU104" s="41"/>
      <c r="BV104" s="41"/>
      <c r="BW104" s="41"/>
      <c r="BX104" s="41"/>
      <c r="BY104" s="41"/>
      <c r="BZ104" s="41"/>
      <c r="CA104" s="41"/>
      <c r="CB104" s="41"/>
      <c r="CC104" s="41"/>
      <c r="CD104" s="41"/>
      <c r="CE104" s="41"/>
      <c r="CF104" s="41"/>
      <c r="CG104" s="41"/>
      <c r="CH104" s="41"/>
      <c r="CI104" s="41"/>
      <c r="CJ104" s="41"/>
      <c r="CK104" s="41"/>
      <c r="CL104" s="41"/>
      <c r="CM104" s="41"/>
      <c r="CN104" s="41"/>
      <c r="CO104" s="41"/>
      <c r="CP104" s="41"/>
      <c r="CQ104" s="39"/>
    </row>
    <row r="105" spans="2:95" outlineLevel="1" x14ac:dyDescent="0.35">
      <c r="B105" t="s">
        <v>187</v>
      </c>
      <c r="D105" s="41">
        <f t="shared" ref="D105:AI105" si="78">IF(Unit_of_account="Factor cost",CO2e_values_factor_low_in* Price_adjustment,CO2e_values_factor_low_in* Price_adjustment*Indirect_tax_correction_factor_in)</f>
        <v>99.861970763565523</v>
      </c>
      <c r="E105" s="41">
        <f t="shared" si="78"/>
        <v>101.38271143509189</v>
      </c>
      <c r="F105" s="41">
        <f t="shared" si="78"/>
        <v>102.92661059400193</v>
      </c>
      <c r="G105" s="41">
        <f t="shared" si="78"/>
        <v>104.49402090761618</v>
      </c>
      <c r="H105" s="41">
        <f t="shared" si="78"/>
        <v>106.08530041382352</v>
      </c>
      <c r="I105" s="41">
        <f t="shared" si="78"/>
        <v>107.70081260286652</v>
      </c>
      <c r="J105" s="41">
        <f t="shared" si="78"/>
        <v>109.34092650037208</v>
      </c>
      <c r="K105" s="41">
        <f t="shared" si="78"/>
        <v>111.0060167516468</v>
      </c>
      <c r="L105" s="41">
        <f t="shared" si="78"/>
        <v>112.69646370725563</v>
      </c>
      <c r="M105" s="41">
        <f t="shared" si="78"/>
        <v>114.4126535099042</v>
      </c>
      <c r="N105" s="41">
        <f t="shared" si="78"/>
        <v>116.15497818264386</v>
      </c>
      <c r="O105" s="41">
        <f t="shared" si="78"/>
        <v>118.33232224557419</v>
      </c>
      <c r="P105" s="41">
        <f t="shared" si="78"/>
        <v>120.13433730515148</v>
      </c>
      <c r="Q105" s="41">
        <f t="shared" si="78"/>
        <v>121.96379421842791</v>
      </c>
      <c r="R105" s="41">
        <f t="shared" si="78"/>
        <v>123.82111088165267</v>
      </c>
      <c r="S105" s="41">
        <f t="shared" si="78"/>
        <v>125.70671155497735</v>
      </c>
      <c r="T105" s="41">
        <f t="shared" si="78"/>
        <v>127.62102695936787</v>
      </c>
      <c r="U105" s="41">
        <f t="shared" si="78"/>
        <v>129.56449437499273</v>
      </c>
      <c r="V105" s="41">
        <f t="shared" si="78"/>
        <v>131.5375577411094</v>
      </c>
      <c r="W105" s="41">
        <f t="shared" si="78"/>
        <v>133.54066775747148</v>
      </c>
      <c r="X105" s="41">
        <f t="shared" si="78"/>
        <v>135.5742819872807</v>
      </c>
      <c r="Y105" s="41">
        <f t="shared" si="78"/>
        <v>137.6388649617063</v>
      </c>
      <c r="Z105" s="41">
        <f t="shared" si="78"/>
        <v>139.73488828599625</v>
      </c>
      <c r="AA105" s="41">
        <f t="shared" si="78"/>
        <v>141.8628307472043</v>
      </c>
      <c r="AB105" s="41">
        <f t="shared" si="78"/>
        <v>144.02317842355768</v>
      </c>
      <c r="AC105" s="41">
        <f t="shared" si="78"/>
        <v>146.21642479549001</v>
      </c>
      <c r="AD105" s="41">
        <f t="shared" si="78"/>
        <v>148.4430708583655</v>
      </c>
      <c r="AE105" s="41">
        <f t="shared" si="78"/>
        <v>150.70362523691929</v>
      </c>
      <c r="AF105" s="41">
        <f t="shared" si="78"/>
        <v>152.99860430144091</v>
      </c>
      <c r="AG105" s="41">
        <f t="shared" si="78"/>
        <v>155.32853228572679</v>
      </c>
      <c r="AH105" s="41">
        <f t="shared" si="78"/>
        <v>157.69394140682923</v>
      </c>
      <c r="AI105" s="41">
        <f t="shared" si="78"/>
        <v>160.05935052793166</v>
      </c>
      <c r="AJ105" s="41">
        <f t="shared" ref="AJ105:BO105" si="79">IF(Unit_of_account="Factor cost",CO2e_values_factor_low_in* Price_adjustment,CO2e_values_factor_low_in* Price_adjustment*Indirect_tax_correction_factor_in)</f>
        <v>162.46024078585066</v>
      </c>
      <c r="AK105" s="41">
        <f t="shared" si="79"/>
        <v>164.89714439763839</v>
      </c>
      <c r="AL105" s="41">
        <f t="shared" si="79"/>
        <v>167.37060156360297</v>
      </c>
      <c r="AM105" s="41">
        <f t="shared" si="79"/>
        <v>169.881160587057</v>
      </c>
      <c r="AN105" s="41">
        <f t="shared" si="79"/>
        <v>172.42937799586284</v>
      </c>
      <c r="AO105" s="41">
        <f t="shared" si="79"/>
        <v>175.01581866580074</v>
      </c>
      <c r="AP105" s="41">
        <f t="shared" si="79"/>
        <v>177.64105594578774</v>
      </c>
      <c r="AQ105" s="41">
        <f t="shared" si="79"/>
        <v>180.30567178497452</v>
      </c>
      <c r="AR105" s="41">
        <f t="shared" si="79"/>
        <v>183.01025686174913</v>
      </c>
      <c r="AS105" s="41">
        <f t="shared" si="79"/>
        <v>185.75541071467535</v>
      </c>
      <c r="AT105" s="41">
        <f t="shared" si="79"/>
        <v>188.54174187539542</v>
      </c>
      <c r="AU105" s="41">
        <f t="shared" si="79"/>
        <v>191.36986800352634</v>
      </c>
      <c r="AV105" s="41">
        <f t="shared" si="79"/>
        <v>194.24041602357923</v>
      </c>
      <c r="AW105" s="41">
        <f t="shared" si="79"/>
        <v>197.15402226393289</v>
      </c>
      <c r="AX105" s="41">
        <f t="shared" si="79"/>
        <v>200.11133259789187</v>
      </c>
      <c r="AY105" s="41">
        <f t="shared" si="79"/>
        <v>203.11300258686023</v>
      </c>
      <c r="AZ105" s="41">
        <f t="shared" si="79"/>
        <v>206.15969762566311</v>
      </c>
      <c r="BA105" s="41">
        <f t="shared" si="79"/>
        <v>209.25209309004802</v>
      </c>
      <c r="BB105" s="41">
        <f t="shared" si="79"/>
        <v>212.39087448639873</v>
      </c>
      <c r="BC105" s="41">
        <f t="shared" si="79"/>
        <v>215.57673760369471</v>
      </c>
      <c r="BD105" s="41">
        <f t="shared" si="79"/>
        <v>218.81038866775012</v>
      </c>
      <c r="BE105" s="41">
        <f t="shared" si="79"/>
        <v>222.09254449776631</v>
      </c>
      <c r="BF105" s="41">
        <f t="shared" si="79"/>
        <v>225.42393266523283</v>
      </c>
      <c r="BG105" s="41">
        <f t="shared" si="79"/>
        <v>228.80529165521128</v>
      </c>
      <c r="BH105" s="41">
        <f t="shared" si="79"/>
        <v>232.23737103003941</v>
      </c>
      <c r="BI105" s="41">
        <f t="shared" si="79"/>
        <v>235.72093159549001</v>
      </c>
      <c r="BJ105" s="41">
        <f t="shared" si="79"/>
        <v>239.25674556942232</v>
      </c>
      <c r="BK105" s="41">
        <f t="shared" si="79"/>
        <v>242.84559675296362</v>
      </c>
      <c r="BL105" s="41">
        <f t="shared" si="79"/>
        <v>246.48828070425807</v>
      </c>
      <c r="BM105" s="41">
        <f t="shared" si="79"/>
        <v>250.18560491482191</v>
      </c>
      <c r="BN105" s="41">
        <f t="shared" si="79"/>
        <v>253.9383889885442</v>
      </c>
      <c r="BO105" s="41">
        <f t="shared" si="79"/>
        <v>257.74746482337235</v>
      </c>
      <c r="BP105" s="41">
        <f t="shared" ref="BP105:CP105" si="80">IF(Unit_of_account="Factor cost",CO2e_values_factor_low_in* Price_adjustment,CO2e_values_factor_low_in* Price_adjustment*Indirect_tax_correction_factor_in)</f>
        <v>261.61367679572288</v>
      </c>
      <c r="BQ105" s="41">
        <f t="shared" si="80"/>
        <v>265.53788194765872</v>
      </c>
      <c r="BR105" s="41">
        <f t="shared" si="80"/>
        <v>269.52095017687355</v>
      </c>
      <c r="BS105" s="41">
        <f t="shared" si="80"/>
        <v>273.56376442952671</v>
      </c>
      <c r="BT105" s="41">
        <f t="shared" si="80"/>
        <v>277.66722089596959</v>
      </c>
      <c r="BU105" s="41">
        <f t="shared" si="80"/>
        <v>281.83222920940909</v>
      </c>
      <c r="BV105" s="41">
        <f t="shared" si="80"/>
        <v>286.05971264755016</v>
      </c>
      <c r="BW105" s="41">
        <f t="shared" si="80"/>
        <v>290.3506083372634</v>
      </c>
      <c r="BX105" s="41">
        <f t="shared" si="80"/>
        <v>294.70586746232237</v>
      </c>
      <c r="BY105" s="41">
        <f t="shared" si="80"/>
        <v>299.12645547425711</v>
      </c>
      <c r="BZ105" s="41">
        <f t="shared" si="80"/>
        <v>303.61335230637098</v>
      </c>
      <c r="CA105" s="41">
        <f t="shared" si="80"/>
        <v>308.16755259096647</v>
      </c>
      <c r="CB105" s="41">
        <f t="shared" si="80"/>
        <v>312.79006587983088</v>
      </c>
      <c r="CC105" s="41">
        <f t="shared" si="80"/>
        <v>317.48191686802835</v>
      </c>
      <c r="CD105" s="41">
        <f t="shared" si="80"/>
        <v>322.24414562104874</v>
      </c>
      <c r="CE105" s="41">
        <f t="shared" si="80"/>
        <v>327.07780780536444</v>
      </c>
      <c r="CF105" s="41">
        <f t="shared" si="80"/>
        <v>331.98397492244487</v>
      </c>
      <c r="CG105" s="41">
        <f t="shared" si="80"/>
        <v>336.96373454628156</v>
      </c>
      <c r="CH105" s="41">
        <f t="shared" si="80"/>
        <v>342.01819056447567</v>
      </c>
      <c r="CI105" s="41">
        <f t="shared" si="80"/>
        <v>347.14846342294283</v>
      </c>
      <c r="CJ105" s="41">
        <f t="shared" si="80"/>
        <v>352.35569037428689</v>
      </c>
      <c r="CK105" s="41">
        <f t="shared" si="80"/>
        <v>357.64102572990123</v>
      </c>
      <c r="CL105" s="41">
        <f t="shared" si="80"/>
        <v>363.0056411158497</v>
      </c>
      <c r="CM105" s="41">
        <f t="shared" si="80"/>
        <v>368.45072573258739</v>
      </c>
      <c r="CN105" s="41">
        <f t="shared" si="80"/>
        <v>373.97748661857622</v>
      </c>
      <c r="CO105" s="41">
        <f t="shared" si="80"/>
        <v>379.58714891785485</v>
      </c>
      <c r="CP105" s="41">
        <f t="shared" si="80"/>
        <v>385.28095615162266</v>
      </c>
      <c r="CQ105" s="39" t="s">
        <v>188</v>
      </c>
    </row>
    <row r="106" spans="2:95" outlineLevel="1" x14ac:dyDescent="0.35">
      <c r="B106" t="s">
        <v>189</v>
      </c>
      <c r="D106" s="41">
        <f t="shared" ref="D106:AI106" si="81">IF(Unit_of_account="Factor cost",CO2e_values_factor_central_in* Price_adjustment,CO2e_values_factor_central_in* Price_adjustment*Indirect_tax_correction_factor_in)</f>
        <v>199.72394152713105</v>
      </c>
      <c r="E106" s="41">
        <f t="shared" si="81"/>
        <v>202.76542287018378</v>
      </c>
      <c r="F106" s="41">
        <f t="shared" si="81"/>
        <v>205.85322118800386</v>
      </c>
      <c r="G106" s="41">
        <f t="shared" si="81"/>
        <v>208.98804181523235</v>
      </c>
      <c r="H106" s="41">
        <f t="shared" si="81"/>
        <v>212.17060082764704</v>
      </c>
      <c r="I106" s="41">
        <f t="shared" si="81"/>
        <v>215.40162520573304</v>
      </c>
      <c r="J106" s="41">
        <f t="shared" si="81"/>
        <v>218.68185300074416</v>
      </c>
      <c r="K106" s="41">
        <f t="shared" si="81"/>
        <v>222.01203350329359</v>
      </c>
      <c r="L106" s="41">
        <f t="shared" si="81"/>
        <v>225.39292741451126</v>
      </c>
      <c r="M106" s="41">
        <f t="shared" si="81"/>
        <v>228.82530701980841</v>
      </c>
      <c r="N106" s="41">
        <f t="shared" si="81"/>
        <v>232.30995636528772</v>
      </c>
      <c r="O106" s="41">
        <f t="shared" si="81"/>
        <v>236.66464449114838</v>
      </c>
      <c r="P106" s="41">
        <f t="shared" si="81"/>
        <v>240.26867461030295</v>
      </c>
      <c r="Q106" s="41">
        <f t="shared" si="81"/>
        <v>243.92758843685581</v>
      </c>
      <c r="R106" s="41">
        <f t="shared" si="81"/>
        <v>247.64222176330534</v>
      </c>
      <c r="S106" s="41">
        <f t="shared" si="81"/>
        <v>251.41342310995469</v>
      </c>
      <c r="T106" s="41">
        <f t="shared" si="81"/>
        <v>255.24205391873573</v>
      </c>
      <c r="U106" s="41">
        <f t="shared" si="81"/>
        <v>259.12898874998547</v>
      </c>
      <c r="V106" s="41">
        <f t="shared" si="81"/>
        <v>263.07511548221879</v>
      </c>
      <c r="W106" s="41">
        <f t="shared" si="81"/>
        <v>267.08133551494296</v>
      </c>
      <c r="X106" s="41">
        <f t="shared" si="81"/>
        <v>271.1485639745614</v>
      </c>
      <c r="Y106" s="41">
        <f t="shared" si="81"/>
        <v>275.27772992341261</v>
      </c>
      <c r="Z106" s="41">
        <f t="shared" si="81"/>
        <v>279.4697765719925</v>
      </c>
      <c r="AA106" s="41">
        <f t="shared" si="81"/>
        <v>283.7256614944086</v>
      </c>
      <c r="AB106" s="41">
        <f t="shared" si="81"/>
        <v>288.04635684711536</v>
      </c>
      <c r="AC106" s="41">
        <f t="shared" si="81"/>
        <v>292.43284959098003</v>
      </c>
      <c r="AD106" s="41">
        <f t="shared" si="81"/>
        <v>296.886141716731</v>
      </c>
      <c r="AE106" s="41">
        <f t="shared" si="81"/>
        <v>301.40725047383859</v>
      </c>
      <c r="AF106" s="41">
        <f t="shared" si="81"/>
        <v>305.99720860288181</v>
      </c>
      <c r="AG106" s="41">
        <f t="shared" si="81"/>
        <v>310.65706457145359</v>
      </c>
      <c r="AH106" s="41">
        <f t="shared" si="81"/>
        <v>315.38788281365845</v>
      </c>
      <c r="AI106" s="41">
        <f t="shared" si="81"/>
        <v>320.11870105586331</v>
      </c>
      <c r="AJ106" s="41">
        <f t="shared" ref="AJ106:BO106" si="82">IF(Unit_of_account="Factor cost",CO2e_values_factor_central_in* Price_adjustment,CO2e_values_factor_central_in* Price_adjustment*Indirect_tax_correction_factor_in)</f>
        <v>324.92048157170132</v>
      </c>
      <c r="AK106" s="41">
        <f t="shared" si="82"/>
        <v>329.79428879527677</v>
      </c>
      <c r="AL106" s="41">
        <f t="shared" si="82"/>
        <v>334.74120312720595</v>
      </c>
      <c r="AM106" s="41">
        <f t="shared" si="82"/>
        <v>339.76232117411399</v>
      </c>
      <c r="AN106" s="41">
        <f t="shared" si="82"/>
        <v>344.85875599172567</v>
      </c>
      <c r="AO106" s="41">
        <f t="shared" si="82"/>
        <v>350.03163733160147</v>
      </c>
      <c r="AP106" s="41">
        <f t="shared" si="82"/>
        <v>355.28211189157548</v>
      </c>
      <c r="AQ106" s="41">
        <f t="shared" si="82"/>
        <v>360.61134356994904</v>
      </c>
      <c r="AR106" s="41">
        <f t="shared" si="82"/>
        <v>366.02051372349825</v>
      </c>
      <c r="AS106" s="41">
        <f t="shared" si="82"/>
        <v>371.5108214293507</v>
      </c>
      <c r="AT106" s="41">
        <f t="shared" si="82"/>
        <v>377.08348375079083</v>
      </c>
      <c r="AU106" s="41">
        <f t="shared" si="82"/>
        <v>382.73973600705267</v>
      </c>
      <c r="AV106" s="41">
        <f t="shared" si="82"/>
        <v>388.48083204715846</v>
      </c>
      <c r="AW106" s="41">
        <f t="shared" si="82"/>
        <v>394.30804452786577</v>
      </c>
      <c r="AX106" s="41">
        <f t="shared" si="82"/>
        <v>400.22266519578375</v>
      </c>
      <c r="AY106" s="41">
        <f t="shared" si="82"/>
        <v>406.22600517372047</v>
      </c>
      <c r="AZ106" s="41">
        <f t="shared" si="82"/>
        <v>412.31939525132623</v>
      </c>
      <c r="BA106" s="41">
        <f t="shared" si="82"/>
        <v>418.50418618009604</v>
      </c>
      <c r="BB106" s="41">
        <f t="shared" si="82"/>
        <v>424.78174897279746</v>
      </c>
      <c r="BC106" s="41">
        <f t="shared" si="82"/>
        <v>431.15347520738942</v>
      </c>
      <c r="BD106" s="41">
        <f t="shared" si="82"/>
        <v>437.62077733550024</v>
      </c>
      <c r="BE106" s="41">
        <f t="shared" si="82"/>
        <v>444.18508899553262</v>
      </c>
      <c r="BF106" s="41">
        <f t="shared" si="82"/>
        <v>450.84786533046565</v>
      </c>
      <c r="BG106" s="41">
        <f t="shared" si="82"/>
        <v>457.61058331042256</v>
      </c>
      <c r="BH106" s="41">
        <f t="shared" si="82"/>
        <v>464.47474206007882</v>
      </c>
      <c r="BI106" s="41">
        <f t="shared" si="82"/>
        <v>471.44186319098003</v>
      </c>
      <c r="BJ106" s="41">
        <f t="shared" si="82"/>
        <v>478.51349113884464</v>
      </c>
      <c r="BK106" s="41">
        <f t="shared" si="82"/>
        <v>485.69119350592723</v>
      </c>
      <c r="BL106" s="41">
        <f t="shared" si="82"/>
        <v>492.97656140851615</v>
      </c>
      <c r="BM106" s="41">
        <f t="shared" si="82"/>
        <v>500.37120982964382</v>
      </c>
      <c r="BN106" s="41">
        <f t="shared" si="82"/>
        <v>507.87677797708841</v>
      </c>
      <c r="BO106" s="41">
        <f t="shared" si="82"/>
        <v>515.49492964674471</v>
      </c>
      <c r="BP106" s="41">
        <f t="shared" ref="BP106:CP106" si="83">IF(Unit_of_account="Factor cost",CO2e_values_factor_central_in* Price_adjustment,CO2e_values_factor_central_in* Price_adjustment*Indirect_tax_correction_factor_in)</f>
        <v>523.22735359144576</v>
      </c>
      <c r="BQ106" s="41">
        <f t="shared" si="83"/>
        <v>531.07576389531744</v>
      </c>
      <c r="BR106" s="41">
        <f t="shared" si="83"/>
        <v>539.04190035374711</v>
      </c>
      <c r="BS106" s="41">
        <f t="shared" si="83"/>
        <v>547.12752885905343</v>
      </c>
      <c r="BT106" s="41">
        <f t="shared" si="83"/>
        <v>555.33444179193918</v>
      </c>
      <c r="BU106" s="41">
        <f t="shared" si="83"/>
        <v>563.66445841881819</v>
      </c>
      <c r="BV106" s="41">
        <f t="shared" si="83"/>
        <v>572.11942529510031</v>
      </c>
      <c r="BW106" s="41">
        <f t="shared" si="83"/>
        <v>580.70121667452679</v>
      </c>
      <c r="BX106" s="41">
        <f t="shared" si="83"/>
        <v>589.41173492464475</v>
      </c>
      <c r="BY106" s="41">
        <f t="shared" si="83"/>
        <v>598.25291094851423</v>
      </c>
      <c r="BZ106" s="41">
        <f t="shared" si="83"/>
        <v>607.22670461274197</v>
      </c>
      <c r="CA106" s="41">
        <f t="shared" si="83"/>
        <v>616.33510518193293</v>
      </c>
      <c r="CB106" s="41">
        <f t="shared" si="83"/>
        <v>625.58013175966175</v>
      </c>
      <c r="CC106" s="41">
        <f t="shared" si="83"/>
        <v>634.9638337360567</v>
      </c>
      <c r="CD106" s="41">
        <f t="shared" si="83"/>
        <v>644.48829124209749</v>
      </c>
      <c r="CE106" s="41">
        <f t="shared" si="83"/>
        <v>654.15561561072889</v>
      </c>
      <c r="CF106" s="41">
        <f t="shared" si="83"/>
        <v>663.96794984488974</v>
      </c>
      <c r="CG106" s="41">
        <f t="shared" si="83"/>
        <v>673.92746909256311</v>
      </c>
      <c r="CH106" s="41">
        <f t="shared" si="83"/>
        <v>684.03638112895135</v>
      </c>
      <c r="CI106" s="41">
        <f t="shared" si="83"/>
        <v>694.29692684588565</v>
      </c>
      <c r="CJ106" s="41">
        <f t="shared" si="83"/>
        <v>704.71138074857379</v>
      </c>
      <c r="CK106" s="41">
        <f t="shared" si="83"/>
        <v>715.28205145980246</v>
      </c>
      <c r="CL106" s="41">
        <f t="shared" si="83"/>
        <v>726.0112822316994</v>
      </c>
      <c r="CM106" s="41">
        <f t="shared" si="83"/>
        <v>736.90145146517477</v>
      </c>
      <c r="CN106" s="41">
        <f t="shared" si="83"/>
        <v>747.95497323715244</v>
      </c>
      <c r="CO106" s="41">
        <f t="shared" si="83"/>
        <v>759.17429783570969</v>
      </c>
      <c r="CP106" s="41">
        <f t="shared" si="83"/>
        <v>770.56191230324532</v>
      </c>
      <c r="CQ106" s="39" t="s">
        <v>190</v>
      </c>
    </row>
    <row r="107" spans="2:95" outlineLevel="1" x14ac:dyDescent="0.35">
      <c r="B107" t="s">
        <v>191</v>
      </c>
      <c r="D107" s="41">
        <f t="shared" ref="D107:AI107" si="84">IF(Unit_of_account="Factor cost",CO2e_values_factor_high_in* Price_adjustment,CO2e_values_factor_high_in* Price_adjustment*Indirect_tax_correction_factor_in)</f>
        <v>299.58591229069651</v>
      </c>
      <c r="E107" s="41">
        <f t="shared" si="84"/>
        <v>304.14813430527573</v>
      </c>
      <c r="F107" s="41">
        <f t="shared" si="84"/>
        <v>308.77983178200572</v>
      </c>
      <c r="G107" s="41">
        <f t="shared" si="84"/>
        <v>313.48206272284853</v>
      </c>
      <c r="H107" s="41">
        <f t="shared" si="84"/>
        <v>318.25590124147055</v>
      </c>
      <c r="I107" s="41">
        <f t="shared" si="84"/>
        <v>323.10243780859952</v>
      </c>
      <c r="J107" s="41">
        <f t="shared" si="84"/>
        <v>328.02277950111625</v>
      </c>
      <c r="K107" s="41">
        <f t="shared" si="84"/>
        <v>333.01805025494042</v>
      </c>
      <c r="L107" s="41">
        <f t="shared" si="84"/>
        <v>338.08939112176688</v>
      </c>
      <c r="M107" s="41">
        <f t="shared" si="84"/>
        <v>343.23796052971261</v>
      </c>
      <c r="N107" s="41">
        <f t="shared" si="84"/>
        <v>348.46493454793153</v>
      </c>
      <c r="O107" s="41">
        <f t="shared" si="84"/>
        <v>354.99696673672258</v>
      </c>
      <c r="P107" s="41">
        <f t="shared" si="84"/>
        <v>360.40301191545444</v>
      </c>
      <c r="Q107" s="41">
        <f t="shared" si="84"/>
        <v>365.89138265528373</v>
      </c>
      <c r="R107" s="41">
        <f t="shared" si="84"/>
        <v>371.46333264495797</v>
      </c>
      <c r="S107" s="41">
        <f t="shared" si="84"/>
        <v>377.1201346649321</v>
      </c>
      <c r="T107" s="41">
        <f t="shared" si="84"/>
        <v>382.86308087810363</v>
      </c>
      <c r="U107" s="41">
        <f t="shared" si="84"/>
        <v>388.69348312497823</v>
      </c>
      <c r="V107" s="41">
        <f t="shared" si="84"/>
        <v>394.61267322332816</v>
      </c>
      <c r="W107" s="41">
        <f t="shared" si="84"/>
        <v>400.62200327241442</v>
      </c>
      <c r="X107" s="41">
        <f t="shared" si="84"/>
        <v>406.72284596184204</v>
      </c>
      <c r="Y107" s="41">
        <f t="shared" si="84"/>
        <v>412.91659488511891</v>
      </c>
      <c r="Z107" s="41">
        <f t="shared" si="84"/>
        <v>419.20466485798875</v>
      </c>
      <c r="AA107" s="41">
        <f t="shared" si="84"/>
        <v>425.58849224161287</v>
      </c>
      <c r="AB107" s="41">
        <f t="shared" si="84"/>
        <v>432.06953527067299</v>
      </c>
      <c r="AC107" s="41">
        <f t="shared" si="84"/>
        <v>438.6492743864701</v>
      </c>
      <c r="AD107" s="41">
        <f t="shared" si="84"/>
        <v>445.32921257509651</v>
      </c>
      <c r="AE107" s="41">
        <f t="shared" si="84"/>
        <v>452.11087571075791</v>
      </c>
      <c r="AF107" s="41">
        <f t="shared" si="84"/>
        <v>458.99581290432269</v>
      </c>
      <c r="AG107" s="41">
        <f t="shared" si="84"/>
        <v>465.98559685718038</v>
      </c>
      <c r="AH107" s="41">
        <f t="shared" si="84"/>
        <v>473.0818242204877</v>
      </c>
      <c r="AI107" s="41">
        <f t="shared" si="84"/>
        <v>480.17805158379502</v>
      </c>
      <c r="AJ107" s="41">
        <f t="shared" ref="AJ107:BO107" si="85">IF(Unit_of_account="Factor cost",CO2e_values_factor_high_in* Price_adjustment,CO2e_values_factor_high_in* Price_adjustment*Indirect_tax_correction_factor_in)</f>
        <v>487.38072235755186</v>
      </c>
      <c r="AK107" s="41">
        <f t="shared" si="85"/>
        <v>494.69143319291516</v>
      </c>
      <c r="AL107" s="41">
        <f t="shared" si="85"/>
        <v>502.11180469080887</v>
      </c>
      <c r="AM107" s="41">
        <f t="shared" si="85"/>
        <v>509.64348176117096</v>
      </c>
      <c r="AN107" s="41">
        <f t="shared" si="85"/>
        <v>517.28813398758848</v>
      </c>
      <c r="AO107" s="41">
        <f t="shared" si="85"/>
        <v>525.04745599740227</v>
      </c>
      <c r="AP107" s="41">
        <f t="shared" si="85"/>
        <v>532.92316783736317</v>
      </c>
      <c r="AQ107" s="41">
        <f t="shared" si="85"/>
        <v>540.91701535492348</v>
      </c>
      <c r="AR107" s="41">
        <f t="shared" si="85"/>
        <v>549.03077058524741</v>
      </c>
      <c r="AS107" s="41">
        <f t="shared" si="85"/>
        <v>557.26623214402605</v>
      </c>
      <c r="AT107" s="41">
        <f t="shared" si="85"/>
        <v>565.62522562618631</v>
      </c>
      <c r="AU107" s="41">
        <f t="shared" si="85"/>
        <v>574.10960401057912</v>
      </c>
      <c r="AV107" s="41">
        <f t="shared" si="85"/>
        <v>582.72124807073772</v>
      </c>
      <c r="AW107" s="41">
        <f t="shared" si="85"/>
        <v>591.46206679179875</v>
      </c>
      <c r="AX107" s="41">
        <f t="shared" si="85"/>
        <v>600.33399779367562</v>
      </c>
      <c r="AY107" s="41">
        <f t="shared" si="85"/>
        <v>609.33900776058067</v>
      </c>
      <c r="AZ107" s="41">
        <f t="shared" si="85"/>
        <v>618.47909287698928</v>
      </c>
      <c r="BA107" s="41">
        <f t="shared" si="85"/>
        <v>627.75627927014409</v>
      </c>
      <c r="BB107" s="41">
        <f t="shared" si="85"/>
        <v>637.17262345919607</v>
      </c>
      <c r="BC107" s="41">
        <f t="shared" si="85"/>
        <v>646.73021281108402</v>
      </c>
      <c r="BD107" s="41">
        <f t="shared" si="85"/>
        <v>656.43116600325027</v>
      </c>
      <c r="BE107" s="41">
        <f t="shared" si="85"/>
        <v>666.27763349329894</v>
      </c>
      <c r="BF107" s="41">
        <f t="shared" si="85"/>
        <v>676.27179799569853</v>
      </c>
      <c r="BG107" s="41">
        <f t="shared" si="85"/>
        <v>686.41587496563386</v>
      </c>
      <c r="BH107" s="41">
        <f t="shared" si="85"/>
        <v>696.71211309011824</v>
      </c>
      <c r="BI107" s="41">
        <f t="shared" si="85"/>
        <v>707.16279478646993</v>
      </c>
      <c r="BJ107" s="41">
        <f t="shared" si="85"/>
        <v>717.77023670826691</v>
      </c>
      <c r="BK107" s="41">
        <f t="shared" si="85"/>
        <v>728.53679025889085</v>
      </c>
      <c r="BL107" s="41">
        <f t="shared" si="85"/>
        <v>739.46484211277414</v>
      </c>
      <c r="BM107" s="41">
        <f t="shared" si="85"/>
        <v>750.55681474446556</v>
      </c>
      <c r="BN107" s="41">
        <f t="shared" si="85"/>
        <v>761.81516696563256</v>
      </c>
      <c r="BO107" s="41">
        <f t="shared" si="85"/>
        <v>773.24239447011689</v>
      </c>
      <c r="BP107" s="41">
        <f t="shared" ref="BP107:CP107" si="86">IF(Unit_of_account="Factor cost",CO2e_values_factor_high_in* Price_adjustment,CO2e_values_factor_high_in* Price_adjustment*Indirect_tax_correction_factor_in)</f>
        <v>784.84103038716864</v>
      </c>
      <c r="BQ107" s="41">
        <f t="shared" si="86"/>
        <v>796.61364584297621</v>
      </c>
      <c r="BR107" s="41">
        <f t="shared" si="86"/>
        <v>808.56285053062061</v>
      </c>
      <c r="BS107" s="41">
        <f t="shared" si="86"/>
        <v>820.69129328858014</v>
      </c>
      <c r="BT107" s="41">
        <f t="shared" si="86"/>
        <v>833.00166268790861</v>
      </c>
      <c r="BU107" s="41">
        <f t="shared" si="86"/>
        <v>845.49668762822716</v>
      </c>
      <c r="BV107" s="41">
        <f t="shared" si="86"/>
        <v>858.17913794265041</v>
      </c>
      <c r="BW107" s="41">
        <f t="shared" si="86"/>
        <v>871.05182501179013</v>
      </c>
      <c r="BX107" s="41">
        <f t="shared" si="86"/>
        <v>884.11760238696706</v>
      </c>
      <c r="BY107" s="41">
        <f t="shared" si="86"/>
        <v>897.37936642277134</v>
      </c>
      <c r="BZ107" s="41">
        <f t="shared" si="86"/>
        <v>910.84005691911284</v>
      </c>
      <c r="CA107" s="41">
        <f t="shared" si="86"/>
        <v>924.50265777289951</v>
      </c>
      <c r="CB107" s="41">
        <f t="shared" si="86"/>
        <v>938.37019763949286</v>
      </c>
      <c r="CC107" s="41">
        <f t="shared" si="86"/>
        <v>952.44575060408511</v>
      </c>
      <c r="CD107" s="41">
        <f t="shared" si="86"/>
        <v>966.73243686314606</v>
      </c>
      <c r="CE107" s="41">
        <f t="shared" si="86"/>
        <v>981.23342341609327</v>
      </c>
      <c r="CF107" s="41">
        <f t="shared" si="86"/>
        <v>995.95192476733462</v>
      </c>
      <c r="CG107" s="41">
        <f t="shared" si="86"/>
        <v>1010.8912036388446</v>
      </c>
      <c r="CH107" s="41">
        <f t="shared" si="86"/>
        <v>1026.0545716934271</v>
      </c>
      <c r="CI107" s="41">
        <f t="shared" si="86"/>
        <v>1041.4453902688285</v>
      </c>
      <c r="CJ107" s="41">
        <f t="shared" si="86"/>
        <v>1057.0670711228609</v>
      </c>
      <c r="CK107" s="41">
        <f t="shared" si="86"/>
        <v>1072.9230771897037</v>
      </c>
      <c r="CL107" s="41">
        <f t="shared" si="86"/>
        <v>1089.0169233475492</v>
      </c>
      <c r="CM107" s="41">
        <f t="shared" si="86"/>
        <v>1105.3521771977621</v>
      </c>
      <c r="CN107" s="41">
        <f t="shared" si="86"/>
        <v>1121.9324598557287</v>
      </c>
      <c r="CO107" s="41">
        <f t="shared" si="86"/>
        <v>1138.7614467535645</v>
      </c>
      <c r="CP107" s="41">
        <f t="shared" si="86"/>
        <v>1155.8428684548678</v>
      </c>
      <c r="CQ107" s="39" t="s">
        <v>192</v>
      </c>
    </row>
    <row r="108" spans="2:95" outlineLevel="1" x14ac:dyDescent="0.35"/>
    <row r="109" spans="2:95" s="44" customFormat="1" ht="15.5" outlineLevel="1" x14ac:dyDescent="0.35">
      <c r="B109" s="44" t="s">
        <v>193</v>
      </c>
    </row>
    <row r="110" spans="2:95" outlineLevel="1" x14ac:dyDescent="0.35">
      <c r="B110" s="39" t="s">
        <v>194</v>
      </c>
    </row>
    <row r="111" spans="2:95" outlineLevel="1" x14ac:dyDescent="0.35">
      <c r="B111" t="s">
        <v>195</v>
      </c>
      <c r="D111" s="41">
        <f t="shared" ref="D111:AI111" si="87">CO2e_values_low*-Non_traded_emissions_TOTAL_change</f>
        <v>0</v>
      </c>
      <c r="E111" s="41">
        <f t="shared" si="87"/>
        <v>0</v>
      </c>
      <c r="F111" s="41">
        <f t="shared" si="87"/>
        <v>0</v>
      </c>
      <c r="G111" s="41">
        <f t="shared" si="87"/>
        <v>0</v>
      </c>
      <c r="H111" s="41">
        <f t="shared" si="87"/>
        <v>0</v>
      </c>
      <c r="I111" s="41">
        <f t="shared" si="87"/>
        <v>0</v>
      </c>
      <c r="J111" s="41">
        <f t="shared" si="87"/>
        <v>0</v>
      </c>
      <c r="K111" s="41">
        <f t="shared" si="87"/>
        <v>0</v>
      </c>
      <c r="L111" s="41">
        <f t="shared" si="87"/>
        <v>0</v>
      </c>
      <c r="M111" s="41">
        <f t="shared" si="87"/>
        <v>0</v>
      </c>
      <c r="N111" s="41">
        <f t="shared" si="87"/>
        <v>0</v>
      </c>
      <c r="O111" s="41">
        <f t="shared" si="87"/>
        <v>0</v>
      </c>
      <c r="P111" s="41">
        <f t="shared" si="87"/>
        <v>0</v>
      </c>
      <c r="Q111" s="41">
        <f t="shared" si="87"/>
        <v>0</v>
      </c>
      <c r="R111" s="41">
        <f t="shared" si="87"/>
        <v>0</v>
      </c>
      <c r="S111" s="41">
        <f t="shared" si="87"/>
        <v>0</v>
      </c>
      <c r="T111" s="41">
        <f t="shared" si="87"/>
        <v>0</v>
      </c>
      <c r="U111" s="41">
        <f t="shared" si="87"/>
        <v>0</v>
      </c>
      <c r="V111" s="41">
        <f t="shared" si="87"/>
        <v>0</v>
      </c>
      <c r="W111" s="41">
        <f t="shared" si="87"/>
        <v>0</v>
      </c>
      <c r="X111" s="41">
        <f t="shared" si="87"/>
        <v>0</v>
      </c>
      <c r="Y111" s="41">
        <f t="shared" si="87"/>
        <v>0</v>
      </c>
      <c r="Z111" s="41">
        <f t="shared" si="87"/>
        <v>0</v>
      </c>
      <c r="AA111" s="41">
        <f t="shared" si="87"/>
        <v>0</v>
      </c>
      <c r="AB111" s="41">
        <f t="shared" si="87"/>
        <v>0</v>
      </c>
      <c r="AC111" s="41">
        <f t="shared" si="87"/>
        <v>0</v>
      </c>
      <c r="AD111" s="41">
        <f t="shared" si="87"/>
        <v>0</v>
      </c>
      <c r="AE111" s="41">
        <f t="shared" si="87"/>
        <v>0</v>
      </c>
      <c r="AF111" s="41">
        <f t="shared" si="87"/>
        <v>0</v>
      </c>
      <c r="AG111" s="41">
        <f t="shared" si="87"/>
        <v>0</v>
      </c>
      <c r="AH111" s="41">
        <f t="shared" si="87"/>
        <v>0</v>
      </c>
      <c r="AI111" s="41">
        <f t="shared" si="87"/>
        <v>0</v>
      </c>
      <c r="AJ111" s="41">
        <f t="shared" ref="AJ111:BO111" si="88">CO2e_values_low*-Non_traded_emissions_TOTAL_change</f>
        <v>0</v>
      </c>
      <c r="AK111" s="41">
        <f t="shared" si="88"/>
        <v>0</v>
      </c>
      <c r="AL111" s="41">
        <f t="shared" si="88"/>
        <v>0</v>
      </c>
      <c r="AM111" s="41">
        <f t="shared" si="88"/>
        <v>0</v>
      </c>
      <c r="AN111" s="41">
        <f t="shared" si="88"/>
        <v>0</v>
      </c>
      <c r="AO111" s="41">
        <f t="shared" si="88"/>
        <v>0</v>
      </c>
      <c r="AP111" s="41">
        <f t="shared" si="88"/>
        <v>0</v>
      </c>
      <c r="AQ111" s="41">
        <f t="shared" si="88"/>
        <v>0</v>
      </c>
      <c r="AR111" s="41">
        <f t="shared" si="88"/>
        <v>0</v>
      </c>
      <c r="AS111" s="41">
        <f t="shared" si="88"/>
        <v>0</v>
      </c>
      <c r="AT111" s="41">
        <f t="shared" si="88"/>
        <v>0</v>
      </c>
      <c r="AU111" s="41">
        <f t="shared" si="88"/>
        <v>0</v>
      </c>
      <c r="AV111" s="41">
        <f t="shared" si="88"/>
        <v>0</v>
      </c>
      <c r="AW111" s="41">
        <f t="shared" si="88"/>
        <v>0</v>
      </c>
      <c r="AX111" s="41">
        <f t="shared" si="88"/>
        <v>0</v>
      </c>
      <c r="AY111" s="41">
        <f t="shared" si="88"/>
        <v>0</v>
      </c>
      <c r="AZ111" s="41">
        <f t="shared" si="88"/>
        <v>0</v>
      </c>
      <c r="BA111" s="41">
        <f t="shared" si="88"/>
        <v>0</v>
      </c>
      <c r="BB111" s="41">
        <f t="shared" si="88"/>
        <v>0</v>
      </c>
      <c r="BC111" s="41">
        <f t="shared" si="88"/>
        <v>0</v>
      </c>
      <c r="BD111" s="41">
        <f t="shared" si="88"/>
        <v>0</v>
      </c>
      <c r="BE111" s="41">
        <f t="shared" si="88"/>
        <v>0</v>
      </c>
      <c r="BF111" s="41">
        <f t="shared" si="88"/>
        <v>0</v>
      </c>
      <c r="BG111" s="41">
        <f t="shared" si="88"/>
        <v>0</v>
      </c>
      <c r="BH111" s="41">
        <f t="shared" si="88"/>
        <v>0</v>
      </c>
      <c r="BI111" s="41">
        <f t="shared" si="88"/>
        <v>0</v>
      </c>
      <c r="BJ111" s="41">
        <f t="shared" si="88"/>
        <v>0</v>
      </c>
      <c r="BK111" s="41">
        <f t="shared" si="88"/>
        <v>0</v>
      </c>
      <c r="BL111" s="41">
        <f t="shared" si="88"/>
        <v>0</v>
      </c>
      <c r="BM111" s="41">
        <f t="shared" si="88"/>
        <v>0</v>
      </c>
      <c r="BN111" s="41">
        <f t="shared" si="88"/>
        <v>0</v>
      </c>
      <c r="BO111" s="41">
        <f t="shared" si="88"/>
        <v>0</v>
      </c>
      <c r="BP111" s="41">
        <f t="shared" ref="BP111:CP111" si="89">CO2e_values_low*-Non_traded_emissions_TOTAL_change</f>
        <v>0</v>
      </c>
      <c r="BQ111" s="41">
        <f t="shared" si="89"/>
        <v>0</v>
      </c>
      <c r="BR111" s="41">
        <f t="shared" si="89"/>
        <v>0</v>
      </c>
      <c r="BS111" s="41">
        <f t="shared" si="89"/>
        <v>0</v>
      </c>
      <c r="BT111" s="41">
        <f t="shared" si="89"/>
        <v>0</v>
      </c>
      <c r="BU111" s="41">
        <f t="shared" si="89"/>
        <v>0</v>
      </c>
      <c r="BV111" s="41">
        <f t="shared" si="89"/>
        <v>0</v>
      </c>
      <c r="BW111" s="41">
        <f t="shared" si="89"/>
        <v>0</v>
      </c>
      <c r="BX111" s="41">
        <f t="shared" si="89"/>
        <v>0</v>
      </c>
      <c r="BY111" s="41">
        <f t="shared" si="89"/>
        <v>0</v>
      </c>
      <c r="BZ111" s="41">
        <f t="shared" si="89"/>
        <v>0</v>
      </c>
      <c r="CA111" s="41">
        <f t="shared" si="89"/>
        <v>0</v>
      </c>
      <c r="CB111" s="41">
        <f t="shared" si="89"/>
        <v>0</v>
      </c>
      <c r="CC111" s="41">
        <f t="shared" si="89"/>
        <v>0</v>
      </c>
      <c r="CD111" s="41">
        <f t="shared" si="89"/>
        <v>0</v>
      </c>
      <c r="CE111" s="41">
        <f t="shared" si="89"/>
        <v>0</v>
      </c>
      <c r="CF111" s="41">
        <f t="shared" si="89"/>
        <v>0</v>
      </c>
      <c r="CG111" s="41">
        <f t="shared" si="89"/>
        <v>0</v>
      </c>
      <c r="CH111" s="41">
        <f t="shared" si="89"/>
        <v>0</v>
      </c>
      <c r="CI111" s="41">
        <f t="shared" si="89"/>
        <v>0</v>
      </c>
      <c r="CJ111" s="41">
        <f t="shared" si="89"/>
        <v>0</v>
      </c>
      <c r="CK111" s="41">
        <f t="shared" si="89"/>
        <v>0</v>
      </c>
      <c r="CL111" s="41">
        <f t="shared" si="89"/>
        <v>0</v>
      </c>
      <c r="CM111" s="41">
        <f t="shared" si="89"/>
        <v>0</v>
      </c>
      <c r="CN111" s="41">
        <f t="shared" si="89"/>
        <v>0</v>
      </c>
      <c r="CO111" s="41">
        <f t="shared" si="89"/>
        <v>0</v>
      </c>
      <c r="CP111" s="41">
        <f t="shared" si="89"/>
        <v>0</v>
      </c>
      <c r="CQ111" s="39" t="s">
        <v>196</v>
      </c>
    </row>
    <row r="112" spans="2:95" outlineLevel="1" x14ac:dyDescent="0.35">
      <c r="B112" t="s">
        <v>197</v>
      </c>
      <c r="D112" s="41">
        <f t="shared" ref="D112:AI112" si="90">CO2e_values_central*-Non_traded_emissions_TOTAL_change</f>
        <v>0</v>
      </c>
      <c r="E112" s="41">
        <f t="shared" si="90"/>
        <v>0</v>
      </c>
      <c r="F112" s="41">
        <f t="shared" si="90"/>
        <v>0</v>
      </c>
      <c r="G112" s="41">
        <f t="shared" si="90"/>
        <v>0</v>
      </c>
      <c r="H112" s="41">
        <f t="shared" si="90"/>
        <v>0</v>
      </c>
      <c r="I112" s="41">
        <f t="shared" si="90"/>
        <v>0</v>
      </c>
      <c r="J112" s="41">
        <f t="shared" si="90"/>
        <v>0</v>
      </c>
      <c r="K112" s="41">
        <f t="shared" si="90"/>
        <v>0</v>
      </c>
      <c r="L112" s="41">
        <f t="shared" si="90"/>
        <v>0</v>
      </c>
      <c r="M112" s="41">
        <f t="shared" si="90"/>
        <v>0</v>
      </c>
      <c r="N112" s="41">
        <f t="shared" si="90"/>
        <v>0</v>
      </c>
      <c r="O112" s="41">
        <f t="shared" si="90"/>
        <v>0</v>
      </c>
      <c r="P112" s="41">
        <f t="shared" si="90"/>
        <v>0</v>
      </c>
      <c r="Q112" s="41">
        <f t="shared" si="90"/>
        <v>0</v>
      </c>
      <c r="R112" s="41">
        <f t="shared" si="90"/>
        <v>0</v>
      </c>
      <c r="S112" s="41">
        <f t="shared" si="90"/>
        <v>0</v>
      </c>
      <c r="T112" s="41">
        <f t="shared" si="90"/>
        <v>0</v>
      </c>
      <c r="U112" s="41">
        <f t="shared" si="90"/>
        <v>0</v>
      </c>
      <c r="V112" s="41">
        <f t="shared" si="90"/>
        <v>0</v>
      </c>
      <c r="W112" s="41">
        <f t="shared" si="90"/>
        <v>0</v>
      </c>
      <c r="X112" s="41">
        <f t="shared" si="90"/>
        <v>0</v>
      </c>
      <c r="Y112" s="41">
        <f t="shared" si="90"/>
        <v>0</v>
      </c>
      <c r="Z112" s="41">
        <f t="shared" si="90"/>
        <v>0</v>
      </c>
      <c r="AA112" s="41">
        <f t="shared" si="90"/>
        <v>0</v>
      </c>
      <c r="AB112" s="41">
        <f t="shared" si="90"/>
        <v>0</v>
      </c>
      <c r="AC112" s="41">
        <f t="shared" si="90"/>
        <v>0</v>
      </c>
      <c r="AD112" s="41">
        <f t="shared" si="90"/>
        <v>0</v>
      </c>
      <c r="AE112" s="41">
        <f t="shared" si="90"/>
        <v>0</v>
      </c>
      <c r="AF112" s="41">
        <f t="shared" si="90"/>
        <v>0</v>
      </c>
      <c r="AG112" s="41">
        <f t="shared" si="90"/>
        <v>0</v>
      </c>
      <c r="AH112" s="41">
        <f t="shared" si="90"/>
        <v>0</v>
      </c>
      <c r="AI112" s="41">
        <f t="shared" si="90"/>
        <v>0</v>
      </c>
      <c r="AJ112" s="41">
        <f t="shared" ref="AJ112:BO112" si="91">CO2e_values_central*-Non_traded_emissions_TOTAL_change</f>
        <v>0</v>
      </c>
      <c r="AK112" s="41">
        <f t="shared" si="91"/>
        <v>0</v>
      </c>
      <c r="AL112" s="41">
        <f t="shared" si="91"/>
        <v>0</v>
      </c>
      <c r="AM112" s="41">
        <f t="shared" si="91"/>
        <v>0</v>
      </c>
      <c r="AN112" s="41">
        <f t="shared" si="91"/>
        <v>0</v>
      </c>
      <c r="AO112" s="41">
        <f t="shared" si="91"/>
        <v>0</v>
      </c>
      <c r="AP112" s="41">
        <f t="shared" si="91"/>
        <v>0</v>
      </c>
      <c r="AQ112" s="41">
        <f t="shared" si="91"/>
        <v>0</v>
      </c>
      <c r="AR112" s="41">
        <f t="shared" si="91"/>
        <v>0</v>
      </c>
      <c r="AS112" s="41">
        <f t="shared" si="91"/>
        <v>0</v>
      </c>
      <c r="AT112" s="41">
        <f t="shared" si="91"/>
        <v>0</v>
      </c>
      <c r="AU112" s="41">
        <f t="shared" si="91"/>
        <v>0</v>
      </c>
      <c r="AV112" s="41">
        <f t="shared" si="91"/>
        <v>0</v>
      </c>
      <c r="AW112" s="41">
        <f t="shared" si="91"/>
        <v>0</v>
      </c>
      <c r="AX112" s="41">
        <f t="shared" si="91"/>
        <v>0</v>
      </c>
      <c r="AY112" s="41">
        <f t="shared" si="91"/>
        <v>0</v>
      </c>
      <c r="AZ112" s="41">
        <f t="shared" si="91"/>
        <v>0</v>
      </c>
      <c r="BA112" s="41">
        <f t="shared" si="91"/>
        <v>0</v>
      </c>
      <c r="BB112" s="41">
        <f t="shared" si="91"/>
        <v>0</v>
      </c>
      <c r="BC112" s="41">
        <f t="shared" si="91"/>
        <v>0</v>
      </c>
      <c r="BD112" s="41">
        <f t="shared" si="91"/>
        <v>0</v>
      </c>
      <c r="BE112" s="41">
        <f t="shared" si="91"/>
        <v>0</v>
      </c>
      <c r="BF112" s="41">
        <f t="shared" si="91"/>
        <v>0</v>
      </c>
      <c r="BG112" s="41">
        <f t="shared" si="91"/>
        <v>0</v>
      </c>
      <c r="BH112" s="41">
        <f t="shared" si="91"/>
        <v>0</v>
      </c>
      <c r="BI112" s="41">
        <f t="shared" si="91"/>
        <v>0</v>
      </c>
      <c r="BJ112" s="41">
        <f t="shared" si="91"/>
        <v>0</v>
      </c>
      <c r="BK112" s="41">
        <f t="shared" si="91"/>
        <v>0</v>
      </c>
      <c r="BL112" s="41">
        <f t="shared" si="91"/>
        <v>0</v>
      </c>
      <c r="BM112" s="41">
        <f t="shared" si="91"/>
        <v>0</v>
      </c>
      <c r="BN112" s="41">
        <f t="shared" si="91"/>
        <v>0</v>
      </c>
      <c r="BO112" s="41">
        <f t="shared" si="91"/>
        <v>0</v>
      </c>
      <c r="BP112" s="41">
        <f t="shared" ref="BP112:CP112" si="92">CO2e_values_central*-Non_traded_emissions_TOTAL_change</f>
        <v>0</v>
      </c>
      <c r="BQ112" s="41">
        <f t="shared" si="92"/>
        <v>0</v>
      </c>
      <c r="BR112" s="41">
        <f t="shared" si="92"/>
        <v>0</v>
      </c>
      <c r="BS112" s="41">
        <f t="shared" si="92"/>
        <v>0</v>
      </c>
      <c r="BT112" s="41">
        <f t="shared" si="92"/>
        <v>0</v>
      </c>
      <c r="BU112" s="41">
        <f t="shared" si="92"/>
        <v>0</v>
      </c>
      <c r="BV112" s="41">
        <f t="shared" si="92"/>
        <v>0</v>
      </c>
      <c r="BW112" s="41">
        <f t="shared" si="92"/>
        <v>0</v>
      </c>
      <c r="BX112" s="41">
        <f t="shared" si="92"/>
        <v>0</v>
      </c>
      <c r="BY112" s="41">
        <f t="shared" si="92"/>
        <v>0</v>
      </c>
      <c r="BZ112" s="41">
        <f t="shared" si="92"/>
        <v>0</v>
      </c>
      <c r="CA112" s="41">
        <f t="shared" si="92"/>
        <v>0</v>
      </c>
      <c r="CB112" s="41">
        <f t="shared" si="92"/>
        <v>0</v>
      </c>
      <c r="CC112" s="41">
        <f t="shared" si="92"/>
        <v>0</v>
      </c>
      <c r="CD112" s="41">
        <f t="shared" si="92"/>
        <v>0</v>
      </c>
      <c r="CE112" s="41">
        <f t="shared" si="92"/>
        <v>0</v>
      </c>
      <c r="CF112" s="41">
        <f t="shared" si="92"/>
        <v>0</v>
      </c>
      <c r="CG112" s="41">
        <f t="shared" si="92"/>
        <v>0</v>
      </c>
      <c r="CH112" s="41">
        <f t="shared" si="92"/>
        <v>0</v>
      </c>
      <c r="CI112" s="41">
        <f t="shared" si="92"/>
        <v>0</v>
      </c>
      <c r="CJ112" s="41">
        <f t="shared" si="92"/>
        <v>0</v>
      </c>
      <c r="CK112" s="41">
        <f t="shared" si="92"/>
        <v>0</v>
      </c>
      <c r="CL112" s="41">
        <f t="shared" si="92"/>
        <v>0</v>
      </c>
      <c r="CM112" s="41">
        <f t="shared" si="92"/>
        <v>0</v>
      </c>
      <c r="CN112" s="41">
        <f t="shared" si="92"/>
        <v>0</v>
      </c>
      <c r="CO112" s="41">
        <f t="shared" si="92"/>
        <v>0</v>
      </c>
      <c r="CP112" s="41">
        <f t="shared" si="92"/>
        <v>0</v>
      </c>
      <c r="CQ112" s="39" t="s">
        <v>198</v>
      </c>
    </row>
    <row r="113" spans="2:95" outlineLevel="1" x14ac:dyDescent="0.35">
      <c r="B113" t="s">
        <v>199</v>
      </c>
      <c r="D113" s="41">
        <f t="shared" ref="D113:AI113" si="93">CO2e_values_high*-Non_traded_emissions_TOTAL_change</f>
        <v>0</v>
      </c>
      <c r="E113" s="41">
        <f t="shared" si="93"/>
        <v>0</v>
      </c>
      <c r="F113" s="41">
        <f t="shared" si="93"/>
        <v>0</v>
      </c>
      <c r="G113" s="41">
        <f t="shared" si="93"/>
        <v>0</v>
      </c>
      <c r="H113" s="41">
        <f t="shared" si="93"/>
        <v>0</v>
      </c>
      <c r="I113" s="41">
        <f t="shared" si="93"/>
        <v>0</v>
      </c>
      <c r="J113" s="41">
        <f t="shared" si="93"/>
        <v>0</v>
      </c>
      <c r="K113" s="41">
        <f t="shared" si="93"/>
        <v>0</v>
      </c>
      <c r="L113" s="41">
        <f t="shared" si="93"/>
        <v>0</v>
      </c>
      <c r="M113" s="41">
        <f t="shared" si="93"/>
        <v>0</v>
      </c>
      <c r="N113" s="41">
        <f t="shared" si="93"/>
        <v>0</v>
      </c>
      <c r="O113" s="41">
        <f t="shared" si="93"/>
        <v>0</v>
      </c>
      <c r="P113" s="41">
        <f t="shared" si="93"/>
        <v>0</v>
      </c>
      <c r="Q113" s="41">
        <f t="shared" si="93"/>
        <v>0</v>
      </c>
      <c r="R113" s="41">
        <f t="shared" si="93"/>
        <v>0</v>
      </c>
      <c r="S113" s="41">
        <f t="shared" si="93"/>
        <v>0</v>
      </c>
      <c r="T113" s="41">
        <f t="shared" si="93"/>
        <v>0</v>
      </c>
      <c r="U113" s="41">
        <f t="shared" si="93"/>
        <v>0</v>
      </c>
      <c r="V113" s="41">
        <f t="shared" si="93"/>
        <v>0</v>
      </c>
      <c r="W113" s="41">
        <f t="shared" si="93"/>
        <v>0</v>
      </c>
      <c r="X113" s="41">
        <f t="shared" si="93"/>
        <v>0</v>
      </c>
      <c r="Y113" s="41">
        <f t="shared" si="93"/>
        <v>0</v>
      </c>
      <c r="Z113" s="41">
        <f t="shared" si="93"/>
        <v>0</v>
      </c>
      <c r="AA113" s="41">
        <f t="shared" si="93"/>
        <v>0</v>
      </c>
      <c r="AB113" s="41">
        <f t="shared" si="93"/>
        <v>0</v>
      </c>
      <c r="AC113" s="41">
        <f t="shared" si="93"/>
        <v>0</v>
      </c>
      <c r="AD113" s="41">
        <f t="shared" si="93"/>
        <v>0</v>
      </c>
      <c r="AE113" s="41">
        <f t="shared" si="93"/>
        <v>0</v>
      </c>
      <c r="AF113" s="41">
        <f t="shared" si="93"/>
        <v>0</v>
      </c>
      <c r="AG113" s="41">
        <f t="shared" si="93"/>
        <v>0</v>
      </c>
      <c r="AH113" s="41">
        <f t="shared" si="93"/>
        <v>0</v>
      </c>
      <c r="AI113" s="41">
        <f t="shared" si="93"/>
        <v>0</v>
      </c>
      <c r="AJ113" s="41">
        <f t="shared" ref="AJ113:BO113" si="94">CO2e_values_high*-Non_traded_emissions_TOTAL_change</f>
        <v>0</v>
      </c>
      <c r="AK113" s="41">
        <f t="shared" si="94"/>
        <v>0</v>
      </c>
      <c r="AL113" s="41">
        <f t="shared" si="94"/>
        <v>0</v>
      </c>
      <c r="AM113" s="41">
        <f t="shared" si="94"/>
        <v>0</v>
      </c>
      <c r="AN113" s="41">
        <f t="shared" si="94"/>
        <v>0</v>
      </c>
      <c r="AO113" s="41">
        <f t="shared" si="94"/>
        <v>0</v>
      </c>
      <c r="AP113" s="41">
        <f t="shared" si="94"/>
        <v>0</v>
      </c>
      <c r="AQ113" s="41">
        <f t="shared" si="94"/>
        <v>0</v>
      </c>
      <c r="AR113" s="41">
        <f t="shared" si="94"/>
        <v>0</v>
      </c>
      <c r="AS113" s="41">
        <f t="shared" si="94"/>
        <v>0</v>
      </c>
      <c r="AT113" s="41">
        <f t="shared" si="94"/>
        <v>0</v>
      </c>
      <c r="AU113" s="41">
        <f t="shared" si="94"/>
        <v>0</v>
      </c>
      <c r="AV113" s="41">
        <f t="shared" si="94"/>
        <v>0</v>
      </c>
      <c r="AW113" s="41">
        <f t="shared" si="94"/>
        <v>0</v>
      </c>
      <c r="AX113" s="41">
        <f t="shared" si="94"/>
        <v>0</v>
      </c>
      <c r="AY113" s="41">
        <f t="shared" si="94"/>
        <v>0</v>
      </c>
      <c r="AZ113" s="41">
        <f t="shared" si="94"/>
        <v>0</v>
      </c>
      <c r="BA113" s="41">
        <f t="shared" si="94"/>
        <v>0</v>
      </c>
      <c r="BB113" s="41">
        <f t="shared" si="94"/>
        <v>0</v>
      </c>
      <c r="BC113" s="41">
        <f t="shared" si="94"/>
        <v>0</v>
      </c>
      <c r="BD113" s="41">
        <f t="shared" si="94"/>
        <v>0</v>
      </c>
      <c r="BE113" s="41">
        <f t="shared" si="94"/>
        <v>0</v>
      </c>
      <c r="BF113" s="41">
        <f t="shared" si="94"/>
        <v>0</v>
      </c>
      <c r="BG113" s="41">
        <f t="shared" si="94"/>
        <v>0</v>
      </c>
      <c r="BH113" s="41">
        <f t="shared" si="94"/>
        <v>0</v>
      </c>
      <c r="BI113" s="41">
        <f t="shared" si="94"/>
        <v>0</v>
      </c>
      <c r="BJ113" s="41">
        <f t="shared" si="94"/>
        <v>0</v>
      </c>
      <c r="BK113" s="41">
        <f t="shared" si="94"/>
        <v>0</v>
      </c>
      <c r="BL113" s="41">
        <f t="shared" si="94"/>
        <v>0</v>
      </c>
      <c r="BM113" s="41">
        <f t="shared" si="94"/>
        <v>0</v>
      </c>
      <c r="BN113" s="41">
        <f t="shared" si="94"/>
        <v>0</v>
      </c>
      <c r="BO113" s="41">
        <f t="shared" si="94"/>
        <v>0</v>
      </c>
      <c r="BP113" s="41">
        <f t="shared" ref="BP113:CP113" si="95">CO2e_values_high*-Non_traded_emissions_TOTAL_change</f>
        <v>0</v>
      </c>
      <c r="BQ113" s="41">
        <f t="shared" si="95"/>
        <v>0</v>
      </c>
      <c r="BR113" s="41">
        <f t="shared" si="95"/>
        <v>0</v>
      </c>
      <c r="BS113" s="41">
        <f t="shared" si="95"/>
        <v>0</v>
      </c>
      <c r="BT113" s="41">
        <f t="shared" si="95"/>
        <v>0</v>
      </c>
      <c r="BU113" s="41">
        <f t="shared" si="95"/>
        <v>0</v>
      </c>
      <c r="BV113" s="41">
        <f t="shared" si="95"/>
        <v>0</v>
      </c>
      <c r="BW113" s="41">
        <f t="shared" si="95"/>
        <v>0</v>
      </c>
      <c r="BX113" s="41">
        <f t="shared" si="95"/>
        <v>0</v>
      </c>
      <c r="BY113" s="41">
        <f t="shared" si="95"/>
        <v>0</v>
      </c>
      <c r="BZ113" s="41">
        <f t="shared" si="95"/>
        <v>0</v>
      </c>
      <c r="CA113" s="41">
        <f t="shared" si="95"/>
        <v>0</v>
      </c>
      <c r="CB113" s="41">
        <f t="shared" si="95"/>
        <v>0</v>
      </c>
      <c r="CC113" s="41">
        <f t="shared" si="95"/>
        <v>0</v>
      </c>
      <c r="CD113" s="41">
        <f t="shared" si="95"/>
        <v>0</v>
      </c>
      <c r="CE113" s="41">
        <f t="shared" si="95"/>
        <v>0</v>
      </c>
      <c r="CF113" s="41">
        <f t="shared" si="95"/>
        <v>0</v>
      </c>
      <c r="CG113" s="41">
        <f t="shared" si="95"/>
        <v>0</v>
      </c>
      <c r="CH113" s="41">
        <f t="shared" si="95"/>
        <v>0</v>
      </c>
      <c r="CI113" s="41">
        <f t="shared" si="95"/>
        <v>0</v>
      </c>
      <c r="CJ113" s="41">
        <f t="shared" si="95"/>
        <v>0</v>
      </c>
      <c r="CK113" s="41">
        <f t="shared" si="95"/>
        <v>0</v>
      </c>
      <c r="CL113" s="41">
        <f t="shared" si="95"/>
        <v>0</v>
      </c>
      <c r="CM113" s="41">
        <f t="shared" si="95"/>
        <v>0</v>
      </c>
      <c r="CN113" s="41">
        <f t="shared" si="95"/>
        <v>0</v>
      </c>
      <c r="CO113" s="41">
        <f t="shared" si="95"/>
        <v>0</v>
      </c>
      <c r="CP113" s="41">
        <f t="shared" si="95"/>
        <v>0</v>
      </c>
      <c r="CQ113" s="39" t="s">
        <v>200</v>
      </c>
    </row>
    <row r="114" spans="2:95" x14ac:dyDescent="0.35">
      <c r="D114" s="39"/>
    </row>
    <row r="115" spans="2:95" s="43" customFormat="1" ht="18.5" x14ac:dyDescent="0.45">
      <c r="B115" s="43" t="s">
        <v>201</v>
      </c>
    </row>
    <row r="116" spans="2:95" outlineLevel="1" x14ac:dyDescent="0.35"/>
    <row r="117" spans="2:95" s="44" customFormat="1" ht="15.5" outlineLevel="1" x14ac:dyDescent="0.35">
      <c r="B117" s="44" t="s">
        <v>202</v>
      </c>
    </row>
    <row r="118" spans="2:95" outlineLevel="1" x14ac:dyDescent="0.35"/>
    <row r="119" spans="2:95" outlineLevel="1" x14ac:dyDescent="0.35">
      <c r="B119" t="s">
        <v>51</v>
      </c>
      <c r="C119" s="54">
        <f>Current_year_in</f>
        <v>2024</v>
      </c>
      <c r="D119" s="39" t="s">
        <v>203</v>
      </c>
    </row>
    <row r="120" spans="2:95" outlineLevel="1" x14ac:dyDescent="0.35">
      <c r="B120" t="s">
        <v>77</v>
      </c>
      <c r="C120">
        <f>PV_base_year_in</f>
        <v>2010</v>
      </c>
      <c r="D120" s="39" t="s">
        <v>204</v>
      </c>
    </row>
    <row r="121" spans="2:95" outlineLevel="1" x14ac:dyDescent="0.35">
      <c r="B121" t="s">
        <v>205</v>
      </c>
      <c r="C121">
        <f>Discount_period_1_in</f>
        <v>30</v>
      </c>
      <c r="D121" s="39" t="s">
        <v>206</v>
      </c>
    </row>
    <row r="122" spans="2:95" outlineLevel="1" x14ac:dyDescent="0.35">
      <c r="B122" t="s">
        <v>207</v>
      </c>
      <c r="C122">
        <f>Discount_period_2_in</f>
        <v>75</v>
      </c>
      <c r="D122" s="39" t="s">
        <v>208</v>
      </c>
    </row>
    <row r="123" spans="2:95" outlineLevel="1" x14ac:dyDescent="0.35">
      <c r="B123" t="s">
        <v>209</v>
      </c>
      <c r="C123">
        <f>Discount_period_3_in</f>
        <v>125</v>
      </c>
      <c r="D123" s="39" t="s">
        <v>210</v>
      </c>
    </row>
    <row r="124" spans="2:95" outlineLevel="1" x14ac:dyDescent="0.35"/>
    <row r="125" spans="2:95" outlineLevel="1" x14ac:dyDescent="0.35">
      <c r="B125" s="39" t="s">
        <v>156</v>
      </c>
    </row>
    <row r="126" spans="2:95" outlineLevel="1" x14ac:dyDescent="0.35">
      <c r="B126" t="s">
        <v>81</v>
      </c>
      <c r="D126">
        <f t="shared" ref="D126:AI126" si="96">AND(year&gt;PV_base_year,year&lt;=(Current_year+Discount_period_1))*1</f>
        <v>0</v>
      </c>
      <c r="E126">
        <f t="shared" si="96"/>
        <v>1</v>
      </c>
      <c r="F126">
        <f t="shared" si="96"/>
        <v>1</v>
      </c>
      <c r="G126">
        <f t="shared" si="96"/>
        <v>1</v>
      </c>
      <c r="H126">
        <f t="shared" si="96"/>
        <v>1</v>
      </c>
      <c r="I126">
        <f t="shared" si="96"/>
        <v>1</v>
      </c>
      <c r="J126">
        <f t="shared" si="96"/>
        <v>1</v>
      </c>
      <c r="K126">
        <f t="shared" si="96"/>
        <v>1</v>
      </c>
      <c r="L126">
        <f t="shared" si="96"/>
        <v>1</v>
      </c>
      <c r="M126">
        <f t="shared" si="96"/>
        <v>1</v>
      </c>
      <c r="N126">
        <f t="shared" si="96"/>
        <v>1</v>
      </c>
      <c r="O126">
        <f t="shared" si="96"/>
        <v>1</v>
      </c>
      <c r="P126">
        <f t="shared" si="96"/>
        <v>1</v>
      </c>
      <c r="Q126">
        <f t="shared" si="96"/>
        <v>1</v>
      </c>
      <c r="R126">
        <f t="shared" si="96"/>
        <v>1</v>
      </c>
      <c r="S126">
        <f t="shared" si="96"/>
        <v>1</v>
      </c>
      <c r="T126">
        <f t="shared" si="96"/>
        <v>1</v>
      </c>
      <c r="U126">
        <f t="shared" si="96"/>
        <v>1</v>
      </c>
      <c r="V126">
        <f t="shared" si="96"/>
        <v>1</v>
      </c>
      <c r="W126">
        <f t="shared" si="96"/>
        <v>1</v>
      </c>
      <c r="X126">
        <f t="shared" si="96"/>
        <v>1</v>
      </c>
      <c r="Y126">
        <f t="shared" si="96"/>
        <v>1</v>
      </c>
      <c r="Z126">
        <f t="shared" si="96"/>
        <v>1</v>
      </c>
      <c r="AA126">
        <f t="shared" si="96"/>
        <v>1</v>
      </c>
      <c r="AB126">
        <f t="shared" si="96"/>
        <v>1</v>
      </c>
      <c r="AC126">
        <f t="shared" si="96"/>
        <v>1</v>
      </c>
      <c r="AD126">
        <f t="shared" si="96"/>
        <v>1</v>
      </c>
      <c r="AE126">
        <f t="shared" si="96"/>
        <v>1</v>
      </c>
      <c r="AF126">
        <f t="shared" si="96"/>
        <v>1</v>
      </c>
      <c r="AG126">
        <f t="shared" si="96"/>
        <v>1</v>
      </c>
      <c r="AH126">
        <f t="shared" si="96"/>
        <v>1</v>
      </c>
      <c r="AI126">
        <f t="shared" si="96"/>
        <v>1</v>
      </c>
      <c r="AJ126">
        <f t="shared" ref="AJ126:BO126" si="97">AND(year&gt;PV_base_year,year&lt;=(Current_year+Discount_period_1))*1</f>
        <v>1</v>
      </c>
      <c r="AK126">
        <f t="shared" si="97"/>
        <v>1</v>
      </c>
      <c r="AL126">
        <f t="shared" si="97"/>
        <v>1</v>
      </c>
      <c r="AM126">
        <f t="shared" si="97"/>
        <v>1</v>
      </c>
      <c r="AN126">
        <f t="shared" si="97"/>
        <v>1</v>
      </c>
      <c r="AO126">
        <f t="shared" si="97"/>
        <v>1</v>
      </c>
      <c r="AP126">
        <f t="shared" si="97"/>
        <v>1</v>
      </c>
      <c r="AQ126">
        <f t="shared" si="97"/>
        <v>1</v>
      </c>
      <c r="AR126">
        <f t="shared" si="97"/>
        <v>1</v>
      </c>
      <c r="AS126">
        <f t="shared" si="97"/>
        <v>1</v>
      </c>
      <c r="AT126">
        <f t="shared" si="97"/>
        <v>1</v>
      </c>
      <c r="AU126">
        <f t="shared" si="97"/>
        <v>1</v>
      </c>
      <c r="AV126">
        <f t="shared" si="97"/>
        <v>1</v>
      </c>
      <c r="AW126">
        <f t="shared" si="97"/>
        <v>0</v>
      </c>
      <c r="AX126">
        <f t="shared" si="97"/>
        <v>0</v>
      </c>
      <c r="AY126">
        <f t="shared" si="97"/>
        <v>0</v>
      </c>
      <c r="AZ126">
        <f t="shared" si="97"/>
        <v>0</v>
      </c>
      <c r="BA126">
        <f t="shared" si="97"/>
        <v>0</v>
      </c>
      <c r="BB126">
        <f t="shared" si="97"/>
        <v>0</v>
      </c>
      <c r="BC126">
        <f t="shared" si="97"/>
        <v>0</v>
      </c>
      <c r="BD126">
        <f t="shared" si="97"/>
        <v>0</v>
      </c>
      <c r="BE126">
        <f t="shared" si="97"/>
        <v>0</v>
      </c>
      <c r="BF126">
        <f t="shared" si="97"/>
        <v>0</v>
      </c>
      <c r="BG126">
        <f t="shared" si="97"/>
        <v>0</v>
      </c>
      <c r="BH126">
        <f t="shared" si="97"/>
        <v>0</v>
      </c>
      <c r="BI126">
        <f t="shared" si="97"/>
        <v>0</v>
      </c>
      <c r="BJ126">
        <f t="shared" si="97"/>
        <v>0</v>
      </c>
      <c r="BK126">
        <f t="shared" si="97"/>
        <v>0</v>
      </c>
      <c r="BL126">
        <f t="shared" si="97"/>
        <v>0</v>
      </c>
      <c r="BM126">
        <f t="shared" si="97"/>
        <v>0</v>
      </c>
      <c r="BN126">
        <f t="shared" si="97"/>
        <v>0</v>
      </c>
      <c r="BO126">
        <f t="shared" si="97"/>
        <v>0</v>
      </c>
      <c r="BP126">
        <f t="shared" ref="BP126:CP126" si="98">AND(year&gt;PV_base_year,year&lt;=(Current_year+Discount_period_1))*1</f>
        <v>0</v>
      </c>
      <c r="BQ126">
        <f t="shared" si="98"/>
        <v>0</v>
      </c>
      <c r="BR126">
        <f t="shared" si="98"/>
        <v>0</v>
      </c>
      <c r="BS126">
        <f t="shared" si="98"/>
        <v>0</v>
      </c>
      <c r="BT126">
        <f t="shared" si="98"/>
        <v>0</v>
      </c>
      <c r="BU126">
        <f t="shared" si="98"/>
        <v>0</v>
      </c>
      <c r="BV126">
        <f t="shared" si="98"/>
        <v>0</v>
      </c>
      <c r="BW126">
        <f t="shared" si="98"/>
        <v>0</v>
      </c>
      <c r="BX126">
        <f t="shared" si="98"/>
        <v>0</v>
      </c>
      <c r="BY126">
        <f t="shared" si="98"/>
        <v>0</v>
      </c>
      <c r="BZ126">
        <f t="shared" si="98"/>
        <v>0</v>
      </c>
      <c r="CA126">
        <f t="shared" si="98"/>
        <v>0</v>
      </c>
      <c r="CB126">
        <f t="shared" si="98"/>
        <v>0</v>
      </c>
      <c r="CC126">
        <f t="shared" si="98"/>
        <v>0</v>
      </c>
      <c r="CD126">
        <f t="shared" si="98"/>
        <v>0</v>
      </c>
      <c r="CE126">
        <f t="shared" si="98"/>
        <v>0</v>
      </c>
      <c r="CF126">
        <f t="shared" si="98"/>
        <v>0</v>
      </c>
      <c r="CG126">
        <f t="shared" si="98"/>
        <v>0</v>
      </c>
      <c r="CH126">
        <f t="shared" si="98"/>
        <v>0</v>
      </c>
      <c r="CI126">
        <f t="shared" si="98"/>
        <v>0</v>
      </c>
      <c r="CJ126">
        <f t="shared" si="98"/>
        <v>0</v>
      </c>
      <c r="CK126">
        <f t="shared" si="98"/>
        <v>0</v>
      </c>
      <c r="CL126">
        <f t="shared" si="98"/>
        <v>0</v>
      </c>
      <c r="CM126">
        <f t="shared" si="98"/>
        <v>0</v>
      </c>
      <c r="CN126">
        <f t="shared" si="98"/>
        <v>0</v>
      </c>
      <c r="CO126">
        <f t="shared" si="98"/>
        <v>0</v>
      </c>
      <c r="CP126">
        <f t="shared" si="98"/>
        <v>0</v>
      </c>
      <c r="CQ126" s="39" t="s">
        <v>211</v>
      </c>
    </row>
    <row r="127" spans="2:95" outlineLevel="1" x14ac:dyDescent="0.35">
      <c r="B127" t="s">
        <v>83</v>
      </c>
      <c r="D127">
        <f t="shared" ref="D127:AI127" si="99">AND(year&gt;Current_year+Discount_period_1,year&lt;=Current_year+Discount_period_2)*1</f>
        <v>0</v>
      </c>
      <c r="E127">
        <f t="shared" si="99"/>
        <v>0</v>
      </c>
      <c r="F127">
        <f t="shared" si="99"/>
        <v>0</v>
      </c>
      <c r="G127">
        <f t="shared" si="99"/>
        <v>0</v>
      </c>
      <c r="H127">
        <f t="shared" si="99"/>
        <v>0</v>
      </c>
      <c r="I127">
        <f t="shared" si="99"/>
        <v>0</v>
      </c>
      <c r="J127">
        <f t="shared" si="99"/>
        <v>0</v>
      </c>
      <c r="K127">
        <f t="shared" si="99"/>
        <v>0</v>
      </c>
      <c r="L127">
        <f t="shared" si="99"/>
        <v>0</v>
      </c>
      <c r="M127">
        <f t="shared" si="99"/>
        <v>0</v>
      </c>
      <c r="N127">
        <f t="shared" si="99"/>
        <v>0</v>
      </c>
      <c r="O127">
        <f t="shared" si="99"/>
        <v>0</v>
      </c>
      <c r="P127">
        <f t="shared" si="99"/>
        <v>0</v>
      </c>
      <c r="Q127">
        <f t="shared" si="99"/>
        <v>0</v>
      </c>
      <c r="R127">
        <f t="shared" si="99"/>
        <v>0</v>
      </c>
      <c r="S127">
        <f t="shared" si="99"/>
        <v>0</v>
      </c>
      <c r="T127">
        <f t="shared" si="99"/>
        <v>0</v>
      </c>
      <c r="U127">
        <f t="shared" si="99"/>
        <v>0</v>
      </c>
      <c r="V127">
        <f t="shared" si="99"/>
        <v>0</v>
      </c>
      <c r="W127">
        <f t="shared" si="99"/>
        <v>0</v>
      </c>
      <c r="X127">
        <f t="shared" si="99"/>
        <v>0</v>
      </c>
      <c r="Y127">
        <f t="shared" si="99"/>
        <v>0</v>
      </c>
      <c r="Z127">
        <f t="shared" si="99"/>
        <v>0</v>
      </c>
      <c r="AA127">
        <f t="shared" si="99"/>
        <v>0</v>
      </c>
      <c r="AB127">
        <f t="shared" si="99"/>
        <v>0</v>
      </c>
      <c r="AC127">
        <f t="shared" si="99"/>
        <v>0</v>
      </c>
      <c r="AD127">
        <f t="shared" si="99"/>
        <v>0</v>
      </c>
      <c r="AE127">
        <f t="shared" si="99"/>
        <v>0</v>
      </c>
      <c r="AF127">
        <f t="shared" si="99"/>
        <v>0</v>
      </c>
      <c r="AG127">
        <f t="shared" si="99"/>
        <v>0</v>
      </c>
      <c r="AH127">
        <f t="shared" si="99"/>
        <v>0</v>
      </c>
      <c r="AI127">
        <f t="shared" si="99"/>
        <v>0</v>
      </c>
      <c r="AJ127">
        <f t="shared" ref="AJ127:BO127" si="100">AND(year&gt;Current_year+Discount_period_1,year&lt;=Current_year+Discount_period_2)*1</f>
        <v>0</v>
      </c>
      <c r="AK127">
        <f t="shared" si="100"/>
        <v>0</v>
      </c>
      <c r="AL127">
        <f t="shared" si="100"/>
        <v>0</v>
      </c>
      <c r="AM127">
        <f t="shared" si="100"/>
        <v>0</v>
      </c>
      <c r="AN127">
        <f t="shared" si="100"/>
        <v>0</v>
      </c>
      <c r="AO127">
        <f t="shared" si="100"/>
        <v>0</v>
      </c>
      <c r="AP127">
        <f t="shared" si="100"/>
        <v>0</v>
      </c>
      <c r="AQ127">
        <f t="shared" si="100"/>
        <v>0</v>
      </c>
      <c r="AR127">
        <f t="shared" si="100"/>
        <v>0</v>
      </c>
      <c r="AS127">
        <f t="shared" si="100"/>
        <v>0</v>
      </c>
      <c r="AT127">
        <f t="shared" si="100"/>
        <v>0</v>
      </c>
      <c r="AU127">
        <f t="shared" si="100"/>
        <v>0</v>
      </c>
      <c r="AV127">
        <f t="shared" si="100"/>
        <v>0</v>
      </c>
      <c r="AW127">
        <f t="shared" si="100"/>
        <v>1</v>
      </c>
      <c r="AX127">
        <f t="shared" si="100"/>
        <v>1</v>
      </c>
      <c r="AY127">
        <f t="shared" si="100"/>
        <v>1</v>
      </c>
      <c r="AZ127">
        <f t="shared" si="100"/>
        <v>1</v>
      </c>
      <c r="BA127">
        <f t="shared" si="100"/>
        <v>1</v>
      </c>
      <c r="BB127">
        <f t="shared" si="100"/>
        <v>1</v>
      </c>
      <c r="BC127">
        <f t="shared" si="100"/>
        <v>1</v>
      </c>
      <c r="BD127">
        <f t="shared" si="100"/>
        <v>1</v>
      </c>
      <c r="BE127">
        <f t="shared" si="100"/>
        <v>1</v>
      </c>
      <c r="BF127">
        <f t="shared" si="100"/>
        <v>1</v>
      </c>
      <c r="BG127">
        <f t="shared" si="100"/>
        <v>1</v>
      </c>
      <c r="BH127">
        <f t="shared" si="100"/>
        <v>1</v>
      </c>
      <c r="BI127">
        <f t="shared" si="100"/>
        <v>1</v>
      </c>
      <c r="BJ127">
        <f t="shared" si="100"/>
        <v>1</v>
      </c>
      <c r="BK127">
        <f t="shared" si="100"/>
        <v>1</v>
      </c>
      <c r="BL127">
        <f t="shared" si="100"/>
        <v>1</v>
      </c>
      <c r="BM127">
        <f t="shared" si="100"/>
        <v>1</v>
      </c>
      <c r="BN127">
        <f t="shared" si="100"/>
        <v>1</v>
      </c>
      <c r="BO127">
        <f t="shared" si="100"/>
        <v>1</v>
      </c>
      <c r="BP127">
        <f t="shared" ref="BP127:CP127" si="101">AND(year&gt;Current_year+Discount_period_1,year&lt;=Current_year+Discount_period_2)*1</f>
        <v>1</v>
      </c>
      <c r="BQ127">
        <f t="shared" si="101"/>
        <v>1</v>
      </c>
      <c r="BR127">
        <f t="shared" si="101"/>
        <v>1</v>
      </c>
      <c r="BS127">
        <f t="shared" si="101"/>
        <v>1</v>
      </c>
      <c r="BT127">
        <f t="shared" si="101"/>
        <v>1</v>
      </c>
      <c r="BU127">
        <f t="shared" si="101"/>
        <v>1</v>
      </c>
      <c r="BV127">
        <f t="shared" si="101"/>
        <v>1</v>
      </c>
      <c r="BW127">
        <f t="shared" si="101"/>
        <v>1</v>
      </c>
      <c r="BX127">
        <f t="shared" si="101"/>
        <v>1</v>
      </c>
      <c r="BY127">
        <f t="shared" si="101"/>
        <v>1</v>
      </c>
      <c r="BZ127">
        <f t="shared" si="101"/>
        <v>1</v>
      </c>
      <c r="CA127">
        <f t="shared" si="101"/>
        <v>1</v>
      </c>
      <c r="CB127">
        <f t="shared" si="101"/>
        <v>1</v>
      </c>
      <c r="CC127">
        <f t="shared" si="101"/>
        <v>1</v>
      </c>
      <c r="CD127">
        <f t="shared" si="101"/>
        <v>1</v>
      </c>
      <c r="CE127">
        <f t="shared" si="101"/>
        <v>1</v>
      </c>
      <c r="CF127">
        <f t="shared" si="101"/>
        <v>1</v>
      </c>
      <c r="CG127">
        <f t="shared" si="101"/>
        <v>1</v>
      </c>
      <c r="CH127">
        <f t="shared" si="101"/>
        <v>1</v>
      </c>
      <c r="CI127">
        <f t="shared" si="101"/>
        <v>1</v>
      </c>
      <c r="CJ127">
        <f t="shared" si="101"/>
        <v>1</v>
      </c>
      <c r="CK127">
        <f t="shared" si="101"/>
        <v>1</v>
      </c>
      <c r="CL127">
        <f t="shared" si="101"/>
        <v>1</v>
      </c>
      <c r="CM127">
        <f t="shared" si="101"/>
        <v>1</v>
      </c>
      <c r="CN127">
        <f t="shared" si="101"/>
        <v>1</v>
      </c>
      <c r="CO127">
        <f t="shared" si="101"/>
        <v>1</v>
      </c>
      <c r="CP127">
        <f t="shared" si="101"/>
        <v>0</v>
      </c>
      <c r="CQ127" s="39" t="s">
        <v>212</v>
      </c>
    </row>
    <row r="128" spans="2:95" outlineLevel="1" x14ac:dyDescent="0.35">
      <c r="B128" t="s">
        <v>85</v>
      </c>
      <c r="D128">
        <f t="shared" ref="D128:AI128" si="102">AND(year&gt;Current_year+Discount_period_2,year&lt;=Current_year+Discount_period_3)*1</f>
        <v>0</v>
      </c>
      <c r="E128">
        <f t="shared" si="102"/>
        <v>0</v>
      </c>
      <c r="F128">
        <f t="shared" si="102"/>
        <v>0</v>
      </c>
      <c r="G128">
        <f t="shared" si="102"/>
        <v>0</v>
      </c>
      <c r="H128">
        <f t="shared" si="102"/>
        <v>0</v>
      </c>
      <c r="I128">
        <f t="shared" si="102"/>
        <v>0</v>
      </c>
      <c r="J128">
        <f t="shared" si="102"/>
        <v>0</v>
      </c>
      <c r="K128">
        <f t="shared" si="102"/>
        <v>0</v>
      </c>
      <c r="L128">
        <f t="shared" si="102"/>
        <v>0</v>
      </c>
      <c r="M128">
        <f t="shared" si="102"/>
        <v>0</v>
      </c>
      <c r="N128">
        <f t="shared" si="102"/>
        <v>0</v>
      </c>
      <c r="O128">
        <f t="shared" si="102"/>
        <v>0</v>
      </c>
      <c r="P128">
        <f t="shared" si="102"/>
        <v>0</v>
      </c>
      <c r="Q128">
        <f t="shared" si="102"/>
        <v>0</v>
      </c>
      <c r="R128">
        <f t="shared" si="102"/>
        <v>0</v>
      </c>
      <c r="S128">
        <f t="shared" si="102"/>
        <v>0</v>
      </c>
      <c r="T128">
        <f t="shared" si="102"/>
        <v>0</v>
      </c>
      <c r="U128">
        <f t="shared" si="102"/>
        <v>0</v>
      </c>
      <c r="V128">
        <f t="shared" si="102"/>
        <v>0</v>
      </c>
      <c r="W128">
        <f t="shared" si="102"/>
        <v>0</v>
      </c>
      <c r="X128">
        <f t="shared" si="102"/>
        <v>0</v>
      </c>
      <c r="Y128">
        <f t="shared" si="102"/>
        <v>0</v>
      </c>
      <c r="Z128">
        <f t="shared" si="102"/>
        <v>0</v>
      </c>
      <c r="AA128">
        <f t="shared" si="102"/>
        <v>0</v>
      </c>
      <c r="AB128">
        <f t="shared" si="102"/>
        <v>0</v>
      </c>
      <c r="AC128">
        <f t="shared" si="102"/>
        <v>0</v>
      </c>
      <c r="AD128">
        <f t="shared" si="102"/>
        <v>0</v>
      </c>
      <c r="AE128">
        <f t="shared" si="102"/>
        <v>0</v>
      </c>
      <c r="AF128">
        <f t="shared" si="102"/>
        <v>0</v>
      </c>
      <c r="AG128">
        <f t="shared" si="102"/>
        <v>0</v>
      </c>
      <c r="AH128">
        <f t="shared" si="102"/>
        <v>0</v>
      </c>
      <c r="AI128">
        <f t="shared" si="102"/>
        <v>0</v>
      </c>
      <c r="AJ128">
        <f t="shared" ref="AJ128:BO128" si="103">AND(year&gt;Current_year+Discount_period_2,year&lt;=Current_year+Discount_period_3)*1</f>
        <v>0</v>
      </c>
      <c r="AK128">
        <f t="shared" si="103"/>
        <v>0</v>
      </c>
      <c r="AL128">
        <f t="shared" si="103"/>
        <v>0</v>
      </c>
      <c r="AM128">
        <f t="shared" si="103"/>
        <v>0</v>
      </c>
      <c r="AN128">
        <f t="shared" si="103"/>
        <v>0</v>
      </c>
      <c r="AO128">
        <f t="shared" si="103"/>
        <v>0</v>
      </c>
      <c r="AP128">
        <f t="shared" si="103"/>
        <v>0</v>
      </c>
      <c r="AQ128">
        <f t="shared" si="103"/>
        <v>0</v>
      </c>
      <c r="AR128">
        <f t="shared" si="103"/>
        <v>0</v>
      </c>
      <c r="AS128">
        <f t="shared" si="103"/>
        <v>0</v>
      </c>
      <c r="AT128">
        <f t="shared" si="103"/>
        <v>0</v>
      </c>
      <c r="AU128">
        <f t="shared" si="103"/>
        <v>0</v>
      </c>
      <c r="AV128">
        <f t="shared" si="103"/>
        <v>0</v>
      </c>
      <c r="AW128">
        <f t="shared" si="103"/>
        <v>0</v>
      </c>
      <c r="AX128">
        <f t="shared" si="103"/>
        <v>0</v>
      </c>
      <c r="AY128">
        <f t="shared" si="103"/>
        <v>0</v>
      </c>
      <c r="AZ128">
        <f t="shared" si="103"/>
        <v>0</v>
      </c>
      <c r="BA128">
        <f t="shared" si="103"/>
        <v>0</v>
      </c>
      <c r="BB128">
        <f t="shared" si="103"/>
        <v>0</v>
      </c>
      <c r="BC128">
        <f t="shared" si="103"/>
        <v>0</v>
      </c>
      <c r="BD128">
        <f t="shared" si="103"/>
        <v>0</v>
      </c>
      <c r="BE128">
        <f t="shared" si="103"/>
        <v>0</v>
      </c>
      <c r="BF128">
        <f t="shared" si="103"/>
        <v>0</v>
      </c>
      <c r="BG128">
        <f t="shared" si="103"/>
        <v>0</v>
      </c>
      <c r="BH128">
        <f t="shared" si="103"/>
        <v>0</v>
      </c>
      <c r="BI128">
        <f t="shared" si="103"/>
        <v>0</v>
      </c>
      <c r="BJ128">
        <f t="shared" si="103"/>
        <v>0</v>
      </c>
      <c r="BK128">
        <f t="shared" si="103"/>
        <v>0</v>
      </c>
      <c r="BL128">
        <f t="shared" si="103"/>
        <v>0</v>
      </c>
      <c r="BM128">
        <f t="shared" si="103"/>
        <v>0</v>
      </c>
      <c r="BN128">
        <f t="shared" si="103"/>
        <v>0</v>
      </c>
      <c r="BO128">
        <f t="shared" si="103"/>
        <v>0</v>
      </c>
      <c r="BP128">
        <f t="shared" ref="BP128:CP128" si="104">AND(year&gt;Current_year+Discount_period_2,year&lt;=Current_year+Discount_period_3)*1</f>
        <v>0</v>
      </c>
      <c r="BQ128">
        <f t="shared" si="104"/>
        <v>0</v>
      </c>
      <c r="BR128">
        <f t="shared" si="104"/>
        <v>0</v>
      </c>
      <c r="BS128">
        <f t="shared" si="104"/>
        <v>0</v>
      </c>
      <c r="BT128">
        <f t="shared" si="104"/>
        <v>0</v>
      </c>
      <c r="BU128">
        <f t="shared" si="104"/>
        <v>0</v>
      </c>
      <c r="BV128">
        <f t="shared" si="104"/>
        <v>0</v>
      </c>
      <c r="BW128">
        <f t="shared" si="104"/>
        <v>0</v>
      </c>
      <c r="BX128">
        <f t="shared" si="104"/>
        <v>0</v>
      </c>
      <c r="BY128">
        <f t="shared" si="104"/>
        <v>0</v>
      </c>
      <c r="BZ128">
        <f t="shared" si="104"/>
        <v>0</v>
      </c>
      <c r="CA128">
        <f t="shared" si="104"/>
        <v>0</v>
      </c>
      <c r="CB128">
        <f t="shared" si="104"/>
        <v>0</v>
      </c>
      <c r="CC128">
        <f t="shared" si="104"/>
        <v>0</v>
      </c>
      <c r="CD128">
        <f t="shared" si="104"/>
        <v>0</v>
      </c>
      <c r="CE128">
        <f t="shared" si="104"/>
        <v>0</v>
      </c>
      <c r="CF128">
        <f t="shared" si="104"/>
        <v>0</v>
      </c>
      <c r="CG128">
        <f t="shared" si="104"/>
        <v>0</v>
      </c>
      <c r="CH128">
        <f t="shared" si="104"/>
        <v>0</v>
      </c>
      <c r="CI128">
        <f t="shared" si="104"/>
        <v>0</v>
      </c>
      <c r="CJ128">
        <f t="shared" si="104"/>
        <v>0</v>
      </c>
      <c r="CK128">
        <f t="shared" si="104"/>
        <v>0</v>
      </c>
      <c r="CL128">
        <f t="shared" si="104"/>
        <v>0</v>
      </c>
      <c r="CM128">
        <f t="shared" si="104"/>
        <v>0</v>
      </c>
      <c r="CN128">
        <f t="shared" si="104"/>
        <v>0</v>
      </c>
      <c r="CO128">
        <f t="shared" si="104"/>
        <v>0</v>
      </c>
      <c r="CP128">
        <f t="shared" si="104"/>
        <v>1</v>
      </c>
      <c r="CQ128" s="39" t="s">
        <v>213</v>
      </c>
    </row>
    <row r="129" spans="2:95" outlineLevel="1" x14ac:dyDescent="0.35"/>
    <row r="130" spans="2:95" s="44" customFormat="1" ht="15.5" outlineLevel="1" x14ac:dyDescent="0.35">
      <c r="B130" s="44" t="s">
        <v>214</v>
      </c>
    </row>
    <row r="131" spans="2:95" outlineLevel="1" x14ac:dyDescent="0.35"/>
    <row r="132" spans="2:95" outlineLevel="1" x14ac:dyDescent="0.35">
      <c r="B132" t="s">
        <v>215</v>
      </c>
      <c r="C132" s="50">
        <f>Discount_rate_1_in</f>
        <v>3.5000000000000003E-2</v>
      </c>
      <c r="D132" s="39" t="s">
        <v>216</v>
      </c>
    </row>
    <row r="133" spans="2:95" outlineLevel="1" x14ac:dyDescent="0.35">
      <c r="B133" t="s">
        <v>217</v>
      </c>
      <c r="C133" s="50">
        <f>Discount_rate_2_in</f>
        <v>0.03</v>
      </c>
      <c r="D133" s="39" t="s">
        <v>218</v>
      </c>
    </row>
    <row r="134" spans="2:95" outlineLevel="1" x14ac:dyDescent="0.35">
      <c r="B134" t="s">
        <v>219</v>
      </c>
      <c r="C134" s="50">
        <f>Discount_rate_3_in</f>
        <v>2.5000000000000001E-2</v>
      </c>
      <c r="D134" s="39" t="s">
        <v>220</v>
      </c>
    </row>
    <row r="135" spans="2:95" outlineLevel="1" x14ac:dyDescent="0.35"/>
    <row r="136" spans="2:95" outlineLevel="1" x14ac:dyDescent="0.35">
      <c r="B136" t="s">
        <v>221</v>
      </c>
      <c r="D136" s="55">
        <f t="shared" ref="D136:AI136" si="105">Discount_period_1_mask*Discount_rate_1+Discount_period_2_mask*Discount_rate_2+Discount_period_3_mask*Discount_rate_3</f>
        <v>0</v>
      </c>
      <c r="E136" s="55">
        <f t="shared" si="105"/>
        <v>3.5000000000000003E-2</v>
      </c>
      <c r="F136" s="55">
        <f t="shared" si="105"/>
        <v>3.5000000000000003E-2</v>
      </c>
      <c r="G136" s="55">
        <f t="shared" si="105"/>
        <v>3.5000000000000003E-2</v>
      </c>
      <c r="H136" s="55">
        <f t="shared" si="105"/>
        <v>3.5000000000000003E-2</v>
      </c>
      <c r="I136" s="55">
        <f t="shared" si="105"/>
        <v>3.5000000000000003E-2</v>
      </c>
      <c r="J136" s="55">
        <f t="shared" si="105"/>
        <v>3.5000000000000003E-2</v>
      </c>
      <c r="K136" s="55">
        <f t="shared" si="105"/>
        <v>3.5000000000000003E-2</v>
      </c>
      <c r="L136" s="55">
        <f t="shared" si="105"/>
        <v>3.5000000000000003E-2</v>
      </c>
      <c r="M136" s="55">
        <f t="shared" si="105"/>
        <v>3.5000000000000003E-2</v>
      </c>
      <c r="N136" s="55">
        <f t="shared" si="105"/>
        <v>3.5000000000000003E-2</v>
      </c>
      <c r="O136" s="55">
        <f t="shared" si="105"/>
        <v>3.5000000000000003E-2</v>
      </c>
      <c r="P136" s="55">
        <f t="shared" si="105"/>
        <v>3.5000000000000003E-2</v>
      </c>
      <c r="Q136" s="55">
        <f t="shared" si="105"/>
        <v>3.5000000000000003E-2</v>
      </c>
      <c r="R136" s="55">
        <f t="shared" si="105"/>
        <v>3.5000000000000003E-2</v>
      </c>
      <c r="S136" s="55">
        <f t="shared" si="105"/>
        <v>3.5000000000000003E-2</v>
      </c>
      <c r="T136" s="55">
        <f t="shared" si="105"/>
        <v>3.5000000000000003E-2</v>
      </c>
      <c r="U136" s="55">
        <f t="shared" si="105"/>
        <v>3.5000000000000003E-2</v>
      </c>
      <c r="V136" s="55">
        <f t="shared" si="105"/>
        <v>3.5000000000000003E-2</v>
      </c>
      <c r="W136" s="55">
        <f t="shared" si="105"/>
        <v>3.5000000000000003E-2</v>
      </c>
      <c r="X136" s="55">
        <f t="shared" si="105"/>
        <v>3.5000000000000003E-2</v>
      </c>
      <c r="Y136" s="55">
        <f t="shared" si="105"/>
        <v>3.5000000000000003E-2</v>
      </c>
      <c r="Z136" s="55">
        <f t="shared" si="105"/>
        <v>3.5000000000000003E-2</v>
      </c>
      <c r="AA136" s="55">
        <f t="shared" si="105"/>
        <v>3.5000000000000003E-2</v>
      </c>
      <c r="AB136" s="55">
        <f t="shared" si="105"/>
        <v>3.5000000000000003E-2</v>
      </c>
      <c r="AC136" s="55">
        <f t="shared" si="105"/>
        <v>3.5000000000000003E-2</v>
      </c>
      <c r="AD136" s="55">
        <f t="shared" si="105"/>
        <v>3.5000000000000003E-2</v>
      </c>
      <c r="AE136" s="55">
        <f t="shared" si="105"/>
        <v>3.5000000000000003E-2</v>
      </c>
      <c r="AF136" s="55">
        <f t="shared" si="105"/>
        <v>3.5000000000000003E-2</v>
      </c>
      <c r="AG136" s="55">
        <f t="shared" si="105"/>
        <v>3.5000000000000003E-2</v>
      </c>
      <c r="AH136" s="55">
        <f t="shared" si="105"/>
        <v>3.5000000000000003E-2</v>
      </c>
      <c r="AI136" s="55">
        <f t="shared" si="105"/>
        <v>3.5000000000000003E-2</v>
      </c>
      <c r="AJ136" s="55">
        <f t="shared" ref="AJ136:BO136" si="106">Discount_period_1_mask*Discount_rate_1+Discount_period_2_mask*Discount_rate_2+Discount_period_3_mask*Discount_rate_3</f>
        <v>3.5000000000000003E-2</v>
      </c>
      <c r="AK136" s="55">
        <f t="shared" si="106"/>
        <v>3.5000000000000003E-2</v>
      </c>
      <c r="AL136" s="55">
        <f t="shared" si="106"/>
        <v>3.5000000000000003E-2</v>
      </c>
      <c r="AM136" s="55">
        <f t="shared" si="106"/>
        <v>3.5000000000000003E-2</v>
      </c>
      <c r="AN136" s="55">
        <f t="shared" si="106"/>
        <v>3.5000000000000003E-2</v>
      </c>
      <c r="AO136" s="55">
        <f t="shared" si="106"/>
        <v>3.5000000000000003E-2</v>
      </c>
      <c r="AP136" s="55">
        <f t="shared" si="106"/>
        <v>3.5000000000000003E-2</v>
      </c>
      <c r="AQ136" s="55">
        <f t="shared" si="106"/>
        <v>3.5000000000000003E-2</v>
      </c>
      <c r="AR136" s="55">
        <f t="shared" si="106"/>
        <v>3.5000000000000003E-2</v>
      </c>
      <c r="AS136" s="55">
        <f t="shared" si="106"/>
        <v>3.5000000000000003E-2</v>
      </c>
      <c r="AT136" s="55">
        <f t="shared" si="106"/>
        <v>3.5000000000000003E-2</v>
      </c>
      <c r="AU136" s="55">
        <f t="shared" si="106"/>
        <v>3.5000000000000003E-2</v>
      </c>
      <c r="AV136" s="55">
        <f t="shared" si="106"/>
        <v>3.5000000000000003E-2</v>
      </c>
      <c r="AW136" s="55">
        <f t="shared" si="106"/>
        <v>0.03</v>
      </c>
      <c r="AX136" s="55">
        <f t="shared" si="106"/>
        <v>0.03</v>
      </c>
      <c r="AY136" s="55">
        <f t="shared" si="106"/>
        <v>0.03</v>
      </c>
      <c r="AZ136" s="55">
        <f t="shared" si="106"/>
        <v>0.03</v>
      </c>
      <c r="BA136" s="55">
        <f t="shared" si="106"/>
        <v>0.03</v>
      </c>
      <c r="BB136" s="55">
        <f t="shared" si="106"/>
        <v>0.03</v>
      </c>
      <c r="BC136" s="55">
        <f t="shared" si="106"/>
        <v>0.03</v>
      </c>
      <c r="BD136" s="55">
        <f t="shared" si="106"/>
        <v>0.03</v>
      </c>
      <c r="BE136" s="55">
        <f t="shared" si="106"/>
        <v>0.03</v>
      </c>
      <c r="BF136" s="55">
        <f t="shared" si="106"/>
        <v>0.03</v>
      </c>
      <c r="BG136" s="55">
        <f t="shared" si="106"/>
        <v>0.03</v>
      </c>
      <c r="BH136" s="55">
        <f t="shared" si="106"/>
        <v>0.03</v>
      </c>
      <c r="BI136" s="55">
        <f t="shared" si="106"/>
        <v>0.03</v>
      </c>
      <c r="BJ136" s="55">
        <f t="shared" si="106"/>
        <v>0.03</v>
      </c>
      <c r="BK136" s="55">
        <f t="shared" si="106"/>
        <v>0.03</v>
      </c>
      <c r="BL136" s="55">
        <f t="shared" si="106"/>
        <v>0.03</v>
      </c>
      <c r="BM136" s="55">
        <f t="shared" si="106"/>
        <v>0.03</v>
      </c>
      <c r="BN136" s="55">
        <f t="shared" si="106"/>
        <v>0.03</v>
      </c>
      <c r="BO136" s="55">
        <f t="shared" si="106"/>
        <v>0.03</v>
      </c>
      <c r="BP136" s="55">
        <f t="shared" ref="BP136:CP136" si="107">Discount_period_1_mask*Discount_rate_1+Discount_period_2_mask*Discount_rate_2+Discount_period_3_mask*Discount_rate_3</f>
        <v>0.03</v>
      </c>
      <c r="BQ136" s="55">
        <f t="shared" si="107"/>
        <v>0.03</v>
      </c>
      <c r="BR136" s="55">
        <f t="shared" si="107"/>
        <v>0.03</v>
      </c>
      <c r="BS136" s="55">
        <f t="shared" si="107"/>
        <v>0.03</v>
      </c>
      <c r="BT136" s="55">
        <f t="shared" si="107"/>
        <v>0.03</v>
      </c>
      <c r="BU136" s="55">
        <f t="shared" si="107"/>
        <v>0.03</v>
      </c>
      <c r="BV136" s="55">
        <f t="shared" si="107"/>
        <v>0.03</v>
      </c>
      <c r="BW136" s="55">
        <f t="shared" si="107"/>
        <v>0.03</v>
      </c>
      <c r="BX136" s="55">
        <f t="shared" si="107"/>
        <v>0.03</v>
      </c>
      <c r="BY136" s="55">
        <f t="shared" si="107"/>
        <v>0.03</v>
      </c>
      <c r="BZ136" s="55">
        <f t="shared" si="107"/>
        <v>0.03</v>
      </c>
      <c r="CA136" s="55">
        <f t="shared" si="107"/>
        <v>0.03</v>
      </c>
      <c r="CB136" s="55">
        <f t="shared" si="107"/>
        <v>0.03</v>
      </c>
      <c r="CC136" s="55">
        <f t="shared" si="107"/>
        <v>0.03</v>
      </c>
      <c r="CD136" s="55">
        <f t="shared" si="107"/>
        <v>0.03</v>
      </c>
      <c r="CE136" s="55">
        <f t="shared" si="107"/>
        <v>0.03</v>
      </c>
      <c r="CF136" s="55">
        <f t="shared" si="107"/>
        <v>0.03</v>
      </c>
      <c r="CG136" s="55">
        <f t="shared" si="107"/>
        <v>0.03</v>
      </c>
      <c r="CH136" s="55">
        <f t="shared" si="107"/>
        <v>0.03</v>
      </c>
      <c r="CI136" s="55">
        <f t="shared" si="107"/>
        <v>0.03</v>
      </c>
      <c r="CJ136" s="55">
        <f t="shared" si="107"/>
        <v>0.03</v>
      </c>
      <c r="CK136" s="55">
        <f t="shared" si="107"/>
        <v>0.03</v>
      </c>
      <c r="CL136" s="55">
        <f t="shared" si="107"/>
        <v>0.03</v>
      </c>
      <c r="CM136" s="55">
        <f t="shared" si="107"/>
        <v>0.03</v>
      </c>
      <c r="CN136" s="55">
        <f t="shared" si="107"/>
        <v>0.03</v>
      </c>
      <c r="CO136" s="55">
        <f t="shared" si="107"/>
        <v>0.03</v>
      </c>
      <c r="CP136" s="55">
        <f t="shared" si="107"/>
        <v>2.5000000000000001E-2</v>
      </c>
      <c r="CQ136" s="39" t="s">
        <v>222</v>
      </c>
    </row>
    <row r="137" spans="2:95" outlineLevel="1" x14ac:dyDescent="0.35">
      <c r="B137" t="s">
        <v>223</v>
      </c>
      <c r="C137">
        <v>1</v>
      </c>
      <c r="D137" s="40">
        <f t="shared" ref="D137:AI137" si="108">C137*(1+Discount_rate_profile)</f>
        <v>1</v>
      </c>
      <c r="E137" s="40">
        <f t="shared" si="108"/>
        <v>1.0349999999999999</v>
      </c>
      <c r="F137" s="40">
        <f t="shared" si="108"/>
        <v>1.0712249999999999</v>
      </c>
      <c r="G137" s="40">
        <f t="shared" si="108"/>
        <v>1.1087178749999997</v>
      </c>
      <c r="H137" s="40">
        <f t="shared" si="108"/>
        <v>1.1475230006249997</v>
      </c>
      <c r="I137" s="40">
        <f t="shared" si="108"/>
        <v>1.1876863056468745</v>
      </c>
      <c r="J137" s="40">
        <f t="shared" si="108"/>
        <v>1.229255326344515</v>
      </c>
      <c r="K137" s="40">
        <f t="shared" si="108"/>
        <v>1.2722792627665729</v>
      </c>
      <c r="L137" s="40">
        <f t="shared" si="108"/>
        <v>1.3168090369634029</v>
      </c>
      <c r="M137" s="40">
        <f t="shared" si="108"/>
        <v>1.3628973532571218</v>
      </c>
      <c r="N137" s="40">
        <f t="shared" si="108"/>
        <v>1.410598760621121</v>
      </c>
      <c r="O137" s="40">
        <f t="shared" si="108"/>
        <v>1.4599697172428601</v>
      </c>
      <c r="P137" s="40">
        <f t="shared" si="108"/>
        <v>1.5110686573463601</v>
      </c>
      <c r="Q137" s="40">
        <f t="shared" si="108"/>
        <v>1.5639560603534826</v>
      </c>
      <c r="R137" s="40">
        <f t="shared" si="108"/>
        <v>1.6186945224658542</v>
      </c>
      <c r="S137" s="40">
        <f t="shared" si="108"/>
        <v>1.6753488307521589</v>
      </c>
      <c r="T137" s="40">
        <f t="shared" si="108"/>
        <v>1.7339860398284843</v>
      </c>
      <c r="U137" s="40">
        <f t="shared" si="108"/>
        <v>1.7946755512224812</v>
      </c>
      <c r="V137" s="40">
        <f t="shared" si="108"/>
        <v>1.8574891955152679</v>
      </c>
      <c r="W137" s="40">
        <f t="shared" si="108"/>
        <v>1.9225013173583021</v>
      </c>
      <c r="X137" s="40">
        <f t="shared" si="108"/>
        <v>1.9897888634658425</v>
      </c>
      <c r="Y137" s="40">
        <f t="shared" si="108"/>
        <v>2.0594314736871469</v>
      </c>
      <c r="Z137" s="40">
        <f t="shared" si="108"/>
        <v>2.1315115752661966</v>
      </c>
      <c r="AA137" s="40">
        <f t="shared" si="108"/>
        <v>2.2061144804005135</v>
      </c>
      <c r="AB137" s="40">
        <f t="shared" si="108"/>
        <v>2.2833284872145314</v>
      </c>
      <c r="AC137" s="40">
        <f t="shared" si="108"/>
        <v>2.3632449842670398</v>
      </c>
      <c r="AD137" s="40">
        <f t="shared" si="108"/>
        <v>2.4459585587163861</v>
      </c>
      <c r="AE137" s="40">
        <f t="shared" si="108"/>
        <v>2.5315671082714593</v>
      </c>
      <c r="AF137" s="40">
        <f t="shared" si="108"/>
        <v>2.6201719570609603</v>
      </c>
      <c r="AG137" s="40">
        <f t="shared" si="108"/>
        <v>2.7118779755580937</v>
      </c>
      <c r="AH137" s="40">
        <f t="shared" si="108"/>
        <v>2.8067937047026268</v>
      </c>
      <c r="AI137" s="40">
        <f t="shared" si="108"/>
        <v>2.9050314843672185</v>
      </c>
      <c r="AJ137" s="40">
        <f t="shared" ref="AJ137:BO137" si="109">AI137*(1+Discount_rate_profile)</f>
        <v>3.0067075863200707</v>
      </c>
      <c r="AK137" s="40">
        <f t="shared" si="109"/>
        <v>3.111942351841273</v>
      </c>
      <c r="AL137" s="40">
        <f t="shared" si="109"/>
        <v>3.2208603341557174</v>
      </c>
      <c r="AM137" s="40">
        <f t="shared" si="109"/>
        <v>3.3335904458511671</v>
      </c>
      <c r="AN137" s="40">
        <f t="shared" si="109"/>
        <v>3.4502661114559579</v>
      </c>
      <c r="AO137" s="40">
        <f t="shared" si="109"/>
        <v>3.571025425356916</v>
      </c>
      <c r="AP137" s="40">
        <f t="shared" si="109"/>
        <v>3.6960113152444078</v>
      </c>
      <c r="AQ137" s="40">
        <f t="shared" si="109"/>
        <v>3.8253717112779619</v>
      </c>
      <c r="AR137" s="40">
        <f t="shared" si="109"/>
        <v>3.9592597211726903</v>
      </c>
      <c r="AS137" s="40">
        <f t="shared" si="109"/>
        <v>4.097833811413734</v>
      </c>
      <c r="AT137" s="40">
        <f t="shared" si="109"/>
        <v>4.2412579948132141</v>
      </c>
      <c r="AU137" s="40">
        <f t="shared" si="109"/>
        <v>4.389702024631676</v>
      </c>
      <c r="AV137" s="40">
        <f t="shared" si="109"/>
        <v>4.5433415954937839</v>
      </c>
      <c r="AW137" s="40">
        <f t="shared" si="109"/>
        <v>4.6796418433585973</v>
      </c>
      <c r="AX137" s="40">
        <f t="shared" si="109"/>
        <v>4.8200310986593555</v>
      </c>
      <c r="AY137" s="40">
        <f t="shared" si="109"/>
        <v>4.9646320316191366</v>
      </c>
      <c r="AZ137" s="40">
        <f t="shared" si="109"/>
        <v>5.1135709925677109</v>
      </c>
      <c r="BA137" s="40">
        <f t="shared" si="109"/>
        <v>5.2669781223447423</v>
      </c>
      <c r="BB137" s="40">
        <f t="shared" si="109"/>
        <v>5.424987466015085</v>
      </c>
      <c r="BC137" s="40">
        <f t="shared" si="109"/>
        <v>5.5877370899955379</v>
      </c>
      <c r="BD137" s="40">
        <f t="shared" si="109"/>
        <v>5.7553692026954044</v>
      </c>
      <c r="BE137" s="40">
        <f t="shared" si="109"/>
        <v>5.9280302787762666</v>
      </c>
      <c r="BF137" s="40">
        <f t="shared" si="109"/>
        <v>6.105871187139555</v>
      </c>
      <c r="BG137" s="40">
        <f t="shared" si="109"/>
        <v>6.289047322753742</v>
      </c>
      <c r="BH137" s="40">
        <f t="shared" si="109"/>
        <v>6.4777187424363545</v>
      </c>
      <c r="BI137" s="40">
        <f t="shared" si="109"/>
        <v>6.6720503047094457</v>
      </c>
      <c r="BJ137" s="40">
        <f t="shared" si="109"/>
        <v>6.8722118138507291</v>
      </c>
      <c r="BK137" s="40">
        <f t="shared" si="109"/>
        <v>7.0783781682662514</v>
      </c>
      <c r="BL137" s="40">
        <f t="shared" si="109"/>
        <v>7.2907295133142389</v>
      </c>
      <c r="BM137" s="40">
        <f t="shared" si="109"/>
        <v>7.509451398713666</v>
      </c>
      <c r="BN137" s="40">
        <f t="shared" si="109"/>
        <v>7.7347349406750761</v>
      </c>
      <c r="BO137" s="40">
        <f t="shared" si="109"/>
        <v>7.9667769888953286</v>
      </c>
      <c r="BP137" s="40">
        <f t="shared" ref="BP137:CP137" si="110">BO137*(1+Discount_rate_profile)</f>
        <v>8.205780298562189</v>
      </c>
      <c r="BQ137" s="40">
        <f t="shared" si="110"/>
        <v>8.4519537075190545</v>
      </c>
      <c r="BR137" s="40">
        <f t="shared" si="110"/>
        <v>8.7055123187446259</v>
      </c>
      <c r="BS137" s="40">
        <f t="shared" si="110"/>
        <v>8.9666776883069641</v>
      </c>
      <c r="BT137" s="40">
        <f t="shared" si="110"/>
        <v>9.2356780189561736</v>
      </c>
      <c r="BU137" s="40">
        <f t="shared" si="110"/>
        <v>9.5127483595248599</v>
      </c>
      <c r="BV137" s="40">
        <f t="shared" si="110"/>
        <v>9.7981308103106066</v>
      </c>
      <c r="BW137" s="40">
        <f t="shared" si="110"/>
        <v>10.092074734619924</v>
      </c>
      <c r="BX137" s="40">
        <f t="shared" si="110"/>
        <v>10.394836976658523</v>
      </c>
      <c r="BY137" s="40">
        <f t="shared" si="110"/>
        <v>10.706682085958279</v>
      </c>
      <c r="BZ137" s="40">
        <f t="shared" si="110"/>
        <v>11.027882548537027</v>
      </c>
      <c r="CA137" s="40">
        <f t="shared" si="110"/>
        <v>11.358719024993139</v>
      </c>
      <c r="CB137" s="40">
        <f t="shared" si="110"/>
        <v>11.699480595742934</v>
      </c>
      <c r="CC137" s="40">
        <f t="shared" si="110"/>
        <v>12.050465013615222</v>
      </c>
      <c r="CD137" s="40">
        <f t="shared" si="110"/>
        <v>12.411978964023678</v>
      </c>
      <c r="CE137" s="40">
        <f t="shared" si="110"/>
        <v>12.784338332944388</v>
      </c>
      <c r="CF137" s="40">
        <f t="shared" si="110"/>
        <v>13.16786848293272</v>
      </c>
      <c r="CG137" s="40">
        <f t="shared" si="110"/>
        <v>13.562904537420701</v>
      </c>
      <c r="CH137" s="40">
        <f t="shared" si="110"/>
        <v>13.969791673543323</v>
      </c>
      <c r="CI137" s="40">
        <f t="shared" si="110"/>
        <v>14.388885423749624</v>
      </c>
      <c r="CJ137" s="40">
        <f t="shared" si="110"/>
        <v>14.820551986462114</v>
      </c>
      <c r="CK137" s="40">
        <f t="shared" si="110"/>
        <v>15.265168546055978</v>
      </c>
      <c r="CL137" s="40">
        <f t="shared" si="110"/>
        <v>15.723123602437658</v>
      </c>
      <c r="CM137" s="40">
        <f t="shared" si="110"/>
        <v>16.194817310510789</v>
      </c>
      <c r="CN137" s="40">
        <f t="shared" si="110"/>
        <v>16.680661829826114</v>
      </c>
      <c r="CO137" s="40">
        <f t="shared" si="110"/>
        <v>17.181081684720898</v>
      </c>
      <c r="CP137" s="40">
        <f t="shared" si="110"/>
        <v>17.610608726838919</v>
      </c>
      <c r="CQ137" s="39" t="s">
        <v>224</v>
      </c>
    </row>
    <row r="138" spans="2:95" outlineLevel="1" x14ac:dyDescent="0.35"/>
    <row r="139" spans="2:95" s="44" customFormat="1" ht="15.5" outlineLevel="1" x14ac:dyDescent="0.35">
      <c r="B139" s="44" t="s">
        <v>225</v>
      </c>
    </row>
    <row r="140" spans="2:95" outlineLevel="1" x14ac:dyDescent="0.35"/>
    <row r="141" spans="2:95" outlineLevel="1" x14ac:dyDescent="0.35">
      <c r="B141" t="s">
        <v>195</v>
      </c>
      <c r="D141">
        <f t="shared" ref="D141:AI141" si="111">CO2e_benefits_undiscounted_low/Discount_factor</f>
        <v>0</v>
      </c>
      <c r="E141" s="41">
        <f t="shared" si="111"/>
        <v>0</v>
      </c>
      <c r="F141" s="41">
        <f t="shared" si="111"/>
        <v>0</v>
      </c>
      <c r="G141" s="41">
        <f t="shared" si="111"/>
        <v>0</v>
      </c>
      <c r="H141" s="41">
        <f t="shared" si="111"/>
        <v>0</v>
      </c>
      <c r="I141" s="41">
        <f t="shared" si="111"/>
        <v>0</v>
      </c>
      <c r="J141" s="41">
        <f t="shared" si="111"/>
        <v>0</v>
      </c>
      <c r="K141" s="41">
        <f t="shared" si="111"/>
        <v>0</v>
      </c>
      <c r="L141" s="41">
        <f t="shared" si="111"/>
        <v>0</v>
      </c>
      <c r="M141" s="41">
        <f t="shared" si="111"/>
        <v>0</v>
      </c>
      <c r="N141" s="41">
        <f t="shared" si="111"/>
        <v>0</v>
      </c>
      <c r="O141" s="41">
        <f t="shared" si="111"/>
        <v>0</v>
      </c>
      <c r="P141" s="41">
        <f t="shared" si="111"/>
        <v>0</v>
      </c>
      <c r="Q141" s="41">
        <f t="shared" si="111"/>
        <v>0</v>
      </c>
      <c r="R141" s="41">
        <f t="shared" si="111"/>
        <v>0</v>
      </c>
      <c r="S141" s="41">
        <f t="shared" si="111"/>
        <v>0</v>
      </c>
      <c r="T141" s="41">
        <f t="shared" si="111"/>
        <v>0</v>
      </c>
      <c r="U141" s="41">
        <f t="shared" si="111"/>
        <v>0</v>
      </c>
      <c r="V141" s="41">
        <f t="shared" si="111"/>
        <v>0</v>
      </c>
      <c r="W141" s="41">
        <f t="shared" si="111"/>
        <v>0</v>
      </c>
      <c r="X141" s="41">
        <f t="shared" si="111"/>
        <v>0</v>
      </c>
      <c r="Y141" s="41">
        <f t="shared" si="111"/>
        <v>0</v>
      </c>
      <c r="Z141" s="41">
        <f t="shared" si="111"/>
        <v>0</v>
      </c>
      <c r="AA141" s="41">
        <f t="shared" si="111"/>
        <v>0</v>
      </c>
      <c r="AB141" s="41">
        <f t="shared" si="111"/>
        <v>0</v>
      </c>
      <c r="AC141" s="41">
        <f t="shared" si="111"/>
        <v>0</v>
      </c>
      <c r="AD141" s="41">
        <f t="shared" si="111"/>
        <v>0</v>
      </c>
      <c r="AE141" s="41">
        <f t="shared" si="111"/>
        <v>0</v>
      </c>
      <c r="AF141" s="41">
        <f t="shared" si="111"/>
        <v>0</v>
      </c>
      <c r="AG141" s="41">
        <f t="shared" si="111"/>
        <v>0</v>
      </c>
      <c r="AH141" s="41">
        <f t="shared" si="111"/>
        <v>0</v>
      </c>
      <c r="AI141" s="41">
        <f t="shared" si="111"/>
        <v>0</v>
      </c>
      <c r="AJ141" s="41">
        <f t="shared" ref="AJ141:BO141" si="112">CO2e_benefits_undiscounted_low/Discount_factor</f>
        <v>0</v>
      </c>
      <c r="AK141" s="41">
        <f t="shared" si="112"/>
        <v>0</v>
      </c>
      <c r="AL141" s="41">
        <f t="shared" si="112"/>
        <v>0</v>
      </c>
      <c r="AM141" s="41">
        <f t="shared" si="112"/>
        <v>0</v>
      </c>
      <c r="AN141" s="41">
        <f t="shared" si="112"/>
        <v>0</v>
      </c>
      <c r="AO141" s="41">
        <f t="shared" si="112"/>
        <v>0</v>
      </c>
      <c r="AP141" s="41">
        <f t="shared" si="112"/>
        <v>0</v>
      </c>
      <c r="AQ141" s="41">
        <f t="shared" si="112"/>
        <v>0</v>
      </c>
      <c r="AR141" s="41">
        <f t="shared" si="112"/>
        <v>0</v>
      </c>
      <c r="AS141" s="41">
        <f t="shared" si="112"/>
        <v>0</v>
      </c>
      <c r="AT141" s="41">
        <f t="shared" si="112"/>
        <v>0</v>
      </c>
      <c r="AU141" s="41">
        <f t="shared" si="112"/>
        <v>0</v>
      </c>
      <c r="AV141" s="41">
        <f t="shared" si="112"/>
        <v>0</v>
      </c>
      <c r="AW141" s="41">
        <f t="shared" si="112"/>
        <v>0</v>
      </c>
      <c r="AX141" s="41">
        <f t="shared" si="112"/>
        <v>0</v>
      </c>
      <c r="AY141" s="41">
        <f t="shared" si="112"/>
        <v>0</v>
      </c>
      <c r="AZ141" s="41">
        <f t="shared" si="112"/>
        <v>0</v>
      </c>
      <c r="BA141" s="41">
        <f t="shared" si="112"/>
        <v>0</v>
      </c>
      <c r="BB141" s="41">
        <f t="shared" si="112"/>
        <v>0</v>
      </c>
      <c r="BC141" s="41">
        <f t="shared" si="112"/>
        <v>0</v>
      </c>
      <c r="BD141" s="41">
        <f t="shared" si="112"/>
        <v>0</v>
      </c>
      <c r="BE141" s="41">
        <f t="shared" si="112"/>
        <v>0</v>
      </c>
      <c r="BF141" s="41">
        <f t="shared" si="112"/>
        <v>0</v>
      </c>
      <c r="BG141" s="41">
        <f t="shared" si="112"/>
        <v>0</v>
      </c>
      <c r="BH141" s="41">
        <f t="shared" si="112"/>
        <v>0</v>
      </c>
      <c r="BI141" s="41">
        <f t="shared" si="112"/>
        <v>0</v>
      </c>
      <c r="BJ141" s="41">
        <f t="shared" si="112"/>
        <v>0</v>
      </c>
      <c r="BK141" s="41">
        <f t="shared" si="112"/>
        <v>0</v>
      </c>
      <c r="BL141" s="41">
        <f t="shared" si="112"/>
        <v>0</v>
      </c>
      <c r="BM141" s="41">
        <f t="shared" si="112"/>
        <v>0</v>
      </c>
      <c r="BN141" s="41">
        <f t="shared" si="112"/>
        <v>0</v>
      </c>
      <c r="BO141" s="41">
        <f t="shared" si="112"/>
        <v>0</v>
      </c>
      <c r="BP141" s="41">
        <f t="shared" ref="BP141:CP141" si="113">CO2e_benefits_undiscounted_low/Discount_factor</f>
        <v>0</v>
      </c>
      <c r="BQ141" s="41">
        <f t="shared" si="113"/>
        <v>0</v>
      </c>
      <c r="BR141" s="41">
        <f t="shared" si="113"/>
        <v>0</v>
      </c>
      <c r="BS141" s="41">
        <f t="shared" si="113"/>
        <v>0</v>
      </c>
      <c r="BT141" s="41">
        <f t="shared" si="113"/>
        <v>0</v>
      </c>
      <c r="BU141" s="41">
        <f t="shared" si="113"/>
        <v>0</v>
      </c>
      <c r="BV141" s="41">
        <f t="shared" si="113"/>
        <v>0</v>
      </c>
      <c r="BW141" s="41">
        <f t="shared" si="113"/>
        <v>0</v>
      </c>
      <c r="BX141" s="41">
        <f t="shared" si="113"/>
        <v>0</v>
      </c>
      <c r="BY141" s="41">
        <f t="shared" si="113"/>
        <v>0</v>
      </c>
      <c r="BZ141" s="41">
        <f t="shared" si="113"/>
        <v>0</v>
      </c>
      <c r="CA141" s="41">
        <f t="shared" si="113"/>
        <v>0</v>
      </c>
      <c r="CB141" s="41">
        <f t="shared" si="113"/>
        <v>0</v>
      </c>
      <c r="CC141" s="41">
        <f t="shared" si="113"/>
        <v>0</v>
      </c>
      <c r="CD141" s="41">
        <f t="shared" si="113"/>
        <v>0</v>
      </c>
      <c r="CE141" s="41">
        <f t="shared" si="113"/>
        <v>0</v>
      </c>
      <c r="CF141" s="41">
        <f t="shared" si="113"/>
        <v>0</v>
      </c>
      <c r="CG141" s="41">
        <f t="shared" si="113"/>
        <v>0</v>
      </c>
      <c r="CH141" s="41">
        <f t="shared" si="113"/>
        <v>0</v>
      </c>
      <c r="CI141" s="41">
        <f t="shared" si="113"/>
        <v>0</v>
      </c>
      <c r="CJ141" s="41">
        <f t="shared" si="113"/>
        <v>0</v>
      </c>
      <c r="CK141" s="41">
        <f t="shared" si="113"/>
        <v>0</v>
      </c>
      <c r="CL141" s="41">
        <f t="shared" si="113"/>
        <v>0</v>
      </c>
      <c r="CM141" s="41">
        <f t="shared" si="113"/>
        <v>0</v>
      </c>
      <c r="CN141" s="41">
        <f t="shared" si="113"/>
        <v>0</v>
      </c>
      <c r="CO141" s="41">
        <f t="shared" si="113"/>
        <v>0</v>
      </c>
      <c r="CP141" s="41">
        <f t="shared" si="113"/>
        <v>0</v>
      </c>
      <c r="CQ141" s="39" t="s">
        <v>226</v>
      </c>
    </row>
    <row r="142" spans="2:95" outlineLevel="1" x14ac:dyDescent="0.35">
      <c r="B142" t="s">
        <v>197</v>
      </c>
      <c r="D142">
        <f t="shared" ref="D142:AI142" si="114">CO2e_benefits_undiscounted_central/Discount_factor</f>
        <v>0</v>
      </c>
      <c r="E142" s="41">
        <f>CO2e_benefits_undiscounted_central/Discount_factor</f>
        <v>0</v>
      </c>
      <c r="F142" s="41">
        <f t="shared" si="114"/>
        <v>0</v>
      </c>
      <c r="G142" s="41">
        <f t="shared" si="114"/>
        <v>0</v>
      </c>
      <c r="H142" s="41">
        <f t="shared" si="114"/>
        <v>0</v>
      </c>
      <c r="I142" s="41">
        <f t="shared" si="114"/>
        <v>0</v>
      </c>
      <c r="J142" s="41">
        <f t="shared" si="114"/>
        <v>0</v>
      </c>
      <c r="K142" s="41">
        <f>CO2e_benefits_undiscounted_central/Discount_factor</f>
        <v>0</v>
      </c>
      <c r="L142" s="41">
        <f t="shared" si="114"/>
        <v>0</v>
      </c>
      <c r="M142" s="41">
        <f t="shared" si="114"/>
        <v>0</v>
      </c>
      <c r="N142" s="41">
        <f t="shared" si="114"/>
        <v>0</v>
      </c>
      <c r="O142" s="41">
        <f t="shared" si="114"/>
        <v>0</v>
      </c>
      <c r="P142" s="41">
        <f t="shared" si="114"/>
        <v>0</v>
      </c>
      <c r="Q142" s="41">
        <f t="shared" si="114"/>
        <v>0</v>
      </c>
      <c r="R142" s="41">
        <f t="shared" si="114"/>
        <v>0</v>
      </c>
      <c r="S142" s="41">
        <f t="shared" si="114"/>
        <v>0</v>
      </c>
      <c r="T142" s="41">
        <f t="shared" si="114"/>
        <v>0</v>
      </c>
      <c r="U142" s="41">
        <f t="shared" si="114"/>
        <v>0</v>
      </c>
      <c r="V142" s="41">
        <f t="shared" si="114"/>
        <v>0</v>
      </c>
      <c r="W142" s="41">
        <f t="shared" si="114"/>
        <v>0</v>
      </c>
      <c r="X142" s="41">
        <f t="shared" si="114"/>
        <v>0</v>
      </c>
      <c r="Y142" s="41">
        <f t="shared" si="114"/>
        <v>0</v>
      </c>
      <c r="Z142" s="41">
        <f t="shared" si="114"/>
        <v>0</v>
      </c>
      <c r="AA142" s="41">
        <f t="shared" si="114"/>
        <v>0</v>
      </c>
      <c r="AB142" s="41">
        <f t="shared" si="114"/>
        <v>0</v>
      </c>
      <c r="AC142" s="41">
        <f t="shared" si="114"/>
        <v>0</v>
      </c>
      <c r="AD142" s="41">
        <f t="shared" si="114"/>
        <v>0</v>
      </c>
      <c r="AE142" s="41">
        <f t="shared" si="114"/>
        <v>0</v>
      </c>
      <c r="AF142" s="41">
        <f t="shared" si="114"/>
        <v>0</v>
      </c>
      <c r="AG142" s="41">
        <f t="shared" si="114"/>
        <v>0</v>
      </c>
      <c r="AH142" s="41">
        <f t="shared" si="114"/>
        <v>0</v>
      </c>
      <c r="AI142" s="41">
        <f t="shared" si="114"/>
        <v>0</v>
      </c>
      <c r="AJ142" s="41">
        <f t="shared" ref="AJ142:BO142" si="115">CO2e_benefits_undiscounted_central/Discount_factor</f>
        <v>0</v>
      </c>
      <c r="AK142" s="41">
        <f t="shared" si="115"/>
        <v>0</v>
      </c>
      <c r="AL142" s="41">
        <f t="shared" si="115"/>
        <v>0</v>
      </c>
      <c r="AM142" s="41">
        <f t="shared" si="115"/>
        <v>0</v>
      </c>
      <c r="AN142" s="41">
        <f t="shared" si="115"/>
        <v>0</v>
      </c>
      <c r="AO142" s="41">
        <f t="shared" si="115"/>
        <v>0</v>
      </c>
      <c r="AP142" s="41">
        <f t="shared" si="115"/>
        <v>0</v>
      </c>
      <c r="AQ142" s="41">
        <f t="shared" si="115"/>
        <v>0</v>
      </c>
      <c r="AR142" s="41">
        <f t="shared" si="115"/>
        <v>0</v>
      </c>
      <c r="AS142" s="41">
        <f t="shared" si="115"/>
        <v>0</v>
      </c>
      <c r="AT142" s="41">
        <f t="shared" si="115"/>
        <v>0</v>
      </c>
      <c r="AU142" s="41">
        <f t="shared" si="115"/>
        <v>0</v>
      </c>
      <c r="AV142" s="41">
        <f t="shared" si="115"/>
        <v>0</v>
      </c>
      <c r="AW142" s="41">
        <f t="shared" si="115"/>
        <v>0</v>
      </c>
      <c r="AX142" s="41">
        <f t="shared" si="115"/>
        <v>0</v>
      </c>
      <c r="AY142" s="41">
        <f t="shared" si="115"/>
        <v>0</v>
      </c>
      <c r="AZ142" s="41">
        <f t="shared" si="115"/>
        <v>0</v>
      </c>
      <c r="BA142" s="41">
        <f t="shared" si="115"/>
        <v>0</v>
      </c>
      <c r="BB142" s="41">
        <f t="shared" si="115"/>
        <v>0</v>
      </c>
      <c r="BC142" s="41">
        <f t="shared" si="115"/>
        <v>0</v>
      </c>
      <c r="BD142" s="41">
        <f t="shared" si="115"/>
        <v>0</v>
      </c>
      <c r="BE142" s="41">
        <f t="shared" si="115"/>
        <v>0</v>
      </c>
      <c r="BF142" s="41">
        <f t="shared" si="115"/>
        <v>0</v>
      </c>
      <c r="BG142" s="41">
        <f t="shared" si="115"/>
        <v>0</v>
      </c>
      <c r="BH142" s="41">
        <f t="shared" si="115"/>
        <v>0</v>
      </c>
      <c r="BI142" s="41">
        <f t="shared" si="115"/>
        <v>0</v>
      </c>
      <c r="BJ142" s="41">
        <f t="shared" si="115"/>
        <v>0</v>
      </c>
      <c r="BK142" s="41">
        <f t="shared" si="115"/>
        <v>0</v>
      </c>
      <c r="BL142" s="41">
        <f t="shared" si="115"/>
        <v>0</v>
      </c>
      <c r="BM142" s="41">
        <f t="shared" si="115"/>
        <v>0</v>
      </c>
      <c r="BN142" s="41">
        <f t="shared" si="115"/>
        <v>0</v>
      </c>
      <c r="BO142" s="41">
        <f t="shared" si="115"/>
        <v>0</v>
      </c>
      <c r="BP142" s="41">
        <f t="shared" ref="BP142:CP142" si="116">CO2e_benefits_undiscounted_central/Discount_factor</f>
        <v>0</v>
      </c>
      <c r="BQ142" s="41">
        <f t="shared" si="116"/>
        <v>0</v>
      </c>
      <c r="BR142" s="41">
        <f t="shared" si="116"/>
        <v>0</v>
      </c>
      <c r="BS142" s="41">
        <f t="shared" si="116"/>
        <v>0</v>
      </c>
      <c r="BT142" s="41">
        <f t="shared" si="116"/>
        <v>0</v>
      </c>
      <c r="BU142" s="41">
        <f t="shared" si="116"/>
        <v>0</v>
      </c>
      <c r="BV142" s="41">
        <f t="shared" si="116"/>
        <v>0</v>
      </c>
      <c r="BW142" s="41">
        <f t="shared" si="116"/>
        <v>0</v>
      </c>
      <c r="BX142" s="41">
        <f t="shared" si="116"/>
        <v>0</v>
      </c>
      <c r="BY142" s="41">
        <f t="shared" si="116"/>
        <v>0</v>
      </c>
      <c r="BZ142" s="41">
        <f t="shared" si="116"/>
        <v>0</v>
      </c>
      <c r="CA142" s="41">
        <f t="shared" si="116"/>
        <v>0</v>
      </c>
      <c r="CB142" s="41">
        <f t="shared" si="116"/>
        <v>0</v>
      </c>
      <c r="CC142" s="41">
        <f t="shared" si="116"/>
        <v>0</v>
      </c>
      <c r="CD142" s="41">
        <f t="shared" si="116"/>
        <v>0</v>
      </c>
      <c r="CE142" s="41">
        <f t="shared" si="116"/>
        <v>0</v>
      </c>
      <c r="CF142" s="41">
        <f t="shared" si="116"/>
        <v>0</v>
      </c>
      <c r="CG142" s="41">
        <f t="shared" si="116"/>
        <v>0</v>
      </c>
      <c r="CH142" s="41">
        <f t="shared" si="116"/>
        <v>0</v>
      </c>
      <c r="CI142" s="41">
        <f t="shared" si="116"/>
        <v>0</v>
      </c>
      <c r="CJ142" s="41">
        <f t="shared" si="116"/>
        <v>0</v>
      </c>
      <c r="CK142" s="41">
        <f t="shared" si="116"/>
        <v>0</v>
      </c>
      <c r="CL142" s="41">
        <f t="shared" si="116"/>
        <v>0</v>
      </c>
      <c r="CM142" s="41">
        <f t="shared" si="116"/>
        <v>0</v>
      </c>
      <c r="CN142" s="41">
        <f t="shared" si="116"/>
        <v>0</v>
      </c>
      <c r="CO142" s="41">
        <f t="shared" si="116"/>
        <v>0</v>
      </c>
      <c r="CP142" s="41">
        <f t="shared" si="116"/>
        <v>0</v>
      </c>
      <c r="CQ142" s="39" t="s">
        <v>227</v>
      </c>
    </row>
    <row r="143" spans="2:95" outlineLevel="1" x14ac:dyDescent="0.35">
      <c r="B143" t="s">
        <v>199</v>
      </c>
      <c r="D143">
        <f t="shared" ref="D143:AI143" si="117">CO2e_benefits_undiscounted_high/Discount_factor</f>
        <v>0</v>
      </c>
      <c r="E143" s="41">
        <f t="shared" si="117"/>
        <v>0</v>
      </c>
      <c r="F143" s="41">
        <f t="shared" si="117"/>
        <v>0</v>
      </c>
      <c r="G143" s="41">
        <f t="shared" si="117"/>
        <v>0</v>
      </c>
      <c r="H143" s="41">
        <f t="shared" si="117"/>
        <v>0</v>
      </c>
      <c r="I143" s="41">
        <f t="shared" si="117"/>
        <v>0</v>
      </c>
      <c r="J143" s="41">
        <f t="shared" si="117"/>
        <v>0</v>
      </c>
      <c r="K143" s="41">
        <f t="shared" si="117"/>
        <v>0</v>
      </c>
      <c r="L143" s="41">
        <f t="shared" si="117"/>
        <v>0</v>
      </c>
      <c r="M143" s="41">
        <f t="shared" si="117"/>
        <v>0</v>
      </c>
      <c r="N143" s="41">
        <f t="shared" si="117"/>
        <v>0</v>
      </c>
      <c r="O143" s="41">
        <f t="shared" si="117"/>
        <v>0</v>
      </c>
      <c r="P143" s="41">
        <f t="shared" si="117"/>
        <v>0</v>
      </c>
      <c r="Q143" s="41">
        <f t="shared" si="117"/>
        <v>0</v>
      </c>
      <c r="R143" s="41">
        <f t="shared" si="117"/>
        <v>0</v>
      </c>
      <c r="S143" s="41">
        <f t="shared" si="117"/>
        <v>0</v>
      </c>
      <c r="T143" s="41">
        <f t="shared" si="117"/>
        <v>0</v>
      </c>
      <c r="U143" s="41">
        <f t="shared" si="117"/>
        <v>0</v>
      </c>
      <c r="V143" s="41">
        <f t="shared" si="117"/>
        <v>0</v>
      </c>
      <c r="W143" s="41">
        <f t="shared" si="117"/>
        <v>0</v>
      </c>
      <c r="X143" s="41">
        <f t="shared" si="117"/>
        <v>0</v>
      </c>
      <c r="Y143" s="41">
        <f t="shared" si="117"/>
        <v>0</v>
      </c>
      <c r="Z143" s="41">
        <f t="shared" si="117"/>
        <v>0</v>
      </c>
      <c r="AA143" s="41">
        <f t="shared" si="117"/>
        <v>0</v>
      </c>
      <c r="AB143" s="41">
        <f t="shared" si="117"/>
        <v>0</v>
      </c>
      <c r="AC143" s="41">
        <f t="shared" si="117"/>
        <v>0</v>
      </c>
      <c r="AD143" s="41">
        <f t="shared" si="117"/>
        <v>0</v>
      </c>
      <c r="AE143" s="41">
        <f t="shared" si="117"/>
        <v>0</v>
      </c>
      <c r="AF143" s="41">
        <f t="shared" si="117"/>
        <v>0</v>
      </c>
      <c r="AG143" s="41">
        <f t="shared" si="117"/>
        <v>0</v>
      </c>
      <c r="AH143" s="41">
        <f t="shared" si="117"/>
        <v>0</v>
      </c>
      <c r="AI143" s="41">
        <f t="shared" si="117"/>
        <v>0</v>
      </c>
      <c r="AJ143" s="41">
        <f t="shared" ref="AJ143:BO143" si="118">CO2e_benefits_undiscounted_high/Discount_factor</f>
        <v>0</v>
      </c>
      <c r="AK143" s="41">
        <f t="shared" si="118"/>
        <v>0</v>
      </c>
      <c r="AL143" s="41">
        <f t="shared" si="118"/>
        <v>0</v>
      </c>
      <c r="AM143" s="41">
        <f t="shared" si="118"/>
        <v>0</v>
      </c>
      <c r="AN143" s="41">
        <f t="shared" si="118"/>
        <v>0</v>
      </c>
      <c r="AO143" s="41">
        <f t="shared" si="118"/>
        <v>0</v>
      </c>
      <c r="AP143" s="41">
        <f t="shared" si="118"/>
        <v>0</v>
      </c>
      <c r="AQ143" s="41">
        <f t="shared" si="118"/>
        <v>0</v>
      </c>
      <c r="AR143" s="41">
        <f t="shared" si="118"/>
        <v>0</v>
      </c>
      <c r="AS143" s="41">
        <f t="shared" si="118"/>
        <v>0</v>
      </c>
      <c r="AT143" s="41">
        <f t="shared" si="118"/>
        <v>0</v>
      </c>
      <c r="AU143" s="41">
        <f t="shared" si="118"/>
        <v>0</v>
      </c>
      <c r="AV143" s="41">
        <f t="shared" si="118"/>
        <v>0</v>
      </c>
      <c r="AW143" s="41">
        <f t="shared" si="118"/>
        <v>0</v>
      </c>
      <c r="AX143" s="41">
        <f t="shared" si="118"/>
        <v>0</v>
      </c>
      <c r="AY143" s="41">
        <f t="shared" si="118"/>
        <v>0</v>
      </c>
      <c r="AZ143" s="41">
        <f t="shared" si="118"/>
        <v>0</v>
      </c>
      <c r="BA143" s="41">
        <f t="shared" si="118"/>
        <v>0</v>
      </c>
      <c r="BB143" s="41">
        <f t="shared" si="118"/>
        <v>0</v>
      </c>
      <c r="BC143" s="41">
        <f t="shared" si="118"/>
        <v>0</v>
      </c>
      <c r="BD143" s="41">
        <f t="shared" si="118"/>
        <v>0</v>
      </c>
      <c r="BE143" s="41">
        <f t="shared" si="118"/>
        <v>0</v>
      </c>
      <c r="BF143" s="41">
        <f t="shared" si="118"/>
        <v>0</v>
      </c>
      <c r="BG143" s="41">
        <f t="shared" si="118"/>
        <v>0</v>
      </c>
      <c r="BH143" s="41">
        <f t="shared" si="118"/>
        <v>0</v>
      </c>
      <c r="BI143" s="41">
        <f t="shared" si="118"/>
        <v>0</v>
      </c>
      <c r="BJ143" s="41">
        <f t="shared" si="118"/>
        <v>0</v>
      </c>
      <c r="BK143" s="41">
        <f t="shared" si="118"/>
        <v>0</v>
      </c>
      <c r="BL143" s="41">
        <f t="shared" si="118"/>
        <v>0</v>
      </c>
      <c r="BM143" s="41">
        <f t="shared" si="118"/>
        <v>0</v>
      </c>
      <c r="BN143" s="41">
        <f t="shared" si="118"/>
        <v>0</v>
      </c>
      <c r="BO143" s="41">
        <f t="shared" si="118"/>
        <v>0</v>
      </c>
      <c r="BP143" s="41">
        <f t="shared" ref="BP143:CP143" si="119">CO2e_benefits_undiscounted_high/Discount_factor</f>
        <v>0</v>
      </c>
      <c r="BQ143" s="41">
        <f t="shared" si="119"/>
        <v>0</v>
      </c>
      <c r="BR143" s="41">
        <f t="shared" si="119"/>
        <v>0</v>
      </c>
      <c r="BS143" s="41">
        <f t="shared" si="119"/>
        <v>0</v>
      </c>
      <c r="BT143" s="41">
        <f t="shared" si="119"/>
        <v>0</v>
      </c>
      <c r="BU143" s="41">
        <f t="shared" si="119"/>
        <v>0</v>
      </c>
      <c r="BV143" s="41">
        <f t="shared" si="119"/>
        <v>0</v>
      </c>
      <c r="BW143" s="41">
        <f t="shared" si="119"/>
        <v>0</v>
      </c>
      <c r="BX143" s="41">
        <f t="shared" si="119"/>
        <v>0</v>
      </c>
      <c r="BY143" s="41">
        <f t="shared" si="119"/>
        <v>0</v>
      </c>
      <c r="BZ143" s="41">
        <f t="shared" si="119"/>
        <v>0</v>
      </c>
      <c r="CA143" s="41">
        <f t="shared" si="119"/>
        <v>0</v>
      </c>
      <c r="CB143" s="41">
        <f t="shared" si="119"/>
        <v>0</v>
      </c>
      <c r="CC143" s="41">
        <f t="shared" si="119"/>
        <v>0</v>
      </c>
      <c r="CD143" s="41">
        <f t="shared" si="119"/>
        <v>0</v>
      </c>
      <c r="CE143" s="41">
        <f t="shared" si="119"/>
        <v>0</v>
      </c>
      <c r="CF143" s="41">
        <f t="shared" si="119"/>
        <v>0</v>
      </c>
      <c r="CG143" s="41">
        <f t="shared" si="119"/>
        <v>0</v>
      </c>
      <c r="CH143" s="41">
        <f t="shared" si="119"/>
        <v>0</v>
      </c>
      <c r="CI143" s="41">
        <f t="shared" si="119"/>
        <v>0</v>
      </c>
      <c r="CJ143" s="41">
        <f t="shared" si="119"/>
        <v>0</v>
      </c>
      <c r="CK143" s="41">
        <f t="shared" si="119"/>
        <v>0</v>
      </c>
      <c r="CL143" s="41">
        <f t="shared" si="119"/>
        <v>0</v>
      </c>
      <c r="CM143" s="41">
        <f t="shared" si="119"/>
        <v>0</v>
      </c>
      <c r="CN143" s="41">
        <f t="shared" si="119"/>
        <v>0</v>
      </c>
      <c r="CO143" s="41">
        <f t="shared" si="119"/>
        <v>0</v>
      </c>
      <c r="CP143" s="41">
        <f t="shared" si="119"/>
        <v>0</v>
      </c>
      <c r="CQ143" s="39" t="s">
        <v>228</v>
      </c>
    </row>
    <row r="144" spans="2:95" outlineLevel="1" x14ac:dyDescent="0.35"/>
    <row r="145" spans="2:4" s="44" customFormat="1" ht="15.5" outlineLevel="1" x14ac:dyDescent="0.35">
      <c r="B145" s="44" t="s">
        <v>229</v>
      </c>
    </row>
    <row r="146" spans="2:4" outlineLevel="1" x14ac:dyDescent="0.35"/>
    <row r="147" spans="2:4" outlineLevel="1" x14ac:dyDescent="0.35">
      <c r="B147" t="s">
        <v>195</v>
      </c>
      <c r="C147" s="56">
        <f>SUM(CO2e_benefits_discounted_low)</f>
        <v>0</v>
      </c>
      <c r="D147" s="39" t="s">
        <v>268</v>
      </c>
    </row>
    <row r="148" spans="2:4" outlineLevel="1" x14ac:dyDescent="0.35">
      <c r="B148" t="s">
        <v>197</v>
      </c>
      <c r="C148" s="56">
        <f>SUM(CO2e_benefits_discounted_central)</f>
        <v>0</v>
      </c>
      <c r="D148" s="39" t="s">
        <v>269</v>
      </c>
    </row>
    <row r="149" spans="2:4" outlineLevel="1" x14ac:dyDescent="0.35">
      <c r="B149" t="s">
        <v>199</v>
      </c>
      <c r="C149" s="56">
        <f>SUM(CO2e_benefits_discounted_high)</f>
        <v>0</v>
      </c>
      <c r="D149" s="39" t="s">
        <v>270</v>
      </c>
    </row>
    <row r="150" spans="2:4" x14ac:dyDescent="0.35"/>
    <row r="151" spans="2:4" x14ac:dyDescent="0.35"/>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R150"/>
  <sheetViews>
    <sheetView zoomScale="70" zoomScaleNormal="70" workbookViewId="0">
      <pane xSplit="3" ySplit="4" topLeftCell="D5" activePane="bottomRight" state="frozen"/>
      <selection pane="topRight" activeCell="D1" sqref="D1"/>
      <selection pane="bottomLeft" activeCell="A5" sqref="A5"/>
      <selection pane="bottomRight" activeCell="C86" sqref="C86"/>
    </sheetView>
  </sheetViews>
  <sheetFormatPr defaultColWidth="0" defaultRowHeight="14.5" zeroHeight="1" outlineLevelRow="1" x14ac:dyDescent="0.35"/>
  <cols>
    <col min="1" max="1" width="9.1796875" customWidth="1"/>
    <col min="2" max="2" width="29.54296875" customWidth="1"/>
    <col min="3" max="3" width="9.1796875" customWidth="1"/>
    <col min="4" max="12" width="11" customWidth="1"/>
    <col min="13" max="94" width="12" customWidth="1"/>
    <col min="95" max="95" width="45.81640625" bestFit="1" customWidth="1"/>
    <col min="96" max="96" width="0" hidden="1" customWidth="1"/>
    <col min="97" max="16384" width="9.1796875" hidden="1"/>
  </cols>
  <sheetData>
    <row r="1" spans="2:96" x14ac:dyDescent="0.35">
      <c r="CB1">
        <v>2</v>
      </c>
    </row>
    <row r="2" spans="2:96" s="48" customFormat="1" ht="26" x14ac:dyDescent="0.6">
      <c r="B2" s="48" t="s">
        <v>111</v>
      </c>
    </row>
    <row r="3" spans="2:96" x14ac:dyDescent="0.35">
      <c r="D3" t="s">
        <v>287</v>
      </c>
    </row>
    <row r="4" spans="2:96" x14ac:dyDescent="0.35">
      <c r="D4">
        <f t="shared" ref="D4:BO4" si="0">year_in</f>
        <v>2010</v>
      </c>
      <c r="E4">
        <f t="shared" si="0"/>
        <v>2011</v>
      </c>
      <c r="F4">
        <f t="shared" si="0"/>
        <v>2012</v>
      </c>
      <c r="G4">
        <f t="shared" si="0"/>
        <v>2013</v>
      </c>
      <c r="H4">
        <f t="shared" si="0"/>
        <v>2014</v>
      </c>
      <c r="I4">
        <f t="shared" si="0"/>
        <v>2015</v>
      </c>
      <c r="J4">
        <f t="shared" si="0"/>
        <v>2016</v>
      </c>
      <c r="K4">
        <f t="shared" si="0"/>
        <v>2017</v>
      </c>
      <c r="L4">
        <f t="shared" si="0"/>
        <v>2018</v>
      </c>
      <c r="M4">
        <f t="shared" si="0"/>
        <v>2019</v>
      </c>
      <c r="N4">
        <f t="shared" si="0"/>
        <v>2020</v>
      </c>
      <c r="O4">
        <f t="shared" si="0"/>
        <v>2021</v>
      </c>
      <c r="P4">
        <f t="shared" si="0"/>
        <v>2022</v>
      </c>
      <c r="Q4">
        <f t="shared" si="0"/>
        <v>2023</v>
      </c>
      <c r="R4">
        <f t="shared" si="0"/>
        <v>2024</v>
      </c>
      <c r="S4">
        <f t="shared" si="0"/>
        <v>2025</v>
      </c>
      <c r="T4">
        <f t="shared" si="0"/>
        <v>2026</v>
      </c>
      <c r="U4">
        <f t="shared" si="0"/>
        <v>2027</v>
      </c>
      <c r="V4">
        <f t="shared" si="0"/>
        <v>2028</v>
      </c>
      <c r="W4">
        <f t="shared" si="0"/>
        <v>2029</v>
      </c>
      <c r="X4">
        <f t="shared" si="0"/>
        <v>2030</v>
      </c>
      <c r="Y4">
        <f t="shared" si="0"/>
        <v>2031</v>
      </c>
      <c r="Z4">
        <f t="shared" si="0"/>
        <v>2032</v>
      </c>
      <c r="AA4">
        <f t="shared" si="0"/>
        <v>2033</v>
      </c>
      <c r="AB4">
        <f t="shared" si="0"/>
        <v>2034</v>
      </c>
      <c r="AC4">
        <f t="shared" si="0"/>
        <v>2035</v>
      </c>
      <c r="AD4">
        <f t="shared" si="0"/>
        <v>2036</v>
      </c>
      <c r="AE4">
        <f t="shared" si="0"/>
        <v>2037</v>
      </c>
      <c r="AF4">
        <f t="shared" si="0"/>
        <v>2038</v>
      </c>
      <c r="AG4">
        <f t="shared" si="0"/>
        <v>2039</v>
      </c>
      <c r="AH4">
        <f t="shared" si="0"/>
        <v>2040</v>
      </c>
      <c r="AI4">
        <f t="shared" si="0"/>
        <v>2041</v>
      </c>
      <c r="AJ4">
        <f t="shared" si="0"/>
        <v>2042</v>
      </c>
      <c r="AK4">
        <f t="shared" si="0"/>
        <v>2043</v>
      </c>
      <c r="AL4">
        <f t="shared" si="0"/>
        <v>2044</v>
      </c>
      <c r="AM4">
        <f t="shared" si="0"/>
        <v>2045</v>
      </c>
      <c r="AN4">
        <f t="shared" si="0"/>
        <v>2046</v>
      </c>
      <c r="AO4">
        <f t="shared" si="0"/>
        <v>2047</v>
      </c>
      <c r="AP4">
        <f t="shared" si="0"/>
        <v>2048</v>
      </c>
      <c r="AQ4">
        <f t="shared" si="0"/>
        <v>2049</v>
      </c>
      <c r="AR4">
        <f t="shared" si="0"/>
        <v>2050</v>
      </c>
      <c r="AS4">
        <f t="shared" si="0"/>
        <v>2051</v>
      </c>
      <c r="AT4">
        <f t="shared" si="0"/>
        <v>2052</v>
      </c>
      <c r="AU4">
        <f t="shared" si="0"/>
        <v>2053</v>
      </c>
      <c r="AV4">
        <f t="shared" si="0"/>
        <v>2054</v>
      </c>
      <c r="AW4">
        <f t="shared" si="0"/>
        <v>2055</v>
      </c>
      <c r="AX4">
        <f t="shared" si="0"/>
        <v>2056</v>
      </c>
      <c r="AY4">
        <f t="shared" si="0"/>
        <v>2057</v>
      </c>
      <c r="AZ4">
        <f t="shared" si="0"/>
        <v>2058</v>
      </c>
      <c r="BA4">
        <f t="shared" si="0"/>
        <v>2059</v>
      </c>
      <c r="BB4">
        <f t="shared" si="0"/>
        <v>2060</v>
      </c>
      <c r="BC4">
        <f t="shared" si="0"/>
        <v>2061</v>
      </c>
      <c r="BD4">
        <f t="shared" si="0"/>
        <v>2062</v>
      </c>
      <c r="BE4">
        <f t="shared" si="0"/>
        <v>2063</v>
      </c>
      <c r="BF4">
        <f t="shared" si="0"/>
        <v>2064</v>
      </c>
      <c r="BG4">
        <f t="shared" si="0"/>
        <v>2065</v>
      </c>
      <c r="BH4">
        <f t="shared" si="0"/>
        <v>2066</v>
      </c>
      <c r="BI4">
        <f t="shared" si="0"/>
        <v>2067</v>
      </c>
      <c r="BJ4">
        <f t="shared" si="0"/>
        <v>2068</v>
      </c>
      <c r="BK4">
        <f t="shared" si="0"/>
        <v>2069</v>
      </c>
      <c r="BL4">
        <f t="shared" si="0"/>
        <v>2070</v>
      </c>
      <c r="BM4">
        <f t="shared" si="0"/>
        <v>2071</v>
      </c>
      <c r="BN4">
        <f t="shared" si="0"/>
        <v>2072</v>
      </c>
      <c r="BO4">
        <f t="shared" si="0"/>
        <v>2073</v>
      </c>
      <c r="BP4">
        <f t="shared" ref="BP4:CP4" si="1">year_in</f>
        <v>2074</v>
      </c>
      <c r="BQ4">
        <f t="shared" si="1"/>
        <v>2075</v>
      </c>
      <c r="BR4">
        <f t="shared" si="1"/>
        <v>2076</v>
      </c>
      <c r="BS4">
        <f t="shared" si="1"/>
        <v>2077</v>
      </c>
      <c r="BT4">
        <f t="shared" si="1"/>
        <v>2078</v>
      </c>
      <c r="BU4">
        <f t="shared" si="1"/>
        <v>2079</v>
      </c>
      <c r="BV4">
        <f t="shared" si="1"/>
        <v>2080</v>
      </c>
      <c r="BW4">
        <f t="shared" si="1"/>
        <v>2081</v>
      </c>
      <c r="BX4">
        <f t="shared" si="1"/>
        <v>2082</v>
      </c>
      <c r="BY4">
        <f t="shared" si="1"/>
        <v>2083</v>
      </c>
      <c r="BZ4">
        <f t="shared" si="1"/>
        <v>2084</v>
      </c>
      <c r="CA4">
        <f t="shared" si="1"/>
        <v>2085</v>
      </c>
      <c r="CB4">
        <f t="shared" si="1"/>
        <v>2086</v>
      </c>
      <c r="CC4">
        <f t="shared" si="1"/>
        <v>2087</v>
      </c>
      <c r="CD4">
        <f t="shared" si="1"/>
        <v>2088</v>
      </c>
      <c r="CE4">
        <f t="shared" si="1"/>
        <v>2089</v>
      </c>
      <c r="CF4">
        <f t="shared" si="1"/>
        <v>2090</v>
      </c>
      <c r="CG4">
        <f t="shared" si="1"/>
        <v>2091</v>
      </c>
      <c r="CH4">
        <f t="shared" si="1"/>
        <v>2092</v>
      </c>
      <c r="CI4">
        <f t="shared" si="1"/>
        <v>2093</v>
      </c>
      <c r="CJ4">
        <f t="shared" si="1"/>
        <v>2094</v>
      </c>
      <c r="CK4">
        <f t="shared" si="1"/>
        <v>2095</v>
      </c>
      <c r="CL4">
        <f t="shared" si="1"/>
        <v>2096</v>
      </c>
      <c r="CM4">
        <f t="shared" si="1"/>
        <v>2097</v>
      </c>
      <c r="CN4">
        <f t="shared" si="1"/>
        <v>2098</v>
      </c>
      <c r="CO4">
        <f t="shared" si="1"/>
        <v>2099</v>
      </c>
      <c r="CP4">
        <f t="shared" si="1"/>
        <v>2100</v>
      </c>
      <c r="CQ4" s="39" t="s">
        <v>112</v>
      </c>
      <c r="CR4" t="e">
        <f>year</f>
        <v>#VALUE!</v>
      </c>
    </row>
    <row r="5" spans="2:96" x14ac:dyDescent="0.35"/>
    <row r="6" spans="2:96" s="43" customFormat="1" ht="18.5" x14ac:dyDescent="0.45">
      <c r="B6" s="43" t="s">
        <v>113</v>
      </c>
    </row>
    <row r="7" spans="2:96" outlineLevel="1" x14ac:dyDescent="0.35"/>
    <row r="8" spans="2:96" outlineLevel="1" x14ac:dyDescent="0.35">
      <c r="B8" t="s">
        <v>47</v>
      </c>
      <c r="C8">
        <f>Opening_year_in</f>
        <v>2024</v>
      </c>
      <c r="D8" s="39" t="s">
        <v>114</v>
      </c>
    </row>
    <row r="9" spans="2:96" outlineLevel="1" x14ac:dyDescent="0.35">
      <c r="B9" t="s">
        <v>47</v>
      </c>
      <c r="D9">
        <f t="shared" ref="D9:AI9" si="2">(Opening_year=year)*1</f>
        <v>0</v>
      </c>
      <c r="E9">
        <f t="shared" si="2"/>
        <v>0</v>
      </c>
      <c r="F9">
        <f t="shared" si="2"/>
        <v>0</v>
      </c>
      <c r="G9">
        <f t="shared" si="2"/>
        <v>0</v>
      </c>
      <c r="H9">
        <f t="shared" si="2"/>
        <v>0</v>
      </c>
      <c r="I9">
        <f t="shared" si="2"/>
        <v>0</v>
      </c>
      <c r="J9">
        <f t="shared" si="2"/>
        <v>0</v>
      </c>
      <c r="K9">
        <f t="shared" si="2"/>
        <v>0</v>
      </c>
      <c r="L9">
        <f t="shared" si="2"/>
        <v>0</v>
      </c>
      <c r="M9">
        <f t="shared" si="2"/>
        <v>0</v>
      </c>
      <c r="N9">
        <f t="shared" si="2"/>
        <v>0</v>
      </c>
      <c r="O9">
        <f t="shared" si="2"/>
        <v>0</v>
      </c>
      <c r="P9">
        <f t="shared" si="2"/>
        <v>0</v>
      </c>
      <c r="Q9">
        <f t="shared" si="2"/>
        <v>0</v>
      </c>
      <c r="R9">
        <f t="shared" si="2"/>
        <v>1</v>
      </c>
      <c r="S9">
        <f t="shared" si="2"/>
        <v>0</v>
      </c>
      <c r="T9">
        <f t="shared" si="2"/>
        <v>0</v>
      </c>
      <c r="U9">
        <f t="shared" si="2"/>
        <v>0</v>
      </c>
      <c r="V9">
        <f t="shared" si="2"/>
        <v>0</v>
      </c>
      <c r="W9">
        <f t="shared" si="2"/>
        <v>0</v>
      </c>
      <c r="X9">
        <f t="shared" si="2"/>
        <v>0</v>
      </c>
      <c r="Y9">
        <f t="shared" si="2"/>
        <v>0</v>
      </c>
      <c r="Z9">
        <f t="shared" si="2"/>
        <v>0</v>
      </c>
      <c r="AA9">
        <f t="shared" si="2"/>
        <v>0</v>
      </c>
      <c r="AB9">
        <f t="shared" si="2"/>
        <v>0</v>
      </c>
      <c r="AC9">
        <f t="shared" si="2"/>
        <v>0</v>
      </c>
      <c r="AD9">
        <f t="shared" si="2"/>
        <v>0</v>
      </c>
      <c r="AE9">
        <f t="shared" si="2"/>
        <v>0</v>
      </c>
      <c r="AF9">
        <f t="shared" si="2"/>
        <v>0</v>
      </c>
      <c r="AG9">
        <f t="shared" si="2"/>
        <v>0</v>
      </c>
      <c r="AH9">
        <f t="shared" si="2"/>
        <v>0</v>
      </c>
      <c r="AI9">
        <f t="shared" si="2"/>
        <v>0</v>
      </c>
      <c r="AJ9">
        <f t="shared" ref="AJ9:BO9" si="3">(Opening_year=year)*1</f>
        <v>0</v>
      </c>
      <c r="AK9">
        <f t="shared" si="3"/>
        <v>0</v>
      </c>
      <c r="AL9">
        <f t="shared" si="3"/>
        <v>0</v>
      </c>
      <c r="AM9">
        <f t="shared" si="3"/>
        <v>0</v>
      </c>
      <c r="AN9">
        <f t="shared" si="3"/>
        <v>0</v>
      </c>
      <c r="AO9">
        <f t="shared" si="3"/>
        <v>0</v>
      </c>
      <c r="AP9">
        <f t="shared" si="3"/>
        <v>0</v>
      </c>
      <c r="AQ9">
        <f t="shared" si="3"/>
        <v>0</v>
      </c>
      <c r="AR9">
        <f t="shared" si="3"/>
        <v>0</v>
      </c>
      <c r="AS9">
        <f t="shared" si="3"/>
        <v>0</v>
      </c>
      <c r="AT9">
        <f t="shared" si="3"/>
        <v>0</v>
      </c>
      <c r="AU9">
        <f t="shared" si="3"/>
        <v>0</v>
      </c>
      <c r="AV9">
        <f t="shared" si="3"/>
        <v>0</v>
      </c>
      <c r="AW9">
        <f t="shared" si="3"/>
        <v>0</v>
      </c>
      <c r="AX9">
        <f t="shared" si="3"/>
        <v>0</v>
      </c>
      <c r="AY9">
        <f t="shared" si="3"/>
        <v>0</v>
      </c>
      <c r="AZ9">
        <f t="shared" si="3"/>
        <v>0</v>
      </c>
      <c r="BA9">
        <f t="shared" si="3"/>
        <v>0</v>
      </c>
      <c r="BB9">
        <f t="shared" si="3"/>
        <v>0</v>
      </c>
      <c r="BC9">
        <f t="shared" si="3"/>
        <v>0</v>
      </c>
      <c r="BD9">
        <f t="shared" si="3"/>
        <v>0</v>
      </c>
      <c r="BE9">
        <f t="shared" si="3"/>
        <v>0</v>
      </c>
      <c r="BF9">
        <f t="shared" si="3"/>
        <v>0</v>
      </c>
      <c r="BG9">
        <f t="shared" si="3"/>
        <v>0</v>
      </c>
      <c r="BH9">
        <f t="shared" si="3"/>
        <v>0</v>
      </c>
      <c r="BI9">
        <f t="shared" si="3"/>
        <v>0</v>
      </c>
      <c r="BJ9">
        <f t="shared" si="3"/>
        <v>0</v>
      </c>
      <c r="BK9">
        <f t="shared" si="3"/>
        <v>0</v>
      </c>
      <c r="BL9">
        <f t="shared" si="3"/>
        <v>0</v>
      </c>
      <c r="BM9">
        <f t="shared" si="3"/>
        <v>0</v>
      </c>
      <c r="BN9">
        <f t="shared" si="3"/>
        <v>0</v>
      </c>
      <c r="BO9">
        <f t="shared" si="3"/>
        <v>0</v>
      </c>
      <c r="BP9">
        <f t="shared" ref="BP9:CP9" si="4">(Opening_year=year)*1</f>
        <v>0</v>
      </c>
      <c r="BQ9">
        <f t="shared" si="4"/>
        <v>0</v>
      </c>
      <c r="BR9">
        <f t="shared" si="4"/>
        <v>0</v>
      </c>
      <c r="BS9">
        <f t="shared" si="4"/>
        <v>0</v>
      </c>
      <c r="BT9">
        <f t="shared" si="4"/>
        <v>0</v>
      </c>
      <c r="BU9">
        <f t="shared" si="4"/>
        <v>0</v>
      </c>
      <c r="BV9">
        <f t="shared" si="4"/>
        <v>0</v>
      </c>
      <c r="BW9">
        <f t="shared" si="4"/>
        <v>0</v>
      </c>
      <c r="BX9">
        <f t="shared" si="4"/>
        <v>0</v>
      </c>
      <c r="BY9">
        <f t="shared" si="4"/>
        <v>0</v>
      </c>
      <c r="BZ9">
        <f t="shared" si="4"/>
        <v>0</v>
      </c>
      <c r="CA9">
        <f t="shared" si="4"/>
        <v>0</v>
      </c>
      <c r="CB9">
        <f t="shared" si="4"/>
        <v>0</v>
      </c>
      <c r="CC9">
        <f t="shared" si="4"/>
        <v>0</v>
      </c>
      <c r="CD9">
        <f t="shared" si="4"/>
        <v>0</v>
      </c>
      <c r="CE9">
        <f t="shared" si="4"/>
        <v>0</v>
      </c>
      <c r="CF9">
        <f t="shared" si="4"/>
        <v>0</v>
      </c>
      <c r="CG9">
        <f t="shared" si="4"/>
        <v>0</v>
      </c>
      <c r="CH9">
        <f t="shared" si="4"/>
        <v>0</v>
      </c>
      <c r="CI9">
        <f t="shared" si="4"/>
        <v>0</v>
      </c>
      <c r="CJ9">
        <f t="shared" si="4"/>
        <v>0</v>
      </c>
      <c r="CK9">
        <f t="shared" si="4"/>
        <v>0</v>
      </c>
      <c r="CL9">
        <f t="shared" si="4"/>
        <v>0</v>
      </c>
      <c r="CM9">
        <f t="shared" si="4"/>
        <v>0</v>
      </c>
      <c r="CN9">
        <f t="shared" si="4"/>
        <v>0</v>
      </c>
      <c r="CO9">
        <f t="shared" si="4"/>
        <v>0</v>
      </c>
      <c r="CP9">
        <f t="shared" si="4"/>
        <v>0</v>
      </c>
      <c r="CQ9" s="39" t="s">
        <v>115</v>
      </c>
    </row>
    <row r="10" spans="2:96" outlineLevel="1" x14ac:dyDescent="0.35">
      <c r="B10" t="s">
        <v>116</v>
      </c>
      <c r="C10">
        <f>Appraisal_period_length_in</f>
        <v>60</v>
      </c>
      <c r="D10" s="39" t="s">
        <v>117</v>
      </c>
    </row>
    <row r="11" spans="2:96" outlineLevel="1" x14ac:dyDescent="0.35"/>
    <row r="12" spans="2:96" outlineLevel="1" x14ac:dyDescent="0.35">
      <c r="B12" t="s">
        <v>113</v>
      </c>
      <c r="D12">
        <f t="shared" ref="D12:AI12" si="5">AND(year&gt;=Opening_year,year&lt;Opening_year+Appraisal_period_length)*1</f>
        <v>0</v>
      </c>
      <c r="E12">
        <f t="shared" si="5"/>
        <v>0</v>
      </c>
      <c r="F12">
        <f t="shared" si="5"/>
        <v>0</v>
      </c>
      <c r="G12">
        <f t="shared" si="5"/>
        <v>0</v>
      </c>
      <c r="H12">
        <f t="shared" si="5"/>
        <v>0</v>
      </c>
      <c r="I12">
        <f t="shared" si="5"/>
        <v>0</v>
      </c>
      <c r="J12">
        <f t="shared" si="5"/>
        <v>0</v>
      </c>
      <c r="K12">
        <f t="shared" si="5"/>
        <v>0</v>
      </c>
      <c r="L12">
        <f t="shared" si="5"/>
        <v>0</v>
      </c>
      <c r="M12">
        <f t="shared" si="5"/>
        <v>0</v>
      </c>
      <c r="N12">
        <f t="shared" si="5"/>
        <v>0</v>
      </c>
      <c r="O12">
        <f t="shared" si="5"/>
        <v>0</v>
      </c>
      <c r="P12">
        <f t="shared" si="5"/>
        <v>0</v>
      </c>
      <c r="Q12">
        <f t="shared" si="5"/>
        <v>0</v>
      </c>
      <c r="R12">
        <f t="shared" si="5"/>
        <v>1</v>
      </c>
      <c r="S12">
        <f t="shared" si="5"/>
        <v>1</v>
      </c>
      <c r="T12">
        <f t="shared" si="5"/>
        <v>1</v>
      </c>
      <c r="U12">
        <f t="shared" si="5"/>
        <v>1</v>
      </c>
      <c r="V12">
        <f t="shared" si="5"/>
        <v>1</v>
      </c>
      <c r="W12">
        <f t="shared" si="5"/>
        <v>1</v>
      </c>
      <c r="X12">
        <f t="shared" si="5"/>
        <v>1</v>
      </c>
      <c r="Y12">
        <f t="shared" si="5"/>
        <v>1</v>
      </c>
      <c r="Z12">
        <f t="shared" si="5"/>
        <v>1</v>
      </c>
      <c r="AA12">
        <f t="shared" si="5"/>
        <v>1</v>
      </c>
      <c r="AB12">
        <f t="shared" si="5"/>
        <v>1</v>
      </c>
      <c r="AC12">
        <f t="shared" si="5"/>
        <v>1</v>
      </c>
      <c r="AD12">
        <f t="shared" si="5"/>
        <v>1</v>
      </c>
      <c r="AE12">
        <f t="shared" si="5"/>
        <v>1</v>
      </c>
      <c r="AF12">
        <f t="shared" si="5"/>
        <v>1</v>
      </c>
      <c r="AG12">
        <f t="shared" si="5"/>
        <v>1</v>
      </c>
      <c r="AH12">
        <f t="shared" si="5"/>
        <v>1</v>
      </c>
      <c r="AI12">
        <f t="shared" si="5"/>
        <v>1</v>
      </c>
      <c r="AJ12">
        <f t="shared" ref="AJ12:BO12" si="6">AND(year&gt;=Opening_year,year&lt;Opening_year+Appraisal_period_length)*1</f>
        <v>1</v>
      </c>
      <c r="AK12">
        <f t="shared" si="6"/>
        <v>1</v>
      </c>
      <c r="AL12">
        <f t="shared" si="6"/>
        <v>1</v>
      </c>
      <c r="AM12">
        <f t="shared" si="6"/>
        <v>1</v>
      </c>
      <c r="AN12">
        <f t="shared" si="6"/>
        <v>1</v>
      </c>
      <c r="AO12">
        <f t="shared" si="6"/>
        <v>1</v>
      </c>
      <c r="AP12">
        <f t="shared" si="6"/>
        <v>1</v>
      </c>
      <c r="AQ12">
        <f t="shared" si="6"/>
        <v>1</v>
      </c>
      <c r="AR12">
        <f t="shared" si="6"/>
        <v>1</v>
      </c>
      <c r="AS12">
        <f t="shared" si="6"/>
        <v>1</v>
      </c>
      <c r="AT12">
        <f t="shared" si="6"/>
        <v>1</v>
      </c>
      <c r="AU12">
        <f t="shared" si="6"/>
        <v>1</v>
      </c>
      <c r="AV12">
        <f t="shared" si="6"/>
        <v>1</v>
      </c>
      <c r="AW12">
        <f t="shared" si="6"/>
        <v>1</v>
      </c>
      <c r="AX12">
        <f t="shared" si="6"/>
        <v>1</v>
      </c>
      <c r="AY12">
        <f t="shared" si="6"/>
        <v>1</v>
      </c>
      <c r="AZ12">
        <f t="shared" si="6"/>
        <v>1</v>
      </c>
      <c r="BA12">
        <f t="shared" si="6"/>
        <v>1</v>
      </c>
      <c r="BB12">
        <f t="shared" si="6"/>
        <v>1</v>
      </c>
      <c r="BC12">
        <f t="shared" si="6"/>
        <v>1</v>
      </c>
      <c r="BD12">
        <f t="shared" si="6"/>
        <v>1</v>
      </c>
      <c r="BE12">
        <f t="shared" si="6"/>
        <v>1</v>
      </c>
      <c r="BF12">
        <f t="shared" si="6"/>
        <v>1</v>
      </c>
      <c r="BG12">
        <f t="shared" si="6"/>
        <v>1</v>
      </c>
      <c r="BH12">
        <f t="shared" si="6"/>
        <v>1</v>
      </c>
      <c r="BI12">
        <f t="shared" si="6"/>
        <v>1</v>
      </c>
      <c r="BJ12">
        <f t="shared" si="6"/>
        <v>1</v>
      </c>
      <c r="BK12">
        <f t="shared" si="6"/>
        <v>1</v>
      </c>
      <c r="BL12">
        <f t="shared" si="6"/>
        <v>1</v>
      </c>
      <c r="BM12">
        <f t="shared" si="6"/>
        <v>1</v>
      </c>
      <c r="BN12">
        <f t="shared" si="6"/>
        <v>1</v>
      </c>
      <c r="BO12">
        <f t="shared" si="6"/>
        <v>1</v>
      </c>
      <c r="BP12">
        <f t="shared" ref="BP12:CP12" si="7">AND(year&gt;=Opening_year,year&lt;Opening_year+Appraisal_period_length)*1</f>
        <v>1</v>
      </c>
      <c r="BQ12">
        <f t="shared" si="7"/>
        <v>1</v>
      </c>
      <c r="BR12">
        <f t="shared" si="7"/>
        <v>1</v>
      </c>
      <c r="BS12">
        <f t="shared" si="7"/>
        <v>1</v>
      </c>
      <c r="BT12">
        <f t="shared" si="7"/>
        <v>1</v>
      </c>
      <c r="BU12">
        <f t="shared" si="7"/>
        <v>1</v>
      </c>
      <c r="BV12">
        <f t="shared" si="7"/>
        <v>1</v>
      </c>
      <c r="BW12">
        <f t="shared" si="7"/>
        <v>1</v>
      </c>
      <c r="BX12">
        <f t="shared" si="7"/>
        <v>1</v>
      </c>
      <c r="BY12">
        <f t="shared" si="7"/>
        <v>1</v>
      </c>
      <c r="BZ12">
        <f t="shared" si="7"/>
        <v>0</v>
      </c>
      <c r="CA12">
        <f t="shared" si="7"/>
        <v>0</v>
      </c>
      <c r="CB12">
        <f t="shared" si="7"/>
        <v>0</v>
      </c>
      <c r="CC12">
        <f t="shared" si="7"/>
        <v>0</v>
      </c>
      <c r="CD12">
        <f t="shared" si="7"/>
        <v>0</v>
      </c>
      <c r="CE12">
        <f t="shared" si="7"/>
        <v>0</v>
      </c>
      <c r="CF12">
        <f t="shared" si="7"/>
        <v>0</v>
      </c>
      <c r="CG12">
        <f t="shared" si="7"/>
        <v>0</v>
      </c>
      <c r="CH12">
        <f t="shared" si="7"/>
        <v>0</v>
      </c>
      <c r="CI12">
        <f t="shared" si="7"/>
        <v>0</v>
      </c>
      <c r="CJ12">
        <f t="shared" si="7"/>
        <v>0</v>
      </c>
      <c r="CK12">
        <f t="shared" si="7"/>
        <v>0</v>
      </c>
      <c r="CL12">
        <f t="shared" si="7"/>
        <v>0</v>
      </c>
      <c r="CM12">
        <f t="shared" si="7"/>
        <v>0</v>
      </c>
      <c r="CN12">
        <f t="shared" si="7"/>
        <v>0</v>
      </c>
      <c r="CO12">
        <f t="shared" si="7"/>
        <v>0</v>
      </c>
      <c r="CP12">
        <f t="shared" si="7"/>
        <v>0</v>
      </c>
      <c r="CQ12" s="39" t="s">
        <v>118</v>
      </c>
    </row>
    <row r="13" spans="2:96" outlineLevel="1" x14ac:dyDescent="0.35"/>
    <row r="14" spans="2:96" outlineLevel="1" x14ac:dyDescent="0.35">
      <c r="B14" t="s">
        <v>119</v>
      </c>
      <c r="C14" t="b">
        <f>SUM(Appraisal_period)=Appraisal_period_length</f>
        <v>1</v>
      </c>
    </row>
    <row r="15" spans="2:96" x14ac:dyDescent="0.35"/>
    <row r="16" spans="2:96" s="43" customFormat="1" ht="18.5" x14ac:dyDescent="0.45">
      <c r="B16" s="43" t="s">
        <v>120</v>
      </c>
    </row>
    <row r="17" spans="2:95" outlineLevel="1" x14ac:dyDescent="0.35"/>
    <row r="18" spans="2:95" s="44" customFormat="1" ht="15.5" outlineLevel="1" x14ac:dyDescent="0.35">
      <c r="B18" s="44" t="s">
        <v>55</v>
      </c>
    </row>
    <row r="19" spans="2:95" outlineLevel="1" x14ac:dyDescent="0.35">
      <c r="B19" t="s">
        <v>56</v>
      </c>
      <c r="D19">
        <f t="shared" ref="D19:AI19" si="8">Non_traded_emissions_road_without_scheme_in*Appraisal_period</f>
        <v>0</v>
      </c>
      <c r="E19">
        <f t="shared" si="8"/>
        <v>0</v>
      </c>
      <c r="F19">
        <f t="shared" si="8"/>
        <v>0</v>
      </c>
      <c r="G19">
        <f t="shared" si="8"/>
        <v>0</v>
      </c>
      <c r="H19">
        <f t="shared" si="8"/>
        <v>0</v>
      </c>
      <c r="I19">
        <f t="shared" si="8"/>
        <v>0</v>
      </c>
      <c r="J19">
        <f t="shared" si="8"/>
        <v>0</v>
      </c>
      <c r="K19">
        <f t="shared" si="8"/>
        <v>0</v>
      </c>
      <c r="L19">
        <f t="shared" si="8"/>
        <v>0</v>
      </c>
      <c r="M19">
        <f t="shared" si="8"/>
        <v>0</v>
      </c>
      <c r="N19">
        <f t="shared" si="8"/>
        <v>0</v>
      </c>
      <c r="O19">
        <f t="shared" si="8"/>
        <v>0</v>
      </c>
      <c r="P19">
        <f t="shared" si="8"/>
        <v>0</v>
      </c>
      <c r="Q19">
        <f t="shared" si="8"/>
        <v>0</v>
      </c>
      <c r="R19">
        <f t="shared" si="8"/>
        <v>0</v>
      </c>
      <c r="S19">
        <f t="shared" si="8"/>
        <v>0</v>
      </c>
      <c r="T19">
        <f t="shared" si="8"/>
        <v>0</v>
      </c>
      <c r="U19">
        <f t="shared" si="8"/>
        <v>0</v>
      </c>
      <c r="V19">
        <f t="shared" si="8"/>
        <v>0</v>
      </c>
      <c r="W19">
        <f t="shared" si="8"/>
        <v>0</v>
      </c>
      <c r="X19">
        <f t="shared" si="8"/>
        <v>0</v>
      </c>
      <c r="Y19">
        <f t="shared" si="8"/>
        <v>0</v>
      </c>
      <c r="Z19">
        <f t="shared" si="8"/>
        <v>0</v>
      </c>
      <c r="AA19">
        <f t="shared" si="8"/>
        <v>0</v>
      </c>
      <c r="AB19">
        <f t="shared" si="8"/>
        <v>0</v>
      </c>
      <c r="AC19">
        <f t="shared" si="8"/>
        <v>0</v>
      </c>
      <c r="AD19">
        <f t="shared" si="8"/>
        <v>0</v>
      </c>
      <c r="AE19">
        <f t="shared" si="8"/>
        <v>0</v>
      </c>
      <c r="AF19">
        <f t="shared" si="8"/>
        <v>0</v>
      </c>
      <c r="AG19">
        <f t="shared" si="8"/>
        <v>0</v>
      </c>
      <c r="AH19">
        <f t="shared" si="8"/>
        <v>0</v>
      </c>
      <c r="AI19">
        <f t="shared" si="8"/>
        <v>0</v>
      </c>
      <c r="AJ19">
        <f t="shared" ref="AJ19:BO19" si="9">Non_traded_emissions_road_without_scheme_in*Appraisal_period</f>
        <v>0</v>
      </c>
      <c r="AK19">
        <f t="shared" si="9"/>
        <v>0</v>
      </c>
      <c r="AL19">
        <f t="shared" si="9"/>
        <v>0</v>
      </c>
      <c r="AM19">
        <f t="shared" si="9"/>
        <v>0</v>
      </c>
      <c r="AN19">
        <f t="shared" si="9"/>
        <v>0</v>
      </c>
      <c r="AO19">
        <f t="shared" si="9"/>
        <v>0</v>
      </c>
      <c r="AP19">
        <f t="shared" si="9"/>
        <v>0</v>
      </c>
      <c r="AQ19">
        <f t="shared" si="9"/>
        <v>0</v>
      </c>
      <c r="AR19">
        <f t="shared" si="9"/>
        <v>0</v>
      </c>
      <c r="AS19">
        <f t="shared" si="9"/>
        <v>0</v>
      </c>
      <c r="AT19">
        <f t="shared" si="9"/>
        <v>0</v>
      </c>
      <c r="AU19">
        <f t="shared" si="9"/>
        <v>0</v>
      </c>
      <c r="AV19">
        <f t="shared" si="9"/>
        <v>0</v>
      </c>
      <c r="AW19">
        <f t="shared" si="9"/>
        <v>0</v>
      </c>
      <c r="AX19">
        <f t="shared" si="9"/>
        <v>0</v>
      </c>
      <c r="AY19">
        <f t="shared" si="9"/>
        <v>0</v>
      </c>
      <c r="AZ19">
        <f t="shared" si="9"/>
        <v>0</v>
      </c>
      <c r="BA19">
        <f t="shared" si="9"/>
        <v>0</v>
      </c>
      <c r="BB19">
        <f t="shared" si="9"/>
        <v>0</v>
      </c>
      <c r="BC19">
        <f t="shared" si="9"/>
        <v>0</v>
      </c>
      <c r="BD19">
        <f t="shared" si="9"/>
        <v>0</v>
      </c>
      <c r="BE19">
        <f t="shared" si="9"/>
        <v>0</v>
      </c>
      <c r="BF19">
        <f t="shared" si="9"/>
        <v>0</v>
      </c>
      <c r="BG19">
        <f t="shared" si="9"/>
        <v>0</v>
      </c>
      <c r="BH19">
        <f t="shared" si="9"/>
        <v>0</v>
      </c>
      <c r="BI19">
        <f t="shared" si="9"/>
        <v>0</v>
      </c>
      <c r="BJ19">
        <f t="shared" si="9"/>
        <v>0</v>
      </c>
      <c r="BK19">
        <f t="shared" si="9"/>
        <v>0</v>
      </c>
      <c r="BL19">
        <f t="shared" si="9"/>
        <v>0</v>
      </c>
      <c r="BM19">
        <f t="shared" si="9"/>
        <v>0</v>
      </c>
      <c r="BN19">
        <f t="shared" si="9"/>
        <v>0</v>
      </c>
      <c r="BO19">
        <f t="shared" si="9"/>
        <v>0</v>
      </c>
      <c r="BP19">
        <f t="shared" ref="BP19:CP19" si="10">Non_traded_emissions_road_without_scheme_in*Appraisal_period</f>
        <v>0</v>
      </c>
      <c r="BQ19">
        <f t="shared" si="10"/>
        <v>0</v>
      </c>
      <c r="BR19">
        <f t="shared" si="10"/>
        <v>0</v>
      </c>
      <c r="BS19">
        <f t="shared" si="10"/>
        <v>0</v>
      </c>
      <c r="BT19">
        <f t="shared" si="10"/>
        <v>0</v>
      </c>
      <c r="BU19">
        <f t="shared" si="10"/>
        <v>0</v>
      </c>
      <c r="BV19">
        <f t="shared" si="10"/>
        <v>0</v>
      </c>
      <c r="BW19">
        <f t="shared" si="10"/>
        <v>0</v>
      </c>
      <c r="BX19">
        <f t="shared" si="10"/>
        <v>0</v>
      </c>
      <c r="BY19">
        <f t="shared" si="10"/>
        <v>0</v>
      </c>
      <c r="BZ19">
        <f t="shared" si="10"/>
        <v>0</v>
      </c>
      <c r="CA19">
        <f t="shared" si="10"/>
        <v>0</v>
      </c>
      <c r="CB19">
        <f t="shared" si="10"/>
        <v>0</v>
      </c>
      <c r="CC19">
        <f t="shared" si="10"/>
        <v>0</v>
      </c>
      <c r="CD19">
        <f t="shared" si="10"/>
        <v>0</v>
      </c>
      <c r="CE19">
        <f t="shared" si="10"/>
        <v>0</v>
      </c>
      <c r="CF19">
        <f t="shared" si="10"/>
        <v>0</v>
      </c>
      <c r="CG19">
        <f t="shared" si="10"/>
        <v>0</v>
      </c>
      <c r="CH19">
        <f t="shared" si="10"/>
        <v>0</v>
      </c>
      <c r="CI19">
        <f t="shared" si="10"/>
        <v>0</v>
      </c>
      <c r="CJ19">
        <f t="shared" si="10"/>
        <v>0</v>
      </c>
      <c r="CK19">
        <f t="shared" si="10"/>
        <v>0</v>
      </c>
      <c r="CL19">
        <f t="shared" si="10"/>
        <v>0</v>
      </c>
      <c r="CM19">
        <f t="shared" si="10"/>
        <v>0</v>
      </c>
      <c r="CN19">
        <f t="shared" si="10"/>
        <v>0</v>
      </c>
      <c r="CO19">
        <f t="shared" si="10"/>
        <v>0</v>
      </c>
      <c r="CP19">
        <f t="shared" si="10"/>
        <v>0</v>
      </c>
      <c r="CQ19" s="39" t="s">
        <v>121</v>
      </c>
    </row>
    <row r="20" spans="2:95" outlineLevel="1" x14ac:dyDescent="0.35">
      <c r="B20" t="s">
        <v>58</v>
      </c>
      <c r="D20">
        <f t="shared" ref="D20:AI20" si="11">Non_traded_emissions_road_with_scheme_in*Appraisal_period</f>
        <v>0</v>
      </c>
      <c r="E20">
        <f t="shared" si="11"/>
        <v>0</v>
      </c>
      <c r="F20">
        <f t="shared" si="11"/>
        <v>0</v>
      </c>
      <c r="G20">
        <f t="shared" si="11"/>
        <v>0</v>
      </c>
      <c r="H20">
        <f t="shared" si="11"/>
        <v>0</v>
      </c>
      <c r="I20">
        <f t="shared" si="11"/>
        <v>0</v>
      </c>
      <c r="J20">
        <f t="shared" si="11"/>
        <v>0</v>
      </c>
      <c r="K20">
        <f t="shared" si="11"/>
        <v>0</v>
      </c>
      <c r="L20">
        <f t="shared" si="11"/>
        <v>0</v>
      </c>
      <c r="M20">
        <f t="shared" si="11"/>
        <v>0</v>
      </c>
      <c r="N20">
        <f t="shared" si="11"/>
        <v>0</v>
      </c>
      <c r="O20">
        <f t="shared" si="11"/>
        <v>0</v>
      </c>
      <c r="P20">
        <f t="shared" si="11"/>
        <v>0</v>
      </c>
      <c r="Q20">
        <f t="shared" si="11"/>
        <v>0</v>
      </c>
      <c r="R20">
        <f t="shared" si="11"/>
        <v>0</v>
      </c>
      <c r="S20">
        <f t="shared" si="11"/>
        <v>0</v>
      </c>
      <c r="T20">
        <f t="shared" si="11"/>
        <v>0</v>
      </c>
      <c r="U20">
        <f t="shared" si="11"/>
        <v>0</v>
      </c>
      <c r="V20">
        <f t="shared" si="11"/>
        <v>0</v>
      </c>
      <c r="W20">
        <f t="shared" si="11"/>
        <v>0</v>
      </c>
      <c r="X20">
        <f t="shared" si="11"/>
        <v>0</v>
      </c>
      <c r="Y20">
        <f t="shared" si="11"/>
        <v>0</v>
      </c>
      <c r="Z20">
        <f t="shared" si="11"/>
        <v>0</v>
      </c>
      <c r="AA20">
        <f t="shared" si="11"/>
        <v>0</v>
      </c>
      <c r="AB20">
        <f t="shared" si="11"/>
        <v>0</v>
      </c>
      <c r="AC20">
        <f t="shared" si="11"/>
        <v>0</v>
      </c>
      <c r="AD20">
        <f t="shared" si="11"/>
        <v>0</v>
      </c>
      <c r="AE20">
        <f t="shared" si="11"/>
        <v>0</v>
      </c>
      <c r="AF20">
        <f t="shared" si="11"/>
        <v>0</v>
      </c>
      <c r="AG20">
        <f t="shared" si="11"/>
        <v>0</v>
      </c>
      <c r="AH20">
        <f t="shared" si="11"/>
        <v>0</v>
      </c>
      <c r="AI20">
        <f t="shared" si="11"/>
        <v>0</v>
      </c>
      <c r="AJ20">
        <f t="shared" ref="AJ20:BO20" si="12">Non_traded_emissions_road_with_scheme_in*Appraisal_period</f>
        <v>0</v>
      </c>
      <c r="AK20">
        <f t="shared" si="12"/>
        <v>0</v>
      </c>
      <c r="AL20">
        <f t="shared" si="12"/>
        <v>0</v>
      </c>
      <c r="AM20">
        <f t="shared" si="12"/>
        <v>0</v>
      </c>
      <c r="AN20">
        <f t="shared" si="12"/>
        <v>0</v>
      </c>
      <c r="AO20">
        <f t="shared" si="12"/>
        <v>0</v>
      </c>
      <c r="AP20">
        <f t="shared" si="12"/>
        <v>0</v>
      </c>
      <c r="AQ20">
        <f t="shared" si="12"/>
        <v>0</v>
      </c>
      <c r="AR20">
        <f t="shared" si="12"/>
        <v>0</v>
      </c>
      <c r="AS20">
        <f t="shared" si="12"/>
        <v>0</v>
      </c>
      <c r="AT20">
        <f t="shared" si="12"/>
        <v>0</v>
      </c>
      <c r="AU20">
        <f t="shared" si="12"/>
        <v>0</v>
      </c>
      <c r="AV20">
        <f t="shared" si="12"/>
        <v>0</v>
      </c>
      <c r="AW20">
        <f t="shared" si="12"/>
        <v>0</v>
      </c>
      <c r="AX20">
        <f t="shared" si="12"/>
        <v>0</v>
      </c>
      <c r="AY20">
        <f t="shared" si="12"/>
        <v>0</v>
      </c>
      <c r="AZ20">
        <f t="shared" si="12"/>
        <v>0</v>
      </c>
      <c r="BA20">
        <f t="shared" si="12"/>
        <v>0</v>
      </c>
      <c r="BB20">
        <f t="shared" si="12"/>
        <v>0</v>
      </c>
      <c r="BC20">
        <f t="shared" si="12"/>
        <v>0</v>
      </c>
      <c r="BD20">
        <f t="shared" si="12"/>
        <v>0</v>
      </c>
      <c r="BE20">
        <f t="shared" si="12"/>
        <v>0</v>
      </c>
      <c r="BF20">
        <f t="shared" si="12"/>
        <v>0</v>
      </c>
      <c r="BG20">
        <f t="shared" si="12"/>
        <v>0</v>
      </c>
      <c r="BH20">
        <f t="shared" si="12"/>
        <v>0</v>
      </c>
      <c r="BI20">
        <f t="shared" si="12"/>
        <v>0</v>
      </c>
      <c r="BJ20">
        <f t="shared" si="12"/>
        <v>0</v>
      </c>
      <c r="BK20">
        <f t="shared" si="12"/>
        <v>0</v>
      </c>
      <c r="BL20">
        <f t="shared" si="12"/>
        <v>0</v>
      </c>
      <c r="BM20">
        <f t="shared" si="12"/>
        <v>0</v>
      </c>
      <c r="BN20">
        <f t="shared" si="12"/>
        <v>0</v>
      </c>
      <c r="BO20">
        <f t="shared" si="12"/>
        <v>0</v>
      </c>
      <c r="BP20">
        <f t="shared" ref="BP20:CP20" si="13">Non_traded_emissions_road_with_scheme_in*Appraisal_period</f>
        <v>0</v>
      </c>
      <c r="BQ20">
        <f t="shared" si="13"/>
        <v>0</v>
      </c>
      <c r="BR20">
        <f t="shared" si="13"/>
        <v>0</v>
      </c>
      <c r="BS20">
        <f t="shared" si="13"/>
        <v>0</v>
      </c>
      <c r="BT20">
        <f t="shared" si="13"/>
        <v>0</v>
      </c>
      <c r="BU20">
        <f t="shared" si="13"/>
        <v>0</v>
      </c>
      <c r="BV20">
        <f t="shared" si="13"/>
        <v>0</v>
      </c>
      <c r="BW20">
        <f t="shared" si="13"/>
        <v>0</v>
      </c>
      <c r="BX20">
        <f t="shared" si="13"/>
        <v>0</v>
      </c>
      <c r="BY20">
        <f t="shared" si="13"/>
        <v>0</v>
      </c>
      <c r="BZ20">
        <f t="shared" si="13"/>
        <v>0</v>
      </c>
      <c r="CA20">
        <f t="shared" si="13"/>
        <v>0</v>
      </c>
      <c r="CB20">
        <f t="shared" si="13"/>
        <v>0</v>
      </c>
      <c r="CC20">
        <f t="shared" si="13"/>
        <v>0</v>
      </c>
      <c r="CD20">
        <f t="shared" si="13"/>
        <v>0</v>
      </c>
      <c r="CE20">
        <f t="shared" si="13"/>
        <v>0</v>
      </c>
      <c r="CF20">
        <f t="shared" si="13"/>
        <v>0</v>
      </c>
      <c r="CG20">
        <f t="shared" si="13"/>
        <v>0</v>
      </c>
      <c r="CH20">
        <f t="shared" si="13"/>
        <v>0</v>
      </c>
      <c r="CI20">
        <f t="shared" si="13"/>
        <v>0</v>
      </c>
      <c r="CJ20">
        <f t="shared" si="13"/>
        <v>0</v>
      </c>
      <c r="CK20">
        <f t="shared" si="13"/>
        <v>0</v>
      </c>
      <c r="CL20">
        <f t="shared" si="13"/>
        <v>0</v>
      </c>
      <c r="CM20">
        <f t="shared" si="13"/>
        <v>0</v>
      </c>
      <c r="CN20">
        <f t="shared" si="13"/>
        <v>0</v>
      </c>
      <c r="CO20">
        <f t="shared" si="13"/>
        <v>0</v>
      </c>
      <c r="CP20">
        <f t="shared" si="13"/>
        <v>0</v>
      </c>
      <c r="CQ20" s="39" t="s">
        <v>122</v>
      </c>
    </row>
    <row r="21" spans="2:95" outlineLevel="1" x14ac:dyDescent="0.35">
      <c r="B21" t="s">
        <v>123</v>
      </c>
      <c r="D21">
        <f t="shared" ref="D21:AI21" si="14">Non_traded_emissions_road_with_scheme-Non_traded_emissions_road_without_scheme</f>
        <v>0</v>
      </c>
      <c r="E21">
        <f t="shared" si="14"/>
        <v>0</v>
      </c>
      <c r="F21">
        <f t="shared" si="14"/>
        <v>0</v>
      </c>
      <c r="G21">
        <f t="shared" si="14"/>
        <v>0</v>
      </c>
      <c r="H21">
        <f t="shared" si="14"/>
        <v>0</v>
      </c>
      <c r="I21">
        <f t="shared" si="14"/>
        <v>0</v>
      </c>
      <c r="J21">
        <f t="shared" si="14"/>
        <v>0</v>
      </c>
      <c r="K21">
        <f t="shared" si="14"/>
        <v>0</v>
      </c>
      <c r="L21">
        <f t="shared" si="14"/>
        <v>0</v>
      </c>
      <c r="M21">
        <f t="shared" si="14"/>
        <v>0</v>
      </c>
      <c r="N21">
        <f t="shared" si="14"/>
        <v>0</v>
      </c>
      <c r="O21">
        <f t="shared" si="14"/>
        <v>0</v>
      </c>
      <c r="P21">
        <f t="shared" si="14"/>
        <v>0</v>
      </c>
      <c r="Q21">
        <f t="shared" si="14"/>
        <v>0</v>
      </c>
      <c r="R21">
        <f t="shared" si="14"/>
        <v>0</v>
      </c>
      <c r="S21">
        <f t="shared" si="14"/>
        <v>0</v>
      </c>
      <c r="T21">
        <f t="shared" si="14"/>
        <v>0</v>
      </c>
      <c r="U21">
        <f t="shared" si="14"/>
        <v>0</v>
      </c>
      <c r="V21">
        <f t="shared" si="14"/>
        <v>0</v>
      </c>
      <c r="W21">
        <f t="shared" si="14"/>
        <v>0</v>
      </c>
      <c r="X21">
        <f t="shared" si="14"/>
        <v>0</v>
      </c>
      <c r="Y21">
        <f t="shared" si="14"/>
        <v>0</v>
      </c>
      <c r="Z21">
        <f t="shared" si="14"/>
        <v>0</v>
      </c>
      <c r="AA21">
        <f t="shared" si="14"/>
        <v>0</v>
      </c>
      <c r="AB21">
        <f t="shared" si="14"/>
        <v>0</v>
      </c>
      <c r="AC21">
        <f t="shared" si="14"/>
        <v>0</v>
      </c>
      <c r="AD21">
        <f t="shared" si="14"/>
        <v>0</v>
      </c>
      <c r="AE21">
        <f t="shared" si="14"/>
        <v>0</v>
      </c>
      <c r="AF21">
        <f t="shared" si="14"/>
        <v>0</v>
      </c>
      <c r="AG21">
        <f t="shared" si="14"/>
        <v>0</v>
      </c>
      <c r="AH21">
        <f t="shared" si="14"/>
        <v>0</v>
      </c>
      <c r="AI21">
        <f t="shared" si="14"/>
        <v>0</v>
      </c>
      <c r="AJ21">
        <f t="shared" ref="AJ21:BO21" si="15">Non_traded_emissions_road_with_scheme-Non_traded_emissions_road_without_scheme</f>
        <v>0</v>
      </c>
      <c r="AK21">
        <f t="shared" si="15"/>
        <v>0</v>
      </c>
      <c r="AL21">
        <f t="shared" si="15"/>
        <v>0</v>
      </c>
      <c r="AM21">
        <f t="shared" si="15"/>
        <v>0</v>
      </c>
      <c r="AN21">
        <f t="shared" si="15"/>
        <v>0</v>
      </c>
      <c r="AO21">
        <f t="shared" si="15"/>
        <v>0</v>
      </c>
      <c r="AP21">
        <f t="shared" si="15"/>
        <v>0</v>
      </c>
      <c r="AQ21">
        <f t="shared" si="15"/>
        <v>0</v>
      </c>
      <c r="AR21">
        <f t="shared" si="15"/>
        <v>0</v>
      </c>
      <c r="AS21">
        <f t="shared" si="15"/>
        <v>0</v>
      </c>
      <c r="AT21">
        <f t="shared" si="15"/>
        <v>0</v>
      </c>
      <c r="AU21">
        <f t="shared" si="15"/>
        <v>0</v>
      </c>
      <c r="AV21">
        <f t="shared" si="15"/>
        <v>0</v>
      </c>
      <c r="AW21">
        <f t="shared" si="15"/>
        <v>0</v>
      </c>
      <c r="AX21">
        <f t="shared" si="15"/>
        <v>0</v>
      </c>
      <c r="AY21">
        <f t="shared" si="15"/>
        <v>0</v>
      </c>
      <c r="AZ21">
        <f t="shared" si="15"/>
        <v>0</v>
      </c>
      <c r="BA21">
        <f t="shared" si="15"/>
        <v>0</v>
      </c>
      <c r="BB21">
        <f t="shared" si="15"/>
        <v>0</v>
      </c>
      <c r="BC21">
        <f t="shared" si="15"/>
        <v>0</v>
      </c>
      <c r="BD21">
        <f t="shared" si="15"/>
        <v>0</v>
      </c>
      <c r="BE21">
        <f t="shared" si="15"/>
        <v>0</v>
      </c>
      <c r="BF21">
        <f t="shared" si="15"/>
        <v>0</v>
      </c>
      <c r="BG21">
        <f t="shared" si="15"/>
        <v>0</v>
      </c>
      <c r="BH21">
        <f t="shared" si="15"/>
        <v>0</v>
      </c>
      <c r="BI21">
        <f t="shared" si="15"/>
        <v>0</v>
      </c>
      <c r="BJ21">
        <f t="shared" si="15"/>
        <v>0</v>
      </c>
      <c r="BK21">
        <f t="shared" si="15"/>
        <v>0</v>
      </c>
      <c r="BL21">
        <f t="shared" si="15"/>
        <v>0</v>
      </c>
      <c r="BM21">
        <f t="shared" si="15"/>
        <v>0</v>
      </c>
      <c r="BN21">
        <f t="shared" si="15"/>
        <v>0</v>
      </c>
      <c r="BO21">
        <f t="shared" si="15"/>
        <v>0</v>
      </c>
      <c r="BP21">
        <f t="shared" ref="BP21:CP21" si="16">Non_traded_emissions_road_with_scheme-Non_traded_emissions_road_without_scheme</f>
        <v>0</v>
      </c>
      <c r="BQ21">
        <f t="shared" si="16"/>
        <v>0</v>
      </c>
      <c r="BR21">
        <f t="shared" si="16"/>
        <v>0</v>
      </c>
      <c r="BS21">
        <f t="shared" si="16"/>
        <v>0</v>
      </c>
      <c r="BT21">
        <f t="shared" si="16"/>
        <v>0</v>
      </c>
      <c r="BU21">
        <f t="shared" si="16"/>
        <v>0</v>
      </c>
      <c r="BV21">
        <f t="shared" si="16"/>
        <v>0</v>
      </c>
      <c r="BW21">
        <f t="shared" si="16"/>
        <v>0</v>
      </c>
      <c r="BX21">
        <f t="shared" si="16"/>
        <v>0</v>
      </c>
      <c r="BY21">
        <f t="shared" si="16"/>
        <v>0</v>
      </c>
      <c r="BZ21">
        <f t="shared" si="16"/>
        <v>0</v>
      </c>
      <c r="CA21">
        <f t="shared" si="16"/>
        <v>0</v>
      </c>
      <c r="CB21">
        <f t="shared" si="16"/>
        <v>0</v>
      </c>
      <c r="CC21">
        <f t="shared" si="16"/>
        <v>0</v>
      </c>
      <c r="CD21">
        <f t="shared" si="16"/>
        <v>0</v>
      </c>
      <c r="CE21">
        <f t="shared" si="16"/>
        <v>0</v>
      </c>
      <c r="CF21">
        <f t="shared" si="16"/>
        <v>0</v>
      </c>
      <c r="CG21">
        <f t="shared" si="16"/>
        <v>0</v>
      </c>
      <c r="CH21">
        <f t="shared" si="16"/>
        <v>0</v>
      </c>
      <c r="CI21">
        <f t="shared" si="16"/>
        <v>0</v>
      </c>
      <c r="CJ21">
        <f t="shared" si="16"/>
        <v>0</v>
      </c>
      <c r="CK21">
        <f t="shared" si="16"/>
        <v>0</v>
      </c>
      <c r="CL21">
        <f t="shared" si="16"/>
        <v>0</v>
      </c>
      <c r="CM21">
        <f t="shared" si="16"/>
        <v>0</v>
      </c>
      <c r="CN21">
        <f t="shared" si="16"/>
        <v>0</v>
      </c>
      <c r="CO21">
        <f t="shared" si="16"/>
        <v>0</v>
      </c>
      <c r="CP21">
        <f t="shared" si="16"/>
        <v>0</v>
      </c>
      <c r="CQ21" s="39" t="s">
        <v>124</v>
      </c>
    </row>
    <row r="22" spans="2:95" outlineLevel="1" x14ac:dyDescent="0.35">
      <c r="CQ22" s="39"/>
    </row>
    <row r="23" spans="2:95" outlineLevel="1" x14ac:dyDescent="0.35">
      <c r="B23" t="s">
        <v>60</v>
      </c>
      <c r="D23">
        <f t="shared" ref="D23:AI23" si="17">Non_traded_emissions_rail_without_scheme_in*Appraisal_period</f>
        <v>0</v>
      </c>
      <c r="E23">
        <f t="shared" si="17"/>
        <v>0</v>
      </c>
      <c r="F23">
        <f t="shared" si="17"/>
        <v>0</v>
      </c>
      <c r="G23">
        <f t="shared" si="17"/>
        <v>0</v>
      </c>
      <c r="H23">
        <f t="shared" si="17"/>
        <v>0</v>
      </c>
      <c r="I23">
        <f t="shared" si="17"/>
        <v>0</v>
      </c>
      <c r="J23">
        <f t="shared" si="17"/>
        <v>0</v>
      </c>
      <c r="K23">
        <f t="shared" si="17"/>
        <v>0</v>
      </c>
      <c r="L23">
        <f t="shared" si="17"/>
        <v>0</v>
      </c>
      <c r="M23">
        <f t="shared" si="17"/>
        <v>0</v>
      </c>
      <c r="N23">
        <f t="shared" si="17"/>
        <v>0</v>
      </c>
      <c r="O23">
        <f t="shared" si="17"/>
        <v>0</v>
      </c>
      <c r="P23">
        <f t="shared" si="17"/>
        <v>0</v>
      </c>
      <c r="Q23">
        <f t="shared" si="17"/>
        <v>0</v>
      </c>
      <c r="R23">
        <f t="shared" si="17"/>
        <v>0</v>
      </c>
      <c r="S23">
        <f t="shared" si="17"/>
        <v>0</v>
      </c>
      <c r="T23">
        <f t="shared" si="17"/>
        <v>0</v>
      </c>
      <c r="U23">
        <f t="shared" si="17"/>
        <v>0</v>
      </c>
      <c r="V23">
        <f t="shared" si="17"/>
        <v>0</v>
      </c>
      <c r="W23">
        <f t="shared" si="17"/>
        <v>0</v>
      </c>
      <c r="X23">
        <f t="shared" si="17"/>
        <v>0</v>
      </c>
      <c r="Y23">
        <f t="shared" si="17"/>
        <v>0</v>
      </c>
      <c r="Z23">
        <f t="shared" si="17"/>
        <v>0</v>
      </c>
      <c r="AA23">
        <f t="shared" si="17"/>
        <v>0</v>
      </c>
      <c r="AB23">
        <f t="shared" si="17"/>
        <v>0</v>
      </c>
      <c r="AC23">
        <f t="shared" si="17"/>
        <v>0</v>
      </c>
      <c r="AD23">
        <f t="shared" si="17"/>
        <v>0</v>
      </c>
      <c r="AE23">
        <f t="shared" si="17"/>
        <v>0</v>
      </c>
      <c r="AF23">
        <f t="shared" si="17"/>
        <v>0</v>
      </c>
      <c r="AG23">
        <f t="shared" si="17"/>
        <v>0</v>
      </c>
      <c r="AH23">
        <f t="shared" si="17"/>
        <v>0</v>
      </c>
      <c r="AI23">
        <f t="shared" si="17"/>
        <v>0</v>
      </c>
      <c r="AJ23">
        <f t="shared" ref="AJ23:BO23" si="18">Non_traded_emissions_rail_without_scheme_in*Appraisal_period</f>
        <v>0</v>
      </c>
      <c r="AK23">
        <f t="shared" si="18"/>
        <v>0</v>
      </c>
      <c r="AL23">
        <f t="shared" si="18"/>
        <v>0</v>
      </c>
      <c r="AM23">
        <f t="shared" si="18"/>
        <v>0</v>
      </c>
      <c r="AN23">
        <f t="shared" si="18"/>
        <v>0</v>
      </c>
      <c r="AO23">
        <f t="shared" si="18"/>
        <v>0</v>
      </c>
      <c r="AP23">
        <f t="shared" si="18"/>
        <v>0</v>
      </c>
      <c r="AQ23">
        <f t="shared" si="18"/>
        <v>0</v>
      </c>
      <c r="AR23">
        <f t="shared" si="18"/>
        <v>0</v>
      </c>
      <c r="AS23">
        <f t="shared" si="18"/>
        <v>0</v>
      </c>
      <c r="AT23">
        <f t="shared" si="18"/>
        <v>0</v>
      </c>
      <c r="AU23">
        <f t="shared" si="18"/>
        <v>0</v>
      </c>
      <c r="AV23">
        <f t="shared" si="18"/>
        <v>0</v>
      </c>
      <c r="AW23">
        <f t="shared" si="18"/>
        <v>0</v>
      </c>
      <c r="AX23">
        <f t="shared" si="18"/>
        <v>0</v>
      </c>
      <c r="AY23">
        <f t="shared" si="18"/>
        <v>0</v>
      </c>
      <c r="AZ23">
        <f t="shared" si="18"/>
        <v>0</v>
      </c>
      <c r="BA23">
        <f t="shared" si="18"/>
        <v>0</v>
      </c>
      <c r="BB23">
        <f t="shared" si="18"/>
        <v>0</v>
      </c>
      <c r="BC23">
        <f t="shared" si="18"/>
        <v>0</v>
      </c>
      <c r="BD23">
        <f t="shared" si="18"/>
        <v>0</v>
      </c>
      <c r="BE23">
        <f t="shared" si="18"/>
        <v>0</v>
      </c>
      <c r="BF23">
        <f t="shared" si="18"/>
        <v>0</v>
      </c>
      <c r="BG23">
        <f t="shared" si="18"/>
        <v>0</v>
      </c>
      <c r="BH23">
        <f t="shared" si="18"/>
        <v>0</v>
      </c>
      <c r="BI23">
        <f t="shared" si="18"/>
        <v>0</v>
      </c>
      <c r="BJ23">
        <f t="shared" si="18"/>
        <v>0</v>
      </c>
      <c r="BK23">
        <f t="shared" si="18"/>
        <v>0</v>
      </c>
      <c r="BL23">
        <f t="shared" si="18"/>
        <v>0</v>
      </c>
      <c r="BM23">
        <f t="shared" si="18"/>
        <v>0</v>
      </c>
      <c r="BN23">
        <f t="shared" si="18"/>
        <v>0</v>
      </c>
      <c r="BO23">
        <f t="shared" si="18"/>
        <v>0</v>
      </c>
      <c r="BP23">
        <f t="shared" ref="BP23:CP23" si="19">Non_traded_emissions_rail_without_scheme_in*Appraisal_period</f>
        <v>0</v>
      </c>
      <c r="BQ23">
        <f t="shared" si="19"/>
        <v>0</v>
      </c>
      <c r="BR23">
        <f t="shared" si="19"/>
        <v>0</v>
      </c>
      <c r="BS23">
        <f t="shared" si="19"/>
        <v>0</v>
      </c>
      <c r="BT23">
        <f t="shared" si="19"/>
        <v>0</v>
      </c>
      <c r="BU23">
        <f t="shared" si="19"/>
        <v>0</v>
      </c>
      <c r="BV23">
        <f t="shared" si="19"/>
        <v>0</v>
      </c>
      <c r="BW23">
        <f t="shared" si="19"/>
        <v>0</v>
      </c>
      <c r="BX23">
        <f t="shared" si="19"/>
        <v>0</v>
      </c>
      <c r="BY23">
        <f t="shared" si="19"/>
        <v>0</v>
      </c>
      <c r="BZ23">
        <f t="shared" si="19"/>
        <v>0</v>
      </c>
      <c r="CA23">
        <f t="shared" si="19"/>
        <v>0</v>
      </c>
      <c r="CB23">
        <f t="shared" si="19"/>
        <v>0</v>
      </c>
      <c r="CC23">
        <f t="shared" si="19"/>
        <v>0</v>
      </c>
      <c r="CD23">
        <f t="shared" si="19"/>
        <v>0</v>
      </c>
      <c r="CE23">
        <f t="shared" si="19"/>
        <v>0</v>
      </c>
      <c r="CF23">
        <f t="shared" si="19"/>
        <v>0</v>
      </c>
      <c r="CG23">
        <f t="shared" si="19"/>
        <v>0</v>
      </c>
      <c r="CH23">
        <f t="shared" si="19"/>
        <v>0</v>
      </c>
      <c r="CI23">
        <f t="shared" si="19"/>
        <v>0</v>
      </c>
      <c r="CJ23">
        <f t="shared" si="19"/>
        <v>0</v>
      </c>
      <c r="CK23">
        <f t="shared" si="19"/>
        <v>0</v>
      </c>
      <c r="CL23">
        <f t="shared" si="19"/>
        <v>0</v>
      </c>
      <c r="CM23">
        <f t="shared" si="19"/>
        <v>0</v>
      </c>
      <c r="CN23">
        <f t="shared" si="19"/>
        <v>0</v>
      </c>
      <c r="CO23">
        <f t="shared" si="19"/>
        <v>0</v>
      </c>
      <c r="CP23">
        <f t="shared" si="19"/>
        <v>0</v>
      </c>
      <c r="CQ23" s="39" t="s">
        <v>125</v>
      </c>
    </row>
    <row r="24" spans="2:95" outlineLevel="1" x14ac:dyDescent="0.35">
      <c r="B24" t="s">
        <v>62</v>
      </c>
      <c r="D24">
        <f t="shared" ref="D24:AI24" si="20">Non_traded_emissions_rail_with_scheme_in*Appraisal_period</f>
        <v>0</v>
      </c>
      <c r="E24">
        <f t="shared" si="20"/>
        <v>0</v>
      </c>
      <c r="F24">
        <f t="shared" si="20"/>
        <v>0</v>
      </c>
      <c r="G24">
        <f t="shared" si="20"/>
        <v>0</v>
      </c>
      <c r="H24">
        <f t="shared" si="20"/>
        <v>0</v>
      </c>
      <c r="I24">
        <f t="shared" si="20"/>
        <v>0</v>
      </c>
      <c r="J24">
        <f t="shared" si="20"/>
        <v>0</v>
      </c>
      <c r="K24">
        <f t="shared" si="20"/>
        <v>0</v>
      </c>
      <c r="L24">
        <f t="shared" si="20"/>
        <v>0</v>
      </c>
      <c r="M24">
        <f t="shared" si="20"/>
        <v>0</v>
      </c>
      <c r="N24">
        <f t="shared" si="20"/>
        <v>0</v>
      </c>
      <c r="O24">
        <f t="shared" si="20"/>
        <v>0</v>
      </c>
      <c r="P24">
        <f t="shared" si="20"/>
        <v>0</v>
      </c>
      <c r="Q24">
        <f t="shared" si="20"/>
        <v>0</v>
      </c>
      <c r="R24">
        <f t="shared" si="20"/>
        <v>0</v>
      </c>
      <c r="S24">
        <f t="shared" si="20"/>
        <v>0</v>
      </c>
      <c r="T24">
        <f t="shared" si="20"/>
        <v>0</v>
      </c>
      <c r="U24">
        <f t="shared" si="20"/>
        <v>0</v>
      </c>
      <c r="V24">
        <f t="shared" si="20"/>
        <v>0</v>
      </c>
      <c r="W24">
        <f t="shared" si="20"/>
        <v>0</v>
      </c>
      <c r="X24">
        <f t="shared" si="20"/>
        <v>0</v>
      </c>
      <c r="Y24">
        <f t="shared" si="20"/>
        <v>0</v>
      </c>
      <c r="Z24">
        <f t="shared" si="20"/>
        <v>0</v>
      </c>
      <c r="AA24">
        <f t="shared" si="20"/>
        <v>0</v>
      </c>
      <c r="AB24">
        <f t="shared" si="20"/>
        <v>0</v>
      </c>
      <c r="AC24">
        <f t="shared" si="20"/>
        <v>0</v>
      </c>
      <c r="AD24">
        <f t="shared" si="20"/>
        <v>0</v>
      </c>
      <c r="AE24">
        <f t="shared" si="20"/>
        <v>0</v>
      </c>
      <c r="AF24">
        <f t="shared" si="20"/>
        <v>0</v>
      </c>
      <c r="AG24">
        <f t="shared" si="20"/>
        <v>0</v>
      </c>
      <c r="AH24">
        <f t="shared" si="20"/>
        <v>0</v>
      </c>
      <c r="AI24">
        <f t="shared" si="20"/>
        <v>0</v>
      </c>
      <c r="AJ24">
        <f t="shared" ref="AJ24:BO24" si="21">Non_traded_emissions_rail_with_scheme_in*Appraisal_period</f>
        <v>0</v>
      </c>
      <c r="AK24">
        <f t="shared" si="21"/>
        <v>0</v>
      </c>
      <c r="AL24">
        <f t="shared" si="21"/>
        <v>0</v>
      </c>
      <c r="AM24">
        <f t="shared" si="21"/>
        <v>0</v>
      </c>
      <c r="AN24">
        <f t="shared" si="21"/>
        <v>0</v>
      </c>
      <c r="AO24">
        <f t="shared" si="21"/>
        <v>0</v>
      </c>
      <c r="AP24">
        <f t="shared" si="21"/>
        <v>0</v>
      </c>
      <c r="AQ24">
        <f t="shared" si="21"/>
        <v>0</v>
      </c>
      <c r="AR24">
        <f t="shared" si="21"/>
        <v>0</v>
      </c>
      <c r="AS24">
        <f t="shared" si="21"/>
        <v>0</v>
      </c>
      <c r="AT24">
        <f t="shared" si="21"/>
        <v>0</v>
      </c>
      <c r="AU24">
        <f t="shared" si="21"/>
        <v>0</v>
      </c>
      <c r="AV24">
        <f t="shared" si="21"/>
        <v>0</v>
      </c>
      <c r="AW24">
        <f t="shared" si="21"/>
        <v>0</v>
      </c>
      <c r="AX24">
        <f t="shared" si="21"/>
        <v>0</v>
      </c>
      <c r="AY24">
        <f t="shared" si="21"/>
        <v>0</v>
      </c>
      <c r="AZ24">
        <f t="shared" si="21"/>
        <v>0</v>
      </c>
      <c r="BA24">
        <f t="shared" si="21"/>
        <v>0</v>
      </c>
      <c r="BB24">
        <f t="shared" si="21"/>
        <v>0</v>
      </c>
      <c r="BC24">
        <f t="shared" si="21"/>
        <v>0</v>
      </c>
      <c r="BD24">
        <f t="shared" si="21"/>
        <v>0</v>
      </c>
      <c r="BE24">
        <f t="shared" si="21"/>
        <v>0</v>
      </c>
      <c r="BF24">
        <f t="shared" si="21"/>
        <v>0</v>
      </c>
      <c r="BG24">
        <f t="shared" si="21"/>
        <v>0</v>
      </c>
      <c r="BH24">
        <f t="shared" si="21"/>
        <v>0</v>
      </c>
      <c r="BI24">
        <f t="shared" si="21"/>
        <v>0</v>
      </c>
      <c r="BJ24">
        <f t="shared" si="21"/>
        <v>0</v>
      </c>
      <c r="BK24">
        <f t="shared" si="21"/>
        <v>0</v>
      </c>
      <c r="BL24">
        <f t="shared" si="21"/>
        <v>0</v>
      </c>
      <c r="BM24">
        <f t="shared" si="21"/>
        <v>0</v>
      </c>
      <c r="BN24">
        <f t="shared" si="21"/>
        <v>0</v>
      </c>
      <c r="BO24">
        <f t="shared" si="21"/>
        <v>0</v>
      </c>
      <c r="BP24">
        <f t="shared" ref="BP24:CP24" si="22">Non_traded_emissions_rail_with_scheme_in*Appraisal_period</f>
        <v>0</v>
      </c>
      <c r="BQ24">
        <f t="shared" si="22"/>
        <v>0</v>
      </c>
      <c r="BR24">
        <f t="shared" si="22"/>
        <v>0</v>
      </c>
      <c r="BS24">
        <f t="shared" si="22"/>
        <v>0</v>
      </c>
      <c r="BT24">
        <f t="shared" si="22"/>
        <v>0</v>
      </c>
      <c r="BU24">
        <f t="shared" si="22"/>
        <v>0</v>
      </c>
      <c r="BV24">
        <f t="shared" si="22"/>
        <v>0</v>
      </c>
      <c r="BW24">
        <f t="shared" si="22"/>
        <v>0</v>
      </c>
      <c r="BX24">
        <f t="shared" si="22"/>
        <v>0</v>
      </c>
      <c r="BY24">
        <f t="shared" si="22"/>
        <v>0</v>
      </c>
      <c r="BZ24">
        <f t="shared" si="22"/>
        <v>0</v>
      </c>
      <c r="CA24">
        <f t="shared" si="22"/>
        <v>0</v>
      </c>
      <c r="CB24">
        <f t="shared" si="22"/>
        <v>0</v>
      </c>
      <c r="CC24">
        <f t="shared" si="22"/>
        <v>0</v>
      </c>
      <c r="CD24">
        <f t="shared" si="22"/>
        <v>0</v>
      </c>
      <c r="CE24">
        <f t="shared" si="22"/>
        <v>0</v>
      </c>
      <c r="CF24">
        <f t="shared" si="22"/>
        <v>0</v>
      </c>
      <c r="CG24">
        <f t="shared" si="22"/>
        <v>0</v>
      </c>
      <c r="CH24">
        <f t="shared" si="22"/>
        <v>0</v>
      </c>
      <c r="CI24">
        <f t="shared" si="22"/>
        <v>0</v>
      </c>
      <c r="CJ24">
        <f t="shared" si="22"/>
        <v>0</v>
      </c>
      <c r="CK24">
        <f t="shared" si="22"/>
        <v>0</v>
      </c>
      <c r="CL24">
        <f t="shared" si="22"/>
        <v>0</v>
      </c>
      <c r="CM24">
        <f t="shared" si="22"/>
        <v>0</v>
      </c>
      <c r="CN24">
        <f t="shared" si="22"/>
        <v>0</v>
      </c>
      <c r="CO24">
        <f t="shared" si="22"/>
        <v>0</v>
      </c>
      <c r="CP24">
        <f t="shared" si="22"/>
        <v>0</v>
      </c>
      <c r="CQ24" s="39" t="s">
        <v>126</v>
      </c>
    </row>
    <row r="25" spans="2:95" outlineLevel="1" x14ac:dyDescent="0.35">
      <c r="B25" t="s">
        <v>127</v>
      </c>
      <c r="D25">
        <f t="shared" ref="D25:AI25" si="23">Non_traded_emissions_rail_with_scheme-Non_traded_emissions_rail_without_scheme</f>
        <v>0</v>
      </c>
      <c r="E25">
        <f t="shared" si="23"/>
        <v>0</v>
      </c>
      <c r="F25">
        <f t="shared" si="23"/>
        <v>0</v>
      </c>
      <c r="G25">
        <f t="shared" si="23"/>
        <v>0</v>
      </c>
      <c r="H25">
        <f t="shared" si="23"/>
        <v>0</v>
      </c>
      <c r="I25">
        <f t="shared" si="23"/>
        <v>0</v>
      </c>
      <c r="J25">
        <f t="shared" si="23"/>
        <v>0</v>
      </c>
      <c r="K25">
        <f t="shared" si="23"/>
        <v>0</v>
      </c>
      <c r="L25">
        <f t="shared" si="23"/>
        <v>0</v>
      </c>
      <c r="M25">
        <f t="shared" si="23"/>
        <v>0</v>
      </c>
      <c r="N25">
        <f t="shared" si="23"/>
        <v>0</v>
      </c>
      <c r="O25">
        <f t="shared" si="23"/>
        <v>0</v>
      </c>
      <c r="P25">
        <f t="shared" si="23"/>
        <v>0</v>
      </c>
      <c r="Q25">
        <f t="shared" si="23"/>
        <v>0</v>
      </c>
      <c r="R25">
        <f t="shared" si="23"/>
        <v>0</v>
      </c>
      <c r="S25">
        <f t="shared" si="23"/>
        <v>0</v>
      </c>
      <c r="T25">
        <f t="shared" si="23"/>
        <v>0</v>
      </c>
      <c r="U25">
        <f t="shared" si="23"/>
        <v>0</v>
      </c>
      <c r="V25">
        <f t="shared" si="23"/>
        <v>0</v>
      </c>
      <c r="W25">
        <f t="shared" si="23"/>
        <v>0</v>
      </c>
      <c r="X25">
        <f t="shared" si="23"/>
        <v>0</v>
      </c>
      <c r="Y25">
        <f t="shared" si="23"/>
        <v>0</v>
      </c>
      <c r="Z25">
        <f t="shared" si="23"/>
        <v>0</v>
      </c>
      <c r="AA25">
        <f t="shared" si="23"/>
        <v>0</v>
      </c>
      <c r="AB25">
        <f t="shared" si="23"/>
        <v>0</v>
      </c>
      <c r="AC25">
        <f t="shared" si="23"/>
        <v>0</v>
      </c>
      <c r="AD25">
        <f t="shared" si="23"/>
        <v>0</v>
      </c>
      <c r="AE25">
        <f t="shared" si="23"/>
        <v>0</v>
      </c>
      <c r="AF25">
        <f t="shared" si="23"/>
        <v>0</v>
      </c>
      <c r="AG25">
        <f t="shared" si="23"/>
        <v>0</v>
      </c>
      <c r="AH25">
        <f t="shared" si="23"/>
        <v>0</v>
      </c>
      <c r="AI25">
        <f t="shared" si="23"/>
        <v>0</v>
      </c>
      <c r="AJ25">
        <f t="shared" ref="AJ25:BO25" si="24">Non_traded_emissions_rail_with_scheme-Non_traded_emissions_rail_without_scheme</f>
        <v>0</v>
      </c>
      <c r="AK25">
        <f t="shared" si="24"/>
        <v>0</v>
      </c>
      <c r="AL25">
        <f t="shared" si="24"/>
        <v>0</v>
      </c>
      <c r="AM25">
        <f t="shared" si="24"/>
        <v>0</v>
      </c>
      <c r="AN25">
        <f t="shared" si="24"/>
        <v>0</v>
      </c>
      <c r="AO25">
        <f t="shared" si="24"/>
        <v>0</v>
      </c>
      <c r="AP25">
        <f t="shared" si="24"/>
        <v>0</v>
      </c>
      <c r="AQ25">
        <f t="shared" si="24"/>
        <v>0</v>
      </c>
      <c r="AR25">
        <f t="shared" si="24"/>
        <v>0</v>
      </c>
      <c r="AS25">
        <f t="shared" si="24"/>
        <v>0</v>
      </c>
      <c r="AT25">
        <f t="shared" si="24"/>
        <v>0</v>
      </c>
      <c r="AU25">
        <f t="shared" si="24"/>
        <v>0</v>
      </c>
      <c r="AV25">
        <f t="shared" si="24"/>
        <v>0</v>
      </c>
      <c r="AW25">
        <f t="shared" si="24"/>
        <v>0</v>
      </c>
      <c r="AX25">
        <f t="shared" si="24"/>
        <v>0</v>
      </c>
      <c r="AY25">
        <f t="shared" si="24"/>
        <v>0</v>
      </c>
      <c r="AZ25">
        <f t="shared" si="24"/>
        <v>0</v>
      </c>
      <c r="BA25">
        <f t="shared" si="24"/>
        <v>0</v>
      </c>
      <c r="BB25">
        <f t="shared" si="24"/>
        <v>0</v>
      </c>
      <c r="BC25">
        <f t="shared" si="24"/>
        <v>0</v>
      </c>
      <c r="BD25">
        <f t="shared" si="24"/>
        <v>0</v>
      </c>
      <c r="BE25">
        <f t="shared" si="24"/>
        <v>0</v>
      </c>
      <c r="BF25">
        <f t="shared" si="24"/>
        <v>0</v>
      </c>
      <c r="BG25">
        <f t="shared" si="24"/>
        <v>0</v>
      </c>
      <c r="BH25">
        <f t="shared" si="24"/>
        <v>0</v>
      </c>
      <c r="BI25">
        <f t="shared" si="24"/>
        <v>0</v>
      </c>
      <c r="BJ25">
        <f t="shared" si="24"/>
        <v>0</v>
      </c>
      <c r="BK25">
        <f t="shared" si="24"/>
        <v>0</v>
      </c>
      <c r="BL25">
        <f t="shared" si="24"/>
        <v>0</v>
      </c>
      <c r="BM25">
        <f t="shared" si="24"/>
        <v>0</v>
      </c>
      <c r="BN25">
        <f t="shared" si="24"/>
        <v>0</v>
      </c>
      <c r="BO25">
        <f t="shared" si="24"/>
        <v>0</v>
      </c>
      <c r="BP25">
        <f t="shared" ref="BP25:CP25" si="25">Non_traded_emissions_rail_with_scheme-Non_traded_emissions_rail_without_scheme</f>
        <v>0</v>
      </c>
      <c r="BQ25">
        <f t="shared" si="25"/>
        <v>0</v>
      </c>
      <c r="BR25">
        <f t="shared" si="25"/>
        <v>0</v>
      </c>
      <c r="BS25">
        <f t="shared" si="25"/>
        <v>0</v>
      </c>
      <c r="BT25">
        <f t="shared" si="25"/>
        <v>0</v>
      </c>
      <c r="BU25">
        <f t="shared" si="25"/>
        <v>0</v>
      </c>
      <c r="BV25">
        <f t="shared" si="25"/>
        <v>0</v>
      </c>
      <c r="BW25">
        <f t="shared" si="25"/>
        <v>0</v>
      </c>
      <c r="BX25">
        <f t="shared" si="25"/>
        <v>0</v>
      </c>
      <c r="BY25">
        <f t="shared" si="25"/>
        <v>0</v>
      </c>
      <c r="BZ25">
        <f t="shared" si="25"/>
        <v>0</v>
      </c>
      <c r="CA25">
        <f t="shared" si="25"/>
        <v>0</v>
      </c>
      <c r="CB25">
        <f t="shared" si="25"/>
        <v>0</v>
      </c>
      <c r="CC25">
        <f t="shared" si="25"/>
        <v>0</v>
      </c>
      <c r="CD25">
        <f t="shared" si="25"/>
        <v>0</v>
      </c>
      <c r="CE25">
        <f t="shared" si="25"/>
        <v>0</v>
      </c>
      <c r="CF25">
        <f t="shared" si="25"/>
        <v>0</v>
      </c>
      <c r="CG25">
        <f t="shared" si="25"/>
        <v>0</v>
      </c>
      <c r="CH25">
        <f t="shared" si="25"/>
        <v>0</v>
      </c>
      <c r="CI25">
        <f t="shared" si="25"/>
        <v>0</v>
      </c>
      <c r="CJ25">
        <f t="shared" si="25"/>
        <v>0</v>
      </c>
      <c r="CK25">
        <f t="shared" si="25"/>
        <v>0</v>
      </c>
      <c r="CL25">
        <f t="shared" si="25"/>
        <v>0</v>
      </c>
      <c r="CM25">
        <f t="shared" si="25"/>
        <v>0</v>
      </c>
      <c r="CN25">
        <f t="shared" si="25"/>
        <v>0</v>
      </c>
      <c r="CO25">
        <f t="shared" si="25"/>
        <v>0</v>
      </c>
      <c r="CP25">
        <f t="shared" si="25"/>
        <v>0</v>
      </c>
      <c r="CQ25" s="39" t="s">
        <v>128</v>
      </c>
    </row>
    <row r="26" spans="2:95" outlineLevel="1" x14ac:dyDescent="0.35"/>
    <row r="27" spans="2:95" outlineLevel="1" x14ac:dyDescent="0.35">
      <c r="B27" t="s">
        <v>129</v>
      </c>
      <c r="D27">
        <f t="shared" ref="D27:AI27" si="26">Non_traded_emissions_road_change+Non_traded_emissions_rail_change</f>
        <v>0</v>
      </c>
      <c r="E27">
        <f t="shared" si="26"/>
        <v>0</v>
      </c>
      <c r="F27">
        <f t="shared" si="26"/>
        <v>0</v>
      </c>
      <c r="G27">
        <f t="shared" si="26"/>
        <v>0</v>
      </c>
      <c r="H27">
        <f t="shared" si="26"/>
        <v>0</v>
      </c>
      <c r="I27">
        <f t="shared" si="26"/>
        <v>0</v>
      </c>
      <c r="J27">
        <f t="shared" si="26"/>
        <v>0</v>
      </c>
      <c r="K27">
        <f t="shared" si="26"/>
        <v>0</v>
      </c>
      <c r="L27">
        <f t="shared" si="26"/>
        <v>0</v>
      </c>
      <c r="M27">
        <f t="shared" si="26"/>
        <v>0</v>
      </c>
      <c r="N27">
        <f t="shared" si="26"/>
        <v>0</v>
      </c>
      <c r="O27">
        <f t="shared" si="26"/>
        <v>0</v>
      </c>
      <c r="P27">
        <f t="shared" si="26"/>
        <v>0</v>
      </c>
      <c r="Q27">
        <f t="shared" si="26"/>
        <v>0</v>
      </c>
      <c r="R27">
        <f t="shared" si="26"/>
        <v>0</v>
      </c>
      <c r="S27">
        <f t="shared" si="26"/>
        <v>0</v>
      </c>
      <c r="T27">
        <f t="shared" si="26"/>
        <v>0</v>
      </c>
      <c r="U27">
        <f t="shared" si="26"/>
        <v>0</v>
      </c>
      <c r="V27">
        <f t="shared" si="26"/>
        <v>0</v>
      </c>
      <c r="W27">
        <f t="shared" si="26"/>
        <v>0</v>
      </c>
      <c r="X27">
        <f t="shared" si="26"/>
        <v>0</v>
      </c>
      <c r="Y27">
        <f t="shared" si="26"/>
        <v>0</v>
      </c>
      <c r="Z27">
        <f t="shared" si="26"/>
        <v>0</v>
      </c>
      <c r="AA27">
        <f t="shared" si="26"/>
        <v>0</v>
      </c>
      <c r="AB27">
        <f t="shared" si="26"/>
        <v>0</v>
      </c>
      <c r="AC27">
        <f t="shared" si="26"/>
        <v>0</v>
      </c>
      <c r="AD27">
        <f t="shared" si="26"/>
        <v>0</v>
      </c>
      <c r="AE27">
        <f t="shared" si="26"/>
        <v>0</v>
      </c>
      <c r="AF27">
        <f t="shared" si="26"/>
        <v>0</v>
      </c>
      <c r="AG27">
        <f t="shared" si="26"/>
        <v>0</v>
      </c>
      <c r="AH27">
        <f t="shared" si="26"/>
        <v>0</v>
      </c>
      <c r="AI27">
        <f t="shared" si="26"/>
        <v>0</v>
      </c>
      <c r="AJ27">
        <f t="shared" ref="AJ27:BO27" si="27">Non_traded_emissions_road_change+Non_traded_emissions_rail_change</f>
        <v>0</v>
      </c>
      <c r="AK27">
        <f t="shared" si="27"/>
        <v>0</v>
      </c>
      <c r="AL27">
        <f t="shared" si="27"/>
        <v>0</v>
      </c>
      <c r="AM27">
        <f t="shared" si="27"/>
        <v>0</v>
      </c>
      <c r="AN27">
        <f t="shared" si="27"/>
        <v>0</v>
      </c>
      <c r="AO27">
        <f t="shared" si="27"/>
        <v>0</v>
      </c>
      <c r="AP27">
        <f t="shared" si="27"/>
        <v>0</v>
      </c>
      <c r="AQ27">
        <f t="shared" si="27"/>
        <v>0</v>
      </c>
      <c r="AR27">
        <f t="shared" si="27"/>
        <v>0</v>
      </c>
      <c r="AS27">
        <f t="shared" si="27"/>
        <v>0</v>
      </c>
      <c r="AT27">
        <f t="shared" si="27"/>
        <v>0</v>
      </c>
      <c r="AU27">
        <f t="shared" si="27"/>
        <v>0</v>
      </c>
      <c r="AV27">
        <f t="shared" si="27"/>
        <v>0</v>
      </c>
      <c r="AW27">
        <f t="shared" si="27"/>
        <v>0</v>
      </c>
      <c r="AX27">
        <f t="shared" si="27"/>
        <v>0</v>
      </c>
      <c r="AY27">
        <f t="shared" si="27"/>
        <v>0</v>
      </c>
      <c r="AZ27">
        <f t="shared" si="27"/>
        <v>0</v>
      </c>
      <c r="BA27">
        <f t="shared" si="27"/>
        <v>0</v>
      </c>
      <c r="BB27">
        <f t="shared" si="27"/>
        <v>0</v>
      </c>
      <c r="BC27">
        <f t="shared" si="27"/>
        <v>0</v>
      </c>
      <c r="BD27">
        <f t="shared" si="27"/>
        <v>0</v>
      </c>
      <c r="BE27">
        <f t="shared" si="27"/>
        <v>0</v>
      </c>
      <c r="BF27">
        <f t="shared" si="27"/>
        <v>0</v>
      </c>
      <c r="BG27">
        <f t="shared" si="27"/>
        <v>0</v>
      </c>
      <c r="BH27">
        <f t="shared" si="27"/>
        <v>0</v>
      </c>
      <c r="BI27">
        <f t="shared" si="27"/>
        <v>0</v>
      </c>
      <c r="BJ27">
        <f t="shared" si="27"/>
        <v>0</v>
      </c>
      <c r="BK27">
        <f t="shared" si="27"/>
        <v>0</v>
      </c>
      <c r="BL27">
        <f t="shared" si="27"/>
        <v>0</v>
      </c>
      <c r="BM27">
        <f t="shared" si="27"/>
        <v>0</v>
      </c>
      <c r="BN27">
        <f t="shared" si="27"/>
        <v>0</v>
      </c>
      <c r="BO27">
        <f t="shared" si="27"/>
        <v>0</v>
      </c>
      <c r="BP27">
        <f t="shared" ref="BP27:CP27" si="28">Non_traded_emissions_road_change+Non_traded_emissions_rail_change</f>
        <v>0</v>
      </c>
      <c r="BQ27">
        <f t="shared" si="28"/>
        <v>0</v>
      </c>
      <c r="BR27">
        <f t="shared" si="28"/>
        <v>0</v>
      </c>
      <c r="BS27">
        <f t="shared" si="28"/>
        <v>0</v>
      </c>
      <c r="BT27">
        <f t="shared" si="28"/>
        <v>0</v>
      </c>
      <c r="BU27">
        <f t="shared" si="28"/>
        <v>0</v>
      </c>
      <c r="BV27">
        <f t="shared" si="28"/>
        <v>0</v>
      </c>
      <c r="BW27">
        <f t="shared" si="28"/>
        <v>0</v>
      </c>
      <c r="BX27">
        <f t="shared" si="28"/>
        <v>0</v>
      </c>
      <c r="BY27">
        <f t="shared" si="28"/>
        <v>0</v>
      </c>
      <c r="BZ27">
        <f t="shared" si="28"/>
        <v>0</v>
      </c>
      <c r="CA27">
        <f t="shared" si="28"/>
        <v>0</v>
      </c>
      <c r="CB27">
        <f t="shared" si="28"/>
        <v>0</v>
      </c>
      <c r="CC27">
        <f t="shared" si="28"/>
        <v>0</v>
      </c>
      <c r="CD27">
        <f t="shared" si="28"/>
        <v>0</v>
      </c>
      <c r="CE27">
        <f t="shared" si="28"/>
        <v>0</v>
      </c>
      <c r="CF27">
        <f t="shared" si="28"/>
        <v>0</v>
      </c>
      <c r="CG27">
        <f t="shared" si="28"/>
        <v>0</v>
      </c>
      <c r="CH27">
        <f t="shared" si="28"/>
        <v>0</v>
      </c>
      <c r="CI27">
        <f t="shared" si="28"/>
        <v>0</v>
      </c>
      <c r="CJ27">
        <f t="shared" si="28"/>
        <v>0</v>
      </c>
      <c r="CK27">
        <f t="shared" si="28"/>
        <v>0</v>
      </c>
      <c r="CL27">
        <f t="shared" si="28"/>
        <v>0</v>
      </c>
      <c r="CM27">
        <f t="shared" si="28"/>
        <v>0</v>
      </c>
      <c r="CN27">
        <f t="shared" si="28"/>
        <v>0</v>
      </c>
      <c r="CO27">
        <f t="shared" si="28"/>
        <v>0</v>
      </c>
      <c r="CP27">
        <f t="shared" si="28"/>
        <v>0</v>
      </c>
      <c r="CQ27" s="39" t="s">
        <v>130</v>
      </c>
    </row>
    <row r="28" spans="2:95" outlineLevel="1" x14ac:dyDescent="0.35">
      <c r="CQ28" s="39"/>
    </row>
    <row r="29" spans="2:95" outlineLevel="1" x14ac:dyDescent="0.35">
      <c r="B29" t="s">
        <v>131</v>
      </c>
      <c r="C29">
        <f>SUM(Non_traded_emissions_TOTAL_change)</f>
        <v>0</v>
      </c>
      <c r="D29" s="39" t="s">
        <v>132</v>
      </c>
    </row>
    <row r="30" spans="2:95" outlineLevel="1" x14ac:dyDescent="0.35"/>
    <row r="31" spans="2:95" s="44" customFormat="1" ht="15.5" outlineLevel="1" x14ac:dyDescent="0.35">
      <c r="B31" s="44" t="s">
        <v>64</v>
      </c>
    </row>
    <row r="32" spans="2:95" outlineLevel="1" x14ac:dyDescent="0.35">
      <c r="B32" t="s">
        <v>56</v>
      </c>
      <c r="D32">
        <f t="shared" ref="D32:AI32" si="29">Traded_emissions_road_without_scheme_in*Appraisal_period</f>
        <v>0</v>
      </c>
      <c r="E32">
        <f t="shared" si="29"/>
        <v>0</v>
      </c>
      <c r="F32">
        <f t="shared" si="29"/>
        <v>0</v>
      </c>
      <c r="G32">
        <f t="shared" si="29"/>
        <v>0</v>
      </c>
      <c r="H32">
        <f t="shared" si="29"/>
        <v>0</v>
      </c>
      <c r="I32">
        <f t="shared" si="29"/>
        <v>0</v>
      </c>
      <c r="J32">
        <f t="shared" si="29"/>
        <v>0</v>
      </c>
      <c r="K32">
        <f t="shared" si="29"/>
        <v>0</v>
      </c>
      <c r="L32">
        <f t="shared" si="29"/>
        <v>0</v>
      </c>
      <c r="M32">
        <f t="shared" si="29"/>
        <v>0</v>
      </c>
      <c r="N32">
        <f t="shared" si="29"/>
        <v>0</v>
      </c>
      <c r="O32">
        <f t="shared" si="29"/>
        <v>0</v>
      </c>
      <c r="P32">
        <f t="shared" si="29"/>
        <v>0</v>
      </c>
      <c r="Q32">
        <f t="shared" si="29"/>
        <v>0</v>
      </c>
      <c r="R32">
        <f t="shared" si="29"/>
        <v>0</v>
      </c>
      <c r="S32">
        <f t="shared" si="29"/>
        <v>0</v>
      </c>
      <c r="T32">
        <f t="shared" si="29"/>
        <v>0</v>
      </c>
      <c r="U32">
        <f t="shared" si="29"/>
        <v>0</v>
      </c>
      <c r="V32">
        <f t="shared" si="29"/>
        <v>0</v>
      </c>
      <c r="W32">
        <f t="shared" si="29"/>
        <v>0</v>
      </c>
      <c r="X32">
        <f t="shared" si="29"/>
        <v>0</v>
      </c>
      <c r="Y32">
        <f t="shared" si="29"/>
        <v>0</v>
      </c>
      <c r="Z32">
        <f t="shared" si="29"/>
        <v>0</v>
      </c>
      <c r="AA32">
        <f t="shared" si="29"/>
        <v>0</v>
      </c>
      <c r="AB32">
        <f t="shared" si="29"/>
        <v>0</v>
      </c>
      <c r="AC32">
        <f t="shared" si="29"/>
        <v>0</v>
      </c>
      <c r="AD32">
        <f t="shared" si="29"/>
        <v>0</v>
      </c>
      <c r="AE32">
        <f t="shared" si="29"/>
        <v>0</v>
      </c>
      <c r="AF32">
        <f t="shared" si="29"/>
        <v>0</v>
      </c>
      <c r="AG32">
        <f t="shared" si="29"/>
        <v>0</v>
      </c>
      <c r="AH32">
        <f t="shared" si="29"/>
        <v>0</v>
      </c>
      <c r="AI32">
        <f t="shared" si="29"/>
        <v>0</v>
      </c>
      <c r="AJ32">
        <f t="shared" ref="AJ32:BO32" si="30">Traded_emissions_road_without_scheme_in*Appraisal_period</f>
        <v>0</v>
      </c>
      <c r="AK32">
        <f t="shared" si="30"/>
        <v>0</v>
      </c>
      <c r="AL32">
        <f t="shared" si="30"/>
        <v>0</v>
      </c>
      <c r="AM32">
        <f t="shared" si="30"/>
        <v>0</v>
      </c>
      <c r="AN32">
        <f t="shared" si="30"/>
        <v>0</v>
      </c>
      <c r="AO32">
        <f t="shared" si="30"/>
        <v>0</v>
      </c>
      <c r="AP32">
        <f t="shared" si="30"/>
        <v>0</v>
      </c>
      <c r="AQ32">
        <f t="shared" si="30"/>
        <v>0</v>
      </c>
      <c r="AR32">
        <f t="shared" si="30"/>
        <v>0</v>
      </c>
      <c r="AS32">
        <f t="shared" si="30"/>
        <v>0</v>
      </c>
      <c r="AT32">
        <f t="shared" si="30"/>
        <v>0</v>
      </c>
      <c r="AU32">
        <f t="shared" si="30"/>
        <v>0</v>
      </c>
      <c r="AV32">
        <f t="shared" si="30"/>
        <v>0</v>
      </c>
      <c r="AW32">
        <f t="shared" si="30"/>
        <v>0</v>
      </c>
      <c r="AX32">
        <f t="shared" si="30"/>
        <v>0</v>
      </c>
      <c r="AY32">
        <f t="shared" si="30"/>
        <v>0</v>
      </c>
      <c r="AZ32">
        <f t="shared" si="30"/>
        <v>0</v>
      </c>
      <c r="BA32">
        <f t="shared" si="30"/>
        <v>0</v>
      </c>
      <c r="BB32">
        <f t="shared" si="30"/>
        <v>0</v>
      </c>
      <c r="BC32">
        <f t="shared" si="30"/>
        <v>0</v>
      </c>
      <c r="BD32">
        <f t="shared" si="30"/>
        <v>0</v>
      </c>
      <c r="BE32">
        <f t="shared" si="30"/>
        <v>0</v>
      </c>
      <c r="BF32">
        <f t="shared" si="30"/>
        <v>0</v>
      </c>
      <c r="BG32">
        <f t="shared" si="30"/>
        <v>0</v>
      </c>
      <c r="BH32">
        <f t="shared" si="30"/>
        <v>0</v>
      </c>
      <c r="BI32">
        <f t="shared" si="30"/>
        <v>0</v>
      </c>
      <c r="BJ32">
        <f t="shared" si="30"/>
        <v>0</v>
      </c>
      <c r="BK32">
        <f t="shared" si="30"/>
        <v>0</v>
      </c>
      <c r="BL32">
        <f t="shared" si="30"/>
        <v>0</v>
      </c>
      <c r="BM32">
        <f t="shared" si="30"/>
        <v>0</v>
      </c>
      <c r="BN32">
        <f t="shared" si="30"/>
        <v>0</v>
      </c>
      <c r="BO32">
        <f t="shared" si="30"/>
        <v>0</v>
      </c>
      <c r="BP32">
        <f t="shared" ref="BP32:CP32" si="31">Traded_emissions_road_without_scheme_in*Appraisal_period</f>
        <v>0</v>
      </c>
      <c r="BQ32">
        <f t="shared" si="31"/>
        <v>0</v>
      </c>
      <c r="BR32">
        <f t="shared" si="31"/>
        <v>0</v>
      </c>
      <c r="BS32">
        <f t="shared" si="31"/>
        <v>0</v>
      </c>
      <c r="BT32">
        <f t="shared" si="31"/>
        <v>0</v>
      </c>
      <c r="BU32">
        <f t="shared" si="31"/>
        <v>0</v>
      </c>
      <c r="BV32">
        <f t="shared" si="31"/>
        <v>0</v>
      </c>
      <c r="BW32">
        <f t="shared" si="31"/>
        <v>0</v>
      </c>
      <c r="BX32">
        <f t="shared" si="31"/>
        <v>0</v>
      </c>
      <c r="BY32">
        <f t="shared" si="31"/>
        <v>0</v>
      </c>
      <c r="BZ32">
        <f t="shared" si="31"/>
        <v>0</v>
      </c>
      <c r="CA32">
        <f t="shared" si="31"/>
        <v>0</v>
      </c>
      <c r="CB32">
        <f t="shared" si="31"/>
        <v>0</v>
      </c>
      <c r="CC32">
        <f t="shared" si="31"/>
        <v>0</v>
      </c>
      <c r="CD32">
        <f t="shared" si="31"/>
        <v>0</v>
      </c>
      <c r="CE32">
        <f t="shared" si="31"/>
        <v>0</v>
      </c>
      <c r="CF32">
        <f t="shared" si="31"/>
        <v>0</v>
      </c>
      <c r="CG32">
        <f t="shared" si="31"/>
        <v>0</v>
      </c>
      <c r="CH32">
        <f t="shared" si="31"/>
        <v>0</v>
      </c>
      <c r="CI32">
        <f t="shared" si="31"/>
        <v>0</v>
      </c>
      <c r="CJ32">
        <f t="shared" si="31"/>
        <v>0</v>
      </c>
      <c r="CK32">
        <f t="shared" si="31"/>
        <v>0</v>
      </c>
      <c r="CL32">
        <f t="shared" si="31"/>
        <v>0</v>
      </c>
      <c r="CM32">
        <f t="shared" si="31"/>
        <v>0</v>
      </c>
      <c r="CN32">
        <f t="shared" si="31"/>
        <v>0</v>
      </c>
      <c r="CO32">
        <f t="shared" si="31"/>
        <v>0</v>
      </c>
      <c r="CP32">
        <f t="shared" si="31"/>
        <v>0</v>
      </c>
      <c r="CQ32" s="39" t="s">
        <v>133</v>
      </c>
    </row>
    <row r="33" spans="2:95" outlineLevel="1" x14ac:dyDescent="0.35">
      <c r="B33" t="s">
        <v>58</v>
      </c>
      <c r="D33">
        <f t="shared" ref="D33:AI33" si="32">Traded_emissions_road_with_scheme_in*Appraisal_period</f>
        <v>0</v>
      </c>
      <c r="E33">
        <f t="shared" si="32"/>
        <v>0</v>
      </c>
      <c r="F33">
        <f t="shared" si="32"/>
        <v>0</v>
      </c>
      <c r="G33">
        <f t="shared" si="32"/>
        <v>0</v>
      </c>
      <c r="H33">
        <f t="shared" si="32"/>
        <v>0</v>
      </c>
      <c r="I33">
        <f t="shared" si="32"/>
        <v>0</v>
      </c>
      <c r="J33">
        <f t="shared" si="32"/>
        <v>0</v>
      </c>
      <c r="K33">
        <f t="shared" si="32"/>
        <v>0</v>
      </c>
      <c r="L33">
        <f t="shared" si="32"/>
        <v>0</v>
      </c>
      <c r="M33">
        <f t="shared" si="32"/>
        <v>0</v>
      </c>
      <c r="N33">
        <f t="shared" si="32"/>
        <v>0</v>
      </c>
      <c r="O33">
        <f t="shared" si="32"/>
        <v>0</v>
      </c>
      <c r="P33">
        <f t="shared" si="32"/>
        <v>0</v>
      </c>
      <c r="Q33">
        <f t="shared" si="32"/>
        <v>0</v>
      </c>
      <c r="R33">
        <f t="shared" si="32"/>
        <v>0</v>
      </c>
      <c r="S33">
        <f t="shared" si="32"/>
        <v>0</v>
      </c>
      <c r="T33">
        <f t="shared" si="32"/>
        <v>0</v>
      </c>
      <c r="U33">
        <f t="shared" si="32"/>
        <v>0</v>
      </c>
      <c r="V33">
        <f t="shared" si="32"/>
        <v>0</v>
      </c>
      <c r="W33">
        <f t="shared" si="32"/>
        <v>0</v>
      </c>
      <c r="X33">
        <f t="shared" si="32"/>
        <v>0</v>
      </c>
      <c r="Y33">
        <f t="shared" si="32"/>
        <v>0</v>
      </c>
      <c r="Z33">
        <f t="shared" si="32"/>
        <v>0</v>
      </c>
      <c r="AA33">
        <f t="shared" si="32"/>
        <v>0</v>
      </c>
      <c r="AB33">
        <f t="shared" si="32"/>
        <v>0</v>
      </c>
      <c r="AC33">
        <f t="shared" si="32"/>
        <v>0</v>
      </c>
      <c r="AD33">
        <f t="shared" si="32"/>
        <v>0</v>
      </c>
      <c r="AE33">
        <f t="shared" si="32"/>
        <v>0</v>
      </c>
      <c r="AF33">
        <f t="shared" si="32"/>
        <v>0</v>
      </c>
      <c r="AG33">
        <f t="shared" si="32"/>
        <v>0</v>
      </c>
      <c r="AH33">
        <f t="shared" si="32"/>
        <v>0</v>
      </c>
      <c r="AI33">
        <f t="shared" si="32"/>
        <v>0</v>
      </c>
      <c r="AJ33">
        <f t="shared" ref="AJ33:BO33" si="33">Traded_emissions_road_with_scheme_in*Appraisal_period</f>
        <v>0</v>
      </c>
      <c r="AK33">
        <f t="shared" si="33"/>
        <v>0</v>
      </c>
      <c r="AL33">
        <f t="shared" si="33"/>
        <v>0</v>
      </c>
      <c r="AM33">
        <f t="shared" si="33"/>
        <v>0</v>
      </c>
      <c r="AN33">
        <f t="shared" si="33"/>
        <v>0</v>
      </c>
      <c r="AO33">
        <f t="shared" si="33"/>
        <v>0</v>
      </c>
      <c r="AP33">
        <f t="shared" si="33"/>
        <v>0</v>
      </c>
      <c r="AQ33">
        <f t="shared" si="33"/>
        <v>0</v>
      </c>
      <c r="AR33">
        <f t="shared" si="33"/>
        <v>0</v>
      </c>
      <c r="AS33">
        <f t="shared" si="33"/>
        <v>0</v>
      </c>
      <c r="AT33">
        <f t="shared" si="33"/>
        <v>0</v>
      </c>
      <c r="AU33">
        <f t="shared" si="33"/>
        <v>0</v>
      </c>
      <c r="AV33">
        <f t="shared" si="33"/>
        <v>0</v>
      </c>
      <c r="AW33">
        <f t="shared" si="33"/>
        <v>0</v>
      </c>
      <c r="AX33">
        <f t="shared" si="33"/>
        <v>0</v>
      </c>
      <c r="AY33">
        <f t="shared" si="33"/>
        <v>0</v>
      </c>
      <c r="AZ33">
        <f t="shared" si="33"/>
        <v>0</v>
      </c>
      <c r="BA33">
        <f t="shared" si="33"/>
        <v>0</v>
      </c>
      <c r="BB33">
        <f t="shared" si="33"/>
        <v>0</v>
      </c>
      <c r="BC33">
        <f t="shared" si="33"/>
        <v>0</v>
      </c>
      <c r="BD33">
        <f t="shared" si="33"/>
        <v>0</v>
      </c>
      <c r="BE33">
        <f t="shared" si="33"/>
        <v>0</v>
      </c>
      <c r="BF33">
        <f t="shared" si="33"/>
        <v>0</v>
      </c>
      <c r="BG33">
        <f t="shared" si="33"/>
        <v>0</v>
      </c>
      <c r="BH33">
        <f t="shared" si="33"/>
        <v>0</v>
      </c>
      <c r="BI33">
        <f t="shared" si="33"/>
        <v>0</v>
      </c>
      <c r="BJ33">
        <f t="shared" si="33"/>
        <v>0</v>
      </c>
      <c r="BK33">
        <f t="shared" si="33"/>
        <v>0</v>
      </c>
      <c r="BL33">
        <f t="shared" si="33"/>
        <v>0</v>
      </c>
      <c r="BM33">
        <f t="shared" si="33"/>
        <v>0</v>
      </c>
      <c r="BN33">
        <f t="shared" si="33"/>
        <v>0</v>
      </c>
      <c r="BO33">
        <f t="shared" si="33"/>
        <v>0</v>
      </c>
      <c r="BP33">
        <f t="shared" ref="BP33:CP33" si="34">Traded_emissions_road_with_scheme_in*Appraisal_period</f>
        <v>0</v>
      </c>
      <c r="BQ33">
        <f t="shared" si="34"/>
        <v>0</v>
      </c>
      <c r="BR33">
        <f t="shared" si="34"/>
        <v>0</v>
      </c>
      <c r="BS33">
        <f t="shared" si="34"/>
        <v>0</v>
      </c>
      <c r="BT33">
        <f t="shared" si="34"/>
        <v>0</v>
      </c>
      <c r="BU33">
        <f t="shared" si="34"/>
        <v>0</v>
      </c>
      <c r="BV33">
        <f t="shared" si="34"/>
        <v>0</v>
      </c>
      <c r="BW33">
        <f t="shared" si="34"/>
        <v>0</v>
      </c>
      <c r="BX33">
        <f t="shared" si="34"/>
        <v>0</v>
      </c>
      <c r="BY33">
        <f t="shared" si="34"/>
        <v>0</v>
      </c>
      <c r="BZ33">
        <f t="shared" si="34"/>
        <v>0</v>
      </c>
      <c r="CA33">
        <f t="shared" si="34"/>
        <v>0</v>
      </c>
      <c r="CB33">
        <f t="shared" si="34"/>
        <v>0</v>
      </c>
      <c r="CC33">
        <f t="shared" si="34"/>
        <v>0</v>
      </c>
      <c r="CD33">
        <f t="shared" si="34"/>
        <v>0</v>
      </c>
      <c r="CE33">
        <f t="shared" si="34"/>
        <v>0</v>
      </c>
      <c r="CF33">
        <f t="shared" si="34"/>
        <v>0</v>
      </c>
      <c r="CG33">
        <f t="shared" si="34"/>
        <v>0</v>
      </c>
      <c r="CH33">
        <f t="shared" si="34"/>
        <v>0</v>
      </c>
      <c r="CI33">
        <f t="shared" si="34"/>
        <v>0</v>
      </c>
      <c r="CJ33">
        <f t="shared" si="34"/>
        <v>0</v>
      </c>
      <c r="CK33">
        <f t="shared" si="34"/>
        <v>0</v>
      </c>
      <c r="CL33">
        <f t="shared" si="34"/>
        <v>0</v>
      </c>
      <c r="CM33">
        <f t="shared" si="34"/>
        <v>0</v>
      </c>
      <c r="CN33">
        <f t="shared" si="34"/>
        <v>0</v>
      </c>
      <c r="CO33">
        <f t="shared" si="34"/>
        <v>0</v>
      </c>
      <c r="CP33">
        <f t="shared" si="34"/>
        <v>0</v>
      </c>
      <c r="CQ33" s="39" t="s">
        <v>134</v>
      </c>
    </row>
    <row r="34" spans="2:95" outlineLevel="1" x14ac:dyDescent="0.35">
      <c r="B34" t="s">
        <v>123</v>
      </c>
      <c r="D34">
        <f t="shared" ref="D34:AI34" si="35">Traded_emissions_road_with_scheme-Traded_emissions_road_without_scheme</f>
        <v>0</v>
      </c>
      <c r="E34">
        <f t="shared" si="35"/>
        <v>0</v>
      </c>
      <c r="F34">
        <f t="shared" si="35"/>
        <v>0</v>
      </c>
      <c r="G34">
        <f t="shared" si="35"/>
        <v>0</v>
      </c>
      <c r="H34">
        <f t="shared" si="35"/>
        <v>0</v>
      </c>
      <c r="I34">
        <f t="shared" si="35"/>
        <v>0</v>
      </c>
      <c r="J34">
        <f t="shared" si="35"/>
        <v>0</v>
      </c>
      <c r="K34">
        <f t="shared" si="35"/>
        <v>0</v>
      </c>
      <c r="L34">
        <f t="shared" si="35"/>
        <v>0</v>
      </c>
      <c r="M34">
        <f t="shared" si="35"/>
        <v>0</v>
      </c>
      <c r="N34">
        <f t="shared" si="35"/>
        <v>0</v>
      </c>
      <c r="O34">
        <f t="shared" si="35"/>
        <v>0</v>
      </c>
      <c r="P34">
        <f t="shared" si="35"/>
        <v>0</v>
      </c>
      <c r="Q34">
        <f t="shared" si="35"/>
        <v>0</v>
      </c>
      <c r="R34">
        <f t="shared" si="35"/>
        <v>0</v>
      </c>
      <c r="S34">
        <f t="shared" si="35"/>
        <v>0</v>
      </c>
      <c r="T34">
        <f t="shared" si="35"/>
        <v>0</v>
      </c>
      <c r="U34">
        <f t="shared" si="35"/>
        <v>0</v>
      </c>
      <c r="V34">
        <f t="shared" si="35"/>
        <v>0</v>
      </c>
      <c r="W34">
        <f t="shared" si="35"/>
        <v>0</v>
      </c>
      <c r="X34">
        <f t="shared" si="35"/>
        <v>0</v>
      </c>
      <c r="Y34">
        <f t="shared" si="35"/>
        <v>0</v>
      </c>
      <c r="Z34">
        <f t="shared" si="35"/>
        <v>0</v>
      </c>
      <c r="AA34">
        <f t="shared" si="35"/>
        <v>0</v>
      </c>
      <c r="AB34">
        <f t="shared" si="35"/>
        <v>0</v>
      </c>
      <c r="AC34">
        <f t="shared" si="35"/>
        <v>0</v>
      </c>
      <c r="AD34">
        <f t="shared" si="35"/>
        <v>0</v>
      </c>
      <c r="AE34">
        <f t="shared" si="35"/>
        <v>0</v>
      </c>
      <c r="AF34">
        <f t="shared" si="35"/>
        <v>0</v>
      </c>
      <c r="AG34">
        <f t="shared" si="35"/>
        <v>0</v>
      </c>
      <c r="AH34">
        <f t="shared" si="35"/>
        <v>0</v>
      </c>
      <c r="AI34">
        <f t="shared" si="35"/>
        <v>0</v>
      </c>
      <c r="AJ34">
        <f t="shared" ref="AJ34:BO34" si="36">Traded_emissions_road_with_scheme-Traded_emissions_road_without_scheme</f>
        <v>0</v>
      </c>
      <c r="AK34">
        <f t="shared" si="36"/>
        <v>0</v>
      </c>
      <c r="AL34">
        <f t="shared" si="36"/>
        <v>0</v>
      </c>
      <c r="AM34">
        <f t="shared" si="36"/>
        <v>0</v>
      </c>
      <c r="AN34">
        <f t="shared" si="36"/>
        <v>0</v>
      </c>
      <c r="AO34">
        <f t="shared" si="36"/>
        <v>0</v>
      </c>
      <c r="AP34">
        <f t="shared" si="36"/>
        <v>0</v>
      </c>
      <c r="AQ34">
        <f t="shared" si="36"/>
        <v>0</v>
      </c>
      <c r="AR34">
        <f t="shared" si="36"/>
        <v>0</v>
      </c>
      <c r="AS34">
        <f t="shared" si="36"/>
        <v>0</v>
      </c>
      <c r="AT34">
        <f t="shared" si="36"/>
        <v>0</v>
      </c>
      <c r="AU34">
        <f t="shared" si="36"/>
        <v>0</v>
      </c>
      <c r="AV34">
        <f t="shared" si="36"/>
        <v>0</v>
      </c>
      <c r="AW34">
        <f t="shared" si="36"/>
        <v>0</v>
      </c>
      <c r="AX34">
        <f t="shared" si="36"/>
        <v>0</v>
      </c>
      <c r="AY34">
        <f t="shared" si="36"/>
        <v>0</v>
      </c>
      <c r="AZ34">
        <f t="shared" si="36"/>
        <v>0</v>
      </c>
      <c r="BA34">
        <f t="shared" si="36"/>
        <v>0</v>
      </c>
      <c r="BB34">
        <f t="shared" si="36"/>
        <v>0</v>
      </c>
      <c r="BC34">
        <f t="shared" si="36"/>
        <v>0</v>
      </c>
      <c r="BD34">
        <f t="shared" si="36"/>
        <v>0</v>
      </c>
      <c r="BE34">
        <f t="shared" si="36"/>
        <v>0</v>
      </c>
      <c r="BF34">
        <f t="shared" si="36"/>
        <v>0</v>
      </c>
      <c r="BG34">
        <f t="shared" si="36"/>
        <v>0</v>
      </c>
      <c r="BH34">
        <f t="shared" si="36"/>
        <v>0</v>
      </c>
      <c r="BI34">
        <f t="shared" si="36"/>
        <v>0</v>
      </c>
      <c r="BJ34">
        <f t="shared" si="36"/>
        <v>0</v>
      </c>
      <c r="BK34">
        <f t="shared" si="36"/>
        <v>0</v>
      </c>
      <c r="BL34">
        <f t="shared" si="36"/>
        <v>0</v>
      </c>
      <c r="BM34">
        <f t="shared" si="36"/>
        <v>0</v>
      </c>
      <c r="BN34">
        <f t="shared" si="36"/>
        <v>0</v>
      </c>
      <c r="BO34">
        <f t="shared" si="36"/>
        <v>0</v>
      </c>
      <c r="BP34">
        <f t="shared" ref="BP34:CP34" si="37">Traded_emissions_road_with_scheme-Traded_emissions_road_without_scheme</f>
        <v>0</v>
      </c>
      <c r="BQ34">
        <f t="shared" si="37"/>
        <v>0</v>
      </c>
      <c r="BR34">
        <f t="shared" si="37"/>
        <v>0</v>
      </c>
      <c r="BS34">
        <f t="shared" si="37"/>
        <v>0</v>
      </c>
      <c r="BT34">
        <f t="shared" si="37"/>
        <v>0</v>
      </c>
      <c r="BU34">
        <f t="shared" si="37"/>
        <v>0</v>
      </c>
      <c r="BV34">
        <f t="shared" si="37"/>
        <v>0</v>
      </c>
      <c r="BW34">
        <f t="shared" si="37"/>
        <v>0</v>
      </c>
      <c r="BX34">
        <f t="shared" si="37"/>
        <v>0</v>
      </c>
      <c r="BY34">
        <f t="shared" si="37"/>
        <v>0</v>
      </c>
      <c r="BZ34">
        <f t="shared" si="37"/>
        <v>0</v>
      </c>
      <c r="CA34">
        <f t="shared" si="37"/>
        <v>0</v>
      </c>
      <c r="CB34">
        <f t="shared" si="37"/>
        <v>0</v>
      </c>
      <c r="CC34">
        <f t="shared" si="37"/>
        <v>0</v>
      </c>
      <c r="CD34">
        <f t="shared" si="37"/>
        <v>0</v>
      </c>
      <c r="CE34">
        <f t="shared" si="37"/>
        <v>0</v>
      </c>
      <c r="CF34">
        <f t="shared" si="37"/>
        <v>0</v>
      </c>
      <c r="CG34">
        <f t="shared" si="37"/>
        <v>0</v>
      </c>
      <c r="CH34">
        <f t="shared" si="37"/>
        <v>0</v>
      </c>
      <c r="CI34">
        <f t="shared" si="37"/>
        <v>0</v>
      </c>
      <c r="CJ34">
        <f t="shared" si="37"/>
        <v>0</v>
      </c>
      <c r="CK34">
        <f t="shared" si="37"/>
        <v>0</v>
      </c>
      <c r="CL34">
        <f t="shared" si="37"/>
        <v>0</v>
      </c>
      <c r="CM34">
        <f t="shared" si="37"/>
        <v>0</v>
      </c>
      <c r="CN34">
        <f t="shared" si="37"/>
        <v>0</v>
      </c>
      <c r="CO34">
        <f t="shared" si="37"/>
        <v>0</v>
      </c>
      <c r="CP34">
        <f t="shared" si="37"/>
        <v>0</v>
      </c>
      <c r="CQ34" s="39" t="s">
        <v>135</v>
      </c>
    </row>
    <row r="35" spans="2:95" outlineLevel="1" x14ac:dyDescent="0.35">
      <c r="CQ35" s="39"/>
    </row>
    <row r="36" spans="2:95" outlineLevel="1" x14ac:dyDescent="0.35">
      <c r="B36" t="s">
        <v>60</v>
      </c>
      <c r="D36">
        <f t="shared" ref="D36:AI36" si="38">Traded_emissions_rail_without_scheme_in*Appraisal_period</f>
        <v>0</v>
      </c>
      <c r="E36">
        <f t="shared" si="38"/>
        <v>0</v>
      </c>
      <c r="F36">
        <f t="shared" si="38"/>
        <v>0</v>
      </c>
      <c r="G36">
        <f t="shared" si="38"/>
        <v>0</v>
      </c>
      <c r="H36">
        <f t="shared" si="38"/>
        <v>0</v>
      </c>
      <c r="I36">
        <f t="shared" si="38"/>
        <v>0</v>
      </c>
      <c r="J36">
        <f t="shared" si="38"/>
        <v>0</v>
      </c>
      <c r="K36">
        <f t="shared" si="38"/>
        <v>0</v>
      </c>
      <c r="L36">
        <f t="shared" si="38"/>
        <v>0</v>
      </c>
      <c r="M36">
        <f t="shared" si="38"/>
        <v>0</v>
      </c>
      <c r="N36">
        <f t="shared" si="38"/>
        <v>0</v>
      </c>
      <c r="O36">
        <f t="shared" si="38"/>
        <v>0</v>
      </c>
      <c r="P36">
        <f t="shared" si="38"/>
        <v>0</v>
      </c>
      <c r="Q36">
        <f t="shared" si="38"/>
        <v>0</v>
      </c>
      <c r="R36">
        <f t="shared" si="38"/>
        <v>0</v>
      </c>
      <c r="S36">
        <f t="shared" si="38"/>
        <v>0</v>
      </c>
      <c r="T36">
        <f t="shared" si="38"/>
        <v>0</v>
      </c>
      <c r="U36">
        <f t="shared" si="38"/>
        <v>0</v>
      </c>
      <c r="V36">
        <f t="shared" si="38"/>
        <v>0</v>
      </c>
      <c r="W36">
        <f t="shared" si="38"/>
        <v>0</v>
      </c>
      <c r="X36">
        <f t="shared" si="38"/>
        <v>0</v>
      </c>
      <c r="Y36">
        <f t="shared" si="38"/>
        <v>0</v>
      </c>
      <c r="Z36">
        <f t="shared" si="38"/>
        <v>0</v>
      </c>
      <c r="AA36">
        <f t="shared" si="38"/>
        <v>0</v>
      </c>
      <c r="AB36">
        <f t="shared" si="38"/>
        <v>0</v>
      </c>
      <c r="AC36">
        <f t="shared" si="38"/>
        <v>0</v>
      </c>
      <c r="AD36">
        <f t="shared" si="38"/>
        <v>0</v>
      </c>
      <c r="AE36">
        <f t="shared" si="38"/>
        <v>0</v>
      </c>
      <c r="AF36">
        <f t="shared" si="38"/>
        <v>0</v>
      </c>
      <c r="AG36">
        <f t="shared" si="38"/>
        <v>0</v>
      </c>
      <c r="AH36">
        <f t="shared" si="38"/>
        <v>0</v>
      </c>
      <c r="AI36">
        <f t="shared" si="38"/>
        <v>0</v>
      </c>
      <c r="AJ36">
        <f t="shared" ref="AJ36:BO36" si="39">Traded_emissions_rail_without_scheme_in*Appraisal_period</f>
        <v>0</v>
      </c>
      <c r="AK36">
        <f t="shared" si="39"/>
        <v>0</v>
      </c>
      <c r="AL36">
        <f t="shared" si="39"/>
        <v>0</v>
      </c>
      <c r="AM36">
        <f t="shared" si="39"/>
        <v>0</v>
      </c>
      <c r="AN36">
        <f t="shared" si="39"/>
        <v>0</v>
      </c>
      <c r="AO36">
        <f t="shared" si="39"/>
        <v>0</v>
      </c>
      <c r="AP36">
        <f t="shared" si="39"/>
        <v>0</v>
      </c>
      <c r="AQ36">
        <f t="shared" si="39"/>
        <v>0</v>
      </c>
      <c r="AR36">
        <f t="shared" si="39"/>
        <v>0</v>
      </c>
      <c r="AS36">
        <f t="shared" si="39"/>
        <v>0</v>
      </c>
      <c r="AT36">
        <f t="shared" si="39"/>
        <v>0</v>
      </c>
      <c r="AU36">
        <f t="shared" si="39"/>
        <v>0</v>
      </c>
      <c r="AV36">
        <f t="shared" si="39"/>
        <v>0</v>
      </c>
      <c r="AW36">
        <f t="shared" si="39"/>
        <v>0</v>
      </c>
      <c r="AX36">
        <f t="shared" si="39"/>
        <v>0</v>
      </c>
      <c r="AY36">
        <f t="shared" si="39"/>
        <v>0</v>
      </c>
      <c r="AZ36">
        <f t="shared" si="39"/>
        <v>0</v>
      </c>
      <c r="BA36">
        <f t="shared" si="39"/>
        <v>0</v>
      </c>
      <c r="BB36">
        <f t="shared" si="39"/>
        <v>0</v>
      </c>
      <c r="BC36">
        <f t="shared" si="39"/>
        <v>0</v>
      </c>
      <c r="BD36">
        <f t="shared" si="39"/>
        <v>0</v>
      </c>
      <c r="BE36">
        <f t="shared" si="39"/>
        <v>0</v>
      </c>
      <c r="BF36">
        <f t="shared" si="39"/>
        <v>0</v>
      </c>
      <c r="BG36">
        <f t="shared" si="39"/>
        <v>0</v>
      </c>
      <c r="BH36">
        <f t="shared" si="39"/>
        <v>0</v>
      </c>
      <c r="BI36">
        <f t="shared" si="39"/>
        <v>0</v>
      </c>
      <c r="BJ36">
        <f t="shared" si="39"/>
        <v>0</v>
      </c>
      <c r="BK36">
        <f t="shared" si="39"/>
        <v>0</v>
      </c>
      <c r="BL36">
        <f t="shared" si="39"/>
        <v>0</v>
      </c>
      <c r="BM36">
        <f t="shared" si="39"/>
        <v>0</v>
      </c>
      <c r="BN36">
        <f t="shared" si="39"/>
        <v>0</v>
      </c>
      <c r="BO36">
        <f t="shared" si="39"/>
        <v>0</v>
      </c>
      <c r="BP36">
        <f t="shared" ref="BP36:CP36" si="40">Traded_emissions_rail_without_scheme_in*Appraisal_period</f>
        <v>0</v>
      </c>
      <c r="BQ36">
        <f t="shared" si="40"/>
        <v>0</v>
      </c>
      <c r="BR36">
        <f t="shared" si="40"/>
        <v>0</v>
      </c>
      <c r="BS36">
        <f t="shared" si="40"/>
        <v>0</v>
      </c>
      <c r="BT36">
        <f t="shared" si="40"/>
        <v>0</v>
      </c>
      <c r="BU36">
        <f t="shared" si="40"/>
        <v>0</v>
      </c>
      <c r="BV36">
        <f t="shared" si="40"/>
        <v>0</v>
      </c>
      <c r="BW36">
        <f t="shared" si="40"/>
        <v>0</v>
      </c>
      <c r="BX36">
        <f t="shared" si="40"/>
        <v>0</v>
      </c>
      <c r="BY36">
        <f t="shared" si="40"/>
        <v>0</v>
      </c>
      <c r="BZ36">
        <f t="shared" si="40"/>
        <v>0</v>
      </c>
      <c r="CA36">
        <f t="shared" si="40"/>
        <v>0</v>
      </c>
      <c r="CB36">
        <f t="shared" si="40"/>
        <v>0</v>
      </c>
      <c r="CC36">
        <f t="shared" si="40"/>
        <v>0</v>
      </c>
      <c r="CD36">
        <f t="shared" si="40"/>
        <v>0</v>
      </c>
      <c r="CE36">
        <f t="shared" si="40"/>
        <v>0</v>
      </c>
      <c r="CF36">
        <f t="shared" si="40"/>
        <v>0</v>
      </c>
      <c r="CG36">
        <f t="shared" si="40"/>
        <v>0</v>
      </c>
      <c r="CH36">
        <f t="shared" si="40"/>
        <v>0</v>
      </c>
      <c r="CI36">
        <f t="shared" si="40"/>
        <v>0</v>
      </c>
      <c r="CJ36">
        <f t="shared" si="40"/>
        <v>0</v>
      </c>
      <c r="CK36">
        <f t="shared" si="40"/>
        <v>0</v>
      </c>
      <c r="CL36">
        <f t="shared" si="40"/>
        <v>0</v>
      </c>
      <c r="CM36">
        <f t="shared" si="40"/>
        <v>0</v>
      </c>
      <c r="CN36">
        <f t="shared" si="40"/>
        <v>0</v>
      </c>
      <c r="CO36">
        <f t="shared" si="40"/>
        <v>0</v>
      </c>
      <c r="CP36">
        <f t="shared" si="40"/>
        <v>0</v>
      </c>
      <c r="CQ36" s="39" t="s">
        <v>136</v>
      </c>
    </row>
    <row r="37" spans="2:95" outlineLevel="1" x14ac:dyDescent="0.35">
      <c r="B37" t="s">
        <v>62</v>
      </c>
      <c r="D37">
        <f t="shared" ref="D37:AI37" si="41">Traded_emissions_rail_with_scheme_in*Appraisal_period</f>
        <v>0</v>
      </c>
      <c r="E37">
        <f t="shared" si="41"/>
        <v>0</v>
      </c>
      <c r="F37">
        <f t="shared" si="41"/>
        <v>0</v>
      </c>
      <c r="G37">
        <f t="shared" si="41"/>
        <v>0</v>
      </c>
      <c r="H37">
        <f t="shared" si="41"/>
        <v>0</v>
      </c>
      <c r="I37">
        <f t="shared" si="41"/>
        <v>0</v>
      </c>
      <c r="J37">
        <f t="shared" si="41"/>
        <v>0</v>
      </c>
      <c r="K37">
        <f t="shared" si="41"/>
        <v>0</v>
      </c>
      <c r="L37">
        <f t="shared" si="41"/>
        <v>0</v>
      </c>
      <c r="M37">
        <f t="shared" si="41"/>
        <v>0</v>
      </c>
      <c r="N37">
        <f t="shared" si="41"/>
        <v>0</v>
      </c>
      <c r="O37">
        <f t="shared" si="41"/>
        <v>0</v>
      </c>
      <c r="P37">
        <f t="shared" si="41"/>
        <v>0</v>
      </c>
      <c r="Q37">
        <f t="shared" si="41"/>
        <v>0</v>
      </c>
      <c r="R37">
        <f t="shared" si="41"/>
        <v>0</v>
      </c>
      <c r="S37">
        <f t="shared" si="41"/>
        <v>0</v>
      </c>
      <c r="T37">
        <f t="shared" si="41"/>
        <v>0</v>
      </c>
      <c r="U37">
        <f t="shared" si="41"/>
        <v>0</v>
      </c>
      <c r="V37">
        <f t="shared" si="41"/>
        <v>0</v>
      </c>
      <c r="W37">
        <f t="shared" si="41"/>
        <v>0</v>
      </c>
      <c r="X37">
        <f t="shared" si="41"/>
        <v>0</v>
      </c>
      <c r="Y37">
        <f t="shared" si="41"/>
        <v>0</v>
      </c>
      <c r="Z37">
        <f t="shared" si="41"/>
        <v>0</v>
      </c>
      <c r="AA37">
        <f t="shared" si="41"/>
        <v>0</v>
      </c>
      <c r="AB37">
        <f t="shared" si="41"/>
        <v>0</v>
      </c>
      <c r="AC37">
        <f t="shared" si="41"/>
        <v>0</v>
      </c>
      <c r="AD37">
        <f t="shared" si="41"/>
        <v>0</v>
      </c>
      <c r="AE37">
        <f t="shared" si="41"/>
        <v>0</v>
      </c>
      <c r="AF37">
        <f t="shared" si="41"/>
        <v>0</v>
      </c>
      <c r="AG37">
        <f t="shared" si="41"/>
        <v>0</v>
      </c>
      <c r="AH37">
        <f t="shared" si="41"/>
        <v>0</v>
      </c>
      <c r="AI37">
        <f t="shared" si="41"/>
        <v>0</v>
      </c>
      <c r="AJ37">
        <f t="shared" ref="AJ37:BO37" si="42">Traded_emissions_rail_with_scheme_in*Appraisal_period</f>
        <v>0</v>
      </c>
      <c r="AK37">
        <f t="shared" si="42"/>
        <v>0</v>
      </c>
      <c r="AL37">
        <f t="shared" si="42"/>
        <v>0</v>
      </c>
      <c r="AM37">
        <f t="shared" si="42"/>
        <v>0</v>
      </c>
      <c r="AN37">
        <f t="shared" si="42"/>
        <v>0</v>
      </c>
      <c r="AO37">
        <f t="shared" si="42"/>
        <v>0</v>
      </c>
      <c r="AP37">
        <f t="shared" si="42"/>
        <v>0</v>
      </c>
      <c r="AQ37">
        <f t="shared" si="42"/>
        <v>0</v>
      </c>
      <c r="AR37">
        <f t="shared" si="42"/>
        <v>0</v>
      </c>
      <c r="AS37">
        <f t="shared" si="42"/>
        <v>0</v>
      </c>
      <c r="AT37">
        <f t="shared" si="42"/>
        <v>0</v>
      </c>
      <c r="AU37">
        <f t="shared" si="42"/>
        <v>0</v>
      </c>
      <c r="AV37">
        <f t="shared" si="42"/>
        <v>0</v>
      </c>
      <c r="AW37">
        <f t="shared" si="42"/>
        <v>0</v>
      </c>
      <c r="AX37">
        <f t="shared" si="42"/>
        <v>0</v>
      </c>
      <c r="AY37">
        <f t="shared" si="42"/>
        <v>0</v>
      </c>
      <c r="AZ37">
        <f t="shared" si="42"/>
        <v>0</v>
      </c>
      <c r="BA37">
        <f t="shared" si="42"/>
        <v>0</v>
      </c>
      <c r="BB37">
        <f t="shared" si="42"/>
        <v>0</v>
      </c>
      <c r="BC37">
        <f t="shared" si="42"/>
        <v>0</v>
      </c>
      <c r="BD37">
        <f t="shared" si="42"/>
        <v>0</v>
      </c>
      <c r="BE37">
        <f t="shared" si="42"/>
        <v>0</v>
      </c>
      <c r="BF37">
        <f t="shared" si="42"/>
        <v>0</v>
      </c>
      <c r="BG37">
        <f t="shared" si="42"/>
        <v>0</v>
      </c>
      <c r="BH37">
        <f t="shared" si="42"/>
        <v>0</v>
      </c>
      <c r="BI37">
        <f t="shared" si="42"/>
        <v>0</v>
      </c>
      <c r="BJ37">
        <f t="shared" si="42"/>
        <v>0</v>
      </c>
      <c r="BK37">
        <f t="shared" si="42"/>
        <v>0</v>
      </c>
      <c r="BL37">
        <f t="shared" si="42"/>
        <v>0</v>
      </c>
      <c r="BM37">
        <f t="shared" si="42"/>
        <v>0</v>
      </c>
      <c r="BN37">
        <f t="shared" si="42"/>
        <v>0</v>
      </c>
      <c r="BO37">
        <f t="shared" si="42"/>
        <v>0</v>
      </c>
      <c r="BP37">
        <f t="shared" ref="BP37:CP37" si="43">Traded_emissions_rail_with_scheme_in*Appraisal_period</f>
        <v>0</v>
      </c>
      <c r="BQ37">
        <f t="shared" si="43"/>
        <v>0</v>
      </c>
      <c r="BR37">
        <f t="shared" si="43"/>
        <v>0</v>
      </c>
      <c r="BS37">
        <f t="shared" si="43"/>
        <v>0</v>
      </c>
      <c r="BT37">
        <f t="shared" si="43"/>
        <v>0</v>
      </c>
      <c r="BU37">
        <f t="shared" si="43"/>
        <v>0</v>
      </c>
      <c r="BV37">
        <f t="shared" si="43"/>
        <v>0</v>
      </c>
      <c r="BW37">
        <f t="shared" si="43"/>
        <v>0</v>
      </c>
      <c r="BX37">
        <f t="shared" si="43"/>
        <v>0</v>
      </c>
      <c r="BY37">
        <f t="shared" si="43"/>
        <v>0</v>
      </c>
      <c r="BZ37">
        <f t="shared" si="43"/>
        <v>0</v>
      </c>
      <c r="CA37">
        <f t="shared" si="43"/>
        <v>0</v>
      </c>
      <c r="CB37">
        <f t="shared" si="43"/>
        <v>0</v>
      </c>
      <c r="CC37">
        <f t="shared" si="43"/>
        <v>0</v>
      </c>
      <c r="CD37">
        <f t="shared" si="43"/>
        <v>0</v>
      </c>
      <c r="CE37">
        <f t="shared" si="43"/>
        <v>0</v>
      </c>
      <c r="CF37">
        <f t="shared" si="43"/>
        <v>0</v>
      </c>
      <c r="CG37">
        <f t="shared" si="43"/>
        <v>0</v>
      </c>
      <c r="CH37">
        <f t="shared" si="43"/>
        <v>0</v>
      </c>
      <c r="CI37">
        <f t="shared" si="43"/>
        <v>0</v>
      </c>
      <c r="CJ37">
        <f t="shared" si="43"/>
        <v>0</v>
      </c>
      <c r="CK37">
        <f t="shared" si="43"/>
        <v>0</v>
      </c>
      <c r="CL37">
        <f t="shared" si="43"/>
        <v>0</v>
      </c>
      <c r="CM37">
        <f t="shared" si="43"/>
        <v>0</v>
      </c>
      <c r="CN37">
        <f t="shared" si="43"/>
        <v>0</v>
      </c>
      <c r="CO37">
        <f t="shared" si="43"/>
        <v>0</v>
      </c>
      <c r="CP37">
        <f t="shared" si="43"/>
        <v>0</v>
      </c>
      <c r="CQ37" s="39" t="s">
        <v>137</v>
      </c>
    </row>
    <row r="38" spans="2:95" outlineLevel="1" x14ac:dyDescent="0.35">
      <c r="B38" t="s">
        <v>127</v>
      </c>
      <c r="D38">
        <f t="shared" ref="D38:AI38" si="44">Traded_emissions_rail_with_scheme-Traded_emissions_rail_without_scheme</f>
        <v>0</v>
      </c>
      <c r="E38">
        <f t="shared" si="44"/>
        <v>0</v>
      </c>
      <c r="F38">
        <f t="shared" si="44"/>
        <v>0</v>
      </c>
      <c r="G38">
        <f t="shared" si="44"/>
        <v>0</v>
      </c>
      <c r="H38">
        <f t="shared" si="44"/>
        <v>0</v>
      </c>
      <c r="I38">
        <f t="shared" si="44"/>
        <v>0</v>
      </c>
      <c r="J38">
        <f t="shared" si="44"/>
        <v>0</v>
      </c>
      <c r="K38">
        <f t="shared" si="44"/>
        <v>0</v>
      </c>
      <c r="L38">
        <f t="shared" si="44"/>
        <v>0</v>
      </c>
      <c r="M38">
        <f t="shared" si="44"/>
        <v>0</v>
      </c>
      <c r="N38">
        <f t="shared" si="44"/>
        <v>0</v>
      </c>
      <c r="O38">
        <f t="shared" si="44"/>
        <v>0</v>
      </c>
      <c r="P38">
        <f t="shared" si="44"/>
        <v>0</v>
      </c>
      <c r="Q38">
        <f t="shared" si="44"/>
        <v>0</v>
      </c>
      <c r="R38">
        <f t="shared" si="44"/>
        <v>0</v>
      </c>
      <c r="S38">
        <f t="shared" si="44"/>
        <v>0</v>
      </c>
      <c r="T38">
        <f t="shared" si="44"/>
        <v>0</v>
      </c>
      <c r="U38">
        <f t="shared" si="44"/>
        <v>0</v>
      </c>
      <c r="V38">
        <f t="shared" si="44"/>
        <v>0</v>
      </c>
      <c r="W38">
        <f t="shared" si="44"/>
        <v>0</v>
      </c>
      <c r="X38">
        <f t="shared" si="44"/>
        <v>0</v>
      </c>
      <c r="Y38">
        <f t="shared" si="44"/>
        <v>0</v>
      </c>
      <c r="Z38">
        <f t="shared" si="44"/>
        <v>0</v>
      </c>
      <c r="AA38">
        <f t="shared" si="44"/>
        <v>0</v>
      </c>
      <c r="AB38">
        <f t="shared" si="44"/>
        <v>0</v>
      </c>
      <c r="AC38">
        <f t="shared" si="44"/>
        <v>0</v>
      </c>
      <c r="AD38">
        <f t="shared" si="44"/>
        <v>0</v>
      </c>
      <c r="AE38">
        <f t="shared" si="44"/>
        <v>0</v>
      </c>
      <c r="AF38">
        <f t="shared" si="44"/>
        <v>0</v>
      </c>
      <c r="AG38">
        <f t="shared" si="44"/>
        <v>0</v>
      </c>
      <c r="AH38">
        <f t="shared" si="44"/>
        <v>0</v>
      </c>
      <c r="AI38">
        <f t="shared" si="44"/>
        <v>0</v>
      </c>
      <c r="AJ38">
        <f t="shared" ref="AJ38:BO38" si="45">Traded_emissions_rail_with_scheme-Traded_emissions_rail_without_scheme</f>
        <v>0</v>
      </c>
      <c r="AK38">
        <f t="shared" si="45"/>
        <v>0</v>
      </c>
      <c r="AL38">
        <f t="shared" si="45"/>
        <v>0</v>
      </c>
      <c r="AM38">
        <f t="shared" si="45"/>
        <v>0</v>
      </c>
      <c r="AN38">
        <f t="shared" si="45"/>
        <v>0</v>
      </c>
      <c r="AO38">
        <f t="shared" si="45"/>
        <v>0</v>
      </c>
      <c r="AP38">
        <f t="shared" si="45"/>
        <v>0</v>
      </c>
      <c r="AQ38">
        <f t="shared" si="45"/>
        <v>0</v>
      </c>
      <c r="AR38">
        <f t="shared" si="45"/>
        <v>0</v>
      </c>
      <c r="AS38">
        <f t="shared" si="45"/>
        <v>0</v>
      </c>
      <c r="AT38">
        <f t="shared" si="45"/>
        <v>0</v>
      </c>
      <c r="AU38">
        <f t="shared" si="45"/>
        <v>0</v>
      </c>
      <c r="AV38">
        <f t="shared" si="45"/>
        <v>0</v>
      </c>
      <c r="AW38">
        <f t="shared" si="45"/>
        <v>0</v>
      </c>
      <c r="AX38">
        <f t="shared" si="45"/>
        <v>0</v>
      </c>
      <c r="AY38">
        <f t="shared" si="45"/>
        <v>0</v>
      </c>
      <c r="AZ38">
        <f t="shared" si="45"/>
        <v>0</v>
      </c>
      <c r="BA38">
        <f t="shared" si="45"/>
        <v>0</v>
      </c>
      <c r="BB38">
        <f t="shared" si="45"/>
        <v>0</v>
      </c>
      <c r="BC38">
        <f t="shared" si="45"/>
        <v>0</v>
      </c>
      <c r="BD38">
        <f t="shared" si="45"/>
        <v>0</v>
      </c>
      <c r="BE38">
        <f t="shared" si="45"/>
        <v>0</v>
      </c>
      <c r="BF38">
        <f t="shared" si="45"/>
        <v>0</v>
      </c>
      <c r="BG38">
        <f t="shared" si="45"/>
        <v>0</v>
      </c>
      <c r="BH38">
        <f t="shared" si="45"/>
        <v>0</v>
      </c>
      <c r="BI38">
        <f t="shared" si="45"/>
        <v>0</v>
      </c>
      <c r="BJ38">
        <f t="shared" si="45"/>
        <v>0</v>
      </c>
      <c r="BK38">
        <f t="shared" si="45"/>
        <v>0</v>
      </c>
      <c r="BL38">
        <f t="shared" si="45"/>
        <v>0</v>
      </c>
      <c r="BM38">
        <f t="shared" si="45"/>
        <v>0</v>
      </c>
      <c r="BN38">
        <f t="shared" si="45"/>
        <v>0</v>
      </c>
      <c r="BO38">
        <f t="shared" si="45"/>
        <v>0</v>
      </c>
      <c r="BP38">
        <f t="shared" ref="BP38:CP38" si="46">Traded_emissions_rail_with_scheme-Traded_emissions_rail_without_scheme</f>
        <v>0</v>
      </c>
      <c r="BQ38">
        <f t="shared" si="46"/>
        <v>0</v>
      </c>
      <c r="BR38">
        <f t="shared" si="46"/>
        <v>0</v>
      </c>
      <c r="BS38">
        <f t="shared" si="46"/>
        <v>0</v>
      </c>
      <c r="BT38">
        <f t="shared" si="46"/>
        <v>0</v>
      </c>
      <c r="BU38">
        <f t="shared" si="46"/>
        <v>0</v>
      </c>
      <c r="BV38">
        <f t="shared" si="46"/>
        <v>0</v>
      </c>
      <c r="BW38">
        <f t="shared" si="46"/>
        <v>0</v>
      </c>
      <c r="BX38">
        <f t="shared" si="46"/>
        <v>0</v>
      </c>
      <c r="BY38">
        <f t="shared" si="46"/>
        <v>0</v>
      </c>
      <c r="BZ38">
        <f t="shared" si="46"/>
        <v>0</v>
      </c>
      <c r="CA38">
        <f t="shared" si="46"/>
        <v>0</v>
      </c>
      <c r="CB38">
        <f t="shared" si="46"/>
        <v>0</v>
      </c>
      <c r="CC38">
        <f t="shared" si="46"/>
        <v>0</v>
      </c>
      <c r="CD38">
        <f t="shared" si="46"/>
        <v>0</v>
      </c>
      <c r="CE38">
        <f t="shared" si="46"/>
        <v>0</v>
      </c>
      <c r="CF38">
        <f t="shared" si="46"/>
        <v>0</v>
      </c>
      <c r="CG38">
        <f t="shared" si="46"/>
        <v>0</v>
      </c>
      <c r="CH38">
        <f t="shared" si="46"/>
        <v>0</v>
      </c>
      <c r="CI38">
        <f t="shared" si="46"/>
        <v>0</v>
      </c>
      <c r="CJ38">
        <f t="shared" si="46"/>
        <v>0</v>
      </c>
      <c r="CK38">
        <f t="shared" si="46"/>
        <v>0</v>
      </c>
      <c r="CL38">
        <f t="shared" si="46"/>
        <v>0</v>
      </c>
      <c r="CM38">
        <f t="shared" si="46"/>
        <v>0</v>
      </c>
      <c r="CN38">
        <f t="shared" si="46"/>
        <v>0</v>
      </c>
      <c r="CO38">
        <f t="shared" si="46"/>
        <v>0</v>
      </c>
      <c r="CP38">
        <f t="shared" si="46"/>
        <v>0</v>
      </c>
      <c r="CQ38" s="39" t="s">
        <v>138</v>
      </c>
    </row>
    <row r="39" spans="2:95" outlineLevel="1" x14ac:dyDescent="0.35"/>
    <row r="40" spans="2:95" outlineLevel="1" x14ac:dyDescent="0.35">
      <c r="B40" t="s">
        <v>139</v>
      </c>
      <c r="D40">
        <f t="shared" ref="D40:AI40" si="47">Traded_emissions_road_change+Traded_emissions_rail_change</f>
        <v>0</v>
      </c>
      <c r="E40">
        <f t="shared" si="47"/>
        <v>0</v>
      </c>
      <c r="F40">
        <f t="shared" si="47"/>
        <v>0</v>
      </c>
      <c r="G40">
        <f t="shared" si="47"/>
        <v>0</v>
      </c>
      <c r="H40">
        <f t="shared" si="47"/>
        <v>0</v>
      </c>
      <c r="I40">
        <f t="shared" si="47"/>
        <v>0</v>
      </c>
      <c r="J40">
        <f t="shared" si="47"/>
        <v>0</v>
      </c>
      <c r="K40">
        <f t="shared" si="47"/>
        <v>0</v>
      </c>
      <c r="L40">
        <f t="shared" si="47"/>
        <v>0</v>
      </c>
      <c r="M40">
        <f t="shared" si="47"/>
        <v>0</v>
      </c>
      <c r="N40">
        <f t="shared" si="47"/>
        <v>0</v>
      </c>
      <c r="O40">
        <f t="shared" si="47"/>
        <v>0</v>
      </c>
      <c r="P40">
        <f t="shared" si="47"/>
        <v>0</v>
      </c>
      <c r="Q40">
        <f t="shared" si="47"/>
        <v>0</v>
      </c>
      <c r="R40">
        <f t="shared" si="47"/>
        <v>0</v>
      </c>
      <c r="S40">
        <f t="shared" si="47"/>
        <v>0</v>
      </c>
      <c r="T40">
        <f t="shared" si="47"/>
        <v>0</v>
      </c>
      <c r="U40">
        <f t="shared" si="47"/>
        <v>0</v>
      </c>
      <c r="V40">
        <f t="shared" si="47"/>
        <v>0</v>
      </c>
      <c r="W40">
        <f t="shared" si="47"/>
        <v>0</v>
      </c>
      <c r="X40">
        <f t="shared" si="47"/>
        <v>0</v>
      </c>
      <c r="Y40">
        <f t="shared" si="47"/>
        <v>0</v>
      </c>
      <c r="Z40">
        <f t="shared" si="47"/>
        <v>0</v>
      </c>
      <c r="AA40">
        <f t="shared" si="47"/>
        <v>0</v>
      </c>
      <c r="AB40">
        <f t="shared" si="47"/>
        <v>0</v>
      </c>
      <c r="AC40">
        <f t="shared" si="47"/>
        <v>0</v>
      </c>
      <c r="AD40">
        <f t="shared" si="47"/>
        <v>0</v>
      </c>
      <c r="AE40">
        <f t="shared" si="47"/>
        <v>0</v>
      </c>
      <c r="AF40">
        <f t="shared" si="47"/>
        <v>0</v>
      </c>
      <c r="AG40">
        <f t="shared" si="47"/>
        <v>0</v>
      </c>
      <c r="AH40">
        <f t="shared" si="47"/>
        <v>0</v>
      </c>
      <c r="AI40">
        <f t="shared" si="47"/>
        <v>0</v>
      </c>
      <c r="AJ40">
        <f t="shared" ref="AJ40:BO40" si="48">Traded_emissions_road_change+Traded_emissions_rail_change</f>
        <v>0</v>
      </c>
      <c r="AK40">
        <f t="shared" si="48"/>
        <v>0</v>
      </c>
      <c r="AL40">
        <f t="shared" si="48"/>
        <v>0</v>
      </c>
      <c r="AM40">
        <f t="shared" si="48"/>
        <v>0</v>
      </c>
      <c r="AN40">
        <f t="shared" si="48"/>
        <v>0</v>
      </c>
      <c r="AO40">
        <f t="shared" si="48"/>
        <v>0</v>
      </c>
      <c r="AP40">
        <f t="shared" si="48"/>
        <v>0</v>
      </c>
      <c r="AQ40">
        <f t="shared" si="48"/>
        <v>0</v>
      </c>
      <c r="AR40">
        <f t="shared" si="48"/>
        <v>0</v>
      </c>
      <c r="AS40">
        <f t="shared" si="48"/>
        <v>0</v>
      </c>
      <c r="AT40">
        <f t="shared" si="48"/>
        <v>0</v>
      </c>
      <c r="AU40">
        <f t="shared" si="48"/>
        <v>0</v>
      </c>
      <c r="AV40">
        <f t="shared" si="48"/>
        <v>0</v>
      </c>
      <c r="AW40">
        <f t="shared" si="48"/>
        <v>0</v>
      </c>
      <c r="AX40">
        <f t="shared" si="48"/>
        <v>0</v>
      </c>
      <c r="AY40">
        <f t="shared" si="48"/>
        <v>0</v>
      </c>
      <c r="AZ40">
        <f t="shared" si="48"/>
        <v>0</v>
      </c>
      <c r="BA40">
        <f t="shared" si="48"/>
        <v>0</v>
      </c>
      <c r="BB40">
        <f t="shared" si="48"/>
        <v>0</v>
      </c>
      <c r="BC40">
        <f t="shared" si="48"/>
        <v>0</v>
      </c>
      <c r="BD40">
        <f t="shared" si="48"/>
        <v>0</v>
      </c>
      <c r="BE40">
        <f t="shared" si="48"/>
        <v>0</v>
      </c>
      <c r="BF40">
        <f t="shared" si="48"/>
        <v>0</v>
      </c>
      <c r="BG40">
        <f t="shared" si="48"/>
        <v>0</v>
      </c>
      <c r="BH40">
        <f t="shared" si="48"/>
        <v>0</v>
      </c>
      <c r="BI40">
        <f t="shared" si="48"/>
        <v>0</v>
      </c>
      <c r="BJ40">
        <f t="shared" si="48"/>
        <v>0</v>
      </c>
      <c r="BK40">
        <f t="shared" si="48"/>
        <v>0</v>
      </c>
      <c r="BL40">
        <f t="shared" si="48"/>
        <v>0</v>
      </c>
      <c r="BM40">
        <f t="shared" si="48"/>
        <v>0</v>
      </c>
      <c r="BN40">
        <f t="shared" si="48"/>
        <v>0</v>
      </c>
      <c r="BO40">
        <f t="shared" si="48"/>
        <v>0</v>
      </c>
      <c r="BP40">
        <f t="shared" ref="BP40:CP40" si="49">Traded_emissions_road_change+Traded_emissions_rail_change</f>
        <v>0</v>
      </c>
      <c r="BQ40">
        <f t="shared" si="49"/>
        <v>0</v>
      </c>
      <c r="BR40">
        <f t="shared" si="49"/>
        <v>0</v>
      </c>
      <c r="BS40">
        <f t="shared" si="49"/>
        <v>0</v>
      </c>
      <c r="BT40">
        <f t="shared" si="49"/>
        <v>0</v>
      </c>
      <c r="BU40">
        <f t="shared" si="49"/>
        <v>0</v>
      </c>
      <c r="BV40">
        <f t="shared" si="49"/>
        <v>0</v>
      </c>
      <c r="BW40">
        <f t="shared" si="49"/>
        <v>0</v>
      </c>
      <c r="BX40">
        <f t="shared" si="49"/>
        <v>0</v>
      </c>
      <c r="BY40">
        <f t="shared" si="49"/>
        <v>0</v>
      </c>
      <c r="BZ40">
        <f t="shared" si="49"/>
        <v>0</v>
      </c>
      <c r="CA40">
        <f t="shared" si="49"/>
        <v>0</v>
      </c>
      <c r="CB40">
        <f t="shared" si="49"/>
        <v>0</v>
      </c>
      <c r="CC40">
        <f t="shared" si="49"/>
        <v>0</v>
      </c>
      <c r="CD40">
        <f t="shared" si="49"/>
        <v>0</v>
      </c>
      <c r="CE40">
        <f t="shared" si="49"/>
        <v>0</v>
      </c>
      <c r="CF40">
        <f t="shared" si="49"/>
        <v>0</v>
      </c>
      <c r="CG40">
        <f t="shared" si="49"/>
        <v>0</v>
      </c>
      <c r="CH40">
        <f t="shared" si="49"/>
        <v>0</v>
      </c>
      <c r="CI40">
        <f t="shared" si="49"/>
        <v>0</v>
      </c>
      <c r="CJ40">
        <f t="shared" si="49"/>
        <v>0</v>
      </c>
      <c r="CK40">
        <f t="shared" si="49"/>
        <v>0</v>
      </c>
      <c r="CL40">
        <f t="shared" si="49"/>
        <v>0</v>
      </c>
      <c r="CM40">
        <f t="shared" si="49"/>
        <v>0</v>
      </c>
      <c r="CN40">
        <f t="shared" si="49"/>
        <v>0</v>
      </c>
      <c r="CO40">
        <f t="shared" si="49"/>
        <v>0</v>
      </c>
      <c r="CP40">
        <f t="shared" si="49"/>
        <v>0</v>
      </c>
      <c r="CQ40" s="39" t="s">
        <v>140</v>
      </c>
    </row>
    <row r="41" spans="2:95" outlineLevel="1" x14ac:dyDescent="0.35">
      <c r="CQ41" s="39"/>
    </row>
    <row r="42" spans="2:95" outlineLevel="1" x14ac:dyDescent="0.35">
      <c r="B42" t="s">
        <v>131</v>
      </c>
      <c r="C42">
        <f>SUM(Traded_emissions_TOTAL_change)</f>
        <v>0</v>
      </c>
      <c r="D42" s="39" t="s">
        <v>141</v>
      </c>
      <c r="CQ42" s="39"/>
    </row>
    <row r="43" spans="2:95" outlineLevel="1" x14ac:dyDescent="0.35"/>
    <row r="44" spans="2:95" s="44" customFormat="1" ht="15.5" outlineLevel="1" x14ac:dyDescent="0.35">
      <c r="B44" s="44" t="s">
        <v>142</v>
      </c>
      <c r="D44" s="44">
        <f t="shared" ref="D44:AI44" si="50">Traded_emissions_TOTAL_change+Non_traded_emissions_TOTAL_change</f>
        <v>0</v>
      </c>
      <c r="E44" s="44">
        <f t="shared" si="50"/>
        <v>0</v>
      </c>
      <c r="F44" s="44">
        <f t="shared" si="50"/>
        <v>0</v>
      </c>
      <c r="G44" s="44">
        <f t="shared" si="50"/>
        <v>0</v>
      </c>
      <c r="H44" s="44">
        <f t="shared" si="50"/>
        <v>0</v>
      </c>
      <c r="I44" s="44">
        <f t="shared" si="50"/>
        <v>0</v>
      </c>
      <c r="J44" s="44">
        <f t="shared" si="50"/>
        <v>0</v>
      </c>
      <c r="K44" s="44">
        <f>Traded_emissions_TOTAL_change+Non_traded_emissions_TOTAL_change</f>
        <v>0</v>
      </c>
      <c r="L44" s="44">
        <f t="shared" si="50"/>
        <v>0</v>
      </c>
      <c r="M44" s="44">
        <f t="shared" si="50"/>
        <v>0</v>
      </c>
      <c r="N44" s="44">
        <f t="shared" si="50"/>
        <v>0</v>
      </c>
      <c r="O44" s="44">
        <f t="shared" si="50"/>
        <v>0</v>
      </c>
      <c r="P44" s="44">
        <f t="shared" si="50"/>
        <v>0</v>
      </c>
      <c r="Q44" s="44">
        <f t="shared" si="50"/>
        <v>0</v>
      </c>
      <c r="R44" s="44">
        <f t="shared" si="50"/>
        <v>0</v>
      </c>
      <c r="S44" s="44">
        <f t="shared" si="50"/>
        <v>0</v>
      </c>
      <c r="T44" s="44">
        <f t="shared" si="50"/>
        <v>0</v>
      </c>
      <c r="U44" s="44">
        <f t="shared" si="50"/>
        <v>0</v>
      </c>
      <c r="V44" s="44">
        <f t="shared" si="50"/>
        <v>0</v>
      </c>
      <c r="W44" s="44">
        <f t="shared" si="50"/>
        <v>0</v>
      </c>
      <c r="X44" s="44">
        <f t="shared" si="50"/>
        <v>0</v>
      </c>
      <c r="Y44" s="44">
        <f t="shared" si="50"/>
        <v>0</v>
      </c>
      <c r="Z44" s="44">
        <f t="shared" si="50"/>
        <v>0</v>
      </c>
      <c r="AA44" s="44">
        <f t="shared" si="50"/>
        <v>0</v>
      </c>
      <c r="AB44" s="44">
        <f t="shared" si="50"/>
        <v>0</v>
      </c>
      <c r="AC44" s="44">
        <f t="shared" si="50"/>
        <v>0</v>
      </c>
      <c r="AD44" s="44">
        <f t="shared" si="50"/>
        <v>0</v>
      </c>
      <c r="AE44" s="44">
        <f t="shared" si="50"/>
        <v>0</v>
      </c>
      <c r="AF44" s="44">
        <f t="shared" si="50"/>
        <v>0</v>
      </c>
      <c r="AG44" s="44">
        <f t="shared" si="50"/>
        <v>0</v>
      </c>
      <c r="AH44" s="44">
        <f t="shared" si="50"/>
        <v>0</v>
      </c>
      <c r="AI44" s="44">
        <f t="shared" si="50"/>
        <v>0</v>
      </c>
      <c r="AJ44" s="44">
        <f t="shared" ref="AJ44:BO44" si="51">Traded_emissions_TOTAL_change+Non_traded_emissions_TOTAL_change</f>
        <v>0</v>
      </c>
      <c r="AK44" s="44">
        <f t="shared" si="51"/>
        <v>0</v>
      </c>
      <c r="AL44" s="44">
        <f t="shared" si="51"/>
        <v>0</v>
      </c>
      <c r="AM44" s="44">
        <f t="shared" si="51"/>
        <v>0</v>
      </c>
      <c r="AN44" s="44">
        <f t="shared" si="51"/>
        <v>0</v>
      </c>
      <c r="AO44" s="44">
        <f t="shared" si="51"/>
        <v>0</v>
      </c>
      <c r="AP44" s="44">
        <f t="shared" si="51"/>
        <v>0</v>
      </c>
      <c r="AQ44" s="44">
        <f t="shared" si="51"/>
        <v>0</v>
      </c>
      <c r="AR44" s="44">
        <f t="shared" si="51"/>
        <v>0</v>
      </c>
      <c r="AS44" s="44">
        <f t="shared" si="51"/>
        <v>0</v>
      </c>
      <c r="AT44" s="44">
        <f t="shared" si="51"/>
        <v>0</v>
      </c>
      <c r="AU44" s="44">
        <f t="shared" si="51"/>
        <v>0</v>
      </c>
      <c r="AV44" s="44">
        <f t="shared" si="51"/>
        <v>0</v>
      </c>
      <c r="AW44" s="44">
        <f t="shared" si="51"/>
        <v>0</v>
      </c>
      <c r="AX44" s="44">
        <f t="shared" si="51"/>
        <v>0</v>
      </c>
      <c r="AY44" s="44">
        <f t="shared" si="51"/>
        <v>0</v>
      </c>
      <c r="AZ44" s="44">
        <f t="shared" si="51"/>
        <v>0</v>
      </c>
      <c r="BA44" s="44">
        <f t="shared" si="51"/>
        <v>0</v>
      </c>
      <c r="BB44" s="44">
        <f t="shared" si="51"/>
        <v>0</v>
      </c>
      <c r="BC44" s="44">
        <f t="shared" si="51"/>
        <v>0</v>
      </c>
      <c r="BD44" s="44">
        <f t="shared" si="51"/>
        <v>0</v>
      </c>
      <c r="BE44" s="44">
        <f t="shared" si="51"/>
        <v>0</v>
      </c>
      <c r="BF44" s="44">
        <f t="shared" si="51"/>
        <v>0</v>
      </c>
      <c r="BG44" s="44">
        <f t="shared" si="51"/>
        <v>0</v>
      </c>
      <c r="BH44" s="44">
        <f t="shared" si="51"/>
        <v>0</v>
      </c>
      <c r="BI44" s="44">
        <f t="shared" si="51"/>
        <v>0</v>
      </c>
      <c r="BJ44" s="44">
        <f t="shared" si="51"/>
        <v>0</v>
      </c>
      <c r="BK44" s="44">
        <f t="shared" si="51"/>
        <v>0</v>
      </c>
      <c r="BL44" s="44">
        <f t="shared" si="51"/>
        <v>0</v>
      </c>
      <c r="BM44" s="44">
        <f t="shared" si="51"/>
        <v>0</v>
      </c>
      <c r="BN44" s="44">
        <f t="shared" si="51"/>
        <v>0</v>
      </c>
      <c r="BO44" s="44">
        <f t="shared" si="51"/>
        <v>0</v>
      </c>
      <c r="BP44" s="44">
        <f t="shared" ref="BP44:CP44" si="52">Traded_emissions_TOTAL_change+Non_traded_emissions_TOTAL_change</f>
        <v>0</v>
      </c>
      <c r="BQ44" s="44">
        <f t="shared" si="52"/>
        <v>0</v>
      </c>
      <c r="BR44" s="44">
        <f t="shared" si="52"/>
        <v>0</v>
      </c>
      <c r="BS44" s="44">
        <f t="shared" si="52"/>
        <v>0</v>
      </c>
      <c r="BT44" s="44">
        <f t="shared" si="52"/>
        <v>0</v>
      </c>
      <c r="BU44" s="44">
        <f t="shared" si="52"/>
        <v>0</v>
      </c>
      <c r="BV44" s="44">
        <f t="shared" si="52"/>
        <v>0</v>
      </c>
      <c r="BW44" s="44">
        <f t="shared" si="52"/>
        <v>0</v>
      </c>
      <c r="BX44" s="44">
        <f t="shared" si="52"/>
        <v>0</v>
      </c>
      <c r="BY44" s="44">
        <f t="shared" si="52"/>
        <v>0</v>
      </c>
      <c r="BZ44" s="44">
        <f t="shared" si="52"/>
        <v>0</v>
      </c>
      <c r="CA44" s="44">
        <f t="shared" si="52"/>
        <v>0</v>
      </c>
      <c r="CB44" s="44">
        <f t="shared" si="52"/>
        <v>0</v>
      </c>
      <c r="CC44" s="44">
        <f t="shared" si="52"/>
        <v>0</v>
      </c>
      <c r="CD44" s="44">
        <f t="shared" si="52"/>
        <v>0</v>
      </c>
      <c r="CE44" s="44">
        <f t="shared" si="52"/>
        <v>0</v>
      </c>
      <c r="CF44" s="44">
        <f t="shared" si="52"/>
        <v>0</v>
      </c>
      <c r="CG44" s="44">
        <f t="shared" si="52"/>
        <v>0</v>
      </c>
      <c r="CH44" s="44">
        <f t="shared" si="52"/>
        <v>0</v>
      </c>
      <c r="CI44" s="44">
        <f t="shared" si="52"/>
        <v>0</v>
      </c>
      <c r="CJ44" s="44">
        <f t="shared" si="52"/>
        <v>0</v>
      </c>
      <c r="CK44" s="44">
        <f t="shared" si="52"/>
        <v>0</v>
      </c>
      <c r="CL44" s="44">
        <f t="shared" si="52"/>
        <v>0</v>
      </c>
      <c r="CM44" s="44">
        <f t="shared" si="52"/>
        <v>0</v>
      </c>
      <c r="CN44" s="44">
        <f t="shared" si="52"/>
        <v>0</v>
      </c>
      <c r="CO44" s="44">
        <f t="shared" si="52"/>
        <v>0</v>
      </c>
      <c r="CP44" s="44">
        <f t="shared" si="52"/>
        <v>0</v>
      </c>
      <c r="CQ44" s="52" t="s">
        <v>143</v>
      </c>
    </row>
    <row r="45" spans="2:95" outlineLevel="1" x14ac:dyDescent="0.35"/>
    <row r="46" spans="2:95" outlineLevel="1" x14ac:dyDescent="0.35">
      <c r="B46" t="s">
        <v>131</v>
      </c>
      <c r="C46">
        <f>SUM(CO2e_emissions_TOTAL_change)</f>
        <v>0</v>
      </c>
      <c r="D46" s="39" t="s">
        <v>144</v>
      </c>
    </row>
    <row r="47" spans="2:95" outlineLevel="1" x14ac:dyDescent="0.35">
      <c r="B47" t="s">
        <v>145</v>
      </c>
      <c r="C47">
        <f>SUMPRODUCT(CO2e_emissions_TOTAL_change,Opening_year_mask)</f>
        <v>0</v>
      </c>
      <c r="D47" s="39" t="s">
        <v>146</v>
      </c>
    </row>
    <row r="48" spans="2:95" x14ac:dyDescent="0.35"/>
    <row r="49" spans="2:4" s="43" customFormat="1" ht="18.5" x14ac:dyDescent="0.45">
      <c r="B49" s="43" t="s">
        <v>147</v>
      </c>
    </row>
    <row r="50" spans="2:4" outlineLevel="1" x14ac:dyDescent="0.35"/>
    <row r="51" spans="2:4" outlineLevel="1" x14ac:dyDescent="0.35">
      <c r="B51" t="s">
        <v>93</v>
      </c>
      <c r="C51">
        <f>Carbon_budget_1_start_in</f>
        <v>2008</v>
      </c>
      <c r="D51" s="39" t="s">
        <v>148</v>
      </c>
    </row>
    <row r="52" spans="2:4" outlineLevel="1" x14ac:dyDescent="0.35">
      <c r="B52" t="s">
        <v>95</v>
      </c>
      <c r="C52">
        <f>Carbon_budget_1_end_in</f>
        <v>2012</v>
      </c>
      <c r="D52" s="39" t="s">
        <v>149</v>
      </c>
    </row>
    <row r="53" spans="2:4" outlineLevel="1" x14ac:dyDescent="0.35">
      <c r="B53" t="s">
        <v>97</v>
      </c>
      <c r="C53">
        <f>Carbon_budget_2_start_in</f>
        <v>2013</v>
      </c>
      <c r="D53" s="39" t="s">
        <v>150</v>
      </c>
    </row>
    <row r="54" spans="2:4" outlineLevel="1" x14ac:dyDescent="0.35">
      <c r="B54" t="s">
        <v>99</v>
      </c>
      <c r="C54">
        <f>Carbon_budget_2_end_in</f>
        <v>2017</v>
      </c>
      <c r="D54" s="39" t="s">
        <v>151</v>
      </c>
    </row>
    <row r="55" spans="2:4" outlineLevel="1" x14ac:dyDescent="0.35">
      <c r="B55" t="s">
        <v>101</v>
      </c>
      <c r="C55">
        <f>Carbon_budget_3_start_in</f>
        <v>2018</v>
      </c>
      <c r="D55" s="39" t="s">
        <v>152</v>
      </c>
    </row>
    <row r="56" spans="2:4" outlineLevel="1" x14ac:dyDescent="0.35">
      <c r="B56" t="s">
        <v>103</v>
      </c>
      <c r="C56">
        <f>Carbon_budget_3_end_in</f>
        <v>2022</v>
      </c>
      <c r="D56" s="39" t="s">
        <v>153</v>
      </c>
    </row>
    <row r="57" spans="2:4" outlineLevel="1" x14ac:dyDescent="0.35">
      <c r="B57" t="s">
        <v>105</v>
      </c>
      <c r="C57">
        <f>Carbon_budget_4_start_in</f>
        <v>2023</v>
      </c>
      <c r="D57" s="39" t="s">
        <v>154</v>
      </c>
    </row>
    <row r="58" spans="2:4" outlineLevel="1" x14ac:dyDescent="0.35">
      <c r="B58" t="s">
        <v>107</v>
      </c>
      <c r="C58">
        <f>Carbon_budget_4_end_in</f>
        <v>2027</v>
      </c>
      <c r="D58" s="39" t="s">
        <v>155</v>
      </c>
    </row>
    <row r="59" spans="2:4" outlineLevel="1" x14ac:dyDescent="0.35">
      <c r="B59" t="s">
        <v>322</v>
      </c>
      <c r="C59">
        <f>Carbon_budget_5_start_in</f>
        <v>2028</v>
      </c>
      <c r="D59" s="39" t="s">
        <v>332</v>
      </c>
    </row>
    <row r="60" spans="2:4" outlineLevel="1" x14ac:dyDescent="0.35">
      <c r="B60" t="s">
        <v>323</v>
      </c>
      <c r="C60">
        <f>Carbon_budget_5_end_in</f>
        <v>2032</v>
      </c>
      <c r="D60" s="39" t="s">
        <v>335</v>
      </c>
    </row>
    <row r="61" spans="2:4" outlineLevel="1" x14ac:dyDescent="0.35">
      <c r="B61" t="s">
        <v>326</v>
      </c>
      <c r="C61">
        <f>Carbon_budget_6_start_in</f>
        <v>2033</v>
      </c>
      <c r="D61" s="39" t="s">
        <v>333</v>
      </c>
    </row>
    <row r="62" spans="2:4" outlineLevel="1" x14ac:dyDescent="0.35">
      <c r="B62" t="s">
        <v>327</v>
      </c>
      <c r="C62">
        <f>Carbon_budget_6_end_in</f>
        <v>2037</v>
      </c>
      <c r="D62" s="39" t="s">
        <v>334</v>
      </c>
    </row>
    <row r="63" spans="2:4" outlineLevel="1" x14ac:dyDescent="0.35"/>
    <row r="64" spans="2:4" s="44" customFormat="1" ht="15.5" outlineLevel="1" x14ac:dyDescent="0.35">
      <c r="B64" s="44" t="s">
        <v>156</v>
      </c>
    </row>
    <row r="65" spans="2:95" outlineLevel="1" x14ac:dyDescent="0.35">
      <c r="B65" t="s">
        <v>157</v>
      </c>
      <c r="D65">
        <f t="shared" ref="D65:AI65" si="53">AND(year&gt;=Carbon_budget_1_start,year&lt;=Carbon_budget_1_end)*1</f>
        <v>1</v>
      </c>
      <c r="E65">
        <f t="shared" si="53"/>
        <v>1</v>
      </c>
      <c r="F65">
        <f t="shared" si="53"/>
        <v>1</v>
      </c>
      <c r="G65">
        <f t="shared" si="53"/>
        <v>0</v>
      </c>
      <c r="H65">
        <f t="shared" si="53"/>
        <v>0</v>
      </c>
      <c r="I65">
        <f t="shared" si="53"/>
        <v>0</v>
      </c>
      <c r="J65">
        <f t="shared" si="53"/>
        <v>0</v>
      </c>
      <c r="K65">
        <f t="shared" si="53"/>
        <v>0</v>
      </c>
      <c r="L65">
        <f t="shared" si="53"/>
        <v>0</v>
      </c>
      <c r="M65">
        <f t="shared" si="53"/>
        <v>0</v>
      </c>
      <c r="N65">
        <f t="shared" si="53"/>
        <v>0</v>
      </c>
      <c r="O65">
        <f t="shared" si="53"/>
        <v>0</v>
      </c>
      <c r="P65">
        <f t="shared" si="53"/>
        <v>0</v>
      </c>
      <c r="Q65">
        <f t="shared" si="53"/>
        <v>0</v>
      </c>
      <c r="R65">
        <f t="shared" si="53"/>
        <v>0</v>
      </c>
      <c r="S65">
        <f t="shared" si="53"/>
        <v>0</v>
      </c>
      <c r="T65">
        <f t="shared" si="53"/>
        <v>0</v>
      </c>
      <c r="U65">
        <f t="shared" si="53"/>
        <v>0</v>
      </c>
      <c r="V65">
        <f t="shared" si="53"/>
        <v>0</v>
      </c>
      <c r="W65">
        <f t="shared" si="53"/>
        <v>0</v>
      </c>
      <c r="X65">
        <f t="shared" si="53"/>
        <v>0</v>
      </c>
      <c r="Y65">
        <f t="shared" si="53"/>
        <v>0</v>
      </c>
      <c r="Z65">
        <f t="shared" si="53"/>
        <v>0</v>
      </c>
      <c r="AA65">
        <f t="shared" si="53"/>
        <v>0</v>
      </c>
      <c r="AB65">
        <f t="shared" si="53"/>
        <v>0</v>
      </c>
      <c r="AC65">
        <f t="shared" si="53"/>
        <v>0</v>
      </c>
      <c r="AD65">
        <f t="shared" si="53"/>
        <v>0</v>
      </c>
      <c r="AE65">
        <f t="shared" si="53"/>
        <v>0</v>
      </c>
      <c r="AF65">
        <f t="shared" si="53"/>
        <v>0</v>
      </c>
      <c r="AG65">
        <f t="shared" si="53"/>
        <v>0</v>
      </c>
      <c r="AH65">
        <f t="shared" si="53"/>
        <v>0</v>
      </c>
      <c r="AI65">
        <f t="shared" si="53"/>
        <v>0</v>
      </c>
      <c r="AJ65">
        <f t="shared" ref="AJ65:BO65" si="54">AND(year&gt;=Carbon_budget_1_start,year&lt;=Carbon_budget_1_end)*1</f>
        <v>0</v>
      </c>
      <c r="AK65">
        <f t="shared" si="54"/>
        <v>0</v>
      </c>
      <c r="AL65">
        <f t="shared" si="54"/>
        <v>0</v>
      </c>
      <c r="AM65">
        <f t="shared" si="54"/>
        <v>0</v>
      </c>
      <c r="AN65">
        <f t="shared" si="54"/>
        <v>0</v>
      </c>
      <c r="AO65">
        <f t="shared" si="54"/>
        <v>0</v>
      </c>
      <c r="AP65">
        <f t="shared" si="54"/>
        <v>0</v>
      </c>
      <c r="AQ65">
        <f t="shared" si="54"/>
        <v>0</v>
      </c>
      <c r="AR65">
        <f t="shared" si="54"/>
        <v>0</v>
      </c>
      <c r="AS65">
        <f t="shared" si="54"/>
        <v>0</v>
      </c>
      <c r="AT65">
        <f t="shared" si="54"/>
        <v>0</v>
      </c>
      <c r="AU65">
        <f t="shared" si="54"/>
        <v>0</v>
      </c>
      <c r="AV65">
        <f t="shared" si="54"/>
        <v>0</v>
      </c>
      <c r="AW65">
        <f t="shared" si="54"/>
        <v>0</v>
      </c>
      <c r="AX65">
        <f t="shared" si="54"/>
        <v>0</v>
      </c>
      <c r="AY65">
        <f t="shared" si="54"/>
        <v>0</v>
      </c>
      <c r="AZ65">
        <f t="shared" si="54"/>
        <v>0</v>
      </c>
      <c r="BA65">
        <f t="shared" si="54"/>
        <v>0</v>
      </c>
      <c r="BB65">
        <f t="shared" si="54"/>
        <v>0</v>
      </c>
      <c r="BC65">
        <f t="shared" si="54"/>
        <v>0</v>
      </c>
      <c r="BD65">
        <f t="shared" si="54"/>
        <v>0</v>
      </c>
      <c r="BE65">
        <f t="shared" si="54"/>
        <v>0</v>
      </c>
      <c r="BF65">
        <f t="shared" si="54"/>
        <v>0</v>
      </c>
      <c r="BG65">
        <f t="shared" si="54"/>
        <v>0</v>
      </c>
      <c r="BH65">
        <f t="shared" si="54"/>
        <v>0</v>
      </c>
      <c r="BI65">
        <f t="shared" si="54"/>
        <v>0</v>
      </c>
      <c r="BJ65">
        <f t="shared" si="54"/>
        <v>0</v>
      </c>
      <c r="BK65">
        <f t="shared" si="54"/>
        <v>0</v>
      </c>
      <c r="BL65">
        <f t="shared" si="54"/>
        <v>0</v>
      </c>
      <c r="BM65">
        <f t="shared" si="54"/>
        <v>0</v>
      </c>
      <c r="BN65">
        <f t="shared" si="54"/>
        <v>0</v>
      </c>
      <c r="BO65">
        <f t="shared" si="54"/>
        <v>0</v>
      </c>
      <c r="BP65">
        <f t="shared" ref="BP65:CP65" si="55">AND(year&gt;=Carbon_budget_1_start,year&lt;=Carbon_budget_1_end)*1</f>
        <v>0</v>
      </c>
      <c r="BQ65">
        <f t="shared" si="55"/>
        <v>0</v>
      </c>
      <c r="BR65">
        <f t="shared" si="55"/>
        <v>0</v>
      </c>
      <c r="BS65">
        <f t="shared" si="55"/>
        <v>0</v>
      </c>
      <c r="BT65">
        <f t="shared" si="55"/>
        <v>0</v>
      </c>
      <c r="BU65">
        <f t="shared" si="55"/>
        <v>0</v>
      </c>
      <c r="BV65">
        <f t="shared" si="55"/>
        <v>0</v>
      </c>
      <c r="BW65">
        <f t="shared" si="55"/>
        <v>0</v>
      </c>
      <c r="BX65">
        <f t="shared" si="55"/>
        <v>0</v>
      </c>
      <c r="BY65">
        <f t="shared" si="55"/>
        <v>0</v>
      </c>
      <c r="BZ65">
        <f t="shared" si="55"/>
        <v>0</v>
      </c>
      <c r="CA65">
        <f t="shared" si="55"/>
        <v>0</v>
      </c>
      <c r="CB65">
        <f t="shared" si="55"/>
        <v>0</v>
      </c>
      <c r="CC65">
        <f t="shared" si="55"/>
        <v>0</v>
      </c>
      <c r="CD65">
        <f t="shared" si="55"/>
        <v>0</v>
      </c>
      <c r="CE65">
        <f t="shared" si="55"/>
        <v>0</v>
      </c>
      <c r="CF65">
        <f t="shared" si="55"/>
        <v>0</v>
      </c>
      <c r="CG65">
        <f t="shared" si="55"/>
        <v>0</v>
      </c>
      <c r="CH65">
        <f t="shared" si="55"/>
        <v>0</v>
      </c>
      <c r="CI65">
        <f t="shared" si="55"/>
        <v>0</v>
      </c>
      <c r="CJ65">
        <f t="shared" si="55"/>
        <v>0</v>
      </c>
      <c r="CK65">
        <f t="shared" si="55"/>
        <v>0</v>
      </c>
      <c r="CL65">
        <f t="shared" si="55"/>
        <v>0</v>
      </c>
      <c r="CM65">
        <f t="shared" si="55"/>
        <v>0</v>
      </c>
      <c r="CN65">
        <f t="shared" si="55"/>
        <v>0</v>
      </c>
      <c r="CO65">
        <f t="shared" si="55"/>
        <v>0</v>
      </c>
      <c r="CP65">
        <f t="shared" si="55"/>
        <v>0</v>
      </c>
      <c r="CQ65" s="39" t="s">
        <v>158</v>
      </c>
    </row>
    <row r="66" spans="2:95" outlineLevel="1" x14ac:dyDescent="0.35">
      <c r="B66" t="s">
        <v>159</v>
      </c>
      <c r="D66">
        <f t="shared" ref="D66:AI66" si="56">AND(year&gt;=Carbon_budget_2_start,year&lt;=Carbon_budget_2_end)*1</f>
        <v>0</v>
      </c>
      <c r="E66">
        <f t="shared" si="56"/>
        <v>0</v>
      </c>
      <c r="F66">
        <f t="shared" si="56"/>
        <v>0</v>
      </c>
      <c r="G66">
        <f t="shared" si="56"/>
        <v>1</v>
      </c>
      <c r="H66">
        <f t="shared" si="56"/>
        <v>1</v>
      </c>
      <c r="I66">
        <f t="shared" si="56"/>
        <v>1</v>
      </c>
      <c r="J66">
        <f t="shared" si="56"/>
        <v>1</v>
      </c>
      <c r="K66">
        <f t="shared" si="56"/>
        <v>1</v>
      </c>
      <c r="L66">
        <f t="shared" si="56"/>
        <v>0</v>
      </c>
      <c r="M66">
        <f t="shared" si="56"/>
        <v>0</v>
      </c>
      <c r="N66">
        <f t="shared" si="56"/>
        <v>0</v>
      </c>
      <c r="O66">
        <f t="shared" si="56"/>
        <v>0</v>
      </c>
      <c r="P66">
        <f t="shared" si="56"/>
        <v>0</v>
      </c>
      <c r="Q66">
        <f t="shared" si="56"/>
        <v>0</v>
      </c>
      <c r="R66">
        <f t="shared" si="56"/>
        <v>0</v>
      </c>
      <c r="S66">
        <f t="shared" si="56"/>
        <v>0</v>
      </c>
      <c r="T66">
        <f t="shared" si="56"/>
        <v>0</v>
      </c>
      <c r="U66">
        <f t="shared" si="56"/>
        <v>0</v>
      </c>
      <c r="V66">
        <f t="shared" si="56"/>
        <v>0</v>
      </c>
      <c r="W66">
        <f t="shared" si="56"/>
        <v>0</v>
      </c>
      <c r="X66">
        <f t="shared" si="56"/>
        <v>0</v>
      </c>
      <c r="Y66">
        <f t="shared" si="56"/>
        <v>0</v>
      </c>
      <c r="Z66">
        <f t="shared" si="56"/>
        <v>0</v>
      </c>
      <c r="AA66">
        <f t="shared" si="56"/>
        <v>0</v>
      </c>
      <c r="AB66">
        <f t="shared" si="56"/>
        <v>0</v>
      </c>
      <c r="AC66">
        <f t="shared" si="56"/>
        <v>0</v>
      </c>
      <c r="AD66">
        <f t="shared" si="56"/>
        <v>0</v>
      </c>
      <c r="AE66">
        <f t="shared" si="56"/>
        <v>0</v>
      </c>
      <c r="AF66">
        <f t="shared" si="56"/>
        <v>0</v>
      </c>
      <c r="AG66">
        <f t="shared" si="56"/>
        <v>0</v>
      </c>
      <c r="AH66">
        <f t="shared" si="56"/>
        <v>0</v>
      </c>
      <c r="AI66">
        <f t="shared" si="56"/>
        <v>0</v>
      </c>
      <c r="AJ66">
        <f t="shared" ref="AJ66:BO66" si="57">AND(year&gt;=Carbon_budget_2_start,year&lt;=Carbon_budget_2_end)*1</f>
        <v>0</v>
      </c>
      <c r="AK66">
        <f t="shared" si="57"/>
        <v>0</v>
      </c>
      <c r="AL66">
        <f t="shared" si="57"/>
        <v>0</v>
      </c>
      <c r="AM66">
        <f t="shared" si="57"/>
        <v>0</v>
      </c>
      <c r="AN66">
        <f t="shared" si="57"/>
        <v>0</v>
      </c>
      <c r="AO66">
        <f t="shared" si="57"/>
        <v>0</v>
      </c>
      <c r="AP66">
        <f t="shared" si="57"/>
        <v>0</v>
      </c>
      <c r="AQ66">
        <f t="shared" si="57"/>
        <v>0</v>
      </c>
      <c r="AR66">
        <f t="shared" si="57"/>
        <v>0</v>
      </c>
      <c r="AS66">
        <f t="shared" si="57"/>
        <v>0</v>
      </c>
      <c r="AT66">
        <f t="shared" si="57"/>
        <v>0</v>
      </c>
      <c r="AU66">
        <f t="shared" si="57"/>
        <v>0</v>
      </c>
      <c r="AV66">
        <f t="shared" si="57"/>
        <v>0</v>
      </c>
      <c r="AW66">
        <f t="shared" si="57"/>
        <v>0</v>
      </c>
      <c r="AX66">
        <f t="shared" si="57"/>
        <v>0</v>
      </c>
      <c r="AY66">
        <f t="shared" si="57"/>
        <v>0</v>
      </c>
      <c r="AZ66">
        <f t="shared" si="57"/>
        <v>0</v>
      </c>
      <c r="BA66">
        <f t="shared" si="57"/>
        <v>0</v>
      </c>
      <c r="BB66">
        <f t="shared" si="57"/>
        <v>0</v>
      </c>
      <c r="BC66">
        <f t="shared" si="57"/>
        <v>0</v>
      </c>
      <c r="BD66">
        <f t="shared" si="57"/>
        <v>0</v>
      </c>
      <c r="BE66">
        <f t="shared" si="57"/>
        <v>0</v>
      </c>
      <c r="BF66">
        <f t="shared" si="57"/>
        <v>0</v>
      </c>
      <c r="BG66">
        <f t="shared" si="57"/>
        <v>0</v>
      </c>
      <c r="BH66">
        <f t="shared" si="57"/>
        <v>0</v>
      </c>
      <c r="BI66">
        <f t="shared" si="57"/>
        <v>0</v>
      </c>
      <c r="BJ66">
        <f t="shared" si="57"/>
        <v>0</v>
      </c>
      <c r="BK66">
        <f t="shared" si="57"/>
        <v>0</v>
      </c>
      <c r="BL66">
        <f t="shared" si="57"/>
        <v>0</v>
      </c>
      <c r="BM66">
        <f t="shared" si="57"/>
        <v>0</v>
      </c>
      <c r="BN66">
        <f t="shared" si="57"/>
        <v>0</v>
      </c>
      <c r="BO66">
        <f t="shared" si="57"/>
        <v>0</v>
      </c>
      <c r="BP66">
        <f t="shared" ref="BP66:CP66" si="58">AND(year&gt;=Carbon_budget_2_start,year&lt;=Carbon_budget_2_end)*1</f>
        <v>0</v>
      </c>
      <c r="BQ66">
        <f t="shared" si="58"/>
        <v>0</v>
      </c>
      <c r="BR66">
        <f t="shared" si="58"/>
        <v>0</v>
      </c>
      <c r="BS66">
        <f t="shared" si="58"/>
        <v>0</v>
      </c>
      <c r="BT66">
        <f t="shared" si="58"/>
        <v>0</v>
      </c>
      <c r="BU66">
        <f t="shared" si="58"/>
        <v>0</v>
      </c>
      <c r="BV66">
        <f t="shared" si="58"/>
        <v>0</v>
      </c>
      <c r="BW66">
        <f t="shared" si="58"/>
        <v>0</v>
      </c>
      <c r="BX66">
        <f t="shared" si="58"/>
        <v>0</v>
      </c>
      <c r="BY66">
        <f t="shared" si="58"/>
        <v>0</v>
      </c>
      <c r="BZ66">
        <f t="shared" si="58"/>
        <v>0</v>
      </c>
      <c r="CA66">
        <f t="shared" si="58"/>
        <v>0</v>
      </c>
      <c r="CB66">
        <f t="shared" si="58"/>
        <v>0</v>
      </c>
      <c r="CC66">
        <f t="shared" si="58"/>
        <v>0</v>
      </c>
      <c r="CD66">
        <f t="shared" si="58"/>
        <v>0</v>
      </c>
      <c r="CE66">
        <f t="shared" si="58"/>
        <v>0</v>
      </c>
      <c r="CF66">
        <f t="shared" si="58"/>
        <v>0</v>
      </c>
      <c r="CG66">
        <f t="shared" si="58"/>
        <v>0</v>
      </c>
      <c r="CH66">
        <f t="shared" si="58"/>
        <v>0</v>
      </c>
      <c r="CI66">
        <f t="shared" si="58"/>
        <v>0</v>
      </c>
      <c r="CJ66">
        <f t="shared" si="58"/>
        <v>0</v>
      </c>
      <c r="CK66">
        <f t="shared" si="58"/>
        <v>0</v>
      </c>
      <c r="CL66">
        <f t="shared" si="58"/>
        <v>0</v>
      </c>
      <c r="CM66">
        <f t="shared" si="58"/>
        <v>0</v>
      </c>
      <c r="CN66">
        <f t="shared" si="58"/>
        <v>0</v>
      </c>
      <c r="CO66">
        <f t="shared" si="58"/>
        <v>0</v>
      </c>
      <c r="CP66">
        <f t="shared" si="58"/>
        <v>0</v>
      </c>
      <c r="CQ66" s="39" t="s">
        <v>160</v>
      </c>
    </row>
    <row r="67" spans="2:95" outlineLevel="1" x14ac:dyDescent="0.35">
      <c r="B67" t="s">
        <v>161</v>
      </c>
      <c r="D67">
        <f t="shared" ref="D67:AI67" si="59">AND(year&gt;=Carbon_budget_3_start,year&lt;=Carbon_budget_3_end)*1</f>
        <v>0</v>
      </c>
      <c r="E67">
        <f t="shared" si="59"/>
        <v>0</v>
      </c>
      <c r="F67">
        <f t="shared" si="59"/>
        <v>0</v>
      </c>
      <c r="G67">
        <f t="shared" si="59"/>
        <v>0</v>
      </c>
      <c r="H67">
        <f t="shared" si="59"/>
        <v>0</v>
      </c>
      <c r="I67">
        <f t="shared" si="59"/>
        <v>0</v>
      </c>
      <c r="J67">
        <f t="shared" si="59"/>
        <v>0</v>
      </c>
      <c r="K67">
        <f t="shared" si="59"/>
        <v>0</v>
      </c>
      <c r="L67">
        <f t="shared" si="59"/>
        <v>1</v>
      </c>
      <c r="M67">
        <f t="shared" si="59"/>
        <v>1</v>
      </c>
      <c r="N67">
        <f t="shared" si="59"/>
        <v>1</v>
      </c>
      <c r="O67">
        <f t="shared" si="59"/>
        <v>1</v>
      </c>
      <c r="P67">
        <f t="shared" si="59"/>
        <v>1</v>
      </c>
      <c r="Q67">
        <f t="shared" si="59"/>
        <v>0</v>
      </c>
      <c r="R67">
        <f t="shared" si="59"/>
        <v>0</v>
      </c>
      <c r="S67">
        <f t="shared" si="59"/>
        <v>0</v>
      </c>
      <c r="T67">
        <f t="shared" si="59"/>
        <v>0</v>
      </c>
      <c r="U67">
        <f t="shared" si="59"/>
        <v>0</v>
      </c>
      <c r="V67">
        <f t="shared" si="59"/>
        <v>0</v>
      </c>
      <c r="W67">
        <f t="shared" si="59"/>
        <v>0</v>
      </c>
      <c r="X67">
        <f t="shared" si="59"/>
        <v>0</v>
      </c>
      <c r="Y67">
        <f t="shared" si="59"/>
        <v>0</v>
      </c>
      <c r="Z67">
        <f t="shared" si="59"/>
        <v>0</v>
      </c>
      <c r="AA67">
        <f t="shared" si="59"/>
        <v>0</v>
      </c>
      <c r="AB67">
        <f t="shared" si="59"/>
        <v>0</v>
      </c>
      <c r="AC67">
        <f t="shared" si="59"/>
        <v>0</v>
      </c>
      <c r="AD67">
        <f t="shared" si="59"/>
        <v>0</v>
      </c>
      <c r="AE67">
        <f t="shared" si="59"/>
        <v>0</v>
      </c>
      <c r="AF67">
        <f t="shared" si="59"/>
        <v>0</v>
      </c>
      <c r="AG67">
        <f t="shared" si="59"/>
        <v>0</v>
      </c>
      <c r="AH67">
        <f t="shared" si="59"/>
        <v>0</v>
      </c>
      <c r="AI67">
        <f t="shared" si="59"/>
        <v>0</v>
      </c>
      <c r="AJ67">
        <f t="shared" ref="AJ67:BO67" si="60">AND(year&gt;=Carbon_budget_3_start,year&lt;=Carbon_budget_3_end)*1</f>
        <v>0</v>
      </c>
      <c r="AK67">
        <f t="shared" si="60"/>
        <v>0</v>
      </c>
      <c r="AL67">
        <f t="shared" si="60"/>
        <v>0</v>
      </c>
      <c r="AM67">
        <f t="shared" si="60"/>
        <v>0</v>
      </c>
      <c r="AN67">
        <f t="shared" si="60"/>
        <v>0</v>
      </c>
      <c r="AO67">
        <f t="shared" si="60"/>
        <v>0</v>
      </c>
      <c r="AP67">
        <f t="shared" si="60"/>
        <v>0</v>
      </c>
      <c r="AQ67">
        <f t="shared" si="60"/>
        <v>0</v>
      </c>
      <c r="AR67">
        <f t="shared" si="60"/>
        <v>0</v>
      </c>
      <c r="AS67">
        <f t="shared" si="60"/>
        <v>0</v>
      </c>
      <c r="AT67">
        <f t="shared" si="60"/>
        <v>0</v>
      </c>
      <c r="AU67">
        <f t="shared" si="60"/>
        <v>0</v>
      </c>
      <c r="AV67">
        <f t="shared" si="60"/>
        <v>0</v>
      </c>
      <c r="AW67">
        <f t="shared" si="60"/>
        <v>0</v>
      </c>
      <c r="AX67">
        <f t="shared" si="60"/>
        <v>0</v>
      </c>
      <c r="AY67">
        <f t="shared" si="60"/>
        <v>0</v>
      </c>
      <c r="AZ67">
        <f t="shared" si="60"/>
        <v>0</v>
      </c>
      <c r="BA67">
        <f t="shared" si="60"/>
        <v>0</v>
      </c>
      <c r="BB67">
        <f t="shared" si="60"/>
        <v>0</v>
      </c>
      <c r="BC67">
        <f t="shared" si="60"/>
        <v>0</v>
      </c>
      <c r="BD67">
        <f t="shared" si="60"/>
        <v>0</v>
      </c>
      <c r="BE67">
        <f t="shared" si="60"/>
        <v>0</v>
      </c>
      <c r="BF67">
        <f t="shared" si="60"/>
        <v>0</v>
      </c>
      <c r="BG67">
        <f t="shared" si="60"/>
        <v>0</v>
      </c>
      <c r="BH67">
        <f t="shared" si="60"/>
        <v>0</v>
      </c>
      <c r="BI67">
        <f t="shared" si="60"/>
        <v>0</v>
      </c>
      <c r="BJ67">
        <f t="shared" si="60"/>
        <v>0</v>
      </c>
      <c r="BK67">
        <f t="shared" si="60"/>
        <v>0</v>
      </c>
      <c r="BL67">
        <f t="shared" si="60"/>
        <v>0</v>
      </c>
      <c r="BM67">
        <f t="shared" si="60"/>
        <v>0</v>
      </c>
      <c r="BN67">
        <f t="shared" si="60"/>
        <v>0</v>
      </c>
      <c r="BO67">
        <f t="shared" si="60"/>
        <v>0</v>
      </c>
      <c r="BP67">
        <f t="shared" ref="BP67:CP67" si="61">AND(year&gt;=Carbon_budget_3_start,year&lt;=Carbon_budget_3_end)*1</f>
        <v>0</v>
      </c>
      <c r="BQ67">
        <f t="shared" si="61"/>
        <v>0</v>
      </c>
      <c r="BR67">
        <f t="shared" si="61"/>
        <v>0</v>
      </c>
      <c r="BS67">
        <f t="shared" si="61"/>
        <v>0</v>
      </c>
      <c r="BT67">
        <f t="shared" si="61"/>
        <v>0</v>
      </c>
      <c r="BU67">
        <f t="shared" si="61"/>
        <v>0</v>
      </c>
      <c r="BV67">
        <f t="shared" si="61"/>
        <v>0</v>
      </c>
      <c r="BW67">
        <f t="shared" si="61"/>
        <v>0</v>
      </c>
      <c r="BX67">
        <f t="shared" si="61"/>
        <v>0</v>
      </c>
      <c r="BY67">
        <f t="shared" si="61"/>
        <v>0</v>
      </c>
      <c r="BZ67">
        <f t="shared" si="61"/>
        <v>0</v>
      </c>
      <c r="CA67">
        <f t="shared" si="61"/>
        <v>0</v>
      </c>
      <c r="CB67">
        <f t="shared" si="61"/>
        <v>0</v>
      </c>
      <c r="CC67">
        <f t="shared" si="61"/>
        <v>0</v>
      </c>
      <c r="CD67">
        <f t="shared" si="61"/>
        <v>0</v>
      </c>
      <c r="CE67">
        <f t="shared" si="61"/>
        <v>0</v>
      </c>
      <c r="CF67">
        <f t="shared" si="61"/>
        <v>0</v>
      </c>
      <c r="CG67">
        <f t="shared" si="61"/>
        <v>0</v>
      </c>
      <c r="CH67">
        <f t="shared" si="61"/>
        <v>0</v>
      </c>
      <c r="CI67">
        <f t="shared" si="61"/>
        <v>0</v>
      </c>
      <c r="CJ67">
        <f t="shared" si="61"/>
        <v>0</v>
      </c>
      <c r="CK67">
        <f t="shared" si="61"/>
        <v>0</v>
      </c>
      <c r="CL67">
        <f t="shared" si="61"/>
        <v>0</v>
      </c>
      <c r="CM67">
        <f t="shared" si="61"/>
        <v>0</v>
      </c>
      <c r="CN67">
        <f t="shared" si="61"/>
        <v>0</v>
      </c>
      <c r="CO67">
        <f t="shared" si="61"/>
        <v>0</v>
      </c>
      <c r="CP67">
        <f t="shared" si="61"/>
        <v>0</v>
      </c>
      <c r="CQ67" s="39" t="s">
        <v>162</v>
      </c>
    </row>
    <row r="68" spans="2:95" outlineLevel="1" x14ac:dyDescent="0.35">
      <c r="B68" t="s">
        <v>163</v>
      </c>
      <c r="D68">
        <f t="shared" ref="D68:AI68" si="62">AND(year&gt;=Carbon_budget_4_start,year&lt;=Carbon_budget_4_end)*1</f>
        <v>0</v>
      </c>
      <c r="E68">
        <f t="shared" si="62"/>
        <v>0</v>
      </c>
      <c r="F68">
        <f t="shared" si="62"/>
        <v>0</v>
      </c>
      <c r="G68">
        <f t="shared" si="62"/>
        <v>0</v>
      </c>
      <c r="H68">
        <f t="shared" si="62"/>
        <v>0</v>
      </c>
      <c r="I68">
        <f t="shared" si="62"/>
        <v>0</v>
      </c>
      <c r="J68">
        <f t="shared" si="62"/>
        <v>0</v>
      </c>
      <c r="K68">
        <f t="shared" si="62"/>
        <v>0</v>
      </c>
      <c r="L68">
        <f t="shared" si="62"/>
        <v>0</v>
      </c>
      <c r="M68">
        <f t="shared" si="62"/>
        <v>0</v>
      </c>
      <c r="N68">
        <f t="shared" si="62"/>
        <v>0</v>
      </c>
      <c r="O68">
        <f t="shared" si="62"/>
        <v>0</v>
      </c>
      <c r="P68">
        <f t="shared" si="62"/>
        <v>0</v>
      </c>
      <c r="Q68">
        <f t="shared" si="62"/>
        <v>1</v>
      </c>
      <c r="R68">
        <f t="shared" si="62"/>
        <v>1</v>
      </c>
      <c r="S68">
        <f t="shared" si="62"/>
        <v>1</v>
      </c>
      <c r="T68">
        <f t="shared" si="62"/>
        <v>1</v>
      </c>
      <c r="U68">
        <f t="shared" si="62"/>
        <v>1</v>
      </c>
      <c r="V68">
        <f t="shared" si="62"/>
        <v>0</v>
      </c>
      <c r="W68">
        <f t="shared" si="62"/>
        <v>0</v>
      </c>
      <c r="X68">
        <f t="shared" si="62"/>
        <v>0</v>
      </c>
      <c r="Y68">
        <f t="shared" si="62"/>
        <v>0</v>
      </c>
      <c r="Z68">
        <f t="shared" si="62"/>
        <v>0</v>
      </c>
      <c r="AA68">
        <f t="shared" si="62"/>
        <v>0</v>
      </c>
      <c r="AB68">
        <f t="shared" si="62"/>
        <v>0</v>
      </c>
      <c r="AC68">
        <f t="shared" si="62"/>
        <v>0</v>
      </c>
      <c r="AD68">
        <f t="shared" si="62"/>
        <v>0</v>
      </c>
      <c r="AE68">
        <f t="shared" si="62"/>
        <v>0</v>
      </c>
      <c r="AF68">
        <f t="shared" si="62"/>
        <v>0</v>
      </c>
      <c r="AG68">
        <f t="shared" si="62"/>
        <v>0</v>
      </c>
      <c r="AH68">
        <f t="shared" si="62"/>
        <v>0</v>
      </c>
      <c r="AI68">
        <f t="shared" si="62"/>
        <v>0</v>
      </c>
      <c r="AJ68">
        <f t="shared" ref="AJ68:BO68" si="63">AND(year&gt;=Carbon_budget_4_start,year&lt;=Carbon_budget_4_end)*1</f>
        <v>0</v>
      </c>
      <c r="AK68">
        <f t="shared" si="63"/>
        <v>0</v>
      </c>
      <c r="AL68">
        <f t="shared" si="63"/>
        <v>0</v>
      </c>
      <c r="AM68">
        <f t="shared" si="63"/>
        <v>0</v>
      </c>
      <c r="AN68">
        <f t="shared" si="63"/>
        <v>0</v>
      </c>
      <c r="AO68">
        <f t="shared" si="63"/>
        <v>0</v>
      </c>
      <c r="AP68">
        <f t="shared" si="63"/>
        <v>0</v>
      </c>
      <c r="AQ68">
        <f t="shared" si="63"/>
        <v>0</v>
      </c>
      <c r="AR68">
        <f t="shared" si="63"/>
        <v>0</v>
      </c>
      <c r="AS68">
        <f t="shared" si="63"/>
        <v>0</v>
      </c>
      <c r="AT68">
        <f t="shared" si="63"/>
        <v>0</v>
      </c>
      <c r="AU68">
        <f t="shared" si="63"/>
        <v>0</v>
      </c>
      <c r="AV68">
        <f t="shared" si="63"/>
        <v>0</v>
      </c>
      <c r="AW68">
        <f t="shared" si="63"/>
        <v>0</v>
      </c>
      <c r="AX68">
        <f t="shared" si="63"/>
        <v>0</v>
      </c>
      <c r="AY68">
        <f t="shared" si="63"/>
        <v>0</v>
      </c>
      <c r="AZ68">
        <f t="shared" si="63"/>
        <v>0</v>
      </c>
      <c r="BA68">
        <f t="shared" si="63"/>
        <v>0</v>
      </c>
      <c r="BB68">
        <f t="shared" si="63"/>
        <v>0</v>
      </c>
      <c r="BC68">
        <f t="shared" si="63"/>
        <v>0</v>
      </c>
      <c r="BD68">
        <f t="shared" si="63"/>
        <v>0</v>
      </c>
      <c r="BE68">
        <f t="shared" si="63"/>
        <v>0</v>
      </c>
      <c r="BF68">
        <f t="shared" si="63"/>
        <v>0</v>
      </c>
      <c r="BG68">
        <f t="shared" si="63"/>
        <v>0</v>
      </c>
      <c r="BH68">
        <f t="shared" si="63"/>
        <v>0</v>
      </c>
      <c r="BI68">
        <f t="shared" si="63"/>
        <v>0</v>
      </c>
      <c r="BJ68">
        <f t="shared" si="63"/>
        <v>0</v>
      </c>
      <c r="BK68">
        <f t="shared" si="63"/>
        <v>0</v>
      </c>
      <c r="BL68">
        <f t="shared" si="63"/>
        <v>0</v>
      </c>
      <c r="BM68">
        <f t="shared" si="63"/>
        <v>0</v>
      </c>
      <c r="BN68">
        <f t="shared" si="63"/>
        <v>0</v>
      </c>
      <c r="BO68">
        <f t="shared" si="63"/>
        <v>0</v>
      </c>
      <c r="BP68">
        <f t="shared" ref="BP68:CP68" si="64">AND(year&gt;=Carbon_budget_4_start,year&lt;=Carbon_budget_4_end)*1</f>
        <v>0</v>
      </c>
      <c r="BQ68">
        <f t="shared" si="64"/>
        <v>0</v>
      </c>
      <c r="BR68">
        <f t="shared" si="64"/>
        <v>0</v>
      </c>
      <c r="BS68">
        <f t="shared" si="64"/>
        <v>0</v>
      </c>
      <c r="BT68">
        <f t="shared" si="64"/>
        <v>0</v>
      </c>
      <c r="BU68">
        <f t="shared" si="64"/>
        <v>0</v>
      </c>
      <c r="BV68">
        <f t="shared" si="64"/>
        <v>0</v>
      </c>
      <c r="BW68">
        <f t="shared" si="64"/>
        <v>0</v>
      </c>
      <c r="BX68">
        <f t="shared" si="64"/>
        <v>0</v>
      </c>
      <c r="BY68">
        <f t="shared" si="64"/>
        <v>0</v>
      </c>
      <c r="BZ68">
        <f t="shared" si="64"/>
        <v>0</v>
      </c>
      <c r="CA68">
        <f t="shared" si="64"/>
        <v>0</v>
      </c>
      <c r="CB68">
        <f t="shared" si="64"/>
        <v>0</v>
      </c>
      <c r="CC68">
        <f t="shared" si="64"/>
        <v>0</v>
      </c>
      <c r="CD68">
        <f t="shared" si="64"/>
        <v>0</v>
      </c>
      <c r="CE68">
        <f t="shared" si="64"/>
        <v>0</v>
      </c>
      <c r="CF68">
        <f t="shared" si="64"/>
        <v>0</v>
      </c>
      <c r="CG68">
        <f t="shared" si="64"/>
        <v>0</v>
      </c>
      <c r="CH68">
        <f t="shared" si="64"/>
        <v>0</v>
      </c>
      <c r="CI68">
        <f t="shared" si="64"/>
        <v>0</v>
      </c>
      <c r="CJ68">
        <f t="shared" si="64"/>
        <v>0</v>
      </c>
      <c r="CK68">
        <f t="shared" si="64"/>
        <v>0</v>
      </c>
      <c r="CL68">
        <f t="shared" si="64"/>
        <v>0</v>
      </c>
      <c r="CM68">
        <f t="shared" si="64"/>
        <v>0</v>
      </c>
      <c r="CN68">
        <f t="shared" si="64"/>
        <v>0</v>
      </c>
      <c r="CO68">
        <f t="shared" si="64"/>
        <v>0</v>
      </c>
      <c r="CP68">
        <f t="shared" si="64"/>
        <v>0</v>
      </c>
      <c r="CQ68" s="39" t="s">
        <v>164</v>
      </c>
    </row>
    <row r="69" spans="2:95" outlineLevel="1" x14ac:dyDescent="0.35">
      <c r="B69" t="s">
        <v>330</v>
      </c>
      <c r="D69">
        <f t="shared" ref="D69:AI69" si="65">AND(year&gt;=Carbon_budget_5_start,year&lt;=Carbon_budget_5_end)*1</f>
        <v>0</v>
      </c>
      <c r="E69">
        <f t="shared" si="65"/>
        <v>0</v>
      </c>
      <c r="F69">
        <f t="shared" si="65"/>
        <v>0</v>
      </c>
      <c r="G69">
        <f t="shared" si="65"/>
        <v>0</v>
      </c>
      <c r="H69">
        <f t="shared" si="65"/>
        <v>0</v>
      </c>
      <c r="I69">
        <f t="shared" si="65"/>
        <v>0</v>
      </c>
      <c r="J69">
        <f t="shared" si="65"/>
        <v>0</v>
      </c>
      <c r="K69">
        <f t="shared" si="65"/>
        <v>0</v>
      </c>
      <c r="L69">
        <f t="shared" si="65"/>
        <v>0</v>
      </c>
      <c r="M69">
        <f t="shared" si="65"/>
        <v>0</v>
      </c>
      <c r="N69">
        <f t="shared" si="65"/>
        <v>0</v>
      </c>
      <c r="O69">
        <f t="shared" si="65"/>
        <v>0</v>
      </c>
      <c r="P69">
        <f t="shared" si="65"/>
        <v>0</v>
      </c>
      <c r="Q69">
        <f t="shared" si="65"/>
        <v>0</v>
      </c>
      <c r="R69">
        <f t="shared" si="65"/>
        <v>0</v>
      </c>
      <c r="S69">
        <f t="shared" si="65"/>
        <v>0</v>
      </c>
      <c r="T69">
        <f t="shared" si="65"/>
        <v>0</v>
      </c>
      <c r="U69">
        <f t="shared" si="65"/>
        <v>0</v>
      </c>
      <c r="V69">
        <f t="shared" si="65"/>
        <v>1</v>
      </c>
      <c r="W69">
        <f t="shared" si="65"/>
        <v>1</v>
      </c>
      <c r="X69">
        <f t="shared" si="65"/>
        <v>1</v>
      </c>
      <c r="Y69">
        <f t="shared" si="65"/>
        <v>1</v>
      </c>
      <c r="Z69">
        <f t="shared" si="65"/>
        <v>1</v>
      </c>
      <c r="AA69">
        <f t="shared" si="65"/>
        <v>0</v>
      </c>
      <c r="AB69">
        <f t="shared" si="65"/>
        <v>0</v>
      </c>
      <c r="AC69">
        <f t="shared" si="65"/>
        <v>0</v>
      </c>
      <c r="AD69">
        <f t="shared" si="65"/>
        <v>0</v>
      </c>
      <c r="AE69">
        <f t="shared" si="65"/>
        <v>0</v>
      </c>
      <c r="AF69">
        <f t="shared" si="65"/>
        <v>0</v>
      </c>
      <c r="AG69">
        <f t="shared" si="65"/>
        <v>0</v>
      </c>
      <c r="AH69">
        <f t="shared" si="65"/>
        <v>0</v>
      </c>
      <c r="AI69">
        <f t="shared" si="65"/>
        <v>0</v>
      </c>
      <c r="AJ69">
        <f t="shared" ref="AJ69:BO69" si="66">AND(year&gt;=Carbon_budget_5_start,year&lt;=Carbon_budget_5_end)*1</f>
        <v>0</v>
      </c>
      <c r="AK69">
        <f t="shared" si="66"/>
        <v>0</v>
      </c>
      <c r="AL69">
        <f t="shared" si="66"/>
        <v>0</v>
      </c>
      <c r="AM69">
        <f t="shared" si="66"/>
        <v>0</v>
      </c>
      <c r="AN69">
        <f t="shared" si="66"/>
        <v>0</v>
      </c>
      <c r="AO69">
        <f t="shared" si="66"/>
        <v>0</v>
      </c>
      <c r="AP69">
        <f t="shared" si="66"/>
        <v>0</v>
      </c>
      <c r="AQ69">
        <f t="shared" si="66"/>
        <v>0</v>
      </c>
      <c r="AR69">
        <f t="shared" si="66"/>
        <v>0</v>
      </c>
      <c r="AS69">
        <f t="shared" si="66"/>
        <v>0</v>
      </c>
      <c r="AT69">
        <f t="shared" si="66"/>
        <v>0</v>
      </c>
      <c r="AU69">
        <f t="shared" si="66"/>
        <v>0</v>
      </c>
      <c r="AV69">
        <f t="shared" si="66"/>
        <v>0</v>
      </c>
      <c r="AW69">
        <f t="shared" si="66"/>
        <v>0</v>
      </c>
      <c r="AX69">
        <f t="shared" si="66"/>
        <v>0</v>
      </c>
      <c r="AY69">
        <f t="shared" si="66"/>
        <v>0</v>
      </c>
      <c r="AZ69">
        <f t="shared" si="66"/>
        <v>0</v>
      </c>
      <c r="BA69">
        <f t="shared" si="66"/>
        <v>0</v>
      </c>
      <c r="BB69">
        <f t="shared" si="66"/>
        <v>0</v>
      </c>
      <c r="BC69">
        <f t="shared" si="66"/>
        <v>0</v>
      </c>
      <c r="BD69">
        <f t="shared" si="66"/>
        <v>0</v>
      </c>
      <c r="BE69">
        <f t="shared" si="66"/>
        <v>0</v>
      </c>
      <c r="BF69">
        <f t="shared" si="66"/>
        <v>0</v>
      </c>
      <c r="BG69">
        <f t="shared" si="66"/>
        <v>0</v>
      </c>
      <c r="BH69">
        <f t="shared" si="66"/>
        <v>0</v>
      </c>
      <c r="BI69">
        <f t="shared" si="66"/>
        <v>0</v>
      </c>
      <c r="BJ69">
        <f t="shared" si="66"/>
        <v>0</v>
      </c>
      <c r="BK69">
        <f t="shared" si="66"/>
        <v>0</v>
      </c>
      <c r="BL69">
        <f t="shared" si="66"/>
        <v>0</v>
      </c>
      <c r="BM69">
        <f t="shared" si="66"/>
        <v>0</v>
      </c>
      <c r="BN69">
        <f t="shared" si="66"/>
        <v>0</v>
      </c>
      <c r="BO69">
        <f t="shared" si="66"/>
        <v>0</v>
      </c>
      <c r="BP69">
        <f t="shared" ref="BP69:CP69" si="67">AND(year&gt;=Carbon_budget_5_start,year&lt;=Carbon_budget_5_end)*1</f>
        <v>0</v>
      </c>
      <c r="BQ69">
        <f t="shared" si="67"/>
        <v>0</v>
      </c>
      <c r="BR69">
        <f t="shared" si="67"/>
        <v>0</v>
      </c>
      <c r="BS69">
        <f t="shared" si="67"/>
        <v>0</v>
      </c>
      <c r="BT69">
        <f t="shared" si="67"/>
        <v>0</v>
      </c>
      <c r="BU69">
        <f t="shared" si="67"/>
        <v>0</v>
      </c>
      <c r="BV69">
        <f t="shared" si="67"/>
        <v>0</v>
      </c>
      <c r="BW69">
        <f t="shared" si="67"/>
        <v>0</v>
      </c>
      <c r="BX69">
        <f t="shared" si="67"/>
        <v>0</v>
      </c>
      <c r="BY69">
        <f t="shared" si="67"/>
        <v>0</v>
      </c>
      <c r="BZ69">
        <f t="shared" si="67"/>
        <v>0</v>
      </c>
      <c r="CA69">
        <f t="shared" si="67"/>
        <v>0</v>
      </c>
      <c r="CB69">
        <f t="shared" si="67"/>
        <v>0</v>
      </c>
      <c r="CC69">
        <f t="shared" si="67"/>
        <v>0</v>
      </c>
      <c r="CD69">
        <f t="shared" si="67"/>
        <v>0</v>
      </c>
      <c r="CE69">
        <f t="shared" si="67"/>
        <v>0</v>
      </c>
      <c r="CF69">
        <f t="shared" si="67"/>
        <v>0</v>
      </c>
      <c r="CG69">
        <f t="shared" si="67"/>
        <v>0</v>
      </c>
      <c r="CH69">
        <f t="shared" si="67"/>
        <v>0</v>
      </c>
      <c r="CI69">
        <f t="shared" si="67"/>
        <v>0</v>
      </c>
      <c r="CJ69">
        <f t="shared" si="67"/>
        <v>0</v>
      </c>
      <c r="CK69">
        <f t="shared" si="67"/>
        <v>0</v>
      </c>
      <c r="CL69">
        <f t="shared" si="67"/>
        <v>0</v>
      </c>
      <c r="CM69">
        <f t="shared" si="67"/>
        <v>0</v>
      </c>
      <c r="CN69">
        <f t="shared" si="67"/>
        <v>0</v>
      </c>
      <c r="CO69">
        <f t="shared" si="67"/>
        <v>0</v>
      </c>
      <c r="CP69">
        <f t="shared" si="67"/>
        <v>0</v>
      </c>
      <c r="CQ69" s="39" t="s">
        <v>336</v>
      </c>
    </row>
    <row r="70" spans="2:95" outlineLevel="1" x14ac:dyDescent="0.35">
      <c r="B70" t="s">
        <v>331</v>
      </c>
      <c r="D70">
        <f t="shared" ref="D70:AI70" si="68">AND(year&gt;=Carbon_budget_6_start,year&lt;=Carbon_budget_6_end)*1</f>
        <v>0</v>
      </c>
      <c r="E70">
        <f t="shared" si="68"/>
        <v>0</v>
      </c>
      <c r="F70">
        <f t="shared" si="68"/>
        <v>0</v>
      </c>
      <c r="G70">
        <f t="shared" si="68"/>
        <v>0</v>
      </c>
      <c r="H70">
        <f t="shared" si="68"/>
        <v>0</v>
      </c>
      <c r="I70">
        <f t="shared" si="68"/>
        <v>0</v>
      </c>
      <c r="J70">
        <f t="shared" si="68"/>
        <v>0</v>
      </c>
      <c r="K70">
        <f t="shared" si="68"/>
        <v>0</v>
      </c>
      <c r="L70">
        <f t="shared" si="68"/>
        <v>0</v>
      </c>
      <c r="M70">
        <f t="shared" si="68"/>
        <v>0</v>
      </c>
      <c r="N70">
        <f t="shared" si="68"/>
        <v>0</v>
      </c>
      <c r="O70">
        <f t="shared" si="68"/>
        <v>0</v>
      </c>
      <c r="P70">
        <f t="shared" si="68"/>
        <v>0</v>
      </c>
      <c r="Q70">
        <f t="shared" si="68"/>
        <v>0</v>
      </c>
      <c r="R70">
        <f t="shared" si="68"/>
        <v>0</v>
      </c>
      <c r="S70">
        <f t="shared" si="68"/>
        <v>0</v>
      </c>
      <c r="T70">
        <f t="shared" si="68"/>
        <v>0</v>
      </c>
      <c r="U70">
        <f t="shared" si="68"/>
        <v>0</v>
      </c>
      <c r="V70">
        <f t="shared" si="68"/>
        <v>0</v>
      </c>
      <c r="W70">
        <f t="shared" si="68"/>
        <v>0</v>
      </c>
      <c r="X70">
        <f t="shared" si="68"/>
        <v>0</v>
      </c>
      <c r="Y70">
        <f t="shared" si="68"/>
        <v>0</v>
      </c>
      <c r="Z70">
        <f t="shared" si="68"/>
        <v>0</v>
      </c>
      <c r="AA70">
        <f t="shared" si="68"/>
        <v>1</v>
      </c>
      <c r="AB70">
        <f t="shared" si="68"/>
        <v>1</v>
      </c>
      <c r="AC70">
        <f t="shared" si="68"/>
        <v>1</v>
      </c>
      <c r="AD70">
        <f t="shared" si="68"/>
        <v>1</v>
      </c>
      <c r="AE70">
        <f t="shared" si="68"/>
        <v>1</v>
      </c>
      <c r="AF70">
        <f t="shared" si="68"/>
        <v>0</v>
      </c>
      <c r="AG70">
        <f t="shared" si="68"/>
        <v>0</v>
      </c>
      <c r="AH70">
        <f t="shared" si="68"/>
        <v>0</v>
      </c>
      <c r="AI70">
        <f t="shared" si="68"/>
        <v>0</v>
      </c>
      <c r="AJ70">
        <f t="shared" ref="AJ70:BO70" si="69">AND(year&gt;=Carbon_budget_6_start,year&lt;=Carbon_budget_6_end)*1</f>
        <v>0</v>
      </c>
      <c r="AK70">
        <f t="shared" si="69"/>
        <v>0</v>
      </c>
      <c r="AL70">
        <f t="shared" si="69"/>
        <v>0</v>
      </c>
      <c r="AM70">
        <f t="shared" si="69"/>
        <v>0</v>
      </c>
      <c r="AN70">
        <f t="shared" si="69"/>
        <v>0</v>
      </c>
      <c r="AO70">
        <f t="shared" si="69"/>
        <v>0</v>
      </c>
      <c r="AP70">
        <f t="shared" si="69"/>
        <v>0</v>
      </c>
      <c r="AQ70">
        <f t="shared" si="69"/>
        <v>0</v>
      </c>
      <c r="AR70">
        <f t="shared" si="69"/>
        <v>0</v>
      </c>
      <c r="AS70">
        <f t="shared" si="69"/>
        <v>0</v>
      </c>
      <c r="AT70">
        <f t="shared" si="69"/>
        <v>0</v>
      </c>
      <c r="AU70">
        <f t="shared" si="69"/>
        <v>0</v>
      </c>
      <c r="AV70">
        <f t="shared" si="69"/>
        <v>0</v>
      </c>
      <c r="AW70">
        <f t="shared" si="69"/>
        <v>0</v>
      </c>
      <c r="AX70">
        <f t="shared" si="69"/>
        <v>0</v>
      </c>
      <c r="AY70">
        <f t="shared" si="69"/>
        <v>0</v>
      </c>
      <c r="AZ70">
        <f t="shared" si="69"/>
        <v>0</v>
      </c>
      <c r="BA70">
        <f t="shared" si="69"/>
        <v>0</v>
      </c>
      <c r="BB70">
        <f t="shared" si="69"/>
        <v>0</v>
      </c>
      <c r="BC70">
        <f t="shared" si="69"/>
        <v>0</v>
      </c>
      <c r="BD70">
        <f t="shared" si="69"/>
        <v>0</v>
      </c>
      <c r="BE70">
        <f t="shared" si="69"/>
        <v>0</v>
      </c>
      <c r="BF70">
        <f t="shared" si="69"/>
        <v>0</v>
      </c>
      <c r="BG70">
        <f t="shared" si="69"/>
        <v>0</v>
      </c>
      <c r="BH70">
        <f t="shared" si="69"/>
        <v>0</v>
      </c>
      <c r="BI70">
        <f t="shared" si="69"/>
        <v>0</v>
      </c>
      <c r="BJ70">
        <f t="shared" si="69"/>
        <v>0</v>
      </c>
      <c r="BK70">
        <f t="shared" si="69"/>
        <v>0</v>
      </c>
      <c r="BL70">
        <f t="shared" si="69"/>
        <v>0</v>
      </c>
      <c r="BM70">
        <f t="shared" si="69"/>
        <v>0</v>
      </c>
      <c r="BN70">
        <f t="shared" si="69"/>
        <v>0</v>
      </c>
      <c r="BO70">
        <f t="shared" si="69"/>
        <v>0</v>
      </c>
      <c r="BP70">
        <f t="shared" ref="BP70:CP70" si="70">AND(year&gt;=Carbon_budget_6_start,year&lt;=Carbon_budget_6_end)*1</f>
        <v>0</v>
      </c>
      <c r="BQ70">
        <f t="shared" si="70"/>
        <v>0</v>
      </c>
      <c r="BR70">
        <f t="shared" si="70"/>
        <v>0</v>
      </c>
      <c r="BS70">
        <f t="shared" si="70"/>
        <v>0</v>
      </c>
      <c r="BT70">
        <f t="shared" si="70"/>
        <v>0</v>
      </c>
      <c r="BU70">
        <f t="shared" si="70"/>
        <v>0</v>
      </c>
      <c r="BV70">
        <f t="shared" si="70"/>
        <v>0</v>
      </c>
      <c r="BW70">
        <f t="shared" si="70"/>
        <v>0</v>
      </c>
      <c r="BX70">
        <f t="shared" si="70"/>
        <v>0</v>
      </c>
      <c r="BY70">
        <f t="shared" si="70"/>
        <v>0</v>
      </c>
      <c r="BZ70">
        <f t="shared" si="70"/>
        <v>0</v>
      </c>
      <c r="CA70">
        <f t="shared" si="70"/>
        <v>0</v>
      </c>
      <c r="CB70">
        <f t="shared" si="70"/>
        <v>0</v>
      </c>
      <c r="CC70">
        <f t="shared" si="70"/>
        <v>0</v>
      </c>
      <c r="CD70">
        <f t="shared" si="70"/>
        <v>0</v>
      </c>
      <c r="CE70">
        <f t="shared" si="70"/>
        <v>0</v>
      </c>
      <c r="CF70">
        <f t="shared" si="70"/>
        <v>0</v>
      </c>
      <c r="CG70">
        <f t="shared" si="70"/>
        <v>0</v>
      </c>
      <c r="CH70">
        <f t="shared" si="70"/>
        <v>0</v>
      </c>
      <c r="CI70">
        <f t="shared" si="70"/>
        <v>0</v>
      </c>
      <c r="CJ70">
        <f t="shared" si="70"/>
        <v>0</v>
      </c>
      <c r="CK70">
        <f t="shared" si="70"/>
        <v>0</v>
      </c>
      <c r="CL70">
        <f t="shared" si="70"/>
        <v>0</v>
      </c>
      <c r="CM70">
        <f t="shared" si="70"/>
        <v>0</v>
      </c>
      <c r="CN70">
        <f t="shared" si="70"/>
        <v>0</v>
      </c>
      <c r="CO70">
        <f t="shared" si="70"/>
        <v>0</v>
      </c>
      <c r="CP70">
        <f t="shared" si="70"/>
        <v>0</v>
      </c>
      <c r="CQ70" s="39" t="s">
        <v>337</v>
      </c>
    </row>
    <row r="71" spans="2:95" outlineLevel="1" x14ac:dyDescent="0.35"/>
    <row r="72" spans="2:95" s="44" customFormat="1" ht="15.5" outlineLevel="1" x14ac:dyDescent="0.35">
      <c r="B72" s="44" t="s">
        <v>165</v>
      </c>
    </row>
    <row r="73" spans="2:95" outlineLevel="1" x14ac:dyDescent="0.35">
      <c r="B73" t="s">
        <v>157</v>
      </c>
      <c r="C73">
        <f>SUMPRODUCT(Traded_emissions_TOTAL_change,Carbon_budget_1_mask)</f>
        <v>0</v>
      </c>
      <c r="D73" s="39" t="s">
        <v>166</v>
      </c>
    </row>
    <row r="74" spans="2:95" outlineLevel="1" x14ac:dyDescent="0.35">
      <c r="B74" t="s">
        <v>159</v>
      </c>
      <c r="C74">
        <f>SUMPRODUCT(Traded_emissions_TOTAL_change,Carbon_budget_2_mask)</f>
        <v>0</v>
      </c>
      <c r="D74" s="39" t="s">
        <v>167</v>
      </c>
    </row>
    <row r="75" spans="2:95" outlineLevel="1" x14ac:dyDescent="0.35">
      <c r="B75" t="s">
        <v>161</v>
      </c>
      <c r="C75">
        <f>SUMPRODUCT(Traded_emissions_TOTAL_change,Carbon_budget_3_mask)</f>
        <v>0</v>
      </c>
      <c r="D75" s="39" t="s">
        <v>168</v>
      </c>
    </row>
    <row r="76" spans="2:95" outlineLevel="1" x14ac:dyDescent="0.35">
      <c r="B76" t="s">
        <v>163</v>
      </c>
      <c r="C76">
        <f>SUMPRODUCT(Traded_emissions_TOTAL_change,Carbon_budget_4_mask)</f>
        <v>0</v>
      </c>
      <c r="D76" s="39" t="s">
        <v>169</v>
      </c>
    </row>
    <row r="77" spans="2:95" outlineLevel="1" x14ac:dyDescent="0.35">
      <c r="B77" t="s">
        <v>330</v>
      </c>
      <c r="C77">
        <f>SUMPRODUCT(Traded_emissions_TOTAL_change,Carbon_budget_5_mask)</f>
        <v>0</v>
      </c>
      <c r="D77" s="39" t="s">
        <v>338</v>
      </c>
    </row>
    <row r="78" spans="2:95" outlineLevel="1" x14ac:dyDescent="0.35">
      <c r="B78" t="s">
        <v>331</v>
      </c>
      <c r="C78">
        <f>SUMPRODUCT(Traded_emissions_TOTAL_change,Carbon_budget_6_mask)</f>
        <v>0</v>
      </c>
      <c r="D78" s="39" t="s">
        <v>339</v>
      </c>
    </row>
    <row r="79" spans="2:95" outlineLevel="1" x14ac:dyDescent="0.35"/>
    <row r="80" spans="2:95" s="44" customFormat="1" ht="15.5" outlineLevel="1" x14ac:dyDescent="0.35">
      <c r="B80" s="44" t="s">
        <v>170</v>
      </c>
    </row>
    <row r="81" spans="2:94" outlineLevel="1" x14ac:dyDescent="0.35">
      <c r="B81" t="s">
        <v>157</v>
      </c>
      <c r="C81">
        <f>SUMPRODUCT(Non_traded_emissions_TOTAL_change,Carbon_budget_1_mask)</f>
        <v>0</v>
      </c>
      <c r="D81" s="39" t="s">
        <v>171</v>
      </c>
    </row>
    <row r="82" spans="2:94" outlineLevel="1" x14ac:dyDescent="0.35">
      <c r="B82" t="s">
        <v>159</v>
      </c>
      <c r="C82">
        <f>SUMPRODUCT(Non_traded_emissions_TOTAL_change,Carbon_budget_2_mask)</f>
        <v>0</v>
      </c>
      <c r="D82" s="39" t="s">
        <v>172</v>
      </c>
    </row>
    <row r="83" spans="2:94" outlineLevel="1" x14ac:dyDescent="0.35">
      <c r="B83" t="s">
        <v>161</v>
      </c>
      <c r="C83">
        <f>SUMPRODUCT(Non_traded_emissions_TOTAL_change,Carbon_budget_3_mask)</f>
        <v>0</v>
      </c>
      <c r="D83" s="39" t="s">
        <v>173</v>
      </c>
    </row>
    <row r="84" spans="2:94" outlineLevel="1" x14ac:dyDescent="0.35">
      <c r="B84" t="s">
        <v>163</v>
      </c>
      <c r="C84">
        <f>SUMPRODUCT(Non_traded_emissions_TOTAL_change,Carbon_budget_4_mask)</f>
        <v>0</v>
      </c>
      <c r="D84" s="39" t="s">
        <v>174</v>
      </c>
    </row>
    <row r="85" spans="2:94" outlineLevel="1" x14ac:dyDescent="0.35">
      <c r="B85" t="s">
        <v>330</v>
      </c>
      <c r="C85">
        <f>SUMPRODUCT(Non_traded_emissions_TOTAL_change,Carbon_budget_5_mask)</f>
        <v>0</v>
      </c>
      <c r="D85" s="39" t="s">
        <v>340</v>
      </c>
    </row>
    <row r="86" spans="2:94" outlineLevel="1" x14ac:dyDescent="0.35">
      <c r="B86" t="s">
        <v>331</v>
      </c>
      <c r="C86">
        <f>SUMPRODUCT(Non_traded_emissions_TOTAL_change,Carbon_budget_6_mask)</f>
        <v>0</v>
      </c>
      <c r="D86" s="39" t="s">
        <v>341</v>
      </c>
    </row>
    <row r="87" spans="2:94" x14ac:dyDescent="0.35"/>
    <row r="88" spans="2:94" s="43" customFormat="1" ht="18.5" x14ac:dyDescent="0.45">
      <c r="B88" s="43" t="s">
        <v>175</v>
      </c>
    </row>
    <row r="89" spans="2:94" outlineLevel="1" x14ac:dyDescent="0.35"/>
    <row r="90" spans="2:94" s="44" customFormat="1" ht="15.5" outlineLevel="1" x14ac:dyDescent="0.35">
      <c r="B90" s="44" t="s">
        <v>176</v>
      </c>
    </row>
    <row r="91" spans="2:94" outlineLevel="1" x14ac:dyDescent="0.35">
      <c r="D91" t="s">
        <v>287</v>
      </c>
    </row>
    <row r="92" spans="2:94" outlineLevel="1" x14ac:dyDescent="0.35">
      <c r="D92" s="42">
        <f t="shared" ref="D92:AI92" si="71">year</f>
        <v>2010</v>
      </c>
      <c r="E92" s="42">
        <f t="shared" si="71"/>
        <v>2011</v>
      </c>
      <c r="F92" s="42">
        <f t="shared" si="71"/>
        <v>2012</v>
      </c>
      <c r="G92" s="42">
        <f t="shared" si="71"/>
        <v>2013</v>
      </c>
      <c r="H92" s="42">
        <f t="shared" si="71"/>
        <v>2014</v>
      </c>
      <c r="I92" s="42">
        <f t="shared" si="71"/>
        <v>2015</v>
      </c>
      <c r="J92" s="42">
        <f t="shared" si="71"/>
        <v>2016</v>
      </c>
      <c r="K92" s="42">
        <f t="shared" si="71"/>
        <v>2017</v>
      </c>
      <c r="L92" s="42">
        <f t="shared" si="71"/>
        <v>2018</v>
      </c>
      <c r="M92" s="42">
        <f t="shared" si="71"/>
        <v>2019</v>
      </c>
      <c r="N92" s="42">
        <f t="shared" si="71"/>
        <v>2020</v>
      </c>
      <c r="O92" s="42">
        <f t="shared" si="71"/>
        <v>2021</v>
      </c>
      <c r="P92" s="42">
        <f t="shared" si="71"/>
        <v>2022</v>
      </c>
      <c r="Q92" s="42">
        <f t="shared" si="71"/>
        <v>2023</v>
      </c>
      <c r="R92" s="42">
        <f t="shared" si="71"/>
        <v>2024</v>
      </c>
      <c r="S92" s="42">
        <f t="shared" si="71"/>
        <v>2025</v>
      </c>
      <c r="T92" s="42">
        <f t="shared" si="71"/>
        <v>2026</v>
      </c>
      <c r="U92" s="42">
        <f t="shared" si="71"/>
        <v>2027</v>
      </c>
      <c r="V92" s="42">
        <f t="shared" si="71"/>
        <v>2028</v>
      </c>
      <c r="W92" s="42">
        <f t="shared" si="71"/>
        <v>2029</v>
      </c>
      <c r="X92" s="42">
        <f t="shared" si="71"/>
        <v>2030</v>
      </c>
      <c r="Y92" s="42">
        <f t="shared" si="71"/>
        <v>2031</v>
      </c>
      <c r="Z92" s="42">
        <f t="shared" si="71"/>
        <v>2032</v>
      </c>
      <c r="AA92" s="42">
        <f t="shared" si="71"/>
        <v>2033</v>
      </c>
      <c r="AB92" s="42">
        <f t="shared" si="71"/>
        <v>2034</v>
      </c>
      <c r="AC92" s="42">
        <f t="shared" si="71"/>
        <v>2035</v>
      </c>
      <c r="AD92" s="42">
        <f t="shared" si="71"/>
        <v>2036</v>
      </c>
      <c r="AE92" s="42">
        <f t="shared" si="71"/>
        <v>2037</v>
      </c>
      <c r="AF92" s="42">
        <f t="shared" si="71"/>
        <v>2038</v>
      </c>
      <c r="AG92" s="42">
        <f t="shared" si="71"/>
        <v>2039</v>
      </c>
      <c r="AH92" s="42">
        <f t="shared" si="71"/>
        <v>2040</v>
      </c>
      <c r="AI92" s="42">
        <f t="shared" si="71"/>
        <v>2041</v>
      </c>
      <c r="AJ92" s="42">
        <f t="shared" ref="AJ92:BO92" si="72">year</f>
        <v>2042</v>
      </c>
      <c r="AK92" s="42">
        <f t="shared" si="72"/>
        <v>2043</v>
      </c>
      <c r="AL92" s="42">
        <f t="shared" si="72"/>
        <v>2044</v>
      </c>
      <c r="AM92" s="42">
        <f t="shared" si="72"/>
        <v>2045</v>
      </c>
      <c r="AN92" s="42">
        <f t="shared" si="72"/>
        <v>2046</v>
      </c>
      <c r="AO92" s="42">
        <f t="shared" si="72"/>
        <v>2047</v>
      </c>
      <c r="AP92" s="42">
        <f t="shared" si="72"/>
        <v>2048</v>
      </c>
      <c r="AQ92" s="42">
        <f t="shared" si="72"/>
        <v>2049</v>
      </c>
      <c r="AR92" s="42">
        <f t="shared" si="72"/>
        <v>2050</v>
      </c>
      <c r="AS92" s="42">
        <f t="shared" si="72"/>
        <v>2051</v>
      </c>
      <c r="AT92" s="42">
        <f t="shared" si="72"/>
        <v>2052</v>
      </c>
      <c r="AU92" s="42">
        <f t="shared" si="72"/>
        <v>2053</v>
      </c>
      <c r="AV92" s="42">
        <f t="shared" si="72"/>
        <v>2054</v>
      </c>
      <c r="AW92" s="42">
        <f t="shared" si="72"/>
        <v>2055</v>
      </c>
      <c r="AX92" s="42">
        <f t="shared" si="72"/>
        <v>2056</v>
      </c>
      <c r="AY92" s="42">
        <f t="shared" si="72"/>
        <v>2057</v>
      </c>
      <c r="AZ92" s="42">
        <f t="shared" si="72"/>
        <v>2058</v>
      </c>
      <c r="BA92" s="42">
        <f t="shared" si="72"/>
        <v>2059</v>
      </c>
      <c r="BB92" s="42">
        <f t="shared" si="72"/>
        <v>2060</v>
      </c>
      <c r="BC92" s="42">
        <f t="shared" si="72"/>
        <v>2061</v>
      </c>
      <c r="BD92" s="42">
        <f t="shared" si="72"/>
        <v>2062</v>
      </c>
      <c r="BE92" s="42">
        <f t="shared" si="72"/>
        <v>2063</v>
      </c>
      <c r="BF92" s="42">
        <f t="shared" si="72"/>
        <v>2064</v>
      </c>
      <c r="BG92" s="42">
        <f t="shared" si="72"/>
        <v>2065</v>
      </c>
      <c r="BH92" s="42">
        <f t="shared" si="72"/>
        <v>2066</v>
      </c>
      <c r="BI92" s="42">
        <f t="shared" si="72"/>
        <v>2067</v>
      </c>
      <c r="BJ92" s="42">
        <f t="shared" si="72"/>
        <v>2068</v>
      </c>
      <c r="BK92" s="42">
        <f t="shared" si="72"/>
        <v>2069</v>
      </c>
      <c r="BL92" s="42">
        <f t="shared" si="72"/>
        <v>2070</v>
      </c>
      <c r="BM92" s="42">
        <f t="shared" si="72"/>
        <v>2071</v>
      </c>
      <c r="BN92" s="42">
        <f t="shared" si="72"/>
        <v>2072</v>
      </c>
      <c r="BO92" s="42">
        <f t="shared" si="72"/>
        <v>2073</v>
      </c>
      <c r="BP92" s="42">
        <f t="shared" ref="BP92:CP92" si="73">year</f>
        <v>2074</v>
      </c>
      <c r="BQ92" s="42">
        <f t="shared" si="73"/>
        <v>2075</v>
      </c>
      <c r="BR92" s="42">
        <f t="shared" si="73"/>
        <v>2076</v>
      </c>
      <c r="BS92" s="42">
        <f t="shared" si="73"/>
        <v>2077</v>
      </c>
      <c r="BT92" s="42">
        <f t="shared" si="73"/>
        <v>2078</v>
      </c>
      <c r="BU92" s="42">
        <f t="shared" si="73"/>
        <v>2079</v>
      </c>
      <c r="BV92" s="42">
        <f t="shared" si="73"/>
        <v>2080</v>
      </c>
      <c r="BW92" s="42">
        <f t="shared" si="73"/>
        <v>2081</v>
      </c>
      <c r="BX92" s="42">
        <f t="shared" si="73"/>
        <v>2082</v>
      </c>
      <c r="BY92" s="42">
        <f t="shared" si="73"/>
        <v>2083</v>
      </c>
      <c r="BZ92" s="42">
        <f t="shared" si="73"/>
        <v>2084</v>
      </c>
      <c r="CA92" s="42">
        <f t="shared" si="73"/>
        <v>2085</v>
      </c>
      <c r="CB92" s="42">
        <f t="shared" si="73"/>
        <v>2086</v>
      </c>
      <c r="CC92" s="42">
        <f t="shared" si="73"/>
        <v>2087</v>
      </c>
      <c r="CD92" s="42">
        <f t="shared" si="73"/>
        <v>2088</v>
      </c>
      <c r="CE92" s="42">
        <f t="shared" si="73"/>
        <v>2089</v>
      </c>
      <c r="CF92" s="42">
        <f t="shared" si="73"/>
        <v>2090</v>
      </c>
      <c r="CG92" s="42">
        <f t="shared" si="73"/>
        <v>2091</v>
      </c>
      <c r="CH92" s="42">
        <f t="shared" si="73"/>
        <v>2092</v>
      </c>
      <c r="CI92" s="42">
        <f t="shared" si="73"/>
        <v>2093</v>
      </c>
      <c r="CJ92" s="42">
        <f t="shared" si="73"/>
        <v>2094</v>
      </c>
      <c r="CK92" s="42">
        <f t="shared" si="73"/>
        <v>2095</v>
      </c>
      <c r="CL92" s="42">
        <f t="shared" si="73"/>
        <v>2096</v>
      </c>
      <c r="CM92" s="42">
        <f t="shared" si="73"/>
        <v>2097</v>
      </c>
      <c r="CN92" s="42">
        <f t="shared" si="73"/>
        <v>2098</v>
      </c>
      <c r="CO92" s="42">
        <f t="shared" si="73"/>
        <v>2099</v>
      </c>
      <c r="CP92" s="42">
        <f t="shared" si="73"/>
        <v>2100</v>
      </c>
    </row>
    <row r="93" spans="2:94" outlineLevel="1" x14ac:dyDescent="0.35">
      <c r="B93" t="s">
        <v>109</v>
      </c>
      <c r="D93" s="41">
        <f t="shared" ref="D93:BO93" si="74">GDP_deflator_in</f>
        <v>100</v>
      </c>
      <c r="E93" s="41">
        <f t="shared" si="74"/>
        <v>102.19056975817094</v>
      </c>
      <c r="F93" s="41">
        <f t="shared" si="74"/>
        <v>103.76209248949486</v>
      </c>
      <c r="G93" s="41">
        <f t="shared" si="74"/>
        <v>105.95694583200337</v>
      </c>
      <c r="H93" s="41">
        <f t="shared" si="74"/>
        <v>107.35311796576727</v>
      </c>
      <c r="I93" s="41">
        <f t="shared" si="74"/>
        <v>108.06488386650142</v>
      </c>
      <c r="J93" s="41">
        <f t="shared" si="74"/>
        <v>110.18498175331253</v>
      </c>
      <c r="K93" s="41">
        <f t="shared" si="74"/>
        <v>112.23239688652509</v>
      </c>
      <c r="L93" s="41">
        <f t="shared" si="74"/>
        <v>114.39063249195446</v>
      </c>
      <c r="M93" s="41">
        <f t="shared" si="74"/>
        <v>116.80933766113533</v>
      </c>
      <c r="N93" s="41">
        <f t="shared" si="74"/>
        <v>123.00409151394307</v>
      </c>
      <c r="O93" s="41">
        <f t="shared" si="74"/>
        <v>122.61165991656684</v>
      </c>
      <c r="P93" s="41">
        <f t="shared" si="74"/>
        <v>128.91198339627439</v>
      </c>
      <c r="Q93" s="41">
        <f t="shared" si="74"/>
        <v>138.1801399212097</v>
      </c>
      <c r="R93" s="41">
        <f t="shared" si="74"/>
        <v>142.07327405106113</v>
      </c>
      <c r="S93" s="41">
        <f t="shared" si="74"/>
        <v>145.6325526871409</v>
      </c>
      <c r="T93" s="41">
        <f t="shared" si="74"/>
        <v>148.5328102225586</v>
      </c>
      <c r="U93" s="41">
        <f t="shared" si="74"/>
        <v>151.43949486795384</v>
      </c>
      <c r="V93" s="41">
        <f t="shared" si="74"/>
        <v>154.41797172483169</v>
      </c>
      <c r="W93" s="41">
        <f t="shared" si="74"/>
        <v>157.46567190445177</v>
      </c>
      <c r="X93" s="41">
        <f t="shared" si="74"/>
        <v>161.0873823582541</v>
      </c>
      <c r="Y93" s="41">
        <f t="shared" si="74"/>
        <v>164.79239215249393</v>
      </c>
      <c r="Z93" s="41">
        <f t="shared" si="74"/>
        <v>168.58261717200128</v>
      </c>
      <c r="AA93" s="41">
        <f t="shared" si="74"/>
        <v>172.46001736695729</v>
      </c>
      <c r="AB93" s="41">
        <f t="shared" si="74"/>
        <v>176.42659776639732</v>
      </c>
      <c r="AC93" s="41">
        <f t="shared" si="74"/>
        <v>180.48440951502445</v>
      </c>
      <c r="AD93" s="41">
        <f t="shared" si="74"/>
        <v>184.63555093386998</v>
      </c>
      <c r="AE93" s="41">
        <f t="shared" si="74"/>
        <v>188.88216860534899</v>
      </c>
      <c r="AF93" s="41">
        <f t="shared" si="74"/>
        <v>193.22645848327201</v>
      </c>
      <c r="AG93" s="41">
        <f t="shared" si="74"/>
        <v>197.67066702838724</v>
      </c>
      <c r="AH93" s="41">
        <f t="shared" si="74"/>
        <v>202.21709237004015</v>
      </c>
      <c r="AI93" s="41">
        <f t="shared" si="74"/>
        <v>206.86808549455105</v>
      </c>
      <c r="AJ93" s="41">
        <f t="shared" si="74"/>
        <v>211.62605146092571</v>
      </c>
      <c r="AK93" s="41">
        <f t="shared" si="74"/>
        <v>216.49345064452697</v>
      </c>
      <c r="AL93" s="41">
        <f t="shared" si="74"/>
        <v>221.47280000935109</v>
      </c>
      <c r="AM93" s="41">
        <f t="shared" si="74"/>
        <v>226.56667440956616</v>
      </c>
      <c r="AN93" s="41">
        <f t="shared" si="74"/>
        <v>231.77770792098613</v>
      </c>
      <c r="AO93" s="41">
        <f t="shared" si="74"/>
        <v>237.10859520316882</v>
      </c>
      <c r="AP93" s="41">
        <f t="shared" si="74"/>
        <v>242.56209289284166</v>
      </c>
      <c r="AQ93" s="41">
        <f t="shared" si="74"/>
        <v>248.14102102937704</v>
      </c>
      <c r="AR93" s="41">
        <f t="shared" si="74"/>
        <v>253.8482645130527</v>
      </c>
      <c r="AS93" s="41">
        <f t="shared" si="74"/>
        <v>259.6867745968529</v>
      </c>
      <c r="AT93" s="41">
        <f t="shared" si="74"/>
        <v>265.65957041258048</v>
      </c>
      <c r="AU93" s="41">
        <f t="shared" si="74"/>
        <v>271.76974053206976</v>
      </c>
      <c r="AV93" s="41">
        <f t="shared" si="74"/>
        <v>278.02044456430741</v>
      </c>
      <c r="AW93" s="41">
        <f t="shared" si="74"/>
        <v>284.4149147892864</v>
      </c>
      <c r="AX93" s="41">
        <f t="shared" si="74"/>
        <v>290.95645782944001</v>
      </c>
      <c r="AY93" s="41">
        <f t="shared" si="74"/>
        <v>297.64845635951707</v>
      </c>
      <c r="AZ93" s="41">
        <f t="shared" si="74"/>
        <v>304.49437085578597</v>
      </c>
      <c r="BA93" s="41">
        <f t="shared" si="74"/>
        <v>311.497741385469</v>
      </c>
      <c r="BB93" s="41">
        <f t="shared" si="74"/>
        <v>318.66218943733475</v>
      </c>
      <c r="BC93" s="41">
        <f t="shared" si="74"/>
        <v>325.99141979439344</v>
      </c>
      <c r="BD93" s="41">
        <f t="shared" si="74"/>
        <v>333.48922244966445</v>
      </c>
      <c r="BE93" s="41">
        <f t="shared" si="74"/>
        <v>341.15947456600668</v>
      </c>
      <c r="BF93" s="41">
        <f t="shared" si="74"/>
        <v>349.00614248102477</v>
      </c>
      <c r="BG93" s="41">
        <f t="shared" si="74"/>
        <v>357.03328375808832</v>
      </c>
      <c r="BH93" s="41">
        <f t="shared" si="74"/>
        <v>365.24504928452438</v>
      </c>
      <c r="BI93" s="41">
        <f t="shared" si="74"/>
        <v>373.64568541806841</v>
      </c>
      <c r="BJ93" s="41">
        <f t="shared" si="74"/>
        <v>382.23953618268399</v>
      </c>
      <c r="BK93" s="41">
        <f t="shared" si="74"/>
        <v>391.0310455148857</v>
      </c>
      <c r="BL93" s="41">
        <f t="shared" si="74"/>
        <v>400.02475956172799</v>
      </c>
      <c r="BM93" s="41">
        <f t="shared" si="74"/>
        <v>409.22532903164768</v>
      </c>
      <c r="BN93" s="41">
        <f t="shared" si="74"/>
        <v>418.6375115993755</v>
      </c>
      <c r="BO93" s="41">
        <f t="shared" si="74"/>
        <v>428.26617436616107</v>
      </c>
      <c r="BP93" s="41">
        <f t="shared" ref="BP93:CP93" si="75">GDP_deflator_in</f>
        <v>438.11629637658268</v>
      </c>
      <c r="BQ93" s="41">
        <f t="shared" si="75"/>
        <v>448.19297119324409</v>
      </c>
      <c r="BR93" s="41">
        <f t="shared" si="75"/>
        <v>458.5014095306887</v>
      </c>
      <c r="BS93" s="41">
        <f t="shared" si="75"/>
        <v>469.04694194989452</v>
      </c>
      <c r="BT93" s="41">
        <f t="shared" si="75"/>
        <v>479.83502161474212</v>
      </c>
      <c r="BU93" s="41">
        <f t="shared" si="75"/>
        <v>490.87122711188107</v>
      </c>
      <c r="BV93" s="41">
        <f t="shared" si="75"/>
        <v>502.16126533545429</v>
      </c>
      <c r="BW93" s="41">
        <f t="shared" si="75"/>
        <v>513.71097443816961</v>
      </c>
      <c r="BX93" s="41">
        <f t="shared" si="75"/>
        <v>525.52632685024753</v>
      </c>
      <c r="BY93" s="41">
        <f t="shared" si="75"/>
        <v>537.61343236780317</v>
      </c>
      <c r="BZ93" s="41">
        <f t="shared" si="75"/>
        <v>549.97854131226256</v>
      </c>
      <c r="CA93" s="41">
        <f t="shared" si="75"/>
        <v>562.62804776244457</v>
      </c>
      <c r="CB93" s="41">
        <f t="shared" si="75"/>
        <v>575.56849286098077</v>
      </c>
      <c r="CC93" s="41">
        <f t="shared" si="75"/>
        <v>588.80656819678325</v>
      </c>
      <c r="CD93" s="41">
        <f t="shared" si="75"/>
        <v>602.34911926530924</v>
      </c>
      <c r="CE93" s="41">
        <f t="shared" si="75"/>
        <v>616.20314900841129</v>
      </c>
      <c r="CF93" s="41">
        <f t="shared" si="75"/>
        <v>630.37582143560473</v>
      </c>
      <c r="CG93" s="41">
        <f t="shared" si="75"/>
        <v>644.8744653286235</v>
      </c>
      <c r="CH93" s="41">
        <f t="shared" si="75"/>
        <v>659.70657803118183</v>
      </c>
      <c r="CI93" s="41">
        <f t="shared" si="75"/>
        <v>674.87982932589898</v>
      </c>
      <c r="CJ93" s="41">
        <f t="shared" si="75"/>
        <v>690.40206540039458</v>
      </c>
      <c r="CK93" s="41">
        <f t="shared" si="75"/>
        <v>706.28131290460351</v>
      </c>
      <c r="CL93" s="41">
        <f t="shared" si="75"/>
        <v>722.52578310140939</v>
      </c>
      <c r="CM93" s="41">
        <f t="shared" si="75"/>
        <v>739.14387611274174</v>
      </c>
      <c r="CN93" s="41">
        <f t="shared" si="75"/>
        <v>756.14418526333463</v>
      </c>
      <c r="CO93" s="41">
        <f t="shared" si="75"/>
        <v>773.53550152439129</v>
      </c>
      <c r="CP93" s="41">
        <f t="shared" si="75"/>
        <v>791.32681805945219</v>
      </c>
    </row>
    <row r="94" spans="2:94" outlineLevel="1" x14ac:dyDescent="0.35"/>
    <row r="95" spans="2:94" outlineLevel="1" x14ac:dyDescent="0.35">
      <c r="B95" t="s">
        <v>177</v>
      </c>
      <c r="C95">
        <f>CO2e_value_price_base_in</f>
        <v>2010</v>
      </c>
      <c r="D95" s="39" t="s">
        <v>178</v>
      </c>
    </row>
    <row r="96" spans="2:94" outlineLevel="1" x14ac:dyDescent="0.35">
      <c r="B96" t="s">
        <v>179</v>
      </c>
      <c r="C96">
        <f>HLOOKUP(CO2e_value_price_base,GDP_deflator_table2[],2,0)</f>
        <v>100</v>
      </c>
      <c r="D96" s="39" t="s">
        <v>180</v>
      </c>
    </row>
    <row r="97" spans="2:95" outlineLevel="1" x14ac:dyDescent="0.35"/>
    <row r="98" spans="2:95" outlineLevel="1" x14ac:dyDescent="0.35">
      <c r="B98" t="s">
        <v>181</v>
      </c>
      <c r="C98">
        <f>Price_base_outputs_in</f>
        <v>2010</v>
      </c>
      <c r="D98" s="39" t="s">
        <v>182</v>
      </c>
    </row>
    <row r="99" spans="2:95" outlineLevel="1" x14ac:dyDescent="0.35">
      <c r="B99" t="s">
        <v>183</v>
      </c>
      <c r="C99">
        <f>HLOOKUP(Price_base_outputs,GDP_deflator_table2[],2,0)</f>
        <v>100</v>
      </c>
      <c r="D99" s="39" t="s">
        <v>184</v>
      </c>
    </row>
    <row r="100" spans="2:95" outlineLevel="1" x14ac:dyDescent="0.35">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c r="BI100" s="41"/>
      <c r="BJ100" s="41"/>
      <c r="BK100" s="41"/>
      <c r="BL100" s="41"/>
      <c r="BM100" s="41"/>
      <c r="BN100" s="41"/>
      <c r="BO100" s="41"/>
      <c r="BP100" s="41"/>
      <c r="BQ100" s="41"/>
      <c r="BR100" s="41"/>
      <c r="BS100" s="41"/>
      <c r="BT100" s="41"/>
      <c r="BU100" s="41"/>
      <c r="BV100" s="41"/>
      <c r="BW100" s="41"/>
      <c r="BX100" s="41"/>
      <c r="BY100" s="41"/>
      <c r="BZ100" s="41"/>
      <c r="CA100" s="41"/>
      <c r="CB100" s="41"/>
      <c r="CC100" s="41"/>
      <c r="CD100" s="41"/>
      <c r="CE100" s="41"/>
      <c r="CF100" s="41"/>
      <c r="CG100" s="41"/>
      <c r="CH100" s="41"/>
      <c r="CI100" s="41"/>
      <c r="CJ100" s="41"/>
      <c r="CK100" s="41"/>
      <c r="CL100" s="41"/>
      <c r="CM100" s="41"/>
      <c r="CN100" s="41"/>
      <c r="CO100" s="41"/>
      <c r="CP100" s="41"/>
      <c r="CQ100" s="39"/>
    </row>
    <row r="101" spans="2:95" outlineLevel="1" x14ac:dyDescent="0.35">
      <c r="B101" t="s">
        <v>185</v>
      </c>
      <c r="C101" s="40">
        <f>GDP_deflator_outputs/GDP_deflator_base</f>
        <v>1</v>
      </c>
      <c r="D101" s="53" t="s">
        <v>186</v>
      </c>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c r="BI101" s="41"/>
      <c r="BJ101" s="41"/>
      <c r="BK101" s="41"/>
      <c r="BL101" s="41"/>
      <c r="BM101" s="41"/>
      <c r="BN101" s="41"/>
      <c r="BO101" s="41"/>
      <c r="BP101" s="41"/>
      <c r="BQ101" s="41"/>
      <c r="BR101" s="41"/>
      <c r="BS101" s="41"/>
      <c r="BT101" s="41"/>
      <c r="BU101" s="41"/>
      <c r="BV101" s="41"/>
      <c r="BW101" s="41"/>
      <c r="BX101" s="41"/>
      <c r="BY101" s="41"/>
      <c r="BZ101" s="41"/>
      <c r="CA101" s="41"/>
      <c r="CB101" s="41"/>
      <c r="CC101" s="41"/>
      <c r="CD101" s="41"/>
      <c r="CE101" s="41"/>
      <c r="CF101" s="41"/>
      <c r="CG101" s="41"/>
      <c r="CH101" s="41"/>
      <c r="CI101" s="41"/>
      <c r="CJ101" s="41"/>
      <c r="CK101" s="41"/>
      <c r="CL101" s="41"/>
      <c r="CM101" s="41"/>
      <c r="CN101" s="41"/>
      <c r="CO101" s="41"/>
      <c r="CP101" s="41"/>
      <c r="CQ101" s="39"/>
    </row>
    <row r="102" spans="2:95" outlineLevel="1" x14ac:dyDescent="0.35">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c r="BG102" s="41"/>
      <c r="BH102" s="41"/>
      <c r="BI102" s="41"/>
      <c r="BJ102" s="41"/>
      <c r="BK102" s="41"/>
      <c r="BL102" s="41"/>
      <c r="BM102" s="41"/>
      <c r="BN102" s="41"/>
      <c r="BO102" s="41"/>
      <c r="BP102" s="41"/>
      <c r="BQ102" s="41"/>
      <c r="BR102" s="41"/>
      <c r="BS102" s="41"/>
      <c r="BT102" s="41"/>
      <c r="BU102" s="41"/>
      <c r="BV102" s="41"/>
      <c r="BW102" s="41"/>
      <c r="BX102" s="41"/>
      <c r="BY102" s="41"/>
      <c r="BZ102" s="41"/>
      <c r="CA102" s="41"/>
      <c r="CB102" s="41"/>
      <c r="CC102" s="41"/>
      <c r="CD102" s="41"/>
      <c r="CE102" s="41"/>
      <c r="CF102" s="41"/>
      <c r="CG102" s="41"/>
      <c r="CH102" s="41"/>
      <c r="CI102" s="41"/>
      <c r="CJ102" s="41"/>
      <c r="CK102" s="41"/>
      <c r="CL102" s="41"/>
      <c r="CM102" s="41"/>
      <c r="CN102" s="41"/>
      <c r="CO102" s="41"/>
      <c r="CP102" s="41"/>
      <c r="CQ102" s="39"/>
    </row>
    <row r="103" spans="2:95" outlineLevel="1" x14ac:dyDescent="0.35">
      <c r="B103" t="str">
        <f>"Traded carbon appraisal values in "&amp;Price_base_outputs&amp;" prices - adjusted for DESNZ traded values and converted to the market-price unit of account"</f>
        <v>Traded carbon appraisal values in 2010 prices - adjusted for DESNZ traded values and converted to the market-price unit of account</v>
      </c>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c r="BG103" s="41"/>
      <c r="BH103" s="41"/>
      <c r="BI103" s="41"/>
      <c r="BJ103" s="41"/>
      <c r="BK103" s="41"/>
      <c r="BL103" s="41"/>
      <c r="BM103" s="41"/>
      <c r="BN103" s="41"/>
      <c r="BO103" s="41"/>
      <c r="BP103" s="41"/>
      <c r="BQ103" s="41"/>
      <c r="BR103" s="41"/>
      <c r="BS103" s="41"/>
      <c r="BT103" s="41"/>
      <c r="BU103" s="41"/>
      <c r="BV103" s="41"/>
      <c r="BW103" s="41"/>
      <c r="BX103" s="41"/>
      <c r="BY103" s="41"/>
      <c r="BZ103" s="41"/>
      <c r="CA103" s="41"/>
      <c r="CB103" s="41"/>
      <c r="CC103" s="41"/>
      <c r="CD103" s="41"/>
      <c r="CE103" s="41"/>
      <c r="CF103" s="41"/>
      <c r="CG103" s="41"/>
      <c r="CH103" s="41"/>
      <c r="CI103" s="41"/>
      <c r="CJ103" s="41"/>
      <c r="CK103" s="41"/>
      <c r="CL103" s="41"/>
      <c r="CM103" s="41"/>
      <c r="CN103" s="41"/>
      <c r="CO103" s="41"/>
      <c r="CP103" s="41"/>
      <c r="CQ103" s="39"/>
    </row>
    <row r="104" spans="2:95" outlineLevel="1" x14ac:dyDescent="0.35">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41"/>
      <c r="BG104" s="41"/>
      <c r="BH104" s="41"/>
      <c r="BI104" s="41"/>
      <c r="BJ104" s="41"/>
      <c r="BK104" s="41"/>
      <c r="BL104" s="41"/>
      <c r="BM104" s="41"/>
      <c r="BN104" s="41"/>
      <c r="BO104" s="41"/>
      <c r="BP104" s="41"/>
      <c r="BQ104" s="41"/>
      <c r="BR104" s="41"/>
      <c r="BS104" s="41"/>
      <c r="BT104" s="41"/>
      <c r="BU104" s="41"/>
      <c r="BV104" s="41"/>
      <c r="BW104" s="41"/>
      <c r="BX104" s="41"/>
      <c r="BY104" s="41"/>
      <c r="BZ104" s="41"/>
      <c r="CA104" s="41"/>
      <c r="CB104" s="41"/>
      <c r="CC104" s="41"/>
      <c r="CD104" s="41"/>
      <c r="CE104" s="41"/>
      <c r="CF104" s="41"/>
      <c r="CG104" s="41"/>
      <c r="CH104" s="41"/>
      <c r="CI104" s="41"/>
      <c r="CJ104" s="41"/>
      <c r="CK104" s="41"/>
      <c r="CL104" s="41"/>
      <c r="CM104" s="41"/>
      <c r="CN104" s="41"/>
      <c r="CO104" s="41"/>
      <c r="CP104" s="41"/>
      <c r="CQ104" s="39"/>
    </row>
    <row r="105" spans="2:95" outlineLevel="1" x14ac:dyDescent="0.35">
      <c r="B105" t="s">
        <v>187</v>
      </c>
      <c r="D105" s="41">
        <f t="shared" ref="D105:AI105" si="76">IF(Unit_of_account="Factor cost",(CO2e_values_factor_low_in-Traded_CO2e_values_factor_low_in)* Price_adjustment,(CO2e_values_factor_low_in-Traded_CO2e_values_factor_low_in)* Price_adjustment*Indirect_tax_correction_factor_in)</f>
        <v>85.297841134181951</v>
      </c>
      <c r="E105" s="41">
        <f t="shared" si="76"/>
        <v>87.858876779235743</v>
      </c>
      <c r="F105" s="41">
        <f t="shared" si="76"/>
        <v>95.64454577931015</v>
      </c>
      <c r="G105" s="41">
        <f t="shared" si="76"/>
        <v>100.33284101350658</v>
      </c>
      <c r="H105" s="41">
        <f t="shared" si="76"/>
        <v>100.88382554618653</v>
      </c>
      <c r="I105" s="41">
        <f t="shared" si="76"/>
        <v>101.45904276170214</v>
      </c>
      <c r="J105" s="41">
        <f t="shared" si="76"/>
        <v>104.13945163273507</v>
      </c>
      <c r="K105" s="41">
        <f t="shared" si="76"/>
        <v>105.80454188400981</v>
      </c>
      <c r="L105" s="41">
        <f t="shared" si="76"/>
        <v>110.61587376020084</v>
      </c>
      <c r="M105" s="41">
        <f t="shared" si="76"/>
        <v>114.4126535099042</v>
      </c>
      <c r="N105" s="41">
        <f t="shared" si="76"/>
        <v>116.15497818264386</v>
      </c>
      <c r="O105" s="41">
        <f t="shared" si="76"/>
        <v>114.1711423514646</v>
      </c>
      <c r="P105" s="41">
        <f t="shared" si="76"/>
        <v>111.8119775169323</v>
      </c>
      <c r="Q105" s="41">
        <f t="shared" si="76"/>
        <v>78.042866048427911</v>
      </c>
      <c r="R105" s="41">
        <f t="shared" si="76"/>
        <v>69.565846671652679</v>
      </c>
      <c r="S105" s="41">
        <f t="shared" si="76"/>
        <v>64.561889984977356</v>
      </c>
      <c r="T105" s="41">
        <f t="shared" si="76"/>
        <v>61.309037369367879</v>
      </c>
      <c r="U105" s="41">
        <f t="shared" si="76"/>
        <v>66.697283464992765</v>
      </c>
      <c r="V105" s="41">
        <f t="shared" si="76"/>
        <v>72.115125511109412</v>
      </c>
      <c r="W105" s="41">
        <f t="shared" si="76"/>
        <v>83.591376897471477</v>
      </c>
      <c r="X105" s="41">
        <f t="shared" si="76"/>
        <v>87.347380467280701</v>
      </c>
      <c r="Y105" s="41">
        <f t="shared" si="76"/>
        <v>85.967184761706321</v>
      </c>
      <c r="Z105" s="41">
        <f t="shared" si="76"/>
        <v>82.034845395996243</v>
      </c>
      <c r="AA105" s="41">
        <f t="shared" si="76"/>
        <v>81.579203847204298</v>
      </c>
      <c r="AB105" s="41">
        <f t="shared" si="76"/>
        <v>82.017162183557687</v>
      </c>
      <c r="AC105" s="41">
        <f t="shared" si="76"/>
        <v>77.320851195490022</v>
      </c>
      <c r="AD105" s="41">
        <f t="shared" si="76"/>
        <v>75.241523908365522</v>
      </c>
      <c r="AE105" s="41">
        <f t="shared" si="76"/>
        <v>69.751326256919299</v>
      </c>
      <c r="AF105" s="41">
        <f t="shared" si="76"/>
        <v>63.434358621440921</v>
      </c>
      <c r="AG105" s="41">
        <f t="shared" si="76"/>
        <v>64.041897265726789</v>
      </c>
      <c r="AH105" s="41">
        <f t="shared" si="76"/>
        <v>68.990890396829258</v>
      </c>
      <c r="AI105" s="41">
        <f t="shared" si="76"/>
        <v>73.93988352793167</v>
      </c>
      <c r="AJ105" s="41">
        <f t="shared" ref="AJ105:BO105" si="77">IF(Unit_of_account="Factor cost",(CO2e_values_factor_low_in-Traded_CO2e_values_factor_low_in)* Price_adjustment,(CO2e_values_factor_low_in-Traded_CO2e_values_factor_low_in)* Price_adjustment*Indirect_tax_correction_factor_in)</f>
        <v>78.924357795850668</v>
      </c>
      <c r="AK105" s="41">
        <f t="shared" si="77"/>
        <v>83.083650747638387</v>
      </c>
      <c r="AL105" s="41">
        <f t="shared" si="77"/>
        <v>86.418302583602966</v>
      </c>
      <c r="AM105" s="41">
        <f t="shared" si="77"/>
        <v>88.928861607057001</v>
      </c>
      <c r="AN105" s="41">
        <f t="shared" si="77"/>
        <v>92.338273685862873</v>
      </c>
      <c r="AO105" s="41">
        <f t="shared" si="77"/>
        <v>95.785909025800763</v>
      </c>
      <c r="AP105" s="41">
        <f t="shared" si="77"/>
        <v>97.54995163578775</v>
      </c>
      <c r="AQ105" s="41">
        <f t="shared" si="77"/>
        <v>100.21456747497453</v>
      </c>
      <c r="AR105" s="41">
        <f t="shared" si="77"/>
        <v>101.19676321174913</v>
      </c>
      <c r="AS105" s="41">
        <f t="shared" si="77"/>
        <v>102.71471465992535</v>
      </c>
      <c r="AT105" s="41">
        <f t="shared" si="77"/>
        <v>104.25543537982419</v>
      </c>
      <c r="AU105" s="41">
        <f t="shared" si="77"/>
        <v>105.81926691052155</v>
      </c>
      <c r="AV105" s="41">
        <f t="shared" si="77"/>
        <v>107.40655591417938</v>
      </c>
      <c r="AW105" s="41">
        <f t="shared" si="77"/>
        <v>109.01765425289206</v>
      </c>
      <c r="AX105" s="41">
        <f t="shared" si="77"/>
        <v>110.65291906668541</v>
      </c>
      <c r="AY105" s="41">
        <f t="shared" si="77"/>
        <v>112.31271285268571</v>
      </c>
      <c r="AZ105" s="41">
        <f t="shared" si="77"/>
        <v>113.99740354547595</v>
      </c>
      <c r="BA105" s="41">
        <f t="shared" si="77"/>
        <v>115.70736459865809</v>
      </c>
      <c r="BB105" s="41">
        <f t="shared" si="77"/>
        <v>117.44297506763795</v>
      </c>
      <c r="BC105" s="41">
        <f t="shared" si="77"/>
        <v>119.20461969365252</v>
      </c>
      <c r="BD105" s="41">
        <f t="shared" si="77"/>
        <v>120.99268898905731</v>
      </c>
      <c r="BE105" s="41">
        <f t="shared" si="77"/>
        <v>122.80757932389314</v>
      </c>
      <c r="BF105" s="41">
        <f t="shared" si="77"/>
        <v>124.64969301375157</v>
      </c>
      <c r="BG105" s="41">
        <f t="shared" si="77"/>
        <v>126.5194384089578</v>
      </c>
      <c r="BH105" s="41">
        <f t="shared" si="77"/>
        <v>128.41722998509215</v>
      </c>
      <c r="BI105" s="41">
        <f t="shared" si="77"/>
        <v>130.34348843486856</v>
      </c>
      <c r="BJ105" s="41">
        <f t="shared" si="77"/>
        <v>132.29864076139154</v>
      </c>
      <c r="BK105" s="41">
        <f t="shared" si="77"/>
        <v>134.28312037281236</v>
      </c>
      <c r="BL105" s="41">
        <f t="shared" si="77"/>
        <v>136.29736717840456</v>
      </c>
      <c r="BM105" s="41">
        <f t="shared" si="77"/>
        <v>138.34182768608062</v>
      </c>
      <c r="BN105" s="41">
        <f t="shared" si="77"/>
        <v>140.41695510137183</v>
      </c>
      <c r="BO105" s="41">
        <f t="shared" si="77"/>
        <v>142.5232094278924</v>
      </c>
      <c r="BP105" s="41">
        <f t="shared" ref="BP105:CP105" si="78">IF(Unit_of_account="Factor cost",(CO2e_values_factor_low_in-Traded_CO2e_values_factor_low_in)* Price_adjustment,(CO2e_values_factor_low_in-Traded_CO2e_values_factor_low_in)* Price_adjustment*Indirect_tax_correction_factor_in)</f>
        <v>144.66105756931074</v>
      </c>
      <c r="BQ105" s="41">
        <f t="shared" si="78"/>
        <v>146.83097343285039</v>
      </c>
      <c r="BR105" s="41">
        <f t="shared" si="78"/>
        <v>149.03343803434313</v>
      </c>
      <c r="BS105" s="41">
        <f t="shared" si="78"/>
        <v>151.2689396048583</v>
      </c>
      <c r="BT105" s="41">
        <f t="shared" si="78"/>
        <v>153.53797369893118</v>
      </c>
      <c r="BU105" s="41">
        <f t="shared" si="78"/>
        <v>155.84104330441511</v>
      </c>
      <c r="BV105" s="41">
        <f t="shared" si="78"/>
        <v>158.17865895398131</v>
      </c>
      <c r="BW105" s="41">
        <f t="shared" si="78"/>
        <v>160.55133883829106</v>
      </c>
      <c r="BX105" s="41">
        <f t="shared" si="78"/>
        <v>162.95960892086543</v>
      </c>
      <c r="BY105" s="41">
        <f t="shared" si="78"/>
        <v>165.40400305467833</v>
      </c>
      <c r="BZ105" s="41">
        <f t="shared" si="78"/>
        <v>167.88506310049851</v>
      </c>
      <c r="CA105" s="41">
        <f t="shared" si="78"/>
        <v>170.40333904700594</v>
      </c>
      <c r="CB105" s="41">
        <f t="shared" si="78"/>
        <v>172.95938913271098</v>
      </c>
      <c r="CC105" s="41">
        <f t="shared" si="78"/>
        <v>175.55377996970162</v>
      </c>
      <c r="CD105" s="41">
        <f t="shared" si="78"/>
        <v>178.18708666924715</v>
      </c>
      <c r="CE105" s="41">
        <f t="shared" si="78"/>
        <v>180.85989296928585</v>
      </c>
      <c r="CF105" s="41">
        <f t="shared" si="78"/>
        <v>183.57279136382513</v>
      </c>
      <c r="CG105" s="41">
        <f t="shared" si="78"/>
        <v>186.32638323428256</v>
      </c>
      <c r="CH105" s="41">
        <f t="shared" si="78"/>
        <v>189.12127898279667</v>
      </c>
      <c r="CI105" s="41">
        <f t="shared" si="78"/>
        <v>191.95809816753865</v>
      </c>
      <c r="CJ105" s="41">
        <f t="shared" si="78"/>
        <v>194.83746964005169</v>
      </c>
      <c r="CK105" s="41">
        <f t="shared" si="78"/>
        <v>197.76003168465252</v>
      </c>
      <c r="CL105" s="41">
        <f t="shared" si="78"/>
        <v>200.72643215992227</v>
      </c>
      <c r="CM105" s="41">
        <f t="shared" si="78"/>
        <v>203.73732864232107</v>
      </c>
      <c r="CN105" s="41">
        <f t="shared" si="78"/>
        <v>206.79338857195589</v>
      </c>
      <c r="CO105" s="41">
        <f t="shared" si="78"/>
        <v>209.89528940053523</v>
      </c>
      <c r="CP105" s="41">
        <f t="shared" si="78"/>
        <v>213.04371874154324</v>
      </c>
      <c r="CQ105" s="39" t="s">
        <v>288</v>
      </c>
    </row>
    <row r="106" spans="2:95" outlineLevel="1" x14ac:dyDescent="0.35">
      <c r="B106" t="s">
        <v>189</v>
      </c>
      <c r="D106" s="41">
        <f t="shared" ref="D106:AI106" si="79">IF(Unit_of_account="Factor cost",(CO2e_values_factor_central_in-Traded_CO2e_values_factor_central_in)* Price_adjustment,(CO2e_values_factor_central_in-Traded_CO2e_values_factor_central_in)* Price_adjustment*Indirect_tax_correction_factor_in)</f>
        <v>185.15981189774749</v>
      </c>
      <c r="E106" s="41">
        <f t="shared" si="79"/>
        <v>189.24158821432761</v>
      </c>
      <c r="F106" s="41">
        <f t="shared" si="79"/>
        <v>198.57115637331208</v>
      </c>
      <c r="G106" s="41">
        <f t="shared" si="79"/>
        <v>204.82686192112274</v>
      </c>
      <c r="H106" s="41">
        <f t="shared" si="79"/>
        <v>206.96912596001002</v>
      </c>
      <c r="I106" s="41">
        <f t="shared" si="79"/>
        <v>209.15985536456867</v>
      </c>
      <c r="J106" s="41">
        <f t="shared" si="79"/>
        <v>213.48037813310717</v>
      </c>
      <c r="K106" s="41">
        <f t="shared" si="79"/>
        <v>216.81055863565658</v>
      </c>
      <c r="L106" s="41">
        <f t="shared" si="79"/>
        <v>211.86909275865509</v>
      </c>
      <c r="M106" s="41">
        <f t="shared" si="79"/>
        <v>215.30147236395223</v>
      </c>
      <c r="N106" s="41">
        <f t="shared" si="79"/>
        <v>217.74582673590416</v>
      </c>
      <c r="O106" s="41">
        <f t="shared" si="79"/>
        <v>214.81845004707304</v>
      </c>
      <c r="P106" s="41">
        <f t="shared" si="79"/>
        <v>212.18071032506325</v>
      </c>
      <c r="Q106" s="41">
        <f t="shared" si="79"/>
        <v>183.64396153685578</v>
      </c>
      <c r="R106" s="41">
        <f t="shared" si="79"/>
        <v>185.63620552330536</v>
      </c>
      <c r="S106" s="41">
        <f t="shared" si="79"/>
        <v>183.37904417995469</v>
      </c>
      <c r="T106" s="41">
        <f t="shared" si="79"/>
        <v>176.87333894873578</v>
      </c>
      <c r="U106" s="41">
        <f t="shared" si="79"/>
        <v>175.59310575998552</v>
      </c>
      <c r="V106" s="41">
        <f t="shared" si="79"/>
        <v>178.67803782221881</v>
      </c>
      <c r="W106" s="41">
        <f t="shared" si="79"/>
        <v>190.43500988494293</v>
      </c>
      <c r="X106" s="41">
        <f t="shared" si="79"/>
        <v>196.2246276845614</v>
      </c>
      <c r="Y106" s="41">
        <f t="shared" si="79"/>
        <v>194.32543094341261</v>
      </c>
      <c r="Z106" s="41">
        <f t="shared" si="79"/>
        <v>192.48911490199248</v>
      </c>
      <c r="AA106" s="41">
        <f t="shared" si="79"/>
        <v>190.71663713440861</v>
      </c>
      <c r="AB106" s="41">
        <f t="shared" si="79"/>
        <v>192.45374847711537</v>
      </c>
      <c r="AC106" s="41">
        <f t="shared" si="79"/>
        <v>188.22829452098003</v>
      </c>
      <c r="AD106" s="41">
        <f t="shared" si="79"/>
        <v>186.65322395673104</v>
      </c>
      <c r="AE106" s="41">
        <f t="shared" si="79"/>
        <v>185.14597002383863</v>
      </c>
      <c r="AF106" s="41">
        <f t="shared" si="79"/>
        <v>181.12398145288182</v>
      </c>
      <c r="AG106" s="41">
        <f t="shared" si="79"/>
        <v>185.7838374214536</v>
      </c>
      <c r="AH106" s="41">
        <f t="shared" si="79"/>
        <v>193.09823967365847</v>
      </c>
      <c r="AI106" s="41">
        <f t="shared" si="79"/>
        <v>200.41264192586334</v>
      </c>
      <c r="AJ106" s="41">
        <f t="shared" ref="AJ106:BO106" si="80">IF(Unit_of_account="Factor cost",(CO2e_values_factor_central_in-Traded_CO2e_values_factor_central_in)* Price_adjustment,(CO2e_values_factor_central_in-Traded_CO2e_values_factor_central_in)* Price_adjustment*Indirect_tax_correction_factor_in)</f>
        <v>208.6592011217013</v>
      </c>
      <c r="AK106" s="41">
        <f t="shared" si="80"/>
        <v>215.25539768527676</v>
      </c>
      <c r="AL106" s="41">
        <f t="shared" si="80"/>
        <v>220.20231201720591</v>
      </c>
      <c r="AM106" s="41">
        <f t="shared" si="80"/>
        <v>224.36223539411404</v>
      </c>
      <c r="AN106" s="41">
        <f t="shared" si="80"/>
        <v>230.31986488172569</v>
      </c>
      <c r="AO106" s="41">
        <f t="shared" si="80"/>
        <v>235.49274622160149</v>
      </c>
      <c r="AP106" s="41">
        <f t="shared" si="80"/>
        <v>239.02083144157547</v>
      </c>
      <c r="AQ106" s="41">
        <f t="shared" si="80"/>
        <v>245.21125778994906</v>
      </c>
      <c r="AR106" s="41">
        <f t="shared" si="80"/>
        <v>247.17564926349826</v>
      </c>
      <c r="AS106" s="41">
        <f t="shared" si="80"/>
        <v>250.88328400245069</v>
      </c>
      <c r="AT106" s="41">
        <f t="shared" si="80"/>
        <v>254.6465332624874</v>
      </c>
      <c r="AU106" s="41">
        <f t="shared" si="80"/>
        <v>258.4662312614247</v>
      </c>
      <c r="AV106" s="41">
        <f t="shared" si="80"/>
        <v>262.34322473034604</v>
      </c>
      <c r="AW106" s="41">
        <f t="shared" si="80"/>
        <v>266.27837310130116</v>
      </c>
      <c r="AX106" s="41">
        <f t="shared" si="80"/>
        <v>270.2725486978207</v>
      </c>
      <c r="AY106" s="41">
        <f t="shared" si="80"/>
        <v>274.326636928288</v>
      </c>
      <c r="AZ106" s="41">
        <f t="shared" si="80"/>
        <v>278.44153648221226</v>
      </c>
      <c r="BA106" s="41">
        <f t="shared" si="80"/>
        <v>282.61815952944539</v>
      </c>
      <c r="BB106" s="41">
        <f t="shared" si="80"/>
        <v>286.85743192238704</v>
      </c>
      <c r="BC106" s="41">
        <f t="shared" si="80"/>
        <v>291.16029340122287</v>
      </c>
      <c r="BD106" s="41">
        <f t="shared" si="80"/>
        <v>295.52769780224122</v>
      </c>
      <c r="BE106" s="41">
        <f t="shared" si="80"/>
        <v>299.96061326927475</v>
      </c>
      <c r="BF106" s="41">
        <f t="shared" si="80"/>
        <v>304.46002246831387</v>
      </c>
      <c r="BG106" s="41">
        <f t="shared" si="80"/>
        <v>309.02692280533853</v>
      </c>
      <c r="BH106" s="41">
        <f t="shared" si="80"/>
        <v>313.66232664741852</v>
      </c>
      <c r="BI106" s="41">
        <f t="shared" si="80"/>
        <v>318.36726154712983</v>
      </c>
      <c r="BJ106" s="41">
        <f t="shared" si="80"/>
        <v>323.14277047033676</v>
      </c>
      <c r="BK106" s="41">
        <f t="shared" si="80"/>
        <v>327.98991202739165</v>
      </c>
      <c r="BL106" s="41">
        <f t="shared" si="80"/>
        <v>332.9097607078026</v>
      </c>
      <c r="BM106" s="41">
        <f t="shared" si="80"/>
        <v>337.90340711841952</v>
      </c>
      <c r="BN106" s="41">
        <f t="shared" si="80"/>
        <v>342.97195822519581</v>
      </c>
      <c r="BO106" s="41">
        <f t="shared" si="80"/>
        <v>348.11653759857381</v>
      </c>
      <c r="BP106" s="41">
        <f t="shared" ref="BP106:CP106" si="81">IF(Unit_of_account="Factor cost",(CO2e_values_factor_central_in-Traded_CO2e_values_factor_central_in)* Price_adjustment,(CO2e_values_factor_central_in-Traded_CO2e_values_factor_central_in)* Price_adjustment*Indirect_tax_correction_factor_in)</f>
        <v>353.33828566255232</v>
      </c>
      <c r="BQ106" s="41">
        <f t="shared" si="81"/>
        <v>358.63835994749047</v>
      </c>
      <c r="BR106" s="41">
        <f t="shared" si="81"/>
        <v>364.01793534670287</v>
      </c>
      <c r="BS106" s="41">
        <f t="shared" si="81"/>
        <v>369.47820437690348</v>
      </c>
      <c r="BT106" s="41">
        <f t="shared" si="81"/>
        <v>375.02037744255699</v>
      </c>
      <c r="BU106" s="41">
        <f t="shared" si="81"/>
        <v>380.6456831041952</v>
      </c>
      <c r="BV106" s="41">
        <f t="shared" si="81"/>
        <v>386.35536835075806</v>
      </c>
      <c r="BW106" s="41">
        <f t="shared" si="81"/>
        <v>392.15069887601953</v>
      </c>
      <c r="BX106" s="41">
        <f t="shared" si="81"/>
        <v>398.03295935915986</v>
      </c>
      <c r="BY106" s="41">
        <f t="shared" si="81"/>
        <v>404.00345374954702</v>
      </c>
      <c r="BZ106" s="41">
        <f t="shared" si="81"/>
        <v>410.0635055557903</v>
      </c>
      <c r="CA106" s="41">
        <f t="shared" si="81"/>
        <v>416.21445813912703</v>
      </c>
      <c r="CB106" s="41">
        <f t="shared" si="81"/>
        <v>422.45767501121384</v>
      </c>
      <c r="CC106" s="41">
        <f t="shared" si="81"/>
        <v>428.79454013638201</v>
      </c>
      <c r="CD106" s="41">
        <f t="shared" si="81"/>
        <v>435.22645823842771</v>
      </c>
      <c r="CE106" s="41">
        <f t="shared" si="81"/>
        <v>441.75485511200395</v>
      </c>
      <c r="CF106" s="41">
        <f t="shared" si="81"/>
        <v>448.38117793868406</v>
      </c>
      <c r="CG106" s="41">
        <f t="shared" si="81"/>
        <v>455.10689560776444</v>
      </c>
      <c r="CH106" s="41">
        <f t="shared" si="81"/>
        <v>461.93349904188068</v>
      </c>
      <c r="CI106" s="41">
        <f t="shared" si="81"/>
        <v>468.86250152750893</v>
      </c>
      <c r="CJ106" s="41">
        <f t="shared" si="81"/>
        <v>475.89543905042137</v>
      </c>
      <c r="CK106" s="41">
        <f t="shared" si="81"/>
        <v>483.03387063617794</v>
      </c>
      <c r="CL106" s="41">
        <f t="shared" si="81"/>
        <v>490.27937869572042</v>
      </c>
      <c r="CM106" s="41">
        <f t="shared" si="81"/>
        <v>497.63356937615623</v>
      </c>
      <c r="CN106" s="41">
        <f t="shared" si="81"/>
        <v>505.09807291679851</v>
      </c>
      <c r="CO106" s="41">
        <f t="shared" si="81"/>
        <v>512.67454401055045</v>
      </c>
      <c r="CP106" s="41">
        <f t="shared" si="81"/>
        <v>520.3646621707087</v>
      </c>
      <c r="CQ106" s="39" t="s">
        <v>289</v>
      </c>
    </row>
    <row r="107" spans="2:95" outlineLevel="1" x14ac:dyDescent="0.35">
      <c r="B107" t="s">
        <v>191</v>
      </c>
      <c r="D107" s="41">
        <f t="shared" ref="D107:AI107" si="82">IF(Unit_of_account="Factor cost",(CO2e_values_factor_high_in-Traded_CO2e_values_factor_high_in)* Price_adjustment,(CO2e_values_factor_high_in-Traded_CO2e_values_factor_high_in)* Price_adjustment*Indirect_tax_correction_factor_in)</f>
        <v>285.02178266131301</v>
      </c>
      <c r="E107" s="41">
        <f t="shared" si="82"/>
        <v>290.62429964941953</v>
      </c>
      <c r="F107" s="41">
        <f t="shared" si="82"/>
        <v>301.49776696731396</v>
      </c>
      <c r="G107" s="41">
        <f t="shared" si="82"/>
        <v>309.32088282873895</v>
      </c>
      <c r="H107" s="41">
        <f t="shared" si="82"/>
        <v>313.05442637383362</v>
      </c>
      <c r="I107" s="41">
        <f t="shared" si="82"/>
        <v>316.86066796743518</v>
      </c>
      <c r="J107" s="41">
        <f t="shared" si="82"/>
        <v>322.82130463347926</v>
      </c>
      <c r="K107" s="41">
        <f t="shared" si="82"/>
        <v>327.81657538730349</v>
      </c>
      <c r="L107" s="41">
        <f t="shared" si="82"/>
        <v>311.04172181005453</v>
      </c>
      <c r="M107" s="41">
        <f t="shared" si="82"/>
        <v>316.19029121800025</v>
      </c>
      <c r="N107" s="41">
        <f t="shared" si="82"/>
        <v>319.33667528916448</v>
      </c>
      <c r="O107" s="41">
        <f t="shared" si="82"/>
        <v>316.50605271620896</v>
      </c>
      <c r="P107" s="41">
        <f t="shared" si="82"/>
        <v>312.54944313319419</v>
      </c>
      <c r="Q107" s="41">
        <f t="shared" si="82"/>
        <v>310.77492377528375</v>
      </c>
      <c r="R107" s="41">
        <f t="shared" si="82"/>
        <v>299.12298036495798</v>
      </c>
      <c r="S107" s="41">
        <f t="shared" si="82"/>
        <v>291.00066766493205</v>
      </c>
      <c r="T107" s="41">
        <f t="shared" si="82"/>
        <v>284.68688849810366</v>
      </c>
      <c r="U107" s="41">
        <f t="shared" si="82"/>
        <v>288.79490140497825</v>
      </c>
      <c r="V107" s="41">
        <f t="shared" si="82"/>
        <v>287.82453414332821</v>
      </c>
      <c r="W107" s="41">
        <f t="shared" si="82"/>
        <v>299.00103221241443</v>
      </c>
      <c r="X107" s="41">
        <f t="shared" si="82"/>
        <v>305.10187490184211</v>
      </c>
      <c r="Y107" s="41">
        <f t="shared" si="82"/>
        <v>302.68367712511895</v>
      </c>
      <c r="Z107" s="41">
        <f t="shared" si="82"/>
        <v>306.3881630879888</v>
      </c>
      <c r="AA107" s="41">
        <f t="shared" si="82"/>
        <v>308.46601712161294</v>
      </c>
      <c r="AB107" s="41">
        <f t="shared" si="82"/>
        <v>312.36347614067296</v>
      </c>
      <c r="AC107" s="41">
        <f t="shared" si="82"/>
        <v>310.33126855647009</v>
      </c>
      <c r="AD107" s="41">
        <f t="shared" si="82"/>
        <v>310.98284405509656</v>
      </c>
      <c r="AE107" s="41">
        <f t="shared" si="82"/>
        <v>312.597339170758</v>
      </c>
      <c r="AF107" s="41">
        <f t="shared" si="82"/>
        <v>312.5927190043227</v>
      </c>
      <c r="AG107" s="41">
        <f t="shared" si="82"/>
        <v>318.72130828718036</v>
      </c>
      <c r="AH107" s="41">
        <f t="shared" si="82"/>
        <v>327.53992499048763</v>
      </c>
      <c r="AI107" s="41">
        <f t="shared" si="82"/>
        <v>337.21973636379505</v>
      </c>
      <c r="AJ107" s="41">
        <f t="shared" ref="AJ107:BO107" si="83">IF(Unit_of_account="Factor cost",(CO2e_values_factor_high_in-Traded_CO2e_values_factor_high_in)* Price_adjustment,(CO2e_values_factor_high_in-Traded_CO2e_values_factor_high_in)* Price_adjustment*Indirect_tax_correction_factor_in)</f>
        <v>345.28360180755192</v>
      </c>
      <c r="AK107" s="41">
        <f t="shared" si="83"/>
        <v>355.17789665291514</v>
      </c>
      <c r="AL107" s="41">
        <f t="shared" si="83"/>
        <v>360.8758788108089</v>
      </c>
      <c r="AM107" s="41">
        <f t="shared" si="83"/>
        <v>367.54636121117102</v>
      </c>
      <c r="AN107" s="41">
        <f t="shared" si="83"/>
        <v>373.46862409758853</v>
      </c>
      <c r="AO107" s="41">
        <f t="shared" si="83"/>
        <v>382.08914077740224</v>
      </c>
      <c r="AP107" s="41">
        <f t="shared" si="83"/>
        <v>388.24246327736319</v>
      </c>
      <c r="AQ107" s="41">
        <f t="shared" si="83"/>
        <v>395.37511612492347</v>
      </c>
      <c r="AR107" s="41">
        <f t="shared" si="83"/>
        <v>400.90528734524742</v>
      </c>
      <c r="AS107" s="41">
        <f t="shared" si="83"/>
        <v>406.91886665542609</v>
      </c>
      <c r="AT107" s="41">
        <f t="shared" si="83"/>
        <v>413.02264965525728</v>
      </c>
      <c r="AU107" s="41">
        <f t="shared" si="83"/>
        <v>419.21798940008625</v>
      </c>
      <c r="AV107" s="41">
        <f t="shared" si="83"/>
        <v>425.50625924108738</v>
      </c>
      <c r="AW107" s="41">
        <f t="shared" si="83"/>
        <v>431.8888531297037</v>
      </c>
      <c r="AX107" s="41">
        <f t="shared" si="83"/>
        <v>438.36718592664926</v>
      </c>
      <c r="AY107" s="41">
        <f t="shared" si="83"/>
        <v>444.9426937155489</v>
      </c>
      <c r="AZ107" s="41">
        <f t="shared" si="83"/>
        <v>451.61683412128212</v>
      </c>
      <c r="BA107" s="41">
        <f t="shared" si="83"/>
        <v>458.39108663310128</v>
      </c>
      <c r="BB107" s="41">
        <f t="shared" si="83"/>
        <v>465.26695293259769</v>
      </c>
      <c r="BC107" s="41">
        <f t="shared" si="83"/>
        <v>472.24595722658665</v>
      </c>
      <c r="BD107" s="41">
        <f t="shared" si="83"/>
        <v>479.32964658498543</v>
      </c>
      <c r="BE107" s="41">
        <f t="shared" si="83"/>
        <v>486.51959128376012</v>
      </c>
      <c r="BF107" s="41">
        <f t="shared" si="83"/>
        <v>493.81738515301657</v>
      </c>
      <c r="BG107" s="41">
        <f t="shared" si="83"/>
        <v>501.22464593031174</v>
      </c>
      <c r="BH107" s="41">
        <f t="shared" si="83"/>
        <v>508.74301561926632</v>
      </c>
      <c r="BI107" s="41">
        <f t="shared" si="83"/>
        <v>516.37416085355528</v>
      </c>
      <c r="BJ107" s="41">
        <f t="shared" si="83"/>
        <v>524.11977326635849</v>
      </c>
      <c r="BK107" s="41">
        <f t="shared" si="83"/>
        <v>531.98156986535389</v>
      </c>
      <c r="BL107" s="41">
        <f t="shared" si="83"/>
        <v>539.96129341333415</v>
      </c>
      <c r="BM107" s="41">
        <f t="shared" si="83"/>
        <v>548.06071281453399</v>
      </c>
      <c r="BN107" s="41">
        <f t="shared" si="83"/>
        <v>556.28162350675211</v>
      </c>
      <c r="BO107" s="41">
        <f t="shared" si="83"/>
        <v>564.62584785935314</v>
      </c>
      <c r="BP107" s="41">
        <f t="shared" ref="BP107:CP107" si="84">IF(Unit_of_account="Factor cost",(CO2e_values_factor_high_in-Traded_CO2e_values_factor_high_in)* Price_adjustment,(CO2e_values_factor_high_in-Traded_CO2e_values_factor_high_in)* Price_adjustment*Indirect_tax_correction_factor_in)</f>
        <v>573.09523557724344</v>
      </c>
      <c r="BQ107" s="41">
        <f t="shared" si="84"/>
        <v>581.69166411090225</v>
      </c>
      <c r="BR107" s="41">
        <f t="shared" si="84"/>
        <v>590.41703907256556</v>
      </c>
      <c r="BS107" s="41">
        <f t="shared" si="84"/>
        <v>599.27329465865421</v>
      </c>
      <c r="BT107" s="41">
        <f t="shared" si="84"/>
        <v>608.26239407853382</v>
      </c>
      <c r="BU107" s="41">
        <f t="shared" si="84"/>
        <v>617.38632998971173</v>
      </c>
      <c r="BV107" s="41">
        <f t="shared" si="84"/>
        <v>626.64712493955744</v>
      </c>
      <c r="BW107" s="41">
        <f t="shared" si="84"/>
        <v>636.04683181365067</v>
      </c>
      <c r="BX107" s="41">
        <f t="shared" si="84"/>
        <v>645.5875342908555</v>
      </c>
      <c r="BY107" s="41">
        <f t="shared" si="84"/>
        <v>655.27134730521811</v>
      </c>
      <c r="BZ107" s="41">
        <f t="shared" si="84"/>
        <v>665.1004175147965</v>
      </c>
      <c r="CA107" s="41">
        <f t="shared" si="84"/>
        <v>675.07692377751835</v>
      </c>
      <c r="CB107" s="41">
        <f t="shared" si="84"/>
        <v>685.20307763418111</v>
      </c>
      <c r="CC107" s="41">
        <f t="shared" si="84"/>
        <v>695.4811237986936</v>
      </c>
      <c r="CD107" s="41">
        <f t="shared" si="84"/>
        <v>705.91334065567366</v>
      </c>
      <c r="CE107" s="41">
        <f t="shared" si="84"/>
        <v>716.50204076550892</v>
      </c>
      <c r="CF107" s="41">
        <f t="shared" si="84"/>
        <v>727.24957137699141</v>
      </c>
      <c r="CG107" s="41">
        <f t="shared" si="84"/>
        <v>738.15831494764643</v>
      </c>
      <c r="CH107" s="41">
        <f t="shared" si="84"/>
        <v>749.23068967186089</v>
      </c>
      <c r="CI107" s="41">
        <f t="shared" si="84"/>
        <v>760.46915001693878</v>
      </c>
      <c r="CJ107" s="41">
        <f t="shared" si="84"/>
        <v>771.87618726719279</v>
      </c>
      <c r="CK107" s="41">
        <f t="shared" si="84"/>
        <v>783.45433007620056</v>
      </c>
      <c r="CL107" s="41">
        <f t="shared" si="84"/>
        <v>795.20614502734361</v>
      </c>
      <c r="CM107" s="41">
        <f t="shared" si="84"/>
        <v>807.13423720275364</v>
      </c>
      <c r="CN107" s="41">
        <f t="shared" si="84"/>
        <v>819.24125076079486</v>
      </c>
      <c r="CO107" s="41">
        <f t="shared" si="84"/>
        <v>831.52986952220692</v>
      </c>
      <c r="CP107" s="41">
        <f t="shared" si="84"/>
        <v>844.00281756503978</v>
      </c>
      <c r="CQ107" s="39" t="s">
        <v>290</v>
      </c>
    </row>
    <row r="108" spans="2:95" outlineLevel="1" x14ac:dyDescent="0.35"/>
    <row r="109" spans="2:95" s="44" customFormat="1" ht="15.5" outlineLevel="1" x14ac:dyDescent="0.35">
      <c r="B109" s="44" t="s">
        <v>230</v>
      </c>
    </row>
    <row r="110" spans="2:95" outlineLevel="1" x14ac:dyDescent="0.35">
      <c r="B110" s="39" t="s">
        <v>194</v>
      </c>
    </row>
    <row r="111" spans="2:95" outlineLevel="1" x14ac:dyDescent="0.35">
      <c r="B111" t="s">
        <v>195</v>
      </c>
      <c r="D111" s="41">
        <f t="shared" ref="D111:AI111" si="85">CO2e_values_traded_adjusted_market_low*-Traded_emissions_TOTAL_change</f>
        <v>0</v>
      </c>
      <c r="E111" s="41">
        <f t="shared" si="85"/>
        <v>0</v>
      </c>
      <c r="F111" s="41">
        <f t="shared" si="85"/>
        <v>0</v>
      </c>
      <c r="G111" s="41">
        <f t="shared" si="85"/>
        <v>0</v>
      </c>
      <c r="H111" s="41">
        <f t="shared" si="85"/>
        <v>0</v>
      </c>
      <c r="I111" s="41">
        <f t="shared" si="85"/>
        <v>0</v>
      </c>
      <c r="J111" s="41">
        <f t="shared" si="85"/>
        <v>0</v>
      </c>
      <c r="K111" s="41">
        <f t="shared" si="85"/>
        <v>0</v>
      </c>
      <c r="L111" s="41">
        <f t="shared" si="85"/>
        <v>0</v>
      </c>
      <c r="M111" s="41">
        <f t="shared" si="85"/>
        <v>0</v>
      </c>
      <c r="N111" s="41">
        <f t="shared" si="85"/>
        <v>0</v>
      </c>
      <c r="O111" s="41">
        <f t="shared" si="85"/>
        <v>0</v>
      </c>
      <c r="P111" s="41">
        <f t="shared" si="85"/>
        <v>0</v>
      </c>
      <c r="Q111" s="41">
        <f t="shared" si="85"/>
        <v>0</v>
      </c>
      <c r="R111" s="41">
        <f t="shared" si="85"/>
        <v>0</v>
      </c>
      <c r="S111" s="41">
        <f t="shared" si="85"/>
        <v>0</v>
      </c>
      <c r="T111" s="41">
        <f t="shared" si="85"/>
        <v>0</v>
      </c>
      <c r="U111" s="41">
        <f t="shared" si="85"/>
        <v>0</v>
      </c>
      <c r="V111" s="41">
        <f t="shared" si="85"/>
        <v>0</v>
      </c>
      <c r="W111" s="41">
        <f t="shared" si="85"/>
        <v>0</v>
      </c>
      <c r="X111" s="41">
        <f t="shared" si="85"/>
        <v>0</v>
      </c>
      <c r="Y111" s="41">
        <f t="shared" si="85"/>
        <v>0</v>
      </c>
      <c r="Z111" s="41">
        <f t="shared" si="85"/>
        <v>0</v>
      </c>
      <c r="AA111" s="41">
        <f t="shared" si="85"/>
        <v>0</v>
      </c>
      <c r="AB111" s="41">
        <f t="shared" si="85"/>
        <v>0</v>
      </c>
      <c r="AC111" s="41">
        <f t="shared" si="85"/>
        <v>0</v>
      </c>
      <c r="AD111" s="41">
        <f t="shared" si="85"/>
        <v>0</v>
      </c>
      <c r="AE111" s="41">
        <f t="shared" si="85"/>
        <v>0</v>
      </c>
      <c r="AF111" s="41">
        <f t="shared" si="85"/>
        <v>0</v>
      </c>
      <c r="AG111" s="41">
        <f t="shared" si="85"/>
        <v>0</v>
      </c>
      <c r="AH111" s="41">
        <f t="shared" si="85"/>
        <v>0</v>
      </c>
      <c r="AI111" s="41">
        <f t="shared" si="85"/>
        <v>0</v>
      </c>
      <c r="AJ111" s="41">
        <f t="shared" ref="AJ111:BO111" si="86">CO2e_values_traded_adjusted_market_low*-Traded_emissions_TOTAL_change</f>
        <v>0</v>
      </c>
      <c r="AK111" s="41">
        <f t="shared" si="86"/>
        <v>0</v>
      </c>
      <c r="AL111" s="41">
        <f t="shared" si="86"/>
        <v>0</v>
      </c>
      <c r="AM111" s="41">
        <f t="shared" si="86"/>
        <v>0</v>
      </c>
      <c r="AN111" s="41">
        <f t="shared" si="86"/>
        <v>0</v>
      </c>
      <c r="AO111" s="41">
        <f t="shared" si="86"/>
        <v>0</v>
      </c>
      <c r="AP111" s="41">
        <f t="shared" si="86"/>
        <v>0</v>
      </c>
      <c r="AQ111" s="41">
        <f t="shared" si="86"/>
        <v>0</v>
      </c>
      <c r="AR111" s="41">
        <f t="shared" si="86"/>
        <v>0</v>
      </c>
      <c r="AS111" s="41">
        <f t="shared" si="86"/>
        <v>0</v>
      </c>
      <c r="AT111" s="41">
        <f t="shared" si="86"/>
        <v>0</v>
      </c>
      <c r="AU111" s="41">
        <f t="shared" si="86"/>
        <v>0</v>
      </c>
      <c r="AV111" s="41">
        <f t="shared" si="86"/>
        <v>0</v>
      </c>
      <c r="AW111" s="41">
        <f t="shared" si="86"/>
        <v>0</v>
      </c>
      <c r="AX111" s="41">
        <f t="shared" si="86"/>
        <v>0</v>
      </c>
      <c r="AY111" s="41">
        <f t="shared" si="86"/>
        <v>0</v>
      </c>
      <c r="AZ111" s="41">
        <f t="shared" si="86"/>
        <v>0</v>
      </c>
      <c r="BA111" s="41">
        <f t="shared" si="86"/>
        <v>0</v>
      </c>
      <c r="BB111" s="41">
        <f t="shared" si="86"/>
        <v>0</v>
      </c>
      <c r="BC111" s="41">
        <f t="shared" si="86"/>
        <v>0</v>
      </c>
      <c r="BD111" s="41">
        <f t="shared" si="86"/>
        <v>0</v>
      </c>
      <c r="BE111" s="41">
        <f t="shared" si="86"/>
        <v>0</v>
      </c>
      <c r="BF111" s="41">
        <f t="shared" si="86"/>
        <v>0</v>
      </c>
      <c r="BG111" s="41">
        <f t="shared" si="86"/>
        <v>0</v>
      </c>
      <c r="BH111" s="41">
        <f t="shared" si="86"/>
        <v>0</v>
      </c>
      <c r="BI111" s="41">
        <f t="shared" si="86"/>
        <v>0</v>
      </c>
      <c r="BJ111" s="41">
        <f t="shared" si="86"/>
        <v>0</v>
      </c>
      <c r="BK111" s="41">
        <f t="shared" si="86"/>
        <v>0</v>
      </c>
      <c r="BL111" s="41">
        <f t="shared" si="86"/>
        <v>0</v>
      </c>
      <c r="BM111" s="41">
        <f t="shared" si="86"/>
        <v>0</v>
      </c>
      <c r="BN111" s="41">
        <f t="shared" si="86"/>
        <v>0</v>
      </c>
      <c r="BO111" s="41">
        <f t="shared" si="86"/>
        <v>0</v>
      </c>
      <c r="BP111" s="41">
        <f t="shared" ref="BP111:CP111" si="87">CO2e_values_traded_adjusted_market_low*-Traded_emissions_TOTAL_change</f>
        <v>0</v>
      </c>
      <c r="BQ111" s="41">
        <f t="shared" si="87"/>
        <v>0</v>
      </c>
      <c r="BR111" s="41">
        <f t="shared" si="87"/>
        <v>0</v>
      </c>
      <c r="BS111" s="41">
        <f t="shared" si="87"/>
        <v>0</v>
      </c>
      <c r="BT111" s="41">
        <f t="shared" si="87"/>
        <v>0</v>
      </c>
      <c r="BU111" s="41">
        <f t="shared" si="87"/>
        <v>0</v>
      </c>
      <c r="BV111" s="41">
        <f t="shared" si="87"/>
        <v>0</v>
      </c>
      <c r="BW111" s="41">
        <f t="shared" si="87"/>
        <v>0</v>
      </c>
      <c r="BX111" s="41">
        <f t="shared" si="87"/>
        <v>0</v>
      </c>
      <c r="BY111" s="41">
        <f t="shared" si="87"/>
        <v>0</v>
      </c>
      <c r="BZ111" s="41">
        <f t="shared" si="87"/>
        <v>0</v>
      </c>
      <c r="CA111" s="41">
        <f t="shared" si="87"/>
        <v>0</v>
      </c>
      <c r="CB111" s="41">
        <f t="shared" si="87"/>
        <v>0</v>
      </c>
      <c r="CC111" s="41">
        <f t="shared" si="87"/>
        <v>0</v>
      </c>
      <c r="CD111" s="41">
        <f t="shared" si="87"/>
        <v>0</v>
      </c>
      <c r="CE111" s="41">
        <f t="shared" si="87"/>
        <v>0</v>
      </c>
      <c r="CF111" s="41">
        <f t="shared" si="87"/>
        <v>0</v>
      </c>
      <c r="CG111" s="41">
        <f t="shared" si="87"/>
        <v>0</v>
      </c>
      <c r="CH111" s="41">
        <f t="shared" si="87"/>
        <v>0</v>
      </c>
      <c r="CI111" s="41">
        <f t="shared" si="87"/>
        <v>0</v>
      </c>
      <c r="CJ111" s="41">
        <f t="shared" si="87"/>
        <v>0</v>
      </c>
      <c r="CK111" s="41">
        <f t="shared" si="87"/>
        <v>0</v>
      </c>
      <c r="CL111" s="41">
        <f t="shared" si="87"/>
        <v>0</v>
      </c>
      <c r="CM111" s="41">
        <f t="shared" si="87"/>
        <v>0</v>
      </c>
      <c r="CN111" s="41">
        <f t="shared" si="87"/>
        <v>0</v>
      </c>
      <c r="CO111" s="41">
        <f t="shared" si="87"/>
        <v>0</v>
      </c>
      <c r="CP111" s="41">
        <f t="shared" si="87"/>
        <v>0</v>
      </c>
      <c r="CQ111" s="39" t="s">
        <v>196</v>
      </c>
    </row>
    <row r="112" spans="2:95" outlineLevel="1" x14ac:dyDescent="0.35">
      <c r="B112" t="s">
        <v>197</v>
      </c>
      <c r="D112" s="41">
        <f t="shared" ref="D112:AI112" si="88">CO2e_values_traded_adjusted_market_central*-Traded_emissions_TOTAL_change</f>
        <v>0</v>
      </c>
      <c r="E112" s="41">
        <f t="shared" si="88"/>
        <v>0</v>
      </c>
      <c r="F112" s="41">
        <f t="shared" si="88"/>
        <v>0</v>
      </c>
      <c r="G112" s="41">
        <f t="shared" si="88"/>
        <v>0</v>
      </c>
      <c r="H112" s="41">
        <f t="shared" si="88"/>
        <v>0</v>
      </c>
      <c r="I112" s="41">
        <f t="shared" si="88"/>
        <v>0</v>
      </c>
      <c r="J112" s="41">
        <f t="shared" si="88"/>
        <v>0</v>
      </c>
      <c r="K112" s="41">
        <f t="shared" si="88"/>
        <v>0</v>
      </c>
      <c r="L112" s="41">
        <f t="shared" si="88"/>
        <v>0</v>
      </c>
      <c r="M112" s="41">
        <f t="shared" si="88"/>
        <v>0</v>
      </c>
      <c r="N112" s="41">
        <f t="shared" si="88"/>
        <v>0</v>
      </c>
      <c r="O112" s="41">
        <f t="shared" si="88"/>
        <v>0</v>
      </c>
      <c r="P112" s="41">
        <f t="shared" si="88"/>
        <v>0</v>
      </c>
      <c r="Q112" s="41">
        <f t="shared" si="88"/>
        <v>0</v>
      </c>
      <c r="R112" s="41">
        <f t="shared" si="88"/>
        <v>0</v>
      </c>
      <c r="S112" s="41">
        <f t="shared" si="88"/>
        <v>0</v>
      </c>
      <c r="T112" s="41">
        <f t="shared" si="88"/>
        <v>0</v>
      </c>
      <c r="U112" s="41">
        <f t="shared" si="88"/>
        <v>0</v>
      </c>
      <c r="V112" s="41">
        <f t="shared" si="88"/>
        <v>0</v>
      </c>
      <c r="W112" s="41">
        <f t="shared" si="88"/>
        <v>0</v>
      </c>
      <c r="X112" s="41">
        <f t="shared" si="88"/>
        <v>0</v>
      </c>
      <c r="Y112" s="41">
        <f t="shared" si="88"/>
        <v>0</v>
      </c>
      <c r="Z112" s="41">
        <f t="shared" si="88"/>
        <v>0</v>
      </c>
      <c r="AA112" s="41">
        <f t="shared" si="88"/>
        <v>0</v>
      </c>
      <c r="AB112" s="41">
        <f t="shared" si="88"/>
        <v>0</v>
      </c>
      <c r="AC112" s="41">
        <f t="shared" si="88"/>
        <v>0</v>
      </c>
      <c r="AD112" s="41">
        <f t="shared" si="88"/>
        <v>0</v>
      </c>
      <c r="AE112" s="41">
        <f t="shared" si="88"/>
        <v>0</v>
      </c>
      <c r="AF112" s="41">
        <f t="shared" si="88"/>
        <v>0</v>
      </c>
      <c r="AG112" s="41">
        <f t="shared" si="88"/>
        <v>0</v>
      </c>
      <c r="AH112" s="41">
        <f t="shared" si="88"/>
        <v>0</v>
      </c>
      <c r="AI112" s="41">
        <f t="shared" si="88"/>
        <v>0</v>
      </c>
      <c r="AJ112" s="41">
        <f t="shared" ref="AJ112:BO112" si="89">CO2e_values_traded_adjusted_market_central*-Traded_emissions_TOTAL_change</f>
        <v>0</v>
      </c>
      <c r="AK112" s="41">
        <f t="shared" si="89"/>
        <v>0</v>
      </c>
      <c r="AL112" s="41">
        <f t="shared" si="89"/>
        <v>0</v>
      </c>
      <c r="AM112" s="41">
        <f t="shared" si="89"/>
        <v>0</v>
      </c>
      <c r="AN112" s="41">
        <f t="shared" si="89"/>
        <v>0</v>
      </c>
      <c r="AO112" s="41">
        <f t="shared" si="89"/>
        <v>0</v>
      </c>
      <c r="AP112" s="41">
        <f t="shared" si="89"/>
        <v>0</v>
      </c>
      <c r="AQ112" s="41">
        <f t="shared" si="89"/>
        <v>0</v>
      </c>
      <c r="AR112" s="41">
        <f t="shared" si="89"/>
        <v>0</v>
      </c>
      <c r="AS112" s="41">
        <f t="shared" si="89"/>
        <v>0</v>
      </c>
      <c r="AT112" s="41">
        <f t="shared" si="89"/>
        <v>0</v>
      </c>
      <c r="AU112" s="41">
        <f t="shared" si="89"/>
        <v>0</v>
      </c>
      <c r="AV112" s="41">
        <f t="shared" si="89"/>
        <v>0</v>
      </c>
      <c r="AW112" s="41">
        <f t="shared" si="89"/>
        <v>0</v>
      </c>
      <c r="AX112" s="41">
        <f t="shared" si="89"/>
        <v>0</v>
      </c>
      <c r="AY112" s="41">
        <f t="shared" si="89"/>
        <v>0</v>
      </c>
      <c r="AZ112" s="41">
        <f t="shared" si="89"/>
        <v>0</v>
      </c>
      <c r="BA112" s="41">
        <f t="shared" si="89"/>
        <v>0</v>
      </c>
      <c r="BB112" s="41">
        <f t="shared" si="89"/>
        <v>0</v>
      </c>
      <c r="BC112" s="41">
        <f t="shared" si="89"/>
        <v>0</v>
      </c>
      <c r="BD112" s="41">
        <f t="shared" si="89"/>
        <v>0</v>
      </c>
      <c r="BE112" s="41">
        <f t="shared" si="89"/>
        <v>0</v>
      </c>
      <c r="BF112" s="41">
        <f t="shared" si="89"/>
        <v>0</v>
      </c>
      <c r="BG112" s="41">
        <f t="shared" si="89"/>
        <v>0</v>
      </c>
      <c r="BH112" s="41">
        <f t="shared" si="89"/>
        <v>0</v>
      </c>
      <c r="BI112" s="41">
        <f t="shared" si="89"/>
        <v>0</v>
      </c>
      <c r="BJ112" s="41">
        <f t="shared" si="89"/>
        <v>0</v>
      </c>
      <c r="BK112" s="41">
        <f t="shared" si="89"/>
        <v>0</v>
      </c>
      <c r="BL112" s="41">
        <f t="shared" si="89"/>
        <v>0</v>
      </c>
      <c r="BM112" s="41">
        <f t="shared" si="89"/>
        <v>0</v>
      </c>
      <c r="BN112" s="41">
        <f t="shared" si="89"/>
        <v>0</v>
      </c>
      <c r="BO112" s="41">
        <f t="shared" si="89"/>
        <v>0</v>
      </c>
      <c r="BP112" s="41">
        <f t="shared" ref="BP112:CP112" si="90">CO2e_values_traded_adjusted_market_central*-Traded_emissions_TOTAL_change</f>
        <v>0</v>
      </c>
      <c r="BQ112" s="41">
        <f t="shared" si="90"/>
        <v>0</v>
      </c>
      <c r="BR112" s="41">
        <f t="shared" si="90"/>
        <v>0</v>
      </c>
      <c r="BS112" s="41">
        <f t="shared" si="90"/>
        <v>0</v>
      </c>
      <c r="BT112" s="41">
        <f t="shared" si="90"/>
        <v>0</v>
      </c>
      <c r="BU112" s="41">
        <f t="shared" si="90"/>
        <v>0</v>
      </c>
      <c r="BV112" s="41">
        <f t="shared" si="90"/>
        <v>0</v>
      </c>
      <c r="BW112" s="41">
        <f t="shared" si="90"/>
        <v>0</v>
      </c>
      <c r="BX112" s="41">
        <f t="shared" si="90"/>
        <v>0</v>
      </c>
      <c r="BY112" s="41">
        <f t="shared" si="90"/>
        <v>0</v>
      </c>
      <c r="BZ112" s="41">
        <f t="shared" si="90"/>
        <v>0</v>
      </c>
      <c r="CA112" s="41">
        <f t="shared" si="90"/>
        <v>0</v>
      </c>
      <c r="CB112" s="41">
        <f t="shared" si="90"/>
        <v>0</v>
      </c>
      <c r="CC112" s="41">
        <f t="shared" si="90"/>
        <v>0</v>
      </c>
      <c r="CD112" s="41">
        <f t="shared" si="90"/>
        <v>0</v>
      </c>
      <c r="CE112" s="41">
        <f t="shared" si="90"/>
        <v>0</v>
      </c>
      <c r="CF112" s="41">
        <f t="shared" si="90"/>
        <v>0</v>
      </c>
      <c r="CG112" s="41">
        <f t="shared" si="90"/>
        <v>0</v>
      </c>
      <c r="CH112" s="41">
        <f t="shared" si="90"/>
        <v>0</v>
      </c>
      <c r="CI112" s="41">
        <f t="shared" si="90"/>
        <v>0</v>
      </c>
      <c r="CJ112" s="41">
        <f t="shared" si="90"/>
        <v>0</v>
      </c>
      <c r="CK112" s="41">
        <f t="shared" si="90"/>
        <v>0</v>
      </c>
      <c r="CL112" s="41">
        <f t="shared" si="90"/>
        <v>0</v>
      </c>
      <c r="CM112" s="41">
        <f t="shared" si="90"/>
        <v>0</v>
      </c>
      <c r="CN112" s="41">
        <f t="shared" si="90"/>
        <v>0</v>
      </c>
      <c r="CO112" s="41">
        <f t="shared" si="90"/>
        <v>0</v>
      </c>
      <c r="CP112" s="41">
        <f t="shared" si="90"/>
        <v>0</v>
      </c>
      <c r="CQ112" s="39" t="s">
        <v>198</v>
      </c>
    </row>
    <row r="113" spans="2:95" outlineLevel="1" x14ac:dyDescent="0.35">
      <c r="B113" t="s">
        <v>199</v>
      </c>
      <c r="D113" s="41">
        <f t="shared" ref="D113:AI113" si="91">CO2e_values_traded_adjusted_market_high*-Traded_emissions_TOTAL_change</f>
        <v>0</v>
      </c>
      <c r="E113" s="41">
        <f t="shared" si="91"/>
        <v>0</v>
      </c>
      <c r="F113" s="41">
        <f t="shared" si="91"/>
        <v>0</v>
      </c>
      <c r="G113" s="41">
        <f t="shared" si="91"/>
        <v>0</v>
      </c>
      <c r="H113" s="41">
        <f t="shared" si="91"/>
        <v>0</v>
      </c>
      <c r="I113" s="41">
        <f t="shared" si="91"/>
        <v>0</v>
      </c>
      <c r="J113" s="41">
        <f t="shared" si="91"/>
        <v>0</v>
      </c>
      <c r="K113" s="41">
        <f t="shared" si="91"/>
        <v>0</v>
      </c>
      <c r="L113" s="41">
        <f t="shared" si="91"/>
        <v>0</v>
      </c>
      <c r="M113" s="41">
        <f t="shared" si="91"/>
        <v>0</v>
      </c>
      <c r="N113" s="41">
        <f t="shared" si="91"/>
        <v>0</v>
      </c>
      <c r="O113" s="41">
        <f t="shared" si="91"/>
        <v>0</v>
      </c>
      <c r="P113" s="41">
        <f t="shared" si="91"/>
        <v>0</v>
      </c>
      <c r="Q113" s="41">
        <f t="shared" si="91"/>
        <v>0</v>
      </c>
      <c r="R113" s="41">
        <f t="shared" si="91"/>
        <v>0</v>
      </c>
      <c r="S113" s="41">
        <f t="shared" si="91"/>
        <v>0</v>
      </c>
      <c r="T113" s="41">
        <f t="shared" si="91"/>
        <v>0</v>
      </c>
      <c r="U113" s="41">
        <f t="shared" si="91"/>
        <v>0</v>
      </c>
      <c r="V113" s="41">
        <f t="shared" si="91"/>
        <v>0</v>
      </c>
      <c r="W113" s="41">
        <f t="shared" si="91"/>
        <v>0</v>
      </c>
      <c r="X113" s="41">
        <f t="shared" si="91"/>
        <v>0</v>
      </c>
      <c r="Y113" s="41">
        <f t="shared" si="91"/>
        <v>0</v>
      </c>
      <c r="Z113" s="41">
        <f t="shared" si="91"/>
        <v>0</v>
      </c>
      <c r="AA113" s="41">
        <f t="shared" si="91"/>
        <v>0</v>
      </c>
      <c r="AB113" s="41">
        <f t="shared" si="91"/>
        <v>0</v>
      </c>
      <c r="AC113" s="41">
        <f t="shared" si="91"/>
        <v>0</v>
      </c>
      <c r="AD113" s="41">
        <f t="shared" si="91"/>
        <v>0</v>
      </c>
      <c r="AE113" s="41">
        <f t="shared" si="91"/>
        <v>0</v>
      </c>
      <c r="AF113" s="41">
        <f t="shared" si="91"/>
        <v>0</v>
      </c>
      <c r="AG113" s="41">
        <f t="shared" si="91"/>
        <v>0</v>
      </c>
      <c r="AH113" s="41">
        <f t="shared" si="91"/>
        <v>0</v>
      </c>
      <c r="AI113" s="41">
        <f t="shared" si="91"/>
        <v>0</v>
      </c>
      <c r="AJ113" s="41">
        <f t="shared" ref="AJ113:BO113" si="92">CO2e_values_traded_adjusted_market_high*-Traded_emissions_TOTAL_change</f>
        <v>0</v>
      </c>
      <c r="AK113" s="41">
        <f t="shared" si="92"/>
        <v>0</v>
      </c>
      <c r="AL113" s="41">
        <f t="shared" si="92"/>
        <v>0</v>
      </c>
      <c r="AM113" s="41">
        <f t="shared" si="92"/>
        <v>0</v>
      </c>
      <c r="AN113" s="41">
        <f t="shared" si="92"/>
        <v>0</v>
      </c>
      <c r="AO113" s="41">
        <f t="shared" si="92"/>
        <v>0</v>
      </c>
      <c r="AP113" s="41">
        <f t="shared" si="92"/>
        <v>0</v>
      </c>
      <c r="AQ113" s="41">
        <f t="shared" si="92"/>
        <v>0</v>
      </c>
      <c r="AR113" s="41">
        <f t="shared" si="92"/>
        <v>0</v>
      </c>
      <c r="AS113" s="41">
        <f t="shared" si="92"/>
        <v>0</v>
      </c>
      <c r="AT113" s="41">
        <f t="shared" si="92"/>
        <v>0</v>
      </c>
      <c r="AU113" s="41">
        <f t="shared" si="92"/>
        <v>0</v>
      </c>
      <c r="AV113" s="41">
        <f t="shared" si="92"/>
        <v>0</v>
      </c>
      <c r="AW113" s="41">
        <f t="shared" si="92"/>
        <v>0</v>
      </c>
      <c r="AX113" s="41">
        <f t="shared" si="92"/>
        <v>0</v>
      </c>
      <c r="AY113" s="41">
        <f t="shared" si="92"/>
        <v>0</v>
      </c>
      <c r="AZ113" s="41">
        <f t="shared" si="92"/>
        <v>0</v>
      </c>
      <c r="BA113" s="41">
        <f t="shared" si="92"/>
        <v>0</v>
      </c>
      <c r="BB113" s="41">
        <f t="shared" si="92"/>
        <v>0</v>
      </c>
      <c r="BC113" s="41">
        <f t="shared" si="92"/>
        <v>0</v>
      </c>
      <c r="BD113" s="41">
        <f t="shared" si="92"/>
        <v>0</v>
      </c>
      <c r="BE113" s="41">
        <f t="shared" si="92"/>
        <v>0</v>
      </c>
      <c r="BF113" s="41">
        <f t="shared" si="92"/>
        <v>0</v>
      </c>
      <c r="BG113" s="41">
        <f t="shared" si="92"/>
        <v>0</v>
      </c>
      <c r="BH113" s="41">
        <f t="shared" si="92"/>
        <v>0</v>
      </c>
      <c r="BI113" s="41">
        <f t="shared" si="92"/>
        <v>0</v>
      </c>
      <c r="BJ113" s="41">
        <f t="shared" si="92"/>
        <v>0</v>
      </c>
      <c r="BK113" s="41">
        <f t="shared" si="92"/>
        <v>0</v>
      </c>
      <c r="BL113" s="41">
        <f t="shared" si="92"/>
        <v>0</v>
      </c>
      <c r="BM113" s="41">
        <f t="shared" si="92"/>
        <v>0</v>
      </c>
      <c r="BN113" s="41">
        <f t="shared" si="92"/>
        <v>0</v>
      </c>
      <c r="BO113" s="41">
        <f t="shared" si="92"/>
        <v>0</v>
      </c>
      <c r="BP113" s="41">
        <f t="shared" ref="BP113:CP113" si="93">CO2e_values_traded_adjusted_market_high*-Traded_emissions_TOTAL_change</f>
        <v>0</v>
      </c>
      <c r="BQ113" s="41">
        <f t="shared" si="93"/>
        <v>0</v>
      </c>
      <c r="BR113" s="41">
        <f t="shared" si="93"/>
        <v>0</v>
      </c>
      <c r="BS113" s="41">
        <f t="shared" si="93"/>
        <v>0</v>
      </c>
      <c r="BT113" s="41">
        <f t="shared" si="93"/>
        <v>0</v>
      </c>
      <c r="BU113" s="41">
        <f t="shared" si="93"/>
        <v>0</v>
      </c>
      <c r="BV113" s="41">
        <f t="shared" si="93"/>
        <v>0</v>
      </c>
      <c r="BW113" s="41">
        <f t="shared" si="93"/>
        <v>0</v>
      </c>
      <c r="BX113" s="41">
        <f t="shared" si="93"/>
        <v>0</v>
      </c>
      <c r="BY113" s="41">
        <f t="shared" si="93"/>
        <v>0</v>
      </c>
      <c r="BZ113" s="41">
        <f t="shared" si="93"/>
        <v>0</v>
      </c>
      <c r="CA113" s="41">
        <f t="shared" si="93"/>
        <v>0</v>
      </c>
      <c r="CB113" s="41">
        <f t="shared" si="93"/>
        <v>0</v>
      </c>
      <c r="CC113" s="41">
        <f t="shared" si="93"/>
        <v>0</v>
      </c>
      <c r="CD113" s="41">
        <f t="shared" si="93"/>
        <v>0</v>
      </c>
      <c r="CE113" s="41">
        <f t="shared" si="93"/>
        <v>0</v>
      </c>
      <c r="CF113" s="41">
        <f t="shared" si="93"/>
        <v>0</v>
      </c>
      <c r="CG113" s="41">
        <f t="shared" si="93"/>
        <v>0</v>
      </c>
      <c r="CH113" s="41">
        <f t="shared" si="93"/>
        <v>0</v>
      </c>
      <c r="CI113" s="41">
        <f t="shared" si="93"/>
        <v>0</v>
      </c>
      <c r="CJ113" s="41">
        <f t="shared" si="93"/>
        <v>0</v>
      </c>
      <c r="CK113" s="41">
        <f t="shared" si="93"/>
        <v>0</v>
      </c>
      <c r="CL113" s="41">
        <f t="shared" si="93"/>
        <v>0</v>
      </c>
      <c r="CM113" s="41">
        <f t="shared" si="93"/>
        <v>0</v>
      </c>
      <c r="CN113" s="41">
        <f t="shared" si="93"/>
        <v>0</v>
      </c>
      <c r="CO113" s="41">
        <f t="shared" si="93"/>
        <v>0</v>
      </c>
      <c r="CP113" s="41">
        <f t="shared" si="93"/>
        <v>0</v>
      </c>
      <c r="CQ113" s="39" t="s">
        <v>200</v>
      </c>
    </row>
    <row r="114" spans="2:95" x14ac:dyDescent="0.35">
      <c r="D114" s="39"/>
    </row>
    <row r="115" spans="2:95" s="43" customFormat="1" ht="18.5" x14ac:dyDescent="0.45">
      <c r="B115" s="43" t="s">
        <v>201</v>
      </c>
    </row>
    <row r="116" spans="2:95" outlineLevel="1" x14ac:dyDescent="0.35"/>
    <row r="117" spans="2:95" s="44" customFormat="1" ht="15.5" outlineLevel="1" x14ac:dyDescent="0.35">
      <c r="B117" s="44" t="s">
        <v>202</v>
      </c>
    </row>
    <row r="118" spans="2:95" outlineLevel="1" x14ac:dyDescent="0.35"/>
    <row r="119" spans="2:95" outlineLevel="1" x14ac:dyDescent="0.35">
      <c r="B119" t="s">
        <v>51</v>
      </c>
      <c r="C119" s="54">
        <f>Current_year_in</f>
        <v>2024</v>
      </c>
      <c r="D119" s="39" t="s">
        <v>203</v>
      </c>
    </row>
    <row r="120" spans="2:95" outlineLevel="1" x14ac:dyDescent="0.35">
      <c r="B120" t="s">
        <v>77</v>
      </c>
      <c r="C120">
        <f>PV_base_year_in</f>
        <v>2010</v>
      </c>
      <c r="D120" s="39" t="s">
        <v>204</v>
      </c>
    </row>
    <row r="121" spans="2:95" outlineLevel="1" x14ac:dyDescent="0.35">
      <c r="B121" t="s">
        <v>205</v>
      </c>
      <c r="C121">
        <f>Discount_period_1_in</f>
        <v>30</v>
      </c>
      <c r="D121" s="39" t="s">
        <v>206</v>
      </c>
    </row>
    <row r="122" spans="2:95" outlineLevel="1" x14ac:dyDescent="0.35">
      <c r="B122" t="s">
        <v>207</v>
      </c>
      <c r="C122">
        <f>Discount_period_2_in</f>
        <v>75</v>
      </c>
      <c r="D122" s="39" t="s">
        <v>208</v>
      </c>
    </row>
    <row r="123" spans="2:95" outlineLevel="1" x14ac:dyDescent="0.35">
      <c r="B123" t="s">
        <v>209</v>
      </c>
      <c r="C123">
        <f>Discount_period_3_in</f>
        <v>125</v>
      </c>
      <c r="D123" s="39" t="s">
        <v>210</v>
      </c>
    </row>
    <row r="124" spans="2:95" outlineLevel="1" x14ac:dyDescent="0.35"/>
    <row r="125" spans="2:95" outlineLevel="1" x14ac:dyDescent="0.35">
      <c r="B125" s="39" t="s">
        <v>156</v>
      </c>
    </row>
    <row r="126" spans="2:95" outlineLevel="1" x14ac:dyDescent="0.35">
      <c r="B126" t="s">
        <v>81</v>
      </c>
      <c r="D126">
        <f t="shared" ref="D126:AI126" si="94">AND(year&gt;PV_base_year,year&lt;=(Current_year+Discount_period_1))*1</f>
        <v>0</v>
      </c>
      <c r="E126">
        <f t="shared" si="94"/>
        <v>1</v>
      </c>
      <c r="F126">
        <f t="shared" si="94"/>
        <v>1</v>
      </c>
      <c r="G126">
        <f t="shared" si="94"/>
        <v>1</v>
      </c>
      <c r="H126">
        <f t="shared" si="94"/>
        <v>1</v>
      </c>
      <c r="I126">
        <f t="shared" si="94"/>
        <v>1</v>
      </c>
      <c r="J126">
        <f t="shared" si="94"/>
        <v>1</v>
      </c>
      <c r="K126">
        <f t="shared" si="94"/>
        <v>1</v>
      </c>
      <c r="L126">
        <f t="shared" si="94"/>
        <v>1</v>
      </c>
      <c r="M126">
        <f t="shared" si="94"/>
        <v>1</v>
      </c>
      <c r="N126">
        <f t="shared" si="94"/>
        <v>1</v>
      </c>
      <c r="O126">
        <f t="shared" si="94"/>
        <v>1</v>
      </c>
      <c r="P126">
        <f t="shared" si="94"/>
        <v>1</v>
      </c>
      <c r="Q126">
        <f t="shared" si="94"/>
        <v>1</v>
      </c>
      <c r="R126">
        <f t="shared" si="94"/>
        <v>1</v>
      </c>
      <c r="S126">
        <f t="shared" si="94"/>
        <v>1</v>
      </c>
      <c r="T126">
        <f t="shared" si="94"/>
        <v>1</v>
      </c>
      <c r="U126">
        <f t="shared" si="94"/>
        <v>1</v>
      </c>
      <c r="V126">
        <f t="shared" si="94"/>
        <v>1</v>
      </c>
      <c r="W126">
        <f t="shared" si="94"/>
        <v>1</v>
      </c>
      <c r="X126">
        <f t="shared" si="94"/>
        <v>1</v>
      </c>
      <c r="Y126">
        <f t="shared" si="94"/>
        <v>1</v>
      </c>
      <c r="Z126">
        <f t="shared" si="94"/>
        <v>1</v>
      </c>
      <c r="AA126">
        <f t="shared" si="94"/>
        <v>1</v>
      </c>
      <c r="AB126">
        <f t="shared" si="94"/>
        <v>1</v>
      </c>
      <c r="AC126">
        <f t="shared" si="94"/>
        <v>1</v>
      </c>
      <c r="AD126">
        <f t="shared" si="94"/>
        <v>1</v>
      </c>
      <c r="AE126">
        <f t="shared" si="94"/>
        <v>1</v>
      </c>
      <c r="AF126">
        <f t="shared" si="94"/>
        <v>1</v>
      </c>
      <c r="AG126">
        <f t="shared" si="94"/>
        <v>1</v>
      </c>
      <c r="AH126">
        <f t="shared" si="94"/>
        <v>1</v>
      </c>
      <c r="AI126">
        <f t="shared" si="94"/>
        <v>1</v>
      </c>
      <c r="AJ126">
        <f t="shared" ref="AJ126:BO126" si="95">AND(year&gt;PV_base_year,year&lt;=(Current_year+Discount_period_1))*1</f>
        <v>1</v>
      </c>
      <c r="AK126">
        <f t="shared" si="95"/>
        <v>1</v>
      </c>
      <c r="AL126">
        <f t="shared" si="95"/>
        <v>1</v>
      </c>
      <c r="AM126">
        <f t="shared" si="95"/>
        <v>1</v>
      </c>
      <c r="AN126">
        <f t="shared" si="95"/>
        <v>1</v>
      </c>
      <c r="AO126">
        <f t="shared" si="95"/>
        <v>1</v>
      </c>
      <c r="AP126">
        <f t="shared" si="95"/>
        <v>1</v>
      </c>
      <c r="AQ126">
        <f t="shared" si="95"/>
        <v>1</v>
      </c>
      <c r="AR126">
        <f t="shared" si="95"/>
        <v>1</v>
      </c>
      <c r="AS126">
        <f t="shared" si="95"/>
        <v>1</v>
      </c>
      <c r="AT126">
        <f t="shared" si="95"/>
        <v>1</v>
      </c>
      <c r="AU126">
        <f t="shared" si="95"/>
        <v>1</v>
      </c>
      <c r="AV126">
        <f t="shared" si="95"/>
        <v>1</v>
      </c>
      <c r="AW126">
        <f t="shared" si="95"/>
        <v>0</v>
      </c>
      <c r="AX126">
        <f t="shared" si="95"/>
        <v>0</v>
      </c>
      <c r="AY126">
        <f t="shared" si="95"/>
        <v>0</v>
      </c>
      <c r="AZ126">
        <f t="shared" si="95"/>
        <v>0</v>
      </c>
      <c r="BA126">
        <f t="shared" si="95"/>
        <v>0</v>
      </c>
      <c r="BB126">
        <f t="shared" si="95"/>
        <v>0</v>
      </c>
      <c r="BC126">
        <f t="shared" si="95"/>
        <v>0</v>
      </c>
      <c r="BD126">
        <f t="shared" si="95"/>
        <v>0</v>
      </c>
      <c r="BE126">
        <f t="shared" si="95"/>
        <v>0</v>
      </c>
      <c r="BF126">
        <f t="shared" si="95"/>
        <v>0</v>
      </c>
      <c r="BG126">
        <f t="shared" si="95"/>
        <v>0</v>
      </c>
      <c r="BH126">
        <f t="shared" si="95"/>
        <v>0</v>
      </c>
      <c r="BI126">
        <f t="shared" si="95"/>
        <v>0</v>
      </c>
      <c r="BJ126">
        <f t="shared" si="95"/>
        <v>0</v>
      </c>
      <c r="BK126">
        <f t="shared" si="95"/>
        <v>0</v>
      </c>
      <c r="BL126">
        <f t="shared" si="95"/>
        <v>0</v>
      </c>
      <c r="BM126">
        <f t="shared" si="95"/>
        <v>0</v>
      </c>
      <c r="BN126">
        <f t="shared" si="95"/>
        <v>0</v>
      </c>
      <c r="BO126">
        <f t="shared" si="95"/>
        <v>0</v>
      </c>
      <c r="BP126">
        <f t="shared" ref="BP126:CP126" si="96">AND(year&gt;PV_base_year,year&lt;=(Current_year+Discount_period_1))*1</f>
        <v>0</v>
      </c>
      <c r="BQ126">
        <f t="shared" si="96"/>
        <v>0</v>
      </c>
      <c r="BR126">
        <f t="shared" si="96"/>
        <v>0</v>
      </c>
      <c r="BS126">
        <f t="shared" si="96"/>
        <v>0</v>
      </c>
      <c r="BT126">
        <f t="shared" si="96"/>
        <v>0</v>
      </c>
      <c r="BU126">
        <f t="shared" si="96"/>
        <v>0</v>
      </c>
      <c r="BV126">
        <f t="shared" si="96"/>
        <v>0</v>
      </c>
      <c r="BW126">
        <f t="shared" si="96"/>
        <v>0</v>
      </c>
      <c r="BX126">
        <f t="shared" si="96"/>
        <v>0</v>
      </c>
      <c r="BY126">
        <f t="shared" si="96"/>
        <v>0</v>
      </c>
      <c r="BZ126">
        <f t="shared" si="96"/>
        <v>0</v>
      </c>
      <c r="CA126">
        <f t="shared" si="96"/>
        <v>0</v>
      </c>
      <c r="CB126">
        <f t="shared" si="96"/>
        <v>0</v>
      </c>
      <c r="CC126">
        <f t="shared" si="96"/>
        <v>0</v>
      </c>
      <c r="CD126">
        <f t="shared" si="96"/>
        <v>0</v>
      </c>
      <c r="CE126">
        <f t="shared" si="96"/>
        <v>0</v>
      </c>
      <c r="CF126">
        <f t="shared" si="96"/>
        <v>0</v>
      </c>
      <c r="CG126">
        <f t="shared" si="96"/>
        <v>0</v>
      </c>
      <c r="CH126">
        <f t="shared" si="96"/>
        <v>0</v>
      </c>
      <c r="CI126">
        <f t="shared" si="96"/>
        <v>0</v>
      </c>
      <c r="CJ126">
        <f t="shared" si="96"/>
        <v>0</v>
      </c>
      <c r="CK126">
        <f t="shared" si="96"/>
        <v>0</v>
      </c>
      <c r="CL126">
        <f t="shared" si="96"/>
        <v>0</v>
      </c>
      <c r="CM126">
        <f t="shared" si="96"/>
        <v>0</v>
      </c>
      <c r="CN126">
        <f t="shared" si="96"/>
        <v>0</v>
      </c>
      <c r="CO126">
        <f t="shared" si="96"/>
        <v>0</v>
      </c>
      <c r="CP126">
        <f t="shared" si="96"/>
        <v>0</v>
      </c>
      <c r="CQ126" s="39" t="s">
        <v>211</v>
      </c>
    </row>
    <row r="127" spans="2:95" outlineLevel="1" x14ac:dyDescent="0.35">
      <c r="B127" t="s">
        <v>83</v>
      </c>
      <c r="D127">
        <f t="shared" ref="D127:AI127" si="97">AND(year&gt;Current_year+Discount_period_1,year&lt;=Current_year+Discount_period_2)*1</f>
        <v>0</v>
      </c>
      <c r="E127">
        <f t="shared" si="97"/>
        <v>0</v>
      </c>
      <c r="F127">
        <f t="shared" si="97"/>
        <v>0</v>
      </c>
      <c r="G127">
        <f t="shared" si="97"/>
        <v>0</v>
      </c>
      <c r="H127">
        <f t="shared" si="97"/>
        <v>0</v>
      </c>
      <c r="I127">
        <f t="shared" si="97"/>
        <v>0</v>
      </c>
      <c r="J127">
        <f t="shared" si="97"/>
        <v>0</v>
      </c>
      <c r="K127">
        <f t="shared" si="97"/>
        <v>0</v>
      </c>
      <c r="L127">
        <f t="shared" si="97"/>
        <v>0</v>
      </c>
      <c r="M127">
        <f t="shared" si="97"/>
        <v>0</v>
      </c>
      <c r="N127">
        <f t="shared" si="97"/>
        <v>0</v>
      </c>
      <c r="O127">
        <f t="shared" si="97"/>
        <v>0</v>
      </c>
      <c r="P127">
        <f t="shared" si="97"/>
        <v>0</v>
      </c>
      <c r="Q127">
        <f t="shared" si="97"/>
        <v>0</v>
      </c>
      <c r="R127">
        <f t="shared" si="97"/>
        <v>0</v>
      </c>
      <c r="S127">
        <f t="shared" si="97"/>
        <v>0</v>
      </c>
      <c r="T127">
        <f t="shared" si="97"/>
        <v>0</v>
      </c>
      <c r="U127">
        <f t="shared" si="97"/>
        <v>0</v>
      </c>
      <c r="V127">
        <f t="shared" si="97"/>
        <v>0</v>
      </c>
      <c r="W127">
        <f t="shared" si="97"/>
        <v>0</v>
      </c>
      <c r="X127">
        <f t="shared" si="97"/>
        <v>0</v>
      </c>
      <c r="Y127">
        <f t="shared" si="97"/>
        <v>0</v>
      </c>
      <c r="Z127">
        <f t="shared" si="97"/>
        <v>0</v>
      </c>
      <c r="AA127">
        <f t="shared" si="97"/>
        <v>0</v>
      </c>
      <c r="AB127">
        <f t="shared" si="97"/>
        <v>0</v>
      </c>
      <c r="AC127">
        <f t="shared" si="97"/>
        <v>0</v>
      </c>
      <c r="AD127">
        <f t="shared" si="97"/>
        <v>0</v>
      </c>
      <c r="AE127">
        <f t="shared" si="97"/>
        <v>0</v>
      </c>
      <c r="AF127">
        <f t="shared" si="97"/>
        <v>0</v>
      </c>
      <c r="AG127">
        <f t="shared" si="97"/>
        <v>0</v>
      </c>
      <c r="AH127">
        <f t="shared" si="97"/>
        <v>0</v>
      </c>
      <c r="AI127">
        <f t="shared" si="97"/>
        <v>0</v>
      </c>
      <c r="AJ127">
        <f t="shared" ref="AJ127:BO127" si="98">AND(year&gt;Current_year+Discount_period_1,year&lt;=Current_year+Discount_period_2)*1</f>
        <v>0</v>
      </c>
      <c r="AK127">
        <f t="shared" si="98"/>
        <v>0</v>
      </c>
      <c r="AL127">
        <f t="shared" si="98"/>
        <v>0</v>
      </c>
      <c r="AM127">
        <f t="shared" si="98"/>
        <v>0</v>
      </c>
      <c r="AN127">
        <f t="shared" si="98"/>
        <v>0</v>
      </c>
      <c r="AO127">
        <f t="shared" si="98"/>
        <v>0</v>
      </c>
      <c r="AP127">
        <f t="shared" si="98"/>
        <v>0</v>
      </c>
      <c r="AQ127">
        <f t="shared" si="98"/>
        <v>0</v>
      </c>
      <c r="AR127">
        <f t="shared" si="98"/>
        <v>0</v>
      </c>
      <c r="AS127">
        <f t="shared" si="98"/>
        <v>0</v>
      </c>
      <c r="AT127">
        <f t="shared" si="98"/>
        <v>0</v>
      </c>
      <c r="AU127">
        <f t="shared" si="98"/>
        <v>0</v>
      </c>
      <c r="AV127">
        <f t="shared" si="98"/>
        <v>0</v>
      </c>
      <c r="AW127">
        <f t="shared" si="98"/>
        <v>1</v>
      </c>
      <c r="AX127">
        <f t="shared" si="98"/>
        <v>1</v>
      </c>
      <c r="AY127">
        <f t="shared" si="98"/>
        <v>1</v>
      </c>
      <c r="AZ127">
        <f t="shared" si="98"/>
        <v>1</v>
      </c>
      <c r="BA127">
        <f t="shared" si="98"/>
        <v>1</v>
      </c>
      <c r="BB127">
        <f t="shared" si="98"/>
        <v>1</v>
      </c>
      <c r="BC127">
        <f t="shared" si="98"/>
        <v>1</v>
      </c>
      <c r="BD127">
        <f t="shared" si="98"/>
        <v>1</v>
      </c>
      <c r="BE127">
        <f t="shared" si="98"/>
        <v>1</v>
      </c>
      <c r="BF127">
        <f t="shared" si="98"/>
        <v>1</v>
      </c>
      <c r="BG127">
        <f t="shared" si="98"/>
        <v>1</v>
      </c>
      <c r="BH127">
        <f t="shared" si="98"/>
        <v>1</v>
      </c>
      <c r="BI127">
        <f t="shared" si="98"/>
        <v>1</v>
      </c>
      <c r="BJ127">
        <f t="shared" si="98"/>
        <v>1</v>
      </c>
      <c r="BK127">
        <f t="shared" si="98"/>
        <v>1</v>
      </c>
      <c r="BL127">
        <f t="shared" si="98"/>
        <v>1</v>
      </c>
      <c r="BM127">
        <f t="shared" si="98"/>
        <v>1</v>
      </c>
      <c r="BN127">
        <f t="shared" si="98"/>
        <v>1</v>
      </c>
      <c r="BO127">
        <f t="shared" si="98"/>
        <v>1</v>
      </c>
      <c r="BP127">
        <f t="shared" ref="BP127:CP127" si="99">AND(year&gt;Current_year+Discount_period_1,year&lt;=Current_year+Discount_period_2)*1</f>
        <v>1</v>
      </c>
      <c r="BQ127">
        <f t="shared" si="99"/>
        <v>1</v>
      </c>
      <c r="BR127">
        <f t="shared" si="99"/>
        <v>1</v>
      </c>
      <c r="BS127">
        <f t="shared" si="99"/>
        <v>1</v>
      </c>
      <c r="BT127">
        <f t="shared" si="99"/>
        <v>1</v>
      </c>
      <c r="BU127">
        <f t="shared" si="99"/>
        <v>1</v>
      </c>
      <c r="BV127">
        <f t="shared" si="99"/>
        <v>1</v>
      </c>
      <c r="BW127">
        <f t="shared" si="99"/>
        <v>1</v>
      </c>
      <c r="BX127">
        <f t="shared" si="99"/>
        <v>1</v>
      </c>
      <c r="BY127">
        <f t="shared" si="99"/>
        <v>1</v>
      </c>
      <c r="BZ127">
        <f t="shared" si="99"/>
        <v>1</v>
      </c>
      <c r="CA127">
        <f t="shared" si="99"/>
        <v>1</v>
      </c>
      <c r="CB127">
        <f t="shared" si="99"/>
        <v>1</v>
      </c>
      <c r="CC127">
        <f t="shared" si="99"/>
        <v>1</v>
      </c>
      <c r="CD127">
        <f t="shared" si="99"/>
        <v>1</v>
      </c>
      <c r="CE127">
        <f t="shared" si="99"/>
        <v>1</v>
      </c>
      <c r="CF127">
        <f t="shared" si="99"/>
        <v>1</v>
      </c>
      <c r="CG127">
        <f t="shared" si="99"/>
        <v>1</v>
      </c>
      <c r="CH127">
        <f t="shared" si="99"/>
        <v>1</v>
      </c>
      <c r="CI127">
        <f t="shared" si="99"/>
        <v>1</v>
      </c>
      <c r="CJ127">
        <f t="shared" si="99"/>
        <v>1</v>
      </c>
      <c r="CK127">
        <f t="shared" si="99"/>
        <v>1</v>
      </c>
      <c r="CL127">
        <f t="shared" si="99"/>
        <v>1</v>
      </c>
      <c r="CM127">
        <f t="shared" si="99"/>
        <v>1</v>
      </c>
      <c r="CN127">
        <f t="shared" si="99"/>
        <v>1</v>
      </c>
      <c r="CO127">
        <f t="shared" si="99"/>
        <v>1</v>
      </c>
      <c r="CP127">
        <f t="shared" si="99"/>
        <v>0</v>
      </c>
      <c r="CQ127" s="39" t="s">
        <v>212</v>
      </c>
    </row>
    <row r="128" spans="2:95" outlineLevel="1" x14ac:dyDescent="0.35">
      <c r="B128" t="s">
        <v>85</v>
      </c>
      <c r="D128">
        <f t="shared" ref="D128:AI128" si="100">AND(year&gt;Current_year+Discount_period_2,year&lt;=Current_year+Discount_period_3)*1</f>
        <v>0</v>
      </c>
      <c r="E128">
        <f t="shared" si="100"/>
        <v>0</v>
      </c>
      <c r="F128">
        <f t="shared" si="100"/>
        <v>0</v>
      </c>
      <c r="G128">
        <f t="shared" si="100"/>
        <v>0</v>
      </c>
      <c r="H128">
        <f t="shared" si="100"/>
        <v>0</v>
      </c>
      <c r="I128">
        <f t="shared" si="100"/>
        <v>0</v>
      </c>
      <c r="J128">
        <f t="shared" si="100"/>
        <v>0</v>
      </c>
      <c r="K128">
        <f t="shared" si="100"/>
        <v>0</v>
      </c>
      <c r="L128">
        <f t="shared" si="100"/>
        <v>0</v>
      </c>
      <c r="M128">
        <f t="shared" si="100"/>
        <v>0</v>
      </c>
      <c r="N128">
        <f t="shared" si="100"/>
        <v>0</v>
      </c>
      <c r="O128">
        <f t="shared" si="100"/>
        <v>0</v>
      </c>
      <c r="P128">
        <f t="shared" si="100"/>
        <v>0</v>
      </c>
      <c r="Q128">
        <f t="shared" si="100"/>
        <v>0</v>
      </c>
      <c r="R128">
        <f t="shared" si="100"/>
        <v>0</v>
      </c>
      <c r="S128">
        <f t="shared" si="100"/>
        <v>0</v>
      </c>
      <c r="T128">
        <f t="shared" si="100"/>
        <v>0</v>
      </c>
      <c r="U128">
        <f t="shared" si="100"/>
        <v>0</v>
      </c>
      <c r="V128">
        <f t="shared" si="100"/>
        <v>0</v>
      </c>
      <c r="W128">
        <f t="shared" si="100"/>
        <v>0</v>
      </c>
      <c r="X128">
        <f t="shared" si="100"/>
        <v>0</v>
      </c>
      <c r="Y128">
        <f t="shared" si="100"/>
        <v>0</v>
      </c>
      <c r="Z128">
        <f t="shared" si="100"/>
        <v>0</v>
      </c>
      <c r="AA128">
        <f t="shared" si="100"/>
        <v>0</v>
      </c>
      <c r="AB128">
        <f t="shared" si="100"/>
        <v>0</v>
      </c>
      <c r="AC128">
        <f t="shared" si="100"/>
        <v>0</v>
      </c>
      <c r="AD128">
        <f t="shared" si="100"/>
        <v>0</v>
      </c>
      <c r="AE128">
        <f t="shared" si="100"/>
        <v>0</v>
      </c>
      <c r="AF128">
        <f t="shared" si="100"/>
        <v>0</v>
      </c>
      <c r="AG128">
        <f t="shared" si="100"/>
        <v>0</v>
      </c>
      <c r="AH128">
        <f t="shared" si="100"/>
        <v>0</v>
      </c>
      <c r="AI128">
        <f t="shared" si="100"/>
        <v>0</v>
      </c>
      <c r="AJ128">
        <f t="shared" ref="AJ128:BO128" si="101">AND(year&gt;Current_year+Discount_period_2,year&lt;=Current_year+Discount_period_3)*1</f>
        <v>0</v>
      </c>
      <c r="AK128">
        <f t="shared" si="101"/>
        <v>0</v>
      </c>
      <c r="AL128">
        <f t="shared" si="101"/>
        <v>0</v>
      </c>
      <c r="AM128">
        <f t="shared" si="101"/>
        <v>0</v>
      </c>
      <c r="AN128">
        <f t="shared" si="101"/>
        <v>0</v>
      </c>
      <c r="AO128">
        <f t="shared" si="101"/>
        <v>0</v>
      </c>
      <c r="AP128">
        <f t="shared" si="101"/>
        <v>0</v>
      </c>
      <c r="AQ128">
        <f t="shared" si="101"/>
        <v>0</v>
      </c>
      <c r="AR128">
        <f t="shared" si="101"/>
        <v>0</v>
      </c>
      <c r="AS128">
        <f t="shared" si="101"/>
        <v>0</v>
      </c>
      <c r="AT128">
        <f t="shared" si="101"/>
        <v>0</v>
      </c>
      <c r="AU128">
        <f t="shared" si="101"/>
        <v>0</v>
      </c>
      <c r="AV128">
        <f t="shared" si="101"/>
        <v>0</v>
      </c>
      <c r="AW128">
        <f t="shared" si="101"/>
        <v>0</v>
      </c>
      <c r="AX128">
        <f t="shared" si="101"/>
        <v>0</v>
      </c>
      <c r="AY128">
        <f t="shared" si="101"/>
        <v>0</v>
      </c>
      <c r="AZ128">
        <f t="shared" si="101"/>
        <v>0</v>
      </c>
      <c r="BA128">
        <f t="shared" si="101"/>
        <v>0</v>
      </c>
      <c r="BB128">
        <f t="shared" si="101"/>
        <v>0</v>
      </c>
      <c r="BC128">
        <f t="shared" si="101"/>
        <v>0</v>
      </c>
      <c r="BD128">
        <f t="shared" si="101"/>
        <v>0</v>
      </c>
      <c r="BE128">
        <f t="shared" si="101"/>
        <v>0</v>
      </c>
      <c r="BF128">
        <f t="shared" si="101"/>
        <v>0</v>
      </c>
      <c r="BG128">
        <f t="shared" si="101"/>
        <v>0</v>
      </c>
      <c r="BH128">
        <f t="shared" si="101"/>
        <v>0</v>
      </c>
      <c r="BI128">
        <f t="shared" si="101"/>
        <v>0</v>
      </c>
      <c r="BJ128">
        <f t="shared" si="101"/>
        <v>0</v>
      </c>
      <c r="BK128">
        <f t="shared" si="101"/>
        <v>0</v>
      </c>
      <c r="BL128">
        <f t="shared" si="101"/>
        <v>0</v>
      </c>
      <c r="BM128">
        <f t="shared" si="101"/>
        <v>0</v>
      </c>
      <c r="BN128">
        <f t="shared" si="101"/>
        <v>0</v>
      </c>
      <c r="BO128">
        <f t="shared" si="101"/>
        <v>0</v>
      </c>
      <c r="BP128">
        <f t="shared" ref="BP128:CP128" si="102">AND(year&gt;Current_year+Discount_period_2,year&lt;=Current_year+Discount_period_3)*1</f>
        <v>0</v>
      </c>
      <c r="BQ128">
        <f t="shared" si="102"/>
        <v>0</v>
      </c>
      <c r="BR128">
        <f t="shared" si="102"/>
        <v>0</v>
      </c>
      <c r="BS128">
        <f t="shared" si="102"/>
        <v>0</v>
      </c>
      <c r="BT128">
        <f t="shared" si="102"/>
        <v>0</v>
      </c>
      <c r="BU128">
        <f t="shared" si="102"/>
        <v>0</v>
      </c>
      <c r="BV128">
        <f t="shared" si="102"/>
        <v>0</v>
      </c>
      <c r="BW128">
        <f t="shared" si="102"/>
        <v>0</v>
      </c>
      <c r="BX128">
        <f t="shared" si="102"/>
        <v>0</v>
      </c>
      <c r="BY128">
        <f t="shared" si="102"/>
        <v>0</v>
      </c>
      <c r="BZ128">
        <f t="shared" si="102"/>
        <v>0</v>
      </c>
      <c r="CA128">
        <f t="shared" si="102"/>
        <v>0</v>
      </c>
      <c r="CB128">
        <f t="shared" si="102"/>
        <v>0</v>
      </c>
      <c r="CC128">
        <f t="shared" si="102"/>
        <v>0</v>
      </c>
      <c r="CD128">
        <f t="shared" si="102"/>
        <v>0</v>
      </c>
      <c r="CE128">
        <f t="shared" si="102"/>
        <v>0</v>
      </c>
      <c r="CF128">
        <f t="shared" si="102"/>
        <v>0</v>
      </c>
      <c r="CG128">
        <f t="shared" si="102"/>
        <v>0</v>
      </c>
      <c r="CH128">
        <f t="shared" si="102"/>
        <v>0</v>
      </c>
      <c r="CI128">
        <f t="shared" si="102"/>
        <v>0</v>
      </c>
      <c r="CJ128">
        <f t="shared" si="102"/>
        <v>0</v>
      </c>
      <c r="CK128">
        <f t="shared" si="102"/>
        <v>0</v>
      </c>
      <c r="CL128">
        <f t="shared" si="102"/>
        <v>0</v>
      </c>
      <c r="CM128">
        <f t="shared" si="102"/>
        <v>0</v>
      </c>
      <c r="CN128">
        <f t="shared" si="102"/>
        <v>0</v>
      </c>
      <c r="CO128">
        <f t="shared" si="102"/>
        <v>0</v>
      </c>
      <c r="CP128">
        <f t="shared" si="102"/>
        <v>1</v>
      </c>
      <c r="CQ128" s="39" t="s">
        <v>213</v>
      </c>
    </row>
    <row r="129" spans="2:95" outlineLevel="1" x14ac:dyDescent="0.35"/>
    <row r="130" spans="2:95" s="44" customFormat="1" ht="15.5" outlineLevel="1" x14ac:dyDescent="0.35">
      <c r="B130" s="44" t="s">
        <v>214</v>
      </c>
    </row>
    <row r="131" spans="2:95" outlineLevel="1" x14ac:dyDescent="0.35"/>
    <row r="132" spans="2:95" outlineLevel="1" x14ac:dyDescent="0.35">
      <c r="B132" t="s">
        <v>215</v>
      </c>
      <c r="C132" s="50">
        <f>Discount_rate_1_in</f>
        <v>3.5000000000000003E-2</v>
      </c>
      <c r="D132" s="39" t="s">
        <v>216</v>
      </c>
    </row>
    <row r="133" spans="2:95" outlineLevel="1" x14ac:dyDescent="0.35">
      <c r="B133" t="s">
        <v>217</v>
      </c>
      <c r="C133" s="50">
        <f>Discount_rate_2_in</f>
        <v>0.03</v>
      </c>
      <c r="D133" s="39" t="s">
        <v>218</v>
      </c>
    </row>
    <row r="134" spans="2:95" outlineLevel="1" x14ac:dyDescent="0.35">
      <c r="B134" t="s">
        <v>219</v>
      </c>
      <c r="C134" s="50">
        <f>Discount_rate_3_in</f>
        <v>2.5000000000000001E-2</v>
      </c>
      <c r="D134" s="39" t="s">
        <v>220</v>
      </c>
    </row>
    <row r="135" spans="2:95" outlineLevel="1" x14ac:dyDescent="0.35"/>
    <row r="136" spans="2:95" outlineLevel="1" x14ac:dyDescent="0.35">
      <c r="B136" t="s">
        <v>221</v>
      </c>
      <c r="D136" s="55">
        <f t="shared" ref="D136:AI136" si="103">Discount_period_1_mask*Discount_rate_1+Discount_period_2_mask*Discount_rate_2+Discount_period_3_mask*Discount_rate_3</f>
        <v>0</v>
      </c>
      <c r="E136" s="55">
        <f t="shared" si="103"/>
        <v>3.5000000000000003E-2</v>
      </c>
      <c r="F136" s="55">
        <f t="shared" si="103"/>
        <v>3.5000000000000003E-2</v>
      </c>
      <c r="G136" s="55">
        <f t="shared" si="103"/>
        <v>3.5000000000000003E-2</v>
      </c>
      <c r="H136" s="55">
        <f t="shared" si="103"/>
        <v>3.5000000000000003E-2</v>
      </c>
      <c r="I136" s="55">
        <f t="shared" si="103"/>
        <v>3.5000000000000003E-2</v>
      </c>
      <c r="J136" s="55">
        <f t="shared" si="103"/>
        <v>3.5000000000000003E-2</v>
      </c>
      <c r="K136" s="55">
        <f t="shared" si="103"/>
        <v>3.5000000000000003E-2</v>
      </c>
      <c r="L136" s="55">
        <f t="shared" si="103"/>
        <v>3.5000000000000003E-2</v>
      </c>
      <c r="M136" s="55">
        <f t="shared" si="103"/>
        <v>3.5000000000000003E-2</v>
      </c>
      <c r="N136" s="55">
        <f t="shared" si="103"/>
        <v>3.5000000000000003E-2</v>
      </c>
      <c r="O136" s="55">
        <f t="shared" si="103"/>
        <v>3.5000000000000003E-2</v>
      </c>
      <c r="P136" s="55">
        <f t="shared" si="103"/>
        <v>3.5000000000000003E-2</v>
      </c>
      <c r="Q136" s="55">
        <f t="shared" si="103"/>
        <v>3.5000000000000003E-2</v>
      </c>
      <c r="R136" s="55">
        <f t="shared" si="103"/>
        <v>3.5000000000000003E-2</v>
      </c>
      <c r="S136" s="55">
        <f t="shared" si="103"/>
        <v>3.5000000000000003E-2</v>
      </c>
      <c r="T136" s="55">
        <f t="shared" si="103"/>
        <v>3.5000000000000003E-2</v>
      </c>
      <c r="U136" s="55">
        <f t="shared" si="103"/>
        <v>3.5000000000000003E-2</v>
      </c>
      <c r="V136" s="55">
        <f t="shared" si="103"/>
        <v>3.5000000000000003E-2</v>
      </c>
      <c r="W136" s="55">
        <f t="shared" si="103"/>
        <v>3.5000000000000003E-2</v>
      </c>
      <c r="X136" s="55">
        <f t="shared" si="103"/>
        <v>3.5000000000000003E-2</v>
      </c>
      <c r="Y136" s="55">
        <f t="shared" si="103"/>
        <v>3.5000000000000003E-2</v>
      </c>
      <c r="Z136" s="55">
        <f t="shared" si="103"/>
        <v>3.5000000000000003E-2</v>
      </c>
      <c r="AA136" s="55">
        <f t="shared" si="103"/>
        <v>3.5000000000000003E-2</v>
      </c>
      <c r="AB136" s="55">
        <f t="shared" si="103"/>
        <v>3.5000000000000003E-2</v>
      </c>
      <c r="AC136" s="55">
        <f t="shared" si="103"/>
        <v>3.5000000000000003E-2</v>
      </c>
      <c r="AD136" s="55">
        <f t="shared" si="103"/>
        <v>3.5000000000000003E-2</v>
      </c>
      <c r="AE136" s="55">
        <f t="shared" si="103"/>
        <v>3.5000000000000003E-2</v>
      </c>
      <c r="AF136" s="55">
        <f t="shared" si="103"/>
        <v>3.5000000000000003E-2</v>
      </c>
      <c r="AG136" s="55">
        <f t="shared" si="103"/>
        <v>3.5000000000000003E-2</v>
      </c>
      <c r="AH136" s="55">
        <f t="shared" si="103"/>
        <v>3.5000000000000003E-2</v>
      </c>
      <c r="AI136" s="55">
        <f t="shared" si="103"/>
        <v>3.5000000000000003E-2</v>
      </c>
      <c r="AJ136" s="55">
        <f t="shared" ref="AJ136:BO136" si="104">Discount_period_1_mask*Discount_rate_1+Discount_period_2_mask*Discount_rate_2+Discount_period_3_mask*Discount_rate_3</f>
        <v>3.5000000000000003E-2</v>
      </c>
      <c r="AK136" s="55">
        <f t="shared" si="104"/>
        <v>3.5000000000000003E-2</v>
      </c>
      <c r="AL136" s="55">
        <f t="shared" si="104"/>
        <v>3.5000000000000003E-2</v>
      </c>
      <c r="AM136" s="55">
        <f t="shared" si="104"/>
        <v>3.5000000000000003E-2</v>
      </c>
      <c r="AN136" s="55">
        <f t="shared" si="104"/>
        <v>3.5000000000000003E-2</v>
      </c>
      <c r="AO136" s="55">
        <f t="shared" si="104"/>
        <v>3.5000000000000003E-2</v>
      </c>
      <c r="AP136" s="55">
        <f t="shared" si="104"/>
        <v>3.5000000000000003E-2</v>
      </c>
      <c r="AQ136" s="55">
        <f t="shared" si="104"/>
        <v>3.5000000000000003E-2</v>
      </c>
      <c r="AR136" s="55">
        <f t="shared" si="104"/>
        <v>3.5000000000000003E-2</v>
      </c>
      <c r="AS136" s="55">
        <f t="shared" si="104"/>
        <v>3.5000000000000003E-2</v>
      </c>
      <c r="AT136" s="55">
        <f t="shared" si="104"/>
        <v>3.5000000000000003E-2</v>
      </c>
      <c r="AU136" s="55">
        <f t="shared" si="104"/>
        <v>3.5000000000000003E-2</v>
      </c>
      <c r="AV136" s="55">
        <f t="shared" si="104"/>
        <v>3.5000000000000003E-2</v>
      </c>
      <c r="AW136" s="55">
        <f t="shared" si="104"/>
        <v>0.03</v>
      </c>
      <c r="AX136" s="55">
        <f t="shared" si="104"/>
        <v>0.03</v>
      </c>
      <c r="AY136" s="55">
        <f t="shared" si="104"/>
        <v>0.03</v>
      </c>
      <c r="AZ136" s="55">
        <f t="shared" si="104"/>
        <v>0.03</v>
      </c>
      <c r="BA136" s="55">
        <f t="shared" si="104"/>
        <v>0.03</v>
      </c>
      <c r="BB136" s="55">
        <f t="shared" si="104"/>
        <v>0.03</v>
      </c>
      <c r="BC136" s="55">
        <f t="shared" si="104"/>
        <v>0.03</v>
      </c>
      <c r="BD136" s="55">
        <f t="shared" si="104"/>
        <v>0.03</v>
      </c>
      <c r="BE136" s="55">
        <f t="shared" si="104"/>
        <v>0.03</v>
      </c>
      <c r="BF136" s="55">
        <f t="shared" si="104"/>
        <v>0.03</v>
      </c>
      <c r="BG136" s="55">
        <f t="shared" si="104"/>
        <v>0.03</v>
      </c>
      <c r="BH136" s="55">
        <f t="shared" si="104"/>
        <v>0.03</v>
      </c>
      <c r="BI136" s="55">
        <f t="shared" si="104"/>
        <v>0.03</v>
      </c>
      <c r="BJ136" s="55">
        <f t="shared" si="104"/>
        <v>0.03</v>
      </c>
      <c r="BK136" s="55">
        <f t="shared" si="104"/>
        <v>0.03</v>
      </c>
      <c r="BL136" s="55">
        <f t="shared" si="104"/>
        <v>0.03</v>
      </c>
      <c r="BM136" s="55">
        <f t="shared" si="104"/>
        <v>0.03</v>
      </c>
      <c r="BN136" s="55">
        <f t="shared" si="104"/>
        <v>0.03</v>
      </c>
      <c r="BO136" s="55">
        <f t="shared" si="104"/>
        <v>0.03</v>
      </c>
      <c r="BP136" s="55">
        <f t="shared" ref="BP136:CP136" si="105">Discount_period_1_mask*Discount_rate_1+Discount_period_2_mask*Discount_rate_2+Discount_period_3_mask*Discount_rate_3</f>
        <v>0.03</v>
      </c>
      <c r="BQ136" s="55">
        <f t="shared" si="105"/>
        <v>0.03</v>
      </c>
      <c r="BR136" s="55">
        <f t="shared" si="105"/>
        <v>0.03</v>
      </c>
      <c r="BS136" s="55">
        <f t="shared" si="105"/>
        <v>0.03</v>
      </c>
      <c r="BT136" s="55">
        <f t="shared" si="105"/>
        <v>0.03</v>
      </c>
      <c r="BU136" s="55">
        <f t="shared" si="105"/>
        <v>0.03</v>
      </c>
      <c r="BV136" s="55">
        <f t="shared" si="105"/>
        <v>0.03</v>
      </c>
      <c r="BW136" s="55">
        <f t="shared" si="105"/>
        <v>0.03</v>
      </c>
      <c r="BX136" s="55">
        <f t="shared" si="105"/>
        <v>0.03</v>
      </c>
      <c r="BY136" s="55">
        <f t="shared" si="105"/>
        <v>0.03</v>
      </c>
      <c r="BZ136" s="55">
        <f t="shared" si="105"/>
        <v>0.03</v>
      </c>
      <c r="CA136" s="55">
        <f t="shared" si="105"/>
        <v>0.03</v>
      </c>
      <c r="CB136" s="55">
        <f t="shared" si="105"/>
        <v>0.03</v>
      </c>
      <c r="CC136" s="55">
        <f t="shared" si="105"/>
        <v>0.03</v>
      </c>
      <c r="CD136" s="55">
        <f t="shared" si="105"/>
        <v>0.03</v>
      </c>
      <c r="CE136" s="55">
        <f t="shared" si="105"/>
        <v>0.03</v>
      </c>
      <c r="CF136" s="55">
        <f t="shared" si="105"/>
        <v>0.03</v>
      </c>
      <c r="CG136" s="55">
        <f t="shared" si="105"/>
        <v>0.03</v>
      </c>
      <c r="CH136" s="55">
        <f t="shared" si="105"/>
        <v>0.03</v>
      </c>
      <c r="CI136" s="55">
        <f t="shared" si="105"/>
        <v>0.03</v>
      </c>
      <c r="CJ136" s="55">
        <f t="shared" si="105"/>
        <v>0.03</v>
      </c>
      <c r="CK136" s="55">
        <f t="shared" si="105"/>
        <v>0.03</v>
      </c>
      <c r="CL136" s="55">
        <f t="shared" si="105"/>
        <v>0.03</v>
      </c>
      <c r="CM136" s="55">
        <f t="shared" si="105"/>
        <v>0.03</v>
      </c>
      <c r="CN136" s="55">
        <f t="shared" si="105"/>
        <v>0.03</v>
      </c>
      <c r="CO136" s="55">
        <f t="shared" si="105"/>
        <v>0.03</v>
      </c>
      <c r="CP136" s="55">
        <f t="shared" si="105"/>
        <v>2.5000000000000001E-2</v>
      </c>
      <c r="CQ136" s="39" t="s">
        <v>222</v>
      </c>
    </row>
    <row r="137" spans="2:95" outlineLevel="1" x14ac:dyDescent="0.35">
      <c r="B137" t="s">
        <v>223</v>
      </c>
      <c r="C137">
        <v>1</v>
      </c>
      <c r="D137" s="40">
        <f t="shared" ref="D137:AI137" si="106">C137*(1+Discount_rate_profile)</f>
        <v>1</v>
      </c>
      <c r="E137" s="40">
        <f t="shared" si="106"/>
        <v>1.0349999999999999</v>
      </c>
      <c r="F137" s="40">
        <f t="shared" si="106"/>
        <v>1.0712249999999999</v>
      </c>
      <c r="G137" s="40">
        <f t="shared" si="106"/>
        <v>1.1087178749999997</v>
      </c>
      <c r="H137" s="40">
        <f t="shared" si="106"/>
        <v>1.1475230006249997</v>
      </c>
      <c r="I137" s="40">
        <f t="shared" si="106"/>
        <v>1.1876863056468745</v>
      </c>
      <c r="J137" s="40">
        <f t="shared" si="106"/>
        <v>1.229255326344515</v>
      </c>
      <c r="K137" s="40">
        <f t="shared" si="106"/>
        <v>1.2722792627665729</v>
      </c>
      <c r="L137" s="40">
        <f t="shared" si="106"/>
        <v>1.3168090369634029</v>
      </c>
      <c r="M137" s="40">
        <f t="shared" si="106"/>
        <v>1.3628973532571218</v>
      </c>
      <c r="N137" s="40">
        <f t="shared" si="106"/>
        <v>1.410598760621121</v>
      </c>
      <c r="O137" s="40">
        <f t="shared" si="106"/>
        <v>1.4599697172428601</v>
      </c>
      <c r="P137" s="40">
        <f t="shared" si="106"/>
        <v>1.5110686573463601</v>
      </c>
      <c r="Q137" s="40">
        <f t="shared" si="106"/>
        <v>1.5639560603534826</v>
      </c>
      <c r="R137" s="40">
        <f t="shared" si="106"/>
        <v>1.6186945224658542</v>
      </c>
      <c r="S137" s="40">
        <f t="shared" si="106"/>
        <v>1.6753488307521589</v>
      </c>
      <c r="T137" s="40">
        <f t="shared" si="106"/>
        <v>1.7339860398284843</v>
      </c>
      <c r="U137" s="40">
        <f t="shared" si="106"/>
        <v>1.7946755512224812</v>
      </c>
      <c r="V137" s="40">
        <f t="shared" si="106"/>
        <v>1.8574891955152679</v>
      </c>
      <c r="W137" s="40">
        <f t="shared" si="106"/>
        <v>1.9225013173583021</v>
      </c>
      <c r="X137" s="40">
        <f t="shared" si="106"/>
        <v>1.9897888634658425</v>
      </c>
      <c r="Y137" s="40">
        <f t="shared" si="106"/>
        <v>2.0594314736871469</v>
      </c>
      <c r="Z137" s="40">
        <f t="shared" si="106"/>
        <v>2.1315115752661966</v>
      </c>
      <c r="AA137" s="40">
        <f t="shared" si="106"/>
        <v>2.2061144804005135</v>
      </c>
      <c r="AB137" s="40">
        <f t="shared" si="106"/>
        <v>2.2833284872145314</v>
      </c>
      <c r="AC137" s="40">
        <f t="shared" si="106"/>
        <v>2.3632449842670398</v>
      </c>
      <c r="AD137" s="40">
        <f t="shared" si="106"/>
        <v>2.4459585587163861</v>
      </c>
      <c r="AE137" s="40">
        <f t="shared" si="106"/>
        <v>2.5315671082714593</v>
      </c>
      <c r="AF137" s="40">
        <f t="shared" si="106"/>
        <v>2.6201719570609603</v>
      </c>
      <c r="AG137" s="40">
        <f t="shared" si="106"/>
        <v>2.7118779755580937</v>
      </c>
      <c r="AH137" s="40">
        <f t="shared" si="106"/>
        <v>2.8067937047026268</v>
      </c>
      <c r="AI137" s="40">
        <f t="shared" si="106"/>
        <v>2.9050314843672185</v>
      </c>
      <c r="AJ137" s="40">
        <f t="shared" ref="AJ137:BO137" si="107">AI137*(1+Discount_rate_profile)</f>
        <v>3.0067075863200707</v>
      </c>
      <c r="AK137" s="40">
        <f t="shared" si="107"/>
        <v>3.111942351841273</v>
      </c>
      <c r="AL137" s="40">
        <f t="shared" si="107"/>
        <v>3.2208603341557174</v>
      </c>
      <c r="AM137" s="40">
        <f t="shared" si="107"/>
        <v>3.3335904458511671</v>
      </c>
      <c r="AN137" s="40">
        <f t="shared" si="107"/>
        <v>3.4502661114559579</v>
      </c>
      <c r="AO137" s="40">
        <f t="shared" si="107"/>
        <v>3.571025425356916</v>
      </c>
      <c r="AP137" s="40">
        <f t="shared" si="107"/>
        <v>3.6960113152444078</v>
      </c>
      <c r="AQ137" s="40">
        <f t="shared" si="107"/>
        <v>3.8253717112779619</v>
      </c>
      <c r="AR137" s="40">
        <f t="shared" si="107"/>
        <v>3.9592597211726903</v>
      </c>
      <c r="AS137" s="40">
        <f t="shared" si="107"/>
        <v>4.097833811413734</v>
      </c>
      <c r="AT137" s="40">
        <f t="shared" si="107"/>
        <v>4.2412579948132141</v>
      </c>
      <c r="AU137" s="40">
        <f t="shared" si="107"/>
        <v>4.389702024631676</v>
      </c>
      <c r="AV137" s="40">
        <f t="shared" si="107"/>
        <v>4.5433415954937839</v>
      </c>
      <c r="AW137" s="40">
        <f t="shared" si="107"/>
        <v>4.6796418433585973</v>
      </c>
      <c r="AX137" s="40">
        <f t="shared" si="107"/>
        <v>4.8200310986593555</v>
      </c>
      <c r="AY137" s="40">
        <f t="shared" si="107"/>
        <v>4.9646320316191366</v>
      </c>
      <c r="AZ137" s="40">
        <f t="shared" si="107"/>
        <v>5.1135709925677109</v>
      </c>
      <c r="BA137" s="40">
        <f t="shared" si="107"/>
        <v>5.2669781223447423</v>
      </c>
      <c r="BB137" s="40">
        <f t="shared" si="107"/>
        <v>5.424987466015085</v>
      </c>
      <c r="BC137" s="40">
        <f t="shared" si="107"/>
        <v>5.5877370899955379</v>
      </c>
      <c r="BD137" s="40">
        <f t="shared" si="107"/>
        <v>5.7553692026954044</v>
      </c>
      <c r="BE137" s="40">
        <f t="shared" si="107"/>
        <v>5.9280302787762666</v>
      </c>
      <c r="BF137" s="40">
        <f t="shared" si="107"/>
        <v>6.105871187139555</v>
      </c>
      <c r="BG137" s="40">
        <f t="shared" si="107"/>
        <v>6.289047322753742</v>
      </c>
      <c r="BH137" s="40">
        <f t="shared" si="107"/>
        <v>6.4777187424363545</v>
      </c>
      <c r="BI137" s="40">
        <f t="shared" si="107"/>
        <v>6.6720503047094457</v>
      </c>
      <c r="BJ137" s="40">
        <f t="shared" si="107"/>
        <v>6.8722118138507291</v>
      </c>
      <c r="BK137" s="40">
        <f t="shared" si="107"/>
        <v>7.0783781682662514</v>
      </c>
      <c r="BL137" s="40">
        <f t="shared" si="107"/>
        <v>7.2907295133142389</v>
      </c>
      <c r="BM137" s="40">
        <f t="shared" si="107"/>
        <v>7.509451398713666</v>
      </c>
      <c r="BN137" s="40">
        <f t="shared" si="107"/>
        <v>7.7347349406750761</v>
      </c>
      <c r="BO137" s="40">
        <f t="shared" si="107"/>
        <v>7.9667769888953286</v>
      </c>
      <c r="BP137" s="40">
        <f t="shared" ref="BP137:CP137" si="108">BO137*(1+Discount_rate_profile)</f>
        <v>8.205780298562189</v>
      </c>
      <c r="BQ137" s="40">
        <f t="shared" si="108"/>
        <v>8.4519537075190545</v>
      </c>
      <c r="BR137" s="40">
        <f t="shared" si="108"/>
        <v>8.7055123187446259</v>
      </c>
      <c r="BS137" s="40">
        <f t="shared" si="108"/>
        <v>8.9666776883069641</v>
      </c>
      <c r="BT137" s="40">
        <f t="shared" si="108"/>
        <v>9.2356780189561736</v>
      </c>
      <c r="BU137" s="40">
        <f t="shared" si="108"/>
        <v>9.5127483595248599</v>
      </c>
      <c r="BV137" s="40">
        <f t="shared" si="108"/>
        <v>9.7981308103106066</v>
      </c>
      <c r="BW137" s="40">
        <f t="shared" si="108"/>
        <v>10.092074734619924</v>
      </c>
      <c r="BX137" s="40">
        <f t="shared" si="108"/>
        <v>10.394836976658523</v>
      </c>
      <c r="BY137" s="40">
        <f t="shared" si="108"/>
        <v>10.706682085958279</v>
      </c>
      <c r="BZ137" s="40">
        <f t="shared" si="108"/>
        <v>11.027882548537027</v>
      </c>
      <c r="CA137" s="40">
        <f t="shared" si="108"/>
        <v>11.358719024993139</v>
      </c>
      <c r="CB137" s="40">
        <f t="shared" si="108"/>
        <v>11.699480595742934</v>
      </c>
      <c r="CC137" s="40">
        <f t="shared" si="108"/>
        <v>12.050465013615222</v>
      </c>
      <c r="CD137" s="40">
        <f t="shared" si="108"/>
        <v>12.411978964023678</v>
      </c>
      <c r="CE137" s="40">
        <f t="shared" si="108"/>
        <v>12.784338332944388</v>
      </c>
      <c r="CF137" s="40">
        <f t="shared" si="108"/>
        <v>13.16786848293272</v>
      </c>
      <c r="CG137" s="40">
        <f t="shared" si="108"/>
        <v>13.562904537420701</v>
      </c>
      <c r="CH137" s="40">
        <f t="shared" si="108"/>
        <v>13.969791673543323</v>
      </c>
      <c r="CI137" s="40">
        <f t="shared" si="108"/>
        <v>14.388885423749624</v>
      </c>
      <c r="CJ137" s="40">
        <f t="shared" si="108"/>
        <v>14.820551986462114</v>
      </c>
      <c r="CK137" s="40">
        <f t="shared" si="108"/>
        <v>15.265168546055978</v>
      </c>
      <c r="CL137" s="40">
        <f t="shared" si="108"/>
        <v>15.723123602437658</v>
      </c>
      <c r="CM137" s="40">
        <f t="shared" si="108"/>
        <v>16.194817310510789</v>
      </c>
      <c r="CN137" s="40">
        <f t="shared" si="108"/>
        <v>16.680661829826114</v>
      </c>
      <c r="CO137" s="40">
        <f t="shared" si="108"/>
        <v>17.181081684720898</v>
      </c>
      <c r="CP137" s="40">
        <f t="shared" si="108"/>
        <v>17.610608726838919</v>
      </c>
      <c r="CQ137" s="39" t="s">
        <v>224</v>
      </c>
    </row>
    <row r="138" spans="2:95" outlineLevel="1" x14ac:dyDescent="0.35"/>
    <row r="139" spans="2:95" s="44" customFormat="1" ht="15.5" outlineLevel="1" x14ac:dyDescent="0.35">
      <c r="B139" s="44" t="s">
        <v>225</v>
      </c>
    </row>
    <row r="140" spans="2:95" outlineLevel="1" x14ac:dyDescent="0.35"/>
    <row r="141" spans="2:95" outlineLevel="1" x14ac:dyDescent="0.35">
      <c r="B141" t="s">
        <v>195</v>
      </c>
      <c r="D141">
        <f t="shared" ref="D141:AI141" si="109">CO2e_benefits_undiscounted_low/Discount_factor</f>
        <v>0</v>
      </c>
      <c r="E141" s="41">
        <f t="shared" si="109"/>
        <v>0</v>
      </c>
      <c r="F141" s="41">
        <f t="shared" si="109"/>
        <v>0</v>
      </c>
      <c r="G141" s="41">
        <f t="shared" si="109"/>
        <v>0</v>
      </c>
      <c r="H141" s="41">
        <f t="shared" si="109"/>
        <v>0</v>
      </c>
      <c r="I141" s="41">
        <f t="shared" si="109"/>
        <v>0</v>
      </c>
      <c r="J141" s="41">
        <f t="shared" si="109"/>
        <v>0</v>
      </c>
      <c r="K141" s="41">
        <f t="shared" si="109"/>
        <v>0</v>
      </c>
      <c r="L141" s="41">
        <f t="shared" si="109"/>
        <v>0</v>
      </c>
      <c r="M141" s="41">
        <f t="shared" si="109"/>
        <v>0</v>
      </c>
      <c r="N141" s="41">
        <f t="shared" si="109"/>
        <v>0</v>
      </c>
      <c r="O141" s="41">
        <f t="shared" si="109"/>
        <v>0</v>
      </c>
      <c r="P141" s="41">
        <f t="shared" si="109"/>
        <v>0</v>
      </c>
      <c r="Q141" s="41">
        <f t="shared" si="109"/>
        <v>0</v>
      </c>
      <c r="R141" s="41">
        <f t="shared" si="109"/>
        <v>0</v>
      </c>
      <c r="S141" s="41">
        <f t="shared" si="109"/>
        <v>0</v>
      </c>
      <c r="T141" s="41">
        <f t="shared" si="109"/>
        <v>0</v>
      </c>
      <c r="U141" s="41">
        <f t="shared" si="109"/>
        <v>0</v>
      </c>
      <c r="V141" s="41">
        <f t="shared" si="109"/>
        <v>0</v>
      </c>
      <c r="W141" s="41">
        <f t="shared" si="109"/>
        <v>0</v>
      </c>
      <c r="X141" s="41">
        <f t="shared" si="109"/>
        <v>0</v>
      </c>
      <c r="Y141" s="41">
        <f t="shared" si="109"/>
        <v>0</v>
      </c>
      <c r="Z141" s="41">
        <f t="shared" si="109"/>
        <v>0</v>
      </c>
      <c r="AA141" s="41">
        <f t="shared" si="109"/>
        <v>0</v>
      </c>
      <c r="AB141" s="41">
        <f t="shared" si="109"/>
        <v>0</v>
      </c>
      <c r="AC141" s="41">
        <f t="shared" si="109"/>
        <v>0</v>
      </c>
      <c r="AD141" s="41">
        <f t="shared" si="109"/>
        <v>0</v>
      </c>
      <c r="AE141" s="41">
        <f t="shared" si="109"/>
        <v>0</v>
      </c>
      <c r="AF141" s="41">
        <f t="shared" si="109"/>
        <v>0</v>
      </c>
      <c r="AG141" s="41">
        <f t="shared" si="109"/>
        <v>0</v>
      </c>
      <c r="AH141" s="41">
        <f t="shared" si="109"/>
        <v>0</v>
      </c>
      <c r="AI141" s="41">
        <f t="shared" si="109"/>
        <v>0</v>
      </c>
      <c r="AJ141" s="41">
        <f t="shared" ref="AJ141:BO141" si="110">CO2e_benefits_undiscounted_low/Discount_factor</f>
        <v>0</v>
      </c>
      <c r="AK141" s="41">
        <f t="shared" si="110"/>
        <v>0</v>
      </c>
      <c r="AL141" s="41">
        <f t="shared" si="110"/>
        <v>0</v>
      </c>
      <c r="AM141" s="41">
        <f t="shared" si="110"/>
        <v>0</v>
      </c>
      <c r="AN141" s="41">
        <f t="shared" si="110"/>
        <v>0</v>
      </c>
      <c r="AO141" s="41">
        <f t="shared" si="110"/>
        <v>0</v>
      </c>
      <c r="AP141" s="41">
        <f t="shared" si="110"/>
        <v>0</v>
      </c>
      <c r="AQ141" s="41">
        <f t="shared" si="110"/>
        <v>0</v>
      </c>
      <c r="AR141" s="41">
        <f t="shared" si="110"/>
        <v>0</v>
      </c>
      <c r="AS141" s="41">
        <f t="shared" si="110"/>
        <v>0</v>
      </c>
      <c r="AT141" s="41">
        <f t="shared" si="110"/>
        <v>0</v>
      </c>
      <c r="AU141" s="41">
        <f t="shared" si="110"/>
        <v>0</v>
      </c>
      <c r="AV141" s="41">
        <f t="shared" si="110"/>
        <v>0</v>
      </c>
      <c r="AW141" s="41">
        <f t="shared" si="110"/>
        <v>0</v>
      </c>
      <c r="AX141" s="41">
        <f t="shared" si="110"/>
        <v>0</v>
      </c>
      <c r="AY141" s="41">
        <f t="shared" si="110"/>
        <v>0</v>
      </c>
      <c r="AZ141" s="41">
        <f t="shared" si="110"/>
        <v>0</v>
      </c>
      <c r="BA141" s="41">
        <f t="shared" si="110"/>
        <v>0</v>
      </c>
      <c r="BB141" s="41">
        <f t="shared" si="110"/>
        <v>0</v>
      </c>
      <c r="BC141" s="41">
        <f t="shared" si="110"/>
        <v>0</v>
      </c>
      <c r="BD141" s="41">
        <f t="shared" si="110"/>
        <v>0</v>
      </c>
      <c r="BE141" s="41">
        <f t="shared" si="110"/>
        <v>0</v>
      </c>
      <c r="BF141" s="41">
        <f t="shared" si="110"/>
        <v>0</v>
      </c>
      <c r="BG141" s="41">
        <f t="shared" si="110"/>
        <v>0</v>
      </c>
      <c r="BH141" s="41">
        <f t="shared" si="110"/>
        <v>0</v>
      </c>
      <c r="BI141" s="41">
        <f t="shared" si="110"/>
        <v>0</v>
      </c>
      <c r="BJ141" s="41">
        <f t="shared" si="110"/>
        <v>0</v>
      </c>
      <c r="BK141" s="41">
        <f t="shared" si="110"/>
        <v>0</v>
      </c>
      <c r="BL141" s="41">
        <f t="shared" si="110"/>
        <v>0</v>
      </c>
      <c r="BM141" s="41">
        <f t="shared" si="110"/>
        <v>0</v>
      </c>
      <c r="BN141" s="41">
        <f t="shared" si="110"/>
        <v>0</v>
      </c>
      <c r="BO141" s="41">
        <f t="shared" si="110"/>
        <v>0</v>
      </c>
      <c r="BP141" s="41">
        <f t="shared" ref="BP141:CP141" si="111">CO2e_benefits_undiscounted_low/Discount_factor</f>
        <v>0</v>
      </c>
      <c r="BQ141" s="41">
        <f t="shared" si="111"/>
        <v>0</v>
      </c>
      <c r="BR141" s="41">
        <f t="shared" si="111"/>
        <v>0</v>
      </c>
      <c r="BS141" s="41">
        <f t="shared" si="111"/>
        <v>0</v>
      </c>
      <c r="BT141" s="41">
        <f t="shared" si="111"/>
        <v>0</v>
      </c>
      <c r="BU141" s="41">
        <f t="shared" si="111"/>
        <v>0</v>
      </c>
      <c r="BV141" s="41">
        <f t="shared" si="111"/>
        <v>0</v>
      </c>
      <c r="BW141" s="41">
        <f t="shared" si="111"/>
        <v>0</v>
      </c>
      <c r="BX141" s="41">
        <f t="shared" si="111"/>
        <v>0</v>
      </c>
      <c r="BY141" s="41">
        <f t="shared" si="111"/>
        <v>0</v>
      </c>
      <c r="BZ141" s="41">
        <f t="shared" si="111"/>
        <v>0</v>
      </c>
      <c r="CA141" s="41">
        <f t="shared" si="111"/>
        <v>0</v>
      </c>
      <c r="CB141" s="41">
        <f t="shared" si="111"/>
        <v>0</v>
      </c>
      <c r="CC141" s="41">
        <f t="shared" si="111"/>
        <v>0</v>
      </c>
      <c r="CD141" s="41">
        <f t="shared" si="111"/>
        <v>0</v>
      </c>
      <c r="CE141" s="41">
        <f t="shared" si="111"/>
        <v>0</v>
      </c>
      <c r="CF141" s="41">
        <f t="shared" si="111"/>
        <v>0</v>
      </c>
      <c r="CG141" s="41">
        <f t="shared" si="111"/>
        <v>0</v>
      </c>
      <c r="CH141" s="41">
        <f t="shared" si="111"/>
        <v>0</v>
      </c>
      <c r="CI141" s="41">
        <f t="shared" si="111"/>
        <v>0</v>
      </c>
      <c r="CJ141" s="41">
        <f t="shared" si="111"/>
        <v>0</v>
      </c>
      <c r="CK141" s="41">
        <f t="shared" si="111"/>
        <v>0</v>
      </c>
      <c r="CL141" s="41">
        <f t="shared" si="111"/>
        <v>0</v>
      </c>
      <c r="CM141" s="41">
        <f t="shared" si="111"/>
        <v>0</v>
      </c>
      <c r="CN141" s="41">
        <f t="shared" si="111"/>
        <v>0</v>
      </c>
      <c r="CO141" s="41">
        <f t="shared" si="111"/>
        <v>0</v>
      </c>
      <c r="CP141" s="41">
        <f t="shared" si="111"/>
        <v>0</v>
      </c>
      <c r="CQ141" s="39" t="s">
        <v>226</v>
      </c>
    </row>
    <row r="142" spans="2:95" outlineLevel="1" x14ac:dyDescent="0.35">
      <c r="B142" t="s">
        <v>197</v>
      </c>
      <c r="D142">
        <f t="shared" ref="D142:AI142" si="112">CO2e_benefits_undiscounted_central/Discount_factor</f>
        <v>0</v>
      </c>
      <c r="E142" s="41">
        <f>CO2e_benefits_undiscounted_central/Discount_factor</f>
        <v>0</v>
      </c>
      <c r="F142" s="41">
        <f t="shared" si="112"/>
        <v>0</v>
      </c>
      <c r="G142" s="41">
        <f t="shared" si="112"/>
        <v>0</v>
      </c>
      <c r="H142" s="41">
        <f t="shared" si="112"/>
        <v>0</v>
      </c>
      <c r="I142" s="41">
        <f t="shared" si="112"/>
        <v>0</v>
      </c>
      <c r="J142" s="41">
        <f t="shared" si="112"/>
        <v>0</v>
      </c>
      <c r="K142" s="41">
        <f>CO2e_benefits_undiscounted_central/Discount_factor</f>
        <v>0</v>
      </c>
      <c r="L142" s="41">
        <f t="shared" si="112"/>
        <v>0</v>
      </c>
      <c r="M142" s="41">
        <f t="shared" si="112"/>
        <v>0</v>
      </c>
      <c r="N142" s="41">
        <f t="shared" si="112"/>
        <v>0</v>
      </c>
      <c r="O142" s="41">
        <f t="shared" si="112"/>
        <v>0</v>
      </c>
      <c r="P142" s="41">
        <f t="shared" si="112"/>
        <v>0</v>
      </c>
      <c r="Q142" s="41">
        <f t="shared" si="112"/>
        <v>0</v>
      </c>
      <c r="R142" s="41">
        <f t="shared" si="112"/>
        <v>0</v>
      </c>
      <c r="S142" s="41">
        <f t="shared" si="112"/>
        <v>0</v>
      </c>
      <c r="T142" s="41">
        <f t="shared" si="112"/>
        <v>0</v>
      </c>
      <c r="U142" s="41">
        <f t="shared" si="112"/>
        <v>0</v>
      </c>
      <c r="V142" s="41">
        <f t="shared" si="112"/>
        <v>0</v>
      </c>
      <c r="W142" s="41">
        <f t="shared" si="112"/>
        <v>0</v>
      </c>
      <c r="X142" s="41">
        <f t="shared" si="112"/>
        <v>0</v>
      </c>
      <c r="Y142" s="41">
        <f t="shared" si="112"/>
        <v>0</v>
      </c>
      <c r="Z142" s="41">
        <f t="shared" si="112"/>
        <v>0</v>
      </c>
      <c r="AA142" s="41">
        <f t="shared" si="112"/>
        <v>0</v>
      </c>
      <c r="AB142" s="41">
        <f t="shared" si="112"/>
        <v>0</v>
      </c>
      <c r="AC142" s="41">
        <f t="shared" si="112"/>
        <v>0</v>
      </c>
      <c r="AD142" s="41">
        <f t="shared" si="112"/>
        <v>0</v>
      </c>
      <c r="AE142" s="41">
        <f t="shared" si="112"/>
        <v>0</v>
      </c>
      <c r="AF142" s="41">
        <f t="shared" si="112"/>
        <v>0</v>
      </c>
      <c r="AG142" s="41">
        <f t="shared" si="112"/>
        <v>0</v>
      </c>
      <c r="AH142" s="41">
        <f t="shared" si="112"/>
        <v>0</v>
      </c>
      <c r="AI142" s="41">
        <f t="shared" si="112"/>
        <v>0</v>
      </c>
      <c r="AJ142" s="41">
        <f t="shared" ref="AJ142:BO142" si="113">CO2e_benefits_undiscounted_central/Discount_factor</f>
        <v>0</v>
      </c>
      <c r="AK142" s="41">
        <f t="shared" si="113"/>
        <v>0</v>
      </c>
      <c r="AL142" s="41">
        <f t="shared" si="113"/>
        <v>0</v>
      </c>
      <c r="AM142" s="41">
        <f t="shared" si="113"/>
        <v>0</v>
      </c>
      <c r="AN142" s="41">
        <f t="shared" si="113"/>
        <v>0</v>
      </c>
      <c r="AO142" s="41">
        <f t="shared" si="113"/>
        <v>0</v>
      </c>
      <c r="AP142" s="41">
        <f t="shared" si="113"/>
        <v>0</v>
      </c>
      <c r="AQ142" s="41">
        <f t="shared" si="113"/>
        <v>0</v>
      </c>
      <c r="AR142" s="41">
        <f t="shared" si="113"/>
        <v>0</v>
      </c>
      <c r="AS142" s="41">
        <f t="shared" si="113"/>
        <v>0</v>
      </c>
      <c r="AT142" s="41">
        <f t="shared" si="113"/>
        <v>0</v>
      </c>
      <c r="AU142" s="41">
        <f t="shared" si="113"/>
        <v>0</v>
      </c>
      <c r="AV142" s="41">
        <f t="shared" si="113"/>
        <v>0</v>
      </c>
      <c r="AW142" s="41">
        <f t="shared" si="113"/>
        <v>0</v>
      </c>
      <c r="AX142" s="41">
        <f t="shared" si="113"/>
        <v>0</v>
      </c>
      <c r="AY142" s="41">
        <f t="shared" si="113"/>
        <v>0</v>
      </c>
      <c r="AZ142" s="41">
        <f t="shared" si="113"/>
        <v>0</v>
      </c>
      <c r="BA142" s="41">
        <f t="shared" si="113"/>
        <v>0</v>
      </c>
      <c r="BB142" s="41">
        <f t="shared" si="113"/>
        <v>0</v>
      </c>
      <c r="BC142" s="41">
        <f t="shared" si="113"/>
        <v>0</v>
      </c>
      <c r="BD142" s="41">
        <f t="shared" si="113"/>
        <v>0</v>
      </c>
      <c r="BE142" s="41">
        <f t="shared" si="113"/>
        <v>0</v>
      </c>
      <c r="BF142" s="41">
        <f t="shared" si="113"/>
        <v>0</v>
      </c>
      <c r="BG142" s="41">
        <f t="shared" si="113"/>
        <v>0</v>
      </c>
      <c r="BH142" s="41">
        <f t="shared" si="113"/>
        <v>0</v>
      </c>
      <c r="BI142" s="41">
        <f t="shared" si="113"/>
        <v>0</v>
      </c>
      <c r="BJ142" s="41">
        <f t="shared" si="113"/>
        <v>0</v>
      </c>
      <c r="BK142" s="41">
        <f t="shared" si="113"/>
        <v>0</v>
      </c>
      <c r="BL142" s="41">
        <f t="shared" si="113"/>
        <v>0</v>
      </c>
      <c r="BM142" s="41">
        <f t="shared" si="113"/>
        <v>0</v>
      </c>
      <c r="BN142" s="41">
        <f t="shared" si="113"/>
        <v>0</v>
      </c>
      <c r="BO142" s="41">
        <f t="shared" si="113"/>
        <v>0</v>
      </c>
      <c r="BP142" s="41">
        <f t="shared" ref="BP142:CP142" si="114">CO2e_benefits_undiscounted_central/Discount_factor</f>
        <v>0</v>
      </c>
      <c r="BQ142" s="41">
        <f t="shared" si="114"/>
        <v>0</v>
      </c>
      <c r="BR142" s="41">
        <f t="shared" si="114"/>
        <v>0</v>
      </c>
      <c r="BS142" s="41">
        <f t="shared" si="114"/>
        <v>0</v>
      </c>
      <c r="BT142" s="41">
        <f t="shared" si="114"/>
        <v>0</v>
      </c>
      <c r="BU142" s="41">
        <f t="shared" si="114"/>
        <v>0</v>
      </c>
      <c r="BV142" s="41">
        <f t="shared" si="114"/>
        <v>0</v>
      </c>
      <c r="BW142" s="41">
        <f t="shared" si="114"/>
        <v>0</v>
      </c>
      <c r="BX142" s="41">
        <f t="shared" si="114"/>
        <v>0</v>
      </c>
      <c r="BY142" s="41">
        <f t="shared" si="114"/>
        <v>0</v>
      </c>
      <c r="BZ142" s="41">
        <f t="shared" si="114"/>
        <v>0</v>
      </c>
      <c r="CA142" s="41">
        <f t="shared" si="114"/>
        <v>0</v>
      </c>
      <c r="CB142" s="41">
        <f t="shared" si="114"/>
        <v>0</v>
      </c>
      <c r="CC142" s="41">
        <f t="shared" si="114"/>
        <v>0</v>
      </c>
      <c r="CD142" s="41">
        <f t="shared" si="114"/>
        <v>0</v>
      </c>
      <c r="CE142" s="41">
        <f t="shared" si="114"/>
        <v>0</v>
      </c>
      <c r="CF142" s="41">
        <f t="shared" si="114"/>
        <v>0</v>
      </c>
      <c r="CG142" s="41">
        <f t="shared" si="114"/>
        <v>0</v>
      </c>
      <c r="CH142" s="41">
        <f t="shared" si="114"/>
        <v>0</v>
      </c>
      <c r="CI142" s="41">
        <f t="shared" si="114"/>
        <v>0</v>
      </c>
      <c r="CJ142" s="41">
        <f t="shared" si="114"/>
        <v>0</v>
      </c>
      <c r="CK142" s="41">
        <f t="shared" si="114"/>
        <v>0</v>
      </c>
      <c r="CL142" s="41">
        <f t="shared" si="114"/>
        <v>0</v>
      </c>
      <c r="CM142" s="41">
        <f t="shared" si="114"/>
        <v>0</v>
      </c>
      <c r="CN142" s="41">
        <f t="shared" si="114"/>
        <v>0</v>
      </c>
      <c r="CO142" s="41">
        <f t="shared" si="114"/>
        <v>0</v>
      </c>
      <c r="CP142" s="41">
        <f t="shared" si="114"/>
        <v>0</v>
      </c>
      <c r="CQ142" s="39" t="s">
        <v>227</v>
      </c>
    </row>
    <row r="143" spans="2:95" outlineLevel="1" x14ac:dyDescent="0.35">
      <c r="B143" t="s">
        <v>199</v>
      </c>
      <c r="D143">
        <f t="shared" ref="D143:AI143" si="115">CO2e_benefits_undiscounted_high/Discount_factor</f>
        <v>0</v>
      </c>
      <c r="E143" s="41">
        <f t="shared" si="115"/>
        <v>0</v>
      </c>
      <c r="F143" s="41">
        <f t="shared" si="115"/>
        <v>0</v>
      </c>
      <c r="G143" s="41">
        <f t="shared" si="115"/>
        <v>0</v>
      </c>
      <c r="H143" s="41">
        <f t="shared" si="115"/>
        <v>0</v>
      </c>
      <c r="I143" s="41">
        <f t="shared" si="115"/>
        <v>0</v>
      </c>
      <c r="J143" s="41">
        <f t="shared" si="115"/>
        <v>0</v>
      </c>
      <c r="K143" s="41">
        <f t="shared" si="115"/>
        <v>0</v>
      </c>
      <c r="L143" s="41">
        <f t="shared" si="115"/>
        <v>0</v>
      </c>
      <c r="M143" s="41">
        <f t="shared" si="115"/>
        <v>0</v>
      </c>
      <c r="N143" s="41">
        <f t="shared" si="115"/>
        <v>0</v>
      </c>
      <c r="O143" s="41">
        <f t="shared" si="115"/>
        <v>0</v>
      </c>
      <c r="P143" s="41">
        <f t="shared" si="115"/>
        <v>0</v>
      </c>
      <c r="Q143" s="41">
        <f t="shared" si="115"/>
        <v>0</v>
      </c>
      <c r="R143" s="41">
        <f t="shared" si="115"/>
        <v>0</v>
      </c>
      <c r="S143" s="41">
        <f t="shared" si="115"/>
        <v>0</v>
      </c>
      <c r="T143" s="41">
        <f t="shared" si="115"/>
        <v>0</v>
      </c>
      <c r="U143" s="41">
        <f t="shared" si="115"/>
        <v>0</v>
      </c>
      <c r="V143" s="41">
        <f t="shared" si="115"/>
        <v>0</v>
      </c>
      <c r="W143" s="41">
        <f t="shared" si="115"/>
        <v>0</v>
      </c>
      <c r="X143" s="41">
        <f t="shared" si="115"/>
        <v>0</v>
      </c>
      <c r="Y143" s="41">
        <f t="shared" si="115"/>
        <v>0</v>
      </c>
      <c r="Z143" s="41">
        <f t="shared" si="115"/>
        <v>0</v>
      </c>
      <c r="AA143" s="41">
        <f t="shared" si="115"/>
        <v>0</v>
      </c>
      <c r="AB143" s="41">
        <f t="shared" si="115"/>
        <v>0</v>
      </c>
      <c r="AC143" s="41">
        <f t="shared" si="115"/>
        <v>0</v>
      </c>
      <c r="AD143" s="41">
        <f t="shared" si="115"/>
        <v>0</v>
      </c>
      <c r="AE143" s="41">
        <f t="shared" si="115"/>
        <v>0</v>
      </c>
      <c r="AF143" s="41">
        <f t="shared" si="115"/>
        <v>0</v>
      </c>
      <c r="AG143" s="41">
        <f t="shared" si="115"/>
        <v>0</v>
      </c>
      <c r="AH143" s="41">
        <f t="shared" si="115"/>
        <v>0</v>
      </c>
      <c r="AI143" s="41">
        <f t="shared" si="115"/>
        <v>0</v>
      </c>
      <c r="AJ143" s="41">
        <f t="shared" ref="AJ143:BO143" si="116">CO2e_benefits_undiscounted_high/Discount_factor</f>
        <v>0</v>
      </c>
      <c r="AK143" s="41">
        <f t="shared" si="116"/>
        <v>0</v>
      </c>
      <c r="AL143" s="41">
        <f t="shared" si="116"/>
        <v>0</v>
      </c>
      <c r="AM143" s="41">
        <f t="shared" si="116"/>
        <v>0</v>
      </c>
      <c r="AN143" s="41">
        <f t="shared" si="116"/>
        <v>0</v>
      </c>
      <c r="AO143" s="41">
        <f t="shared" si="116"/>
        <v>0</v>
      </c>
      <c r="AP143" s="41">
        <f t="shared" si="116"/>
        <v>0</v>
      </c>
      <c r="AQ143" s="41">
        <f t="shared" si="116"/>
        <v>0</v>
      </c>
      <c r="AR143" s="41">
        <f t="shared" si="116"/>
        <v>0</v>
      </c>
      <c r="AS143" s="41">
        <f t="shared" si="116"/>
        <v>0</v>
      </c>
      <c r="AT143" s="41">
        <f t="shared" si="116"/>
        <v>0</v>
      </c>
      <c r="AU143" s="41">
        <f t="shared" si="116"/>
        <v>0</v>
      </c>
      <c r="AV143" s="41">
        <f t="shared" si="116"/>
        <v>0</v>
      </c>
      <c r="AW143" s="41">
        <f t="shared" si="116"/>
        <v>0</v>
      </c>
      <c r="AX143" s="41">
        <f t="shared" si="116"/>
        <v>0</v>
      </c>
      <c r="AY143" s="41">
        <f t="shared" si="116"/>
        <v>0</v>
      </c>
      <c r="AZ143" s="41">
        <f t="shared" si="116"/>
        <v>0</v>
      </c>
      <c r="BA143" s="41">
        <f t="shared" si="116"/>
        <v>0</v>
      </c>
      <c r="BB143" s="41">
        <f t="shared" si="116"/>
        <v>0</v>
      </c>
      <c r="BC143" s="41">
        <f t="shared" si="116"/>
        <v>0</v>
      </c>
      <c r="BD143" s="41">
        <f t="shared" si="116"/>
        <v>0</v>
      </c>
      <c r="BE143" s="41">
        <f t="shared" si="116"/>
        <v>0</v>
      </c>
      <c r="BF143" s="41">
        <f t="shared" si="116"/>
        <v>0</v>
      </c>
      <c r="BG143" s="41">
        <f t="shared" si="116"/>
        <v>0</v>
      </c>
      <c r="BH143" s="41">
        <f t="shared" si="116"/>
        <v>0</v>
      </c>
      <c r="BI143" s="41">
        <f t="shared" si="116"/>
        <v>0</v>
      </c>
      <c r="BJ143" s="41">
        <f t="shared" si="116"/>
        <v>0</v>
      </c>
      <c r="BK143" s="41">
        <f t="shared" si="116"/>
        <v>0</v>
      </c>
      <c r="BL143" s="41">
        <f t="shared" si="116"/>
        <v>0</v>
      </c>
      <c r="BM143" s="41">
        <f t="shared" si="116"/>
        <v>0</v>
      </c>
      <c r="BN143" s="41">
        <f t="shared" si="116"/>
        <v>0</v>
      </c>
      <c r="BO143" s="41">
        <f t="shared" si="116"/>
        <v>0</v>
      </c>
      <c r="BP143" s="41">
        <f t="shared" ref="BP143:CP143" si="117">CO2e_benefits_undiscounted_high/Discount_factor</f>
        <v>0</v>
      </c>
      <c r="BQ143" s="41">
        <f t="shared" si="117"/>
        <v>0</v>
      </c>
      <c r="BR143" s="41">
        <f t="shared" si="117"/>
        <v>0</v>
      </c>
      <c r="BS143" s="41">
        <f t="shared" si="117"/>
        <v>0</v>
      </c>
      <c r="BT143" s="41">
        <f t="shared" si="117"/>
        <v>0</v>
      </c>
      <c r="BU143" s="41">
        <f t="shared" si="117"/>
        <v>0</v>
      </c>
      <c r="BV143" s="41">
        <f t="shared" si="117"/>
        <v>0</v>
      </c>
      <c r="BW143" s="41">
        <f t="shared" si="117"/>
        <v>0</v>
      </c>
      <c r="BX143" s="41">
        <f t="shared" si="117"/>
        <v>0</v>
      </c>
      <c r="BY143" s="41">
        <f t="shared" si="117"/>
        <v>0</v>
      </c>
      <c r="BZ143" s="41">
        <f t="shared" si="117"/>
        <v>0</v>
      </c>
      <c r="CA143" s="41">
        <f t="shared" si="117"/>
        <v>0</v>
      </c>
      <c r="CB143" s="41">
        <f t="shared" si="117"/>
        <v>0</v>
      </c>
      <c r="CC143" s="41">
        <f t="shared" si="117"/>
        <v>0</v>
      </c>
      <c r="CD143" s="41">
        <f t="shared" si="117"/>
        <v>0</v>
      </c>
      <c r="CE143" s="41">
        <f t="shared" si="117"/>
        <v>0</v>
      </c>
      <c r="CF143" s="41">
        <f t="shared" si="117"/>
        <v>0</v>
      </c>
      <c r="CG143" s="41">
        <f t="shared" si="117"/>
        <v>0</v>
      </c>
      <c r="CH143" s="41">
        <f t="shared" si="117"/>
        <v>0</v>
      </c>
      <c r="CI143" s="41">
        <f t="shared" si="117"/>
        <v>0</v>
      </c>
      <c r="CJ143" s="41">
        <f t="shared" si="117"/>
        <v>0</v>
      </c>
      <c r="CK143" s="41">
        <f t="shared" si="117"/>
        <v>0</v>
      </c>
      <c r="CL143" s="41">
        <f t="shared" si="117"/>
        <v>0</v>
      </c>
      <c r="CM143" s="41">
        <f t="shared" si="117"/>
        <v>0</v>
      </c>
      <c r="CN143" s="41">
        <f t="shared" si="117"/>
        <v>0</v>
      </c>
      <c r="CO143" s="41">
        <f t="shared" si="117"/>
        <v>0</v>
      </c>
      <c r="CP143" s="41">
        <f t="shared" si="117"/>
        <v>0</v>
      </c>
      <c r="CQ143" s="39" t="s">
        <v>228</v>
      </c>
    </row>
    <row r="144" spans="2:95" outlineLevel="1" x14ac:dyDescent="0.35"/>
    <row r="145" spans="2:4" s="44" customFormat="1" ht="15.5" outlineLevel="1" x14ac:dyDescent="0.35">
      <c r="B145" s="44" t="s">
        <v>229</v>
      </c>
    </row>
    <row r="146" spans="2:4" outlineLevel="1" x14ac:dyDescent="0.35"/>
    <row r="147" spans="2:4" outlineLevel="1" x14ac:dyDescent="0.35">
      <c r="B147" t="s">
        <v>195</v>
      </c>
      <c r="C147" s="56">
        <f>SUM(CO2e_benefits_discounted_low)</f>
        <v>0</v>
      </c>
      <c r="D147" s="39" t="s">
        <v>271</v>
      </c>
    </row>
    <row r="148" spans="2:4" outlineLevel="1" x14ac:dyDescent="0.35">
      <c r="B148" t="s">
        <v>197</v>
      </c>
      <c r="C148" s="56">
        <f>SUM(CO2e_benefits_discounted_central)</f>
        <v>0</v>
      </c>
      <c r="D148" s="39" t="s">
        <v>272</v>
      </c>
    </row>
    <row r="149" spans="2:4" outlineLevel="1" x14ac:dyDescent="0.35">
      <c r="B149" t="s">
        <v>199</v>
      </c>
      <c r="C149" s="56">
        <f>SUM(CO2e_benefits_discounted_high)</f>
        <v>0</v>
      </c>
      <c r="D149" s="39" t="s">
        <v>273</v>
      </c>
    </row>
    <row r="150" spans="2:4" x14ac:dyDescent="0.35"/>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FC157"/>
  <sheetViews>
    <sheetView showGridLines="0" zoomScale="85" zoomScaleNormal="85" workbookViewId="0">
      <selection activeCell="I39" sqref="I39"/>
    </sheetView>
  </sheetViews>
  <sheetFormatPr defaultColWidth="0" defaultRowHeight="15.5" zeroHeight="1" x14ac:dyDescent="0.35"/>
  <cols>
    <col min="1" max="1" width="5.453125" style="2" customWidth="1"/>
    <col min="2" max="2" width="8.81640625" style="2" customWidth="1"/>
    <col min="3" max="3" width="11.81640625" style="2" customWidth="1"/>
    <col min="4" max="9" width="17.1796875" style="2" customWidth="1"/>
    <col min="10" max="10" width="3.81640625" style="2" customWidth="1"/>
    <col min="11" max="13" width="17.54296875" style="2" hidden="1" customWidth="1"/>
    <col min="14" max="14" width="6.1796875" style="2" hidden="1" customWidth="1"/>
    <col min="15" max="15" width="15.54296875" style="2" hidden="1" customWidth="1"/>
    <col min="16" max="257" width="9.1796875" style="2" hidden="1" customWidth="1"/>
    <col min="258" max="258" width="8.81640625" style="2" hidden="1" customWidth="1"/>
    <col min="259" max="259" width="11.81640625" style="2" hidden="1" customWidth="1"/>
    <col min="260" max="261" width="17.54296875" style="2" hidden="1" customWidth="1"/>
    <col min="262" max="262" width="12.453125" style="2" hidden="1" customWidth="1"/>
    <col min="263" max="263" width="11.1796875" style="2" hidden="1" customWidth="1"/>
    <col min="264" max="264" width="18.453125" style="2" hidden="1" customWidth="1"/>
    <col min="265" max="269" width="17.54296875" style="2" hidden="1" customWidth="1"/>
    <col min="270" max="270" width="6.1796875" style="2" hidden="1" customWidth="1"/>
    <col min="271" max="271" width="15.54296875" style="2" hidden="1" customWidth="1"/>
    <col min="272" max="513" width="9.1796875" style="2" hidden="1" customWidth="1"/>
    <col min="514" max="514" width="8.81640625" style="2" hidden="1" customWidth="1"/>
    <col min="515" max="515" width="11.81640625" style="2" hidden="1" customWidth="1"/>
    <col min="516" max="517" width="17.54296875" style="2" hidden="1" customWidth="1"/>
    <col min="518" max="518" width="12.453125" style="2" hidden="1" customWidth="1"/>
    <col min="519" max="519" width="11.1796875" style="2" hidden="1" customWidth="1"/>
    <col min="520" max="520" width="18.453125" style="2" hidden="1" customWidth="1"/>
    <col min="521" max="525" width="17.54296875" style="2" hidden="1" customWidth="1"/>
    <col min="526" max="526" width="6.1796875" style="2" hidden="1" customWidth="1"/>
    <col min="527" max="527" width="15.54296875" style="2" hidden="1" customWidth="1"/>
    <col min="528" max="769" width="9.1796875" style="2" hidden="1" customWidth="1"/>
    <col min="770" max="770" width="8.81640625" style="2" hidden="1" customWidth="1"/>
    <col min="771" max="771" width="11.81640625" style="2" hidden="1" customWidth="1"/>
    <col min="772" max="773" width="17.54296875" style="2" hidden="1" customWidth="1"/>
    <col min="774" max="774" width="12.453125" style="2" hidden="1" customWidth="1"/>
    <col min="775" max="775" width="11.1796875" style="2" hidden="1" customWidth="1"/>
    <col min="776" max="776" width="18.453125" style="2" hidden="1" customWidth="1"/>
    <col min="777" max="781" width="17.54296875" style="2" hidden="1" customWidth="1"/>
    <col min="782" max="782" width="6.1796875" style="2" hidden="1" customWidth="1"/>
    <col min="783" max="783" width="15.54296875" style="2" hidden="1" customWidth="1"/>
    <col min="784" max="1025" width="9.1796875" style="2" hidden="1"/>
    <col min="1026" max="1026" width="8.81640625" style="2" hidden="1" customWidth="1"/>
    <col min="1027" max="1027" width="11.81640625" style="2" hidden="1" customWidth="1"/>
    <col min="1028" max="1029" width="17.54296875" style="2" hidden="1" customWidth="1"/>
    <col min="1030" max="1030" width="12.453125" style="2" hidden="1" customWidth="1"/>
    <col min="1031" max="1031" width="11.1796875" style="2" hidden="1" customWidth="1"/>
    <col min="1032" max="1032" width="18.453125" style="2" hidden="1" customWidth="1"/>
    <col min="1033" max="1037" width="17.54296875" style="2" hidden="1" customWidth="1"/>
    <col min="1038" max="1038" width="6.1796875" style="2" hidden="1" customWidth="1"/>
    <col min="1039" max="1039" width="15.54296875" style="2" hidden="1" customWidth="1"/>
    <col min="1040" max="1281" width="9.1796875" style="2" hidden="1" customWidth="1"/>
    <col min="1282" max="1282" width="8.81640625" style="2" hidden="1" customWidth="1"/>
    <col min="1283" max="1283" width="11.81640625" style="2" hidden="1" customWidth="1"/>
    <col min="1284" max="1285" width="17.54296875" style="2" hidden="1" customWidth="1"/>
    <col min="1286" max="1286" width="12.453125" style="2" hidden="1" customWidth="1"/>
    <col min="1287" max="1287" width="11.1796875" style="2" hidden="1" customWidth="1"/>
    <col min="1288" max="1288" width="18.453125" style="2" hidden="1" customWidth="1"/>
    <col min="1289" max="1293" width="17.54296875" style="2" hidden="1" customWidth="1"/>
    <col min="1294" max="1294" width="6.1796875" style="2" hidden="1" customWidth="1"/>
    <col min="1295" max="1295" width="15.54296875" style="2" hidden="1" customWidth="1"/>
    <col min="1296" max="1537" width="9.1796875" style="2" hidden="1" customWidth="1"/>
    <col min="1538" max="1538" width="8.81640625" style="2" hidden="1" customWidth="1"/>
    <col min="1539" max="1539" width="11.81640625" style="2" hidden="1" customWidth="1"/>
    <col min="1540" max="1541" width="17.54296875" style="2" hidden="1" customWidth="1"/>
    <col min="1542" max="1542" width="12.453125" style="2" hidden="1" customWidth="1"/>
    <col min="1543" max="1543" width="11.1796875" style="2" hidden="1" customWidth="1"/>
    <col min="1544" max="1544" width="18.453125" style="2" hidden="1" customWidth="1"/>
    <col min="1545" max="1549" width="17.54296875" style="2" hidden="1" customWidth="1"/>
    <col min="1550" max="1550" width="6.1796875" style="2" hidden="1" customWidth="1"/>
    <col min="1551" max="1551" width="15.54296875" style="2" hidden="1" customWidth="1"/>
    <col min="1552" max="1793" width="9.1796875" style="2" hidden="1" customWidth="1"/>
    <col min="1794" max="1794" width="8.81640625" style="2" hidden="1" customWidth="1"/>
    <col min="1795" max="1795" width="11.81640625" style="2" hidden="1" customWidth="1"/>
    <col min="1796" max="1797" width="17.54296875" style="2" hidden="1" customWidth="1"/>
    <col min="1798" max="1798" width="12.453125" style="2" hidden="1" customWidth="1"/>
    <col min="1799" max="1799" width="11.1796875" style="2" hidden="1" customWidth="1"/>
    <col min="1800" max="1800" width="18.453125" style="2" hidden="1" customWidth="1"/>
    <col min="1801" max="1805" width="17.54296875" style="2" hidden="1" customWidth="1"/>
    <col min="1806" max="1806" width="6.1796875" style="2" hidden="1" customWidth="1"/>
    <col min="1807" max="1807" width="15.54296875" style="2" hidden="1" customWidth="1"/>
    <col min="1808" max="2049" width="9.1796875" style="2" hidden="1"/>
    <col min="2050" max="2050" width="8.81640625" style="2" hidden="1" customWidth="1"/>
    <col min="2051" max="2051" width="11.81640625" style="2" hidden="1" customWidth="1"/>
    <col min="2052" max="2053" width="17.54296875" style="2" hidden="1" customWidth="1"/>
    <col min="2054" max="2054" width="12.453125" style="2" hidden="1" customWidth="1"/>
    <col min="2055" max="2055" width="11.1796875" style="2" hidden="1" customWidth="1"/>
    <col min="2056" max="2056" width="18.453125" style="2" hidden="1" customWidth="1"/>
    <col min="2057" max="2061" width="17.54296875" style="2" hidden="1" customWidth="1"/>
    <col min="2062" max="2062" width="6.1796875" style="2" hidden="1" customWidth="1"/>
    <col min="2063" max="2063" width="15.54296875" style="2" hidden="1" customWidth="1"/>
    <col min="2064" max="2305" width="9.1796875" style="2" hidden="1" customWidth="1"/>
    <col min="2306" max="2306" width="8.81640625" style="2" hidden="1" customWidth="1"/>
    <col min="2307" max="2307" width="11.81640625" style="2" hidden="1" customWidth="1"/>
    <col min="2308" max="2309" width="17.54296875" style="2" hidden="1" customWidth="1"/>
    <col min="2310" max="2310" width="12.453125" style="2" hidden="1" customWidth="1"/>
    <col min="2311" max="2311" width="11.1796875" style="2" hidden="1" customWidth="1"/>
    <col min="2312" max="2312" width="18.453125" style="2" hidden="1" customWidth="1"/>
    <col min="2313" max="2317" width="17.54296875" style="2" hidden="1" customWidth="1"/>
    <col min="2318" max="2318" width="6.1796875" style="2" hidden="1" customWidth="1"/>
    <col min="2319" max="2319" width="15.54296875" style="2" hidden="1" customWidth="1"/>
    <col min="2320" max="2561" width="9.1796875" style="2" hidden="1" customWidth="1"/>
    <col min="2562" max="2562" width="8.81640625" style="2" hidden="1" customWidth="1"/>
    <col min="2563" max="2563" width="11.81640625" style="2" hidden="1" customWidth="1"/>
    <col min="2564" max="2565" width="17.54296875" style="2" hidden="1" customWidth="1"/>
    <col min="2566" max="2566" width="12.453125" style="2" hidden="1" customWidth="1"/>
    <col min="2567" max="2567" width="11.1796875" style="2" hidden="1" customWidth="1"/>
    <col min="2568" max="2568" width="18.453125" style="2" hidden="1" customWidth="1"/>
    <col min="2569" max="2573" width="17.54296875" style="2" hidden="1" customWidth="1"/>
    <col min="2574" max="2574" width="6.1796875" style="2" hidden="1" customWidth="1"/>
    <col min="2575" max="2575" width="15.54296875" style="2" hidden="1" customWidth="1"/>
    <col min="2576" max="2817" width="9.1796875" style="2" hidden="1" customWidth="1"/>
    <col min="2818" max="2818" width="8.81640625" style="2" hidden="1" customWidth="1"/>
    <col min="2819" max="2819" width="11.81640625" style="2" hidden="1" customWidth="1"/>
    <col min="2820" max="2821" width="17.54296875" style="2" hidden="1" customWidth="1"/>
    <col min="2822" max="2822" width="12.453125" style="2" hidden="1" customWidth="1"/>
    <col min="2823" max="2823" width="11.1796875" style="2" hidden="1" customWidth="1"/>
    <col min="2824" max="2824" width="18.453125" style="2" hidden="1" customWidth="1"/>
    <col min="2825" max="2829" width="17.54296875" style="2" hidden="1" customWidth="1"/>
    <col min="2830" max="2830" width="6.1796875" style="2" hidden="1" customWidth="1"/>
    <col min="2831" max="2831" width="15.54296875" style="2" hidden="1" customWidth="1"/>
    <col min="2832" max="3073" width="9.1796875" style="2" hidden="1"/>
    <col min="3074" max="3074" width="8.81640625" style="2" hidden="1" customWidth="1"/>
    <col min="3075" max="3075" width="11.81640625" style="2" hidden="1" customWidth="1"/>
    <col min="3076" max="3077" width="17.54296875" style="2" hidden="1" customWidth="1"/>
    <col min="3078" max="3078" width="12.453125" style="2" hidden="1" customWidth="1"/>
    <col min="3079" max="3079" width="11.1796875" style="2" hidden="1" customWidth="1"/>
    <col min="3080" max="3080" width="18.453125" style="2" hidden="1" customWidth="1"/>
    <col min="3081" max="3085" width="17.54296875" style="2" hidden="1" customWidth="1"/>
    <col min="3086" max="3086" width="6.1796875" style="2" hidden="1" customWidth="1"/>
    <col min="3087" max="3087" width="15.54296875" style="2" hidden="1" customWidth="1"/>
    <col min="3088" max="3329" width="9.1796875" style="2" hidden="1" customWidth="1"/>
    <col min="3330" max="3330" width="8.81640625" style="2" hidden="1" customWidth="1"/>
    <col min="3331" max="3331" width="11.81640625" style="2" hidden="1" customWidth="1"/>
    <col min="3332" max="3333" width="17.54296875" style="2" hidden="1" customWidth="1"/>
    <col min="3334" max="3334" width="12.453125" style="2" hidden="1" customWidth="1"/>
    <col min="3335" max="3335" width="11.1796875" style="2" hidden="1" customWidth="1"/>
    <col min="3336" max="3336" width="18.453125" style="2" hidden="1" customWidth="1"/>
    <col min="3337" max="3341" width="17.54296875" style="2" hidden="1" customWidth="1"/>
    <col min="3342" max="3342" width="6.1796875" style="2" hidden="1" customWidth="1"/>
    <col min="3343" max="3343" width="15.54296875" style="2" hidden="1" customWidth="1"/>
    <col min="3344" max="3585" width="9.1796875" style="2" hidden="1" customWidth="1"/>
    <col min="3586" max="3586" width="8.81640625" style="2" hidden="1" customWidth="1"/>
    <col min="3587" max="3587" width="11.81640625" style="2" hidden="1" customWidth="1"/>
    <col min="3588" max="3589" width="17.54296875" style="2" hidden="1" customWidth="1"/>
    <col min="3590" max="3590" width="12.453125" style="2" hidden="1" customWidth="1"/>
    <col min="3591" max="3591" width="11.1796875" style="2" hidden="1" customWidth="1"/>
    <col min="3592" max="3592" width="18.453125" style="2" hidden="1" customWidth="1"/>
    <col min="3593" max="3597" width="17.54296875" style="2" hidden="1" customWidth="1"/>
    <col min="3598" max="3598" width="6.1796875" style="2" hidden="1" customWidth="1"/>
    <col min="3599" max="3599" width="15.54296875" style="2" hidden="1" customWidth="1"/>
    <col min="3600" max="3841" width="9.1796875" style="2" hidden="1" customWidth="1"/>
    <col min="3842" max="3842" width="8.81640625" style="2" hidden="1" customWidth="1"/>
    <col min="3843" max="3843" width="11.81640625" style="2" hidden="1" customWidth="1"/>
    <col min="3844" max="3845" width="17.54296875" style="2" hidden="1" customWidth="1"/>
    <col min="3846" max="3846" width="12.453125" style="2" hidden="1" customWidth="1"/>
    <col min="3847" max="3847" width="11.1796875" style="2" hidden="1" customWidth="1"/>
    <col min="3848" max="3848" width="18.453125" style="2" hidden="1" customWidth="1"/>
    <col min="3849" max="3853" width="17.54296875" style="2" hidden="1" customWidth="1"/>
    <col min="3854" max="3854" width="6.1796875" style="2" hidden="1" customWidth="1"/>
    <col min="3855" max="3855" width="15.54296875" style="2" hidden="1" customWidth="1"/>
    <col min="3856" max="4097" width="9.1796875" style="2" hidden="1"/>
    <col min="4098" max="4098" width="8.81640625" style="2" hidden="1" customWidth="1"/>
    <col min="4099" max="4099" width="11.81640625" style="2" hidden="1" customWidth="1"/>
    <col min="4100" max="4101" width="17.54296875" style="2" hidden="1" customWidth="1"/>
    <col min="4102" max="4102" width="12.453125" style="2" hidden="1" customWidth="1"/>
    <col min="4103" max="4103" width="11.1796875" style="2" hidden="1" customWidth="1"/>
    <col min="4104" max="4104" width="18.453125" style="2" hidden="1" customWidth="1"/>
    <col min="4105" max="4109" width="17.54296875" style="2" hidden="1" customWidth="1"/>
    <col min="4110" max="4110" width="6.1796875" style="2" hidden="1" customWidth="1"/>
    <col min="4111" max="4111" width="15.54296875" style="2" hidden="1" customWidth="1"/>
    <col min="4112" max="4353" width="9.1796875" style="2" hidden="1" customWidth="1"/>
    <col min="4354" max="4354" width="8.81640625" style="2" hidden="1" customWidth="1"/>
    <col min="4355" max="4355" width="11.81640625" style="2" hidden="1" customWidth="1"/>
    <col min="4356" max="4357" width="17.54296875" style="2" hidden="1" customWidth="1"/>
    <col min="4358" max="4358" width="12.453125" style="2" hidden="1" customWidth="1"/>
    <col min="4359" max="4359" width="11.1796875" style="2" hidden="1" customWidth="1"/>
    <col min="4360" max="4360" width="18.453125" style="2" hidden="1" customWidth="1"/>
    <col min="4361" max="4365" width="17.54296875" style="2" hidden="1" customWidth="1"/>
    <col min="4366" max="4366" width="6.1796875" style="2" hidden="1" customWidth="1"/>
    <col min="4367" max="4367" width="15.54296875" style="2" hidden="1" customWidth="1"/>
    <col min="4368" max="4609" width="9.1796875" style="2" hidden="1" customWidth="1"/>
    <col min="4610" max="4610" width="8.81640625" style="2" hidden="1" customWidth="1"/>
    <col min="4611" max="4611" width="11.81640625" style="2" hidden="1" customWidth="1"/>
    <col min="4612" max="4613" width="17.54296875" style="2" hidden="1" customWidth="1"/>
    <col min="4614" max="4614" width="12.453125" style="2" hidden="1" customWidth="1"/>
    <col min="4615" max="4615" width="11.1796875" style="2" hidden="1" customWidth="1"/>
    <col min="4616" max="4616" width="18.453125" style="2" hidden="1" customWidth="1"/>
    <col min="4617" max="4621" width="17.54296875" style="2" hidden="1" customWidth="1"/>
    <col min="4622" max="4622" width="6.1796875" style="2" hidden="1" customWidth="1"/>
    <col min="4623" max="4623" width="15.54296875" style="2" hidden="1" customWidth="1"/>
    <col min="4624" max="4865" width="9.1796875" style="2" hidden="1" customWidth="1"/>
    <col min="4866" max="4866" width="8.81640625" style="2" hidden="1" customWidth="1"/>
    <col min="4867" max="4867" width="11.81640625" style="2" hidden="1" customWidth="1"/>
    <col min="4868" max="4869" width="17.54296875" style="2" hidden="1" customWidth="1"/>
    <col min="4870" max="4870" width="12.453125" style="2" hidden="1" customWidth="1"/>
    <col min="4871" max="4871" width="11.1796875" style="2" hidden="1" customWidth="1"/>
    <col min="4872" max="4872" width="18.453125" style="2" hidden="1" customWidth="1"/>
    <col min="4873" max="4877" width="17.54296875" style="2" hidden="1" customWidth="1"/>
    <col min="4878" max="4878" width="6.1796875" style="2" hidden="1" customWidth="1"/>
    <col min="4879" max="4879" width="15.54296875" style="2" hidden="1" customWidth="1"/>
    <col min="4880" max="5121" width="9.1796875" style="2" hidden="1"/>
    <col min="5122" max="5122" width="8.81640625" style="2" hidden="1" customWidth="1"/>
    <col min="5123" max="5123" width="11.81640625" style="2" hidden="1" customWidth="1"/>
    <col min="5124" max="5125" width="17.54296875" style="2" hidden="1" customWidth="1"/>
    <col min="5126" max="5126" width="12.453125" style="2" hidden="1" customWidth="1"/>
    <col min="5127" max="5127" width="11.1796875" style="2" hidden="1" customWidth="1"/>
    <col min="5128" max="5128" width="18.453125" style="2" hidden="1" customWidth="1"/>
    <col min="5129" max="5133" width="17.54296875" style="2" hidden="1" customWidth="1"/>
    <col min="5134" max="5134" width="6.1796875" style="2" hidden="1" customWidth="1"/>
    <col min="5135" max="5135" width="15.54296875" style="2" hidden="1" customWidth="1"/>
    <col min="5136" max="5377" width="9.1796875" style="2" hidden="1" customWidth="1"/>
    <col min="5378" max="5378" width="8.81640625" style="2" hidden="1" customWidth="1"/>
    <col min="5379" max="5379" width="11.81640625" style="2" hidden="1" customWidth="1"/>
    <col min="5380" max="5381" width="17.54296875" style="2" hidden="1" customWidth="1"/>
    <col min="5382" max="5382" width="12.453125" style="2" hidden="1" customWidth="1"/>
    <col min="5383" max="5383" width="11.1796875" style="2" hidden="1" customWidth="1"/>
    <col min="5384" max="5384" width="18.453125" style="2" hidden="1" customWidth="1"/>
    <col min="5385" max="5389" width="17.54296875" style="2" hidden="1" customWidth="1"/>
    <col min="5390" max="5390" width="6.1796875" style="2" hidden="1" customWidth="1"/>
    <col min="5391" max="5391" width="15.54296875" style="2" hidden="1" customWidth="1"/>
    <col min="5392" max="5633" width="9.1796875" style="2" hidden="1" customWidth="1"/>
    <col min="5634" max="5634" width="8.81640625" style="2" hidden="1" customWidth="1"/>
    <col min="5635" max="5635" width="11.81640625" style="2" hidden="1" customWidth="1"/>
    <col min="5636" max="5637" width="17.54296875" style="2" hidden="1" customWidth="1"/>
    <col min="5638" max="5638" width="12.453125" style="2" hidden="1" customWidth="1"/>
    <col min="5639" max="5639" width="11.1796875" style="2" hidden="1" customWidth="1"/>
    <col min="5640" max="5640" width="18.453125" style="2" hidden="1" customWidth="1"/>
    <col min="5641" max="5645" width="17.54296875" style="2" hidden="1" customWidth="1"/>
    <col min="5646" max="5646" width="6.1796875" style="2" hidden="1" customWidth="1"/>
    <col min="5647" max="5647" width="15.54296875" style="2" hidden="1" customWidth="1"/>
    <col min="5648" max="5889" width="9.1796875" style="2" hidden="1" customWidth="1"/>
    <col min="5890" max="5890" width="8.81640625" style="2" hidden="1" customWidth="1"/>
    <col min="5891" max="5891" width="11.81640625" style="2" hidden="1" customWidth="1"/>
    <col min="5892" max="5893" width="17.54296875" style="2" hidden="1" customWidth="1"/>
    <col min="5894" max="5894" width="12.453125" style="2" hidden="1" customWidth="1"/>
    <col min="5895" max="5895" width="11.1796875" style="2" hidden="1" customWidth="1"/>
    <col min="5896" max="5896" width="18.453125" style="2" hidden="1" customWidth="1"/>
    <col min="5897" max="5901" width="17.54296875" style="2" hidden="1" customWidth="1"/>
    <col min="5902" max="5902" width="6.1796875" style="2" hidden="1" customWidth="1"/>
    <col min="5903" max="5903" width="15.54296875" style="2" hidden="1" customWidth="1"/>
    <col min="5904" max="6145" width="9.1796875" style="2" hidden="1"/>
    <col min="6146" max="6146" width="8.81640625" style="2" hidden="1" customWidth="1"/>
    <col min="6147" max="6147" width="11.81640625" style="2" hidden="1" customWidth="1"/>
    <col min="6148" max="6149" width="17.54296875" style="2" hidden="1" customWidth="1"/>
    <col min="6150" max="6150" width="12.453125" style="2" hidden="1" customWidth="1"/>
    <col min="6151" max="6151" width="11.1796875" style="2" hidden="1" customWidth="1"/>
    <col min="6152" max="6152" width="18.453125" style="2" hidden="1" customWidth="1"/>
    <col min="6153" max="6157" width="17.54296875" style="2" hidden="1" customWidth="1"/>
    <col min="6158" max="6158" width="6.1796875" style="2" hidden="1" customWidth="1"/>
    <col min="6159" max="6159" width="15.54296875" style="2" hidden="1" customWidth="1"/>
    <col min="6160" max="6401" width="9.1796875" style="2" hidden="1" customWidth="1"/>
    <col min="6402" max="6402" width="8.81640625" style="2" hidden="1" customWidth="1"/>
    <col min="6403" max="6403" width="11.81640625" style="2" hidden="1" customWidth="1"/>
    <col min="6404" max="6405" width="17.54296875" style="2" hidden="1" customWidth="1"/>
    <col min="6406" max="6406" width="12.453125" style="2" hidden="1" customWidth="1"/>
    <col min="6407" max="6407" width="11.1796875" style="2" hidden="1" customWidth="1"/>
    <col min="6408" max="6408" width="18.453125" style="2" hidden="1" customWidth="1"/>
    <col min="6409" max="6413" width="17.54296875" style="2" hidden="1" customWidth="1"/>
    <col min="6414" max="6414" width="6.1796875" style="2" hidden="1" customWidth="1"/>
    <col min="6415" max="6415" width="15.54296875" style="2" hidden="1" customWidth="1"/>
    <col min="6416" max="6657" width="9.1796875" style="2" hidden="1" customWidth="1"/>
    <col min="6658" max="6658" width="8.81640625" style="2" hidden="1" customWidth="1"/>
    <col min="6659" max="6659" width="11.81640625" style="2" hidden="1" customWidth="1"/>
    <col min="6660" max="6661" width="17.54296875" style="2" hidden="1" customWidth="1"/>
    <col min="6662" max="6662" width="12.453125" style="2" hidden="1" customWidth="1"/>
    <col min="6663" max="6663" width="11.1796875" style="2" hidden="1" customWidth="1"/>
    <col min="6664" max="6664" width="18.453125" style="2" hidden="1" customWidth="1"/>
    <col min="6665" max="6669" width="17.54296875" style="2" hidden="1" customWidth="1"/>
    <col min="6670" max="6670" width="6.1796875" style="2" hidden="1" customWidth="1"/>
    <col min="6671" max="6671" width="15.54296875" style="2" hidden="1" customWidth="1"/>
    <col min="6672" max="6913" width="9.1796875" style="2" hidden="1" customWidth="1"/>
    <col min="6914" max="6914" width="8.81640625" style="2" hidden="1" customWidth="1"/>
    <col min="6915" max="6915" width="11.81640625" style="2" hidden="1" customWidth="1"/>
    <col min="6916" max="6917" width="17.54296875" style="2" hidden="1" customWidth="1"/>
    <col min="6918" max="6918" width="12.453125" style="2" hidden="1" customWidth="1"/>
    <col min="6919" max="6919" width="11.1796875" style="2" hidden="1" customWidth="1"/>
    <col min="6920" max="6920" width="18.453125" style="2" hidden="1" customWidth="1"/>
    <col min="6921" max="6925" width="17.54296875" style="2" hidden="1" customWidth="1"/>
    <col min="6926" max="6926" width="6.1796875" style="2" hidden="1" customWidth="1"/>
    <col min="6927" max="6927" width="15.54296875" style="2" hidden="1" customWidth="1"/>
    <col min="6928" max="7169" width="9.1796875" style="2" hidden="1"/>
    <col min="7170" max="7170" width="8.81640625" style="2" hidden="1" customWidth="1"/>
    <col min="7171" max="7171" width="11.81640625" style="2" hidden="1" customWidth="1"/>
    <col min="7172" max="7173" width="17.54296875" style="2" hidden="1" customWidth="1"/>
    <col min="7174" max="7174" width="12.453125" style="2" hidden="1" customWidth="1"/>
    <col min="7175" max="7175" width="11.1796875" style="2" hidden="1" customWidth="1"/>
    <col min="7176" max="7176" width="18.453125" style="2" hidden="1" customWidth="1"/>
    <col min="7177" max="7181" width="17.54296875" style="2" hidden="1" customWidth="1"/>
    <col min="7182" max="7182" width="6.1796875" style="2" hidden="1" customWidth="1"/>
    <col min="7183" max="7183" width="15.54296875" style="2" hidden="1" customWidth="1"/>
    <col min="7184" max="7425" width="9.1796875" style="2" hidden="1" customWidth="1"/>
    <col min="7426" max="7426" width="8.81640625" style="2" hidden="1" customWidth="1"/>
    <col min="7427" max="7427" width="11.81640625" style="2" hidden="1" customWidth="1"/>
    <col min="7428" max="7429" width="17.54296875" style="2" hidden="1" customWidth="1"/>
    <col min="7430" max="7430" width="12.453125" style="2" hidden="1" customWidth="1"/>
    <col min="7431" max="7431" width="11.1796875" style="2" hidden="1" customWidth="1"/>
    <col min="7432" max="7432" width="18.453125" style="2" hidden="1" customWidth="1"/>
    <col min="7433" max="7437" width="17.54296875" style="2" hidden="1" customWidth="1"/>
    <col min="7438" max="7438" width="6.1796875" style="2" hidden="1" customWidth="1"/>
    <col min="7439" max="7439" width="15.54296875" style="2" hidden="1" customWidth="1"/>
    <col min="7440" max="7681" width="9.1796875" style="2" hidden="1" customWidth="1"/>
    <col min="7682" max="7682" width="8.81640625" style="2" hidden="1" customWidth="1"/>
    <col min="7683" max="7683" width="11.81640625" style="2" hidden="1" customWidth="1"/>
    <col min="7684" max="7685" width="17.54296875" style="2" hidden="1" customWidth="1"/>
    <col min="7686" max="7686" width="12.453125" style="2" hidden="1" customWidth="1"/>
    <col min="7687" max="7687" width="11.1796875" style="2" hidden="1" customWidth="1"/>
    <col min="7688" max="7688" width="18.453125" style="2" hidden="1" customWidth="1"/>
    <col min="7689" max="7693" width="17.54296875" style="2" hidden="1" customWidth="1"/>
    <col min="7694" max="7694" width="6.1796875" style="2" hidden="1" customWidth="1"/>
    <col min="7695" max="7695" width="15.54296875" style="2" hidden="1" customWidth="1"/>
    <col min="7696" max="7937" width="9.1796875" style="2" hidden="1" customWidth="1"/>
    <col min="7938" max="7938" width="8.81640625" style="2" hidden="1" customWidth="1"/>
    <col min="7939" max="7939" width="11.81640625" style="2" hidden="1" customWidth="1"/>
    <col min="7940" max="7941" width="17.54296875" style="2" hidden="1" customWidth="1"/>
    <col min="7942" max="7942" width="12.453125" style="2" hidden="1" customWidth="1"/>
    <col min="7943" max="7943" width="11.1796875" style="2" hidden="1" customWidth="1"/>
    <col min="7944" max="7944" width="18.453125" style="2" hidden="1" customWidth="1"/>
    <col min="7945" max="7949" width="17.54296875" style="2" hidden="1" customWidth="1"/>
    <col min="7950" max="7950" width="6.1796875" style="2" hidden="1" customWidth="1"/>
    <col min="7951" max="7951" width="15.54296875" style="2" hidden="1" customWidth="1"/>
    <col min="7952" max="8193" width="9.1796875" style="2" hidden="1"/>
    <col min="8194" max="8194" width="8.81640625" style="2" hidden="1" customWidth="1"/>
    <col min="8195" max="8195" width="11.81640625" style="2" hidden="1" customWidth="1"/>
    <col min="8196" max="8197" width="17.54296875" style="2" hidden="1" customWidth="1"/>
    <col min="8198" max="8198" width="12.453125" style="2" hidden="1" customWidth="1"/>
    <col min="8199" max="8199" width="11.1796875" style="2" hidden="1" customWidth="1"/>
    <col min="8200" max="8200" width="18.453125" style="2" hidden="1" customWidth="1"/>
    <col min="8201" max="8205" width="17.54296875" style="2" hidden="1" customWidth="1"/>
    <col min="8206" max="8206" width="6.1796875" style="2" hidden="1" customWidth="1"/>
    <col min="8207" max="8207" width="15.54296875" style="2" hidden="1" customWidth="1"/>
    <col min="8208" max="8449" width="9.1796875" style="2" hidden="1" customWidth="1"/>
    <col min="8450" max="8450" width="8.81640625" style="2" hidden="1" customWidth="1"/>
    <col min="8451" max="8451" width="11.81640625" style="2" hidden="1" customWidth="1"/>
    <col min="8452" max="8453" width="17.54296875" style="2" hidden="1" customWidth="1"/>
    <col min="8454" max="8454" width="12.453125" style="2" hidden="1" customWidth="1"/>
    <col min="8455" max="8455" width="11.1796875" style="2" hidden="1" customWidth="1"/>
    <col min="8456" max="8456" width="18.453125" style="2" hidden="1" customWidth="1"/>
    <col min="8457" max="8461" width="17.54296875" style="2" hidden="1" customWidth="1"/>
    <col min="8462" max="8462" width="6.1796875" style="2" hidden="1" customWidth="1"/>
    <col min="8463" max="8463" width="15.54296875" style="2" hidden="1" customWidth="1"/>
    <col min="8464" max="8705" width="9.1796875" style="2" hidden="1" customWidth="1"/>
    <col min="8706" max="8706" width="8.81640625" style="2" hidden="1" customWidth="1"/>
    <col min="8707" max="8707" width="11.81640625" style="2" hidden="1" customWidth="1"/>
    <col min="8708" max="8709" width="17.54296875" style="2" hidden="1" customWidth="1"/>
    <col min="8710" max="8710" width="12.453125" style="2" hidden="1" customWidth="1"/>
    <col min="8711" max="8711" width="11.1796875" style="2" hidden="1" customWidth="1"/>
    <col min="8712" max="8712" width="18.453125" style="2" hidden="1" customWidth="1"/>
    <col min="8713" max="8717" width="17.54296875" style="2" hidden="1" customWidth="1"/>
    <col min="8718" max="8718" width="6.1796875" style="2" hidden="1" customWidth="1"/>
    <col min="8719" max="8719" width="15.54296875" style="2" hidden="1" customWidth="1"/>
    <col min="8720" max="8961" width="9.1796875" style="2" hidden="1" customWidth="1"/>
    <col min="8962" max="8962" width="8.81640625" style="2" hidden="1" customWidth="1"/>
    <col min="8963" max="8963" width="11.81640625" style="2" hidden="1" customWidth="1"/>
    <col min="8964" max="8965" width="17.54296875" style="2" hidden="1" customWidth="1"/>
    <col min="8966" max="8966" width="12.453125" style="2" hidden="1" customWidth="1"/>
    <col min="8967" max="8967" width="11.1796875" style="2" hidden="1" customWidth="1"/>
    <col min="8968" max="8968" width="18.453125" style="2" hidden="1" customWidth="1"/>
    <col min="8969" max="8973" width="17.54296875" style="2" hidden="1" customWidth="1"/>
    <col min="8974" max="8974" width="6.1796875" style="2" hidden="1" customWidth="1"/>
    <col min="8975" max="8975" width="15.54296875" style="2" hidden="1" customWidth="1"/>
    <col min="8976" max="9217" width="9.1796875" style="2" hidden="1"/>
    <col min="9218" max="9218" width="8.81640625" style="2" hidden="1" customWidth="1"/>
    <col min="9219" max="9219" width="11.81640625" style="2" hidden="1" customWidth="1"/>
    <col min="9220" max="9221" width="17.54296875" style="2" hidden="1" customWidth="1"/>
    <col min="9222" max="9222" width="12.453125" style="2" hidden="1" customWidth="1"/>
    <col min="9223" max="9223" width="11.1796875" style="2" hidden="1" customWidth="1"/>
    <col min="9224" max="9224" width="18.453125" style="2" hidden="1" customWidth="1"/>
    <col min="9225" max="9229" width="17.54296875" style="2" hidden="1" customWidth="1"/>
    <col min="9230" max="9230" width="6.1796875" style="2" hidden="1" customWidth="1"/>
    <col min="9231" max="9231" width="15.54296875" style="2" hidden="1" customWidth="1"/>
    <col min="9232" max="9473" width="9.1796875" style="2" hidden="1" customWidth="1"/>
    <col min="9474" max="9474" width="8.81640625" style="2" hidden="1" customWidth="1"/>
    <col min="9475" max="9475" width="11.81640625" style="2" hidden="1" customWidth="1"/>
    <col min="9476" max="9477" width="17.54296875" style="2" hidden="1" customWidth="1"/>
    <col min="9478" max="9478" width="12.453125" style="2" hidden="1" customWidth="1"/>
    <col min="9479" max="9479" width="11.1796875" style="2" hidden="1" customWidth="1"/>
    <col min="9480" max="9480" width="18.453125" style="2" hidden="1" customWidth="1"/>
    <col min="9481" max="9485" width="17.54296875" style="2" hidden="1" customWidth="1"/>
    <col min="9486" max="9486" width="6.1796875" style="2" hidden="1" customWidth="1"/>
    <col min="9487" max="9487" width="15.54296875" style="2" hidden="1" customWidth="1"/>
    <col min="9488" max="9729" width="9.1796875" style="2" hidden="1" customWidth="1"/>
    <col min="9730" max="9730" width="8.81640625" style="2" hidden="1" customWidth="1"/>
    <col min="9731" max="9731" width="11.81640625" style="2" hidden="1" customWidth="1"/>
    <col min="9732" max="9733" width="17.54296875" style="2" hidden="1" customWidth="1"/>
    <col min="9734" max="9734" width="12.453125" style="2" hidden="1" customWidth="1"/>
    <col min="9735" max="9735" width="11.1796875" style="2" hidden="1" customWidth="1"/>
    <col min="9736" max="9736" width="18.453125" style="2" hidden="1" customWidth="1"/>
    <col min="9737" max="9741" width="17.54296875" style="2" hidden="1" customWidth="1"/>
    <col min="9742" max="9742" width="6.1796875" style="2" hidden="1" customWidth="1"/>
    <col min="9743" max="9743" width="15.54296875" style="2" hidden="1" customWidth="1"/>
    <col min="9744" max="9985" width="9.1796875" style="2" hidden="1" customWidth="1"/>
    <col min="9986" max="9986" width="8.81640625" style="2" hidden="1" customWidth="1"/>
    <col min="9987" max="9987" width="11.81640625" style="2" hidden="1" customWidth="1"/>
    <col min="9988" max="9989" width="17.54296875" style="2" hidden="1" customWidth="1"/>
    <col min="9990" max="9990" width="12.453125" style="2" hidden="1" customWidth="1"/>
    <col min="9991" max="9991" width="11.1796875" style="2" hidden="1" customWidth="1"/>
    <col min="9992" max="9992" width="18.453125" style="2" hidden="1" customWidth="1"/>
    <col min="9993" max="9997" width="17.54296875" style="2" hidden="1" customWidth="1"/>
    <col min="9998" max="9998" width="6.1796875" style="2" hidden="1" customWidth="1"/>
    <col min="9999" max="9999" width="15.54296875" style="2" hidden="1" customWidth="1"/>
    <col min="10000" max="10241" width="9.1796875" style="2" hidden="1"/>
    <col min="10242" max="10242" width="8.81640625" style="2" hidden="1" customWidth="1"/>
    <col min="10243" max="10243" width="11.81640625" style="2" hidden="1" customWidth="1"/>
    <col min="10244" max="10245" width="17.54296875" style="2" hidden="1" customWidth="1"/>
    <col min="10246" max="10246" width="12.453125" style="2" hidden="1" customWidth="1"/>
    <col min="10247" max="10247" width="11.1796875" style="2" hidden="1" customWidth="1"/>
    <col min="10248" max="10248" width="18.453125" style="2" hidden="1" customWidth="1"/>
    <col min="10249" max="10253" width="17.54296875" style="2" hidden="1" customWidth="1"/>
    <col min="10254" max="10254" width="6.1796875" style="2" hidden="1" customWidth="1"/>
    <col min="10255" max="10255" width="15.54296875" style="2" hidden="1" customWidth="1"/>
    <col min="10256" max="10497" width="9.1796875" style="2" hidden="1" customWidth="1"/>
    <col min="10498" max="10498" width="8.81640625" style="2" hidden="1" customWidth="1"/>
    <col min="10499" max="10499" width="11.81640625" style="2" hidden="1" customWidth="1"/>
    <col min="10500" max="10501" width="17.54296875" style="2" hidden="1" customWidth="1"/>
    <col min="10502" max="10502" width="12.453125" style="2" hidden="1" customWidth="1"/>
    <col min="10503" max="10503" width="11.1796875" style="2" hidden="1" customWidth="1"/>
    <col min="10504" max="10504" width="18.453125" style="2" hidden="1" customWidth="1"/>
    <col min="10505" max="10509" width="17.54296875" style="2" hidden="1" customWidth="1"/>
    <col min="10510" max="10510" width="6.1796875" style="2" hidden="1" customWidth="1"/>
    <col min="10511" max="10511" width="15.54296875" style="2" hidden="1" customWidth="1"/>
    <col min="10512" max="10753" width="9.1796875" style="2" hidden="1" customWidth="1"/>
    <col min="10754" max="10754" width="8.81640625" style="2" hidden="1" customWidth="1"/>
    <col min="10755" max="10755" width="11.81640625" style="2" hidden="1" customWidth="1"/>
    <col min="10756" max="10757" width="17.54296875" style="2" hidden="1" customWidth="1"/>
    <col min="10758" max="10758" width="12.453125" style="2" hidden="1" customWidth="1"/>
    <col min="10759" max="10759" width="11.1796875" style="2" hidden="1" customWidth="1"/>
    <col min="10760" max="10760" width="18.453125" style="2" hidden="1" customWidth="1"/>
    <col min="10761" max="10765" width="17.54296875" style="2" hidden="1" customWidth="1"/>
    <col min="10766" max="10766" width="6.1796875" style="2" hidden="1" customWidth="1"/>
    <col min="10767" max="10767" width="15.54296875" style="2" hidden="1" customWidth="1"/>
    <col min="10768" max="11009" width="9.1796875" style="2" hidden="1" customWidth="1"/>
    <col min="11010" max="11010" width="8.81640625" style="2" hidden="1" customWidth="1"/>
    <col min="11011" max="11011" width="11.81640625" style="2" hidden="1" customWidth="1"/>
    <col min="11012" max="11013" width="17.54296875" style="2" hidden="1" customWidth="1"/>
    <col min="11014" max="11014" width="12.453125" style="2" hidden="1" customWidth="1"/>
    <col min="11015" max="11015" width="11.1796875" style="2" hidden="1" customWidth="1"/>
    <col min="11016" max="11016" width="18.453125" style="2" hidden="1" customWidth="1"/>
    <col min="11017" max="11021" width="17.54296875" style="2" hidden="1" customWidth="1"/>
    <col min="11022" max="11022" width="6.1796875" style="2" hidden="1" customWidth="1"/>
    <col min="11023" max="11023" width="15.54296875" style="2" hidden="1" customWidth="1"/>
    <col min="11024" max="11265" width="9.1796875" style="2" hidden="1"/>
    <col min="11266" max="11266" width="8.81640625" style="2" hidden="1" customWidth="1"/>
    <col min="11267" max="11267" width="11.81640625" style="2" hidden="1" customWidth="1"/>
    <col min="11268" max="11269" width="17.54296875" style="2" hidden="1" customWidth="1"/>
    <col min="11270" max="11270" width="12.453125" style="2" hidden="1" customWidth="1"/>
    <col min="11271" max="11271" width="11.1796875" style="2" hidden="1" customWidth="1"/>
    <col min="11272" max="11272" width="18.453125" style="2" hidden="1" customWidth="1"/>
    <col min="11273" max="11277" width="17.54296875" style="2" hidden="1" customWidth="1"/>
    <col min="11278" max="11278" width="6.1796875" style="2" hidden="1" customWidth="1"/>
    <col min="11279" max="11279" width="15.54296875" style="2" hidden="1" customWidth="1"/>
    <col min="11280" max="11521" width="9.1796875" style="2" hidden="1" customWidth="1"/>
    <col min="11522" max="11522" width="8.81640625" style="2" hidden="1" customWidth="1"/>
    <col min="11523" max="11523" width="11.81640625" style="2" hidden="1" customWidth="1"/>
    <col min="11524" max="11525" width="17.54296875" style="2" hidden="1" customWidth="1"/>
    <col min="11526" max="11526" width="12.453125" style="2" hidden="1" customWidth="1"/>
    <col min="11527" max="11527" width="11.1796875" style="2" hidden="1" customWidth="1"/>
    <col min="11528" max="11528" width="18.453125" style="2" hidden="1" customWidth="1"/>
    <col min="11529" max="11533" width="17.54296875" style="2" hidden="1" customWidth="1"/>
    <col min="11534" max="11534" width="6.1796875" style="2" hidden="1" customWidth="1"/>
    <col min="11535" max="11535" width="15.54296875" style="2" hidden="1" customWidth="1"/>
    <col min="11536" max="11777" width="9.1796875" style="2" hidden="1" customWidth="1"/>
    <col min="11778" max="11778" width="8.81640625" style="2" hidden="1" customWidth="1"/>
    <col min="11779" max="11779" width="11.81640625" style="2" hidden="1" customWidth="1"/>
    <col min="11780" max="11781" width="17.54296875" style="2" hidden="1" customWidth="1"/>
    <col min="11782" max="11782" width="12.453125" style="2" hidden="1" customWidth="1"/>
    <col min="11783" max="11783" width="11.1796875" style="2" hidden="1" customWidth="1"/>
    <col min="11784" max="11784" width="18.453125" style="2" hidden="1" customWidth="1"/>
    <col min="11785" max="11789" width="17.54296875" style="2" hidden="1" customWidth="1"/>
    <col min="11790" max="11790" width="6.1796875" style="2" hidden="1" customWidth="1"/>
    <col min="11791" max="11791" width="15.54296875" style="2" hidden="1" customWidth="1"/>
    <col min="11792" max="12033" width="9.1796875" style="2" hidden="1" customWidth="1"/>
    <col min="12034" max="12034" width="8.81640625" style="2" hidden="1" customWidth="1"/>
    <col min="12035" max="12035" width="11.81640625" style="2" hidden="1" customWidth="1"/>
    <col min="12036" max="12037" width="17.54296875" style="2" hidden="1" customWidth="1"/>
    <col min="12038" max="12038" width="12.453125" style="2" hidden="1" customWidth="1"/>
    <col min="12039" max="12039" width="11.1796875" style="2" hidden="1" customWidth="1"/>
    <col min="12040" max="12040" width="18.453125" style="2" hidden="1" customWidth="1"/>
    <col min="12041" max="12045" width="17.54296875" style="2" hidden="1" customWidth="1"/>
    <col min="12046" max="12046" width="6.1796875" style="2" hidden="1" customWidth="1"/>
    <col min="12047" max="12047" width="15.54296875" style="2" hidden="1" customWidth="1"/>
    <col min="12048" max="12289" width="9.1796875" style="2" hidden="1"/>
    <col min="12290" max="12290" width="8.81640625" style="2" hidden="1" customWidth="1"/>
    <col min="12291" max="12291" width="11.81640625" style="2" hidden="1" customWidth="1"/>
    <col min="12292" max="12293" width="17.54296875" style="2" hidden="1" customWidth="1"/>
    <col min="12294" max="12294" width="12.453125" style="2" hidden="1" customWidth="1"/>
    <col min="12295" max="12295" width="11.1796875" style="2" hidden="1" customWidth="1"/>
    <col min="12296" max="12296" width="18.453125" style="2" hidden="1" customWidth="1"/>
    <col min="12297" max="12301" width="17.54296875" style="2" hidden="1" customWidth="1"/>
    <col min="12302" max="12302" width="6.1796875" style="2" hidden="1" customWidth="1"/>
    <col min="12303" max="12303" width="15.54296875" style="2" hidden="1" customWidth="1"/>
    <col min="12304" max="12545" width="9.1796875" style="2" hidden="1" customWidth="1"/>
    <col min="12546" max="12546" width="8.81640625" style="2" hidden="1" customWidth="1"/>
    <col min="12547" max="12547" width="11.81640625" style="2" hidden="1" customWidth="1"/>
    <col min="12548" max="12549" width="17.54296875" style="2" hidden="1" customWidth="1"/>
    <col min="12550" max="12550" width="12.453125" style="2" hidden="1" customWidth="1"/>
    <col min="12551" max="12551" width="11.1796875" style="2" hidden="1" customWidth="1"/>
    <col min="12552" max="12552" width="18.453125" style="2" hidden="1" customWidth="1"/>
    <col min="12553" max="12557" width="17.54296875" style="2" hidden="1" customWidth="1"/>
    <col min="12558" max="12558" width="6.1796875" style="2" hidden="1" customWidth="1"/>
    <col min="12559" max="12559" width="15.54296875" style="2" hidden="1" customWidth="1"/>
    <col min="12560" max="12801" width="9.1796875" style="2" hidden="1" customWidth="1"/>
    <col min="12802" max="12802" width="8.81640625" style="2" hidden="1" customWidth="1"/>
    <col min="12803" max="12803" width="11.81640625" style="2" hidden="1" customWidth="1"/>
    <col min="12804" max="12805" width="17.54296875" style="2" hidden="1" customWidth="1"/>
    <col min="12806" max="12806" width="12.453125" style="2" hidden="1" customWidth="1"/>
    <col min="12807" max="12807" width="11.1796875" style="2" hidden="1" customWidth="1"/>
    <col min="12808" max="12808" width="18.453125" style="2" hidden="1" customWidth="1"/>
    <col min="12809" max="12813" width="17.54296875" style="2" hidden="1" customWidth="1"/>
    <col min="12814" max="12814" width="6.1796875" style="2" hidden="1" customWidth="1"/>
    <col min="12815" max="12815" width="15.54296875" style="2" hidden="1" customWidth="1"/>
    <col min="12816" max="13057" width="9.1796875" style="2" hidden="1" customWidth="1"/>
    <col min="13058" max="13058" width="8.81640625" style="2" hidden="1" customWidth="1"/>
    <col min="13059" max="13059" width="11.81640625" style="2" hidden="1" customWidth="1"/>
    <col min="13060" max="13061" width="17.54296875" style="2" hidden="1" customWidth="1"/>
    <col min="13062" max="13062" width="12.453125" style="2" hidden="1" customWidth="1"/>
    <col min="13063" max="13063" width="11.1796875" style="2" hidden="1" customWidth="1"/>
    <col min="13064" max="13064" width="18.453125" style="2" hidden="1" customWidth="1"/>
    <col min="13065" max="13069" width="17.54296875" style="2" hidden="1" customWidth="1"/>
    <col min="13070" max="13070" width="6.1796875" style="2" hidden="1" customWidth="1"/>
    <col min="13071" max="13071" width="15.54296875" style="2" hidden="1" customWidth="1"/>
    <col min="13072" max="13313" width="9.1796875" style="2" hidden="1"/>
    <col min="13314" max="13314" width="8.81640625" style="2" hidden="1" customWidth="1"/>
    <col min="13315" max="13315" width="11.81640625" style="2" hidden="1" customWidth="1"/>
    <col min="13316" max="13317" width="17.54296875" style="2" hidden="1" customWidth="1"/>
    <col min="13318" max="13318" width="12.453125" style="2" hidden="1" customWidth="1"/>
    <col min="13319" max="13319" width="11.1796875" style="2" hidden="1" customWidth="1"/>
    <col min="13320" max="13320" width="18.453125" style="2" hidden="1" customWidth="1"/>
    <col min="13321" max="13325" width="17.54296875" style="2" hidden="1" customWidth="1"/>
    <col min="13326" max="13326" width="6.1796875" style="2" hidden="1" customWidth="1"/>
    <col min="13327" max="13327" width="15.54296875" style="2" hidden="1" customWidth="1"/>
    <col min="13328" max="13569" width="9.1796875" style="2" hidden="1" customWidth="1"/>
    <col min="13570" max="13570" width="8.81640625" style="2" hidden="1" customWidth="1"/>
    <col min="13571" max="13571" width="11.81640625" style="2" hidden="1" customWidth="1"/>
    <col min="13572" max="13573" width="17.54296875" style="2" hidden="1" customWidth="1"/>
    <col min="13574" max="13574" width="12.453125" style="2" hidden="1" customWidth="1"/>
    <col min="13575" max="13575" width="11.1796875" style="2" hidden="1" customWidth="1"/>
    <col min="13576" max="13576" width="18.453125" style="2" hidden="1" customWidth="1"/>
    <col min="13577" max="13581" width="17.54296875" style="2" hidden="1" customWidth="1"/>
    <col min="13582" max="13582" width="6.1796875" style="2" hidden="1" customWidth="1"/>
    <col min="13583" max="13583" width="15.54296875" style="2" hidden="1" customWidth="1"/>
    <col min="13584" max="13825" width="9.1796875" style="2" hidden="1" customWidth="1"/>
    <col min="13826" max="13826" width="8.81640625" style="2" hidden="1" customWidth="1"/>
    <col min="13827" max="13827" width="11.81640625" style="2" hidden="1" customWidth="1"/>
    <col min="13828" max="13829" width="17.54296875" style="2" hidden="1" customWidth="1"/>
    <col min="13830" max="13830" width="12.453125" style="2" hidden="1" customWidth="1"/>
    <col min="13831" max="13831" width="11.1796875" style="2" hidden="1" customWidth="1"/>
    <col min="13832" max="13832" width="18.453125" style="2" hidden="1" customWidth="1"/>
    <col min="13833" max="13837" width="17.54296875" style="2" hidden="1" customWidth="1"/>
    <col min="13838" max="13838" width="6.1796875" style="2" hidden="1" customWidth="1"/>
    <col min="13839" max="13839" width="15.54296875" style="2" hidden="1" customWidth="1"/>
    <col min="13840" max="14081" width="9.1796875" style="2" hidden="1" customWidth="1"/>
    <col min="14082" max="14082" width="8.81640625" style="2" hidden="1" customWidth="1"/>
    <col min="14083" max="14083" width="11.81640625" style="2" hidden="1" customWidth="1"/>
    <col min="14084" max="14085" width="17.54296875" style="2" hidden="1" customWidth="1"/>
    <col min="14086" max="14086" width="12.453125" style="2" hidden="1" customWidth="1"/>
    <col min="14087" max="14087" width="11.1796875" style="2" hidden="1" customWidth="1"/>
    <col min="14088" max="14088" width="18.453125" style="2" hidden="1" customWidth="1"/>
    <col min="14089" max="14093" width="17.54296875" style="2" hidden="1" customWidth="1"/>
    <col min="14094" max="14094" width="6.1796875" style="2" hidden="1" customWidth="1"/>
    <col min="14095" max="14095" width="15.54296875" style="2" hidden="1" customWidth="1"/>
    <col min="14096" max="14337" width="9.1796875" style="2" hidden="1"/>
    <col min="14338" max="14338" width="8.81640625" style="2" hidden="1" customWidth="1"/>
    <col min="14339" max="14339" width="11.81640625" style="2" hidden="1" customWidth="1"/>
    <col min="14340" max="14341" width="17.54296875" style="2" hidden="1" customWidth="1"/>
    <col min="14342" max="14342" width="12.453125" style="2" hidden="1" customWidth="1"/>
    <col min="14343" max="14343" width="11.1796875" style="2" hidden="1" customWidth="1"/>
    <col min="14344" max="14344" width="18.453125" style="2" hidden="1" customWidth="1"/>
    <col min="14345" max="14349" width="17.54296875" style="2" hidden="1" customWidth="1"/>
    <col min="14350" max="14350" width="6.1796875" style="2" hidden="1" customWidth="1"/>
    <col min="14351" max="14351" width="15.54296875" style="2" hidden="1" customWidth="1"/>
    <col min="14352" max="14593" width="9.1796875" style="2" hidden="1" customWidth="1"/>
    <col min="14594" max="14594" width="8.81640625" style="2" hidden="1" customWidth="1"/>
    <col min="14595" max="14595" width="11.81640625" style="2" hidden="1" customWidth="1"/>
    <col min="14596" max="14597" width="17.54296875" style="2" hidden="1" customWidth="1"/>
    <col min="14598" max="14598" width="12.453125" style="2" hidden="1" customWidth="1"/>
    <col min="14599" max="14599" width="11.1796875" style="2" hidden="1" customWidth="1"/>
    <col min="14600" max="14600" width="18.453125" style="2" hidden="1" customWidth="1"/>
    <col min="14601" max="14605" width="17.54296875" style="2" hidden="1" customWidth="1"/>
    <col min="14606" max="14606" width="6.1796875" style="2" hidden="1" customWidth="1"/>
    <col min="14607" max="14607" width="15.54296875" style="2" hidden="1" customWidth="1"/>
    <col min="14608" max="14849" width="9.1796875" style="2" hidden="1" customWidth="1"/>
    <col min="14850" max="14850" width="8.81640625" style="2" hidden="1" customWidth="1"/>
    <col min="14851" max="14851" width="11.81640625" style="2" hidden="1" customWidth="1"/>
    <col min="14852" max="14853" width="17.54296875" style="2" hidden="1" customWidth="1"/>
    <col min="14854" max="14854" width="12.453125" style="2" hidden="1" customWidth="1"/>
    <col min="14855" max="14855" width="11.1796875" style="2" hidden="1" customWidth="1"/>
    <col min="14856" max="14856" width="18.453125" style="2" hidden="1" customWidth="1"/>
    <col min="14857" max="14861" width="17.54296875" style="2" hidden="1" customWidth="1"/>
    <col min="14862" max="14862" width="6.1796875" style="2" hidden="1" customWidth="1"/>
    <col min="14863" max="14863" width="15.54296875" style="2" hidden="1" customWidth="1"/>
    <col min="14864" max="15105" width="9.1796875" style="2" hidden="1" customWidth="1"/>
    <col min="15106" max="15106" width="8.81640625" style="2" hidden="1" customWidth="1"/>
    <col min="15107" max="15107" width="11.81640625" style="2" hidden="1" customWidth="1"/>
    <col min="15108" max="15109" width="17.54296875" style="2" hidden="1" customWidth="1"/>
    <col min="15110" max="15110" width="12.453125" style="2" hidden="1" customWidth="1"/>
    <col min="15111" max="15111" width="11.1796875" style="2" hidden="1" customWidth="1"/>
    <col min="15112" max="15112" width="18.453125" style="2" hidden="1" customWidth="1"/>
    <col min="15113" max="15117" width="17.54296875" style="2" hidden="1" customWidth="1"/>
    <col min="15118" max="15118" width="6.1796875" style="2" hidden="1" customWidth="1"/>
    <col min="15119" max="15119" width="15.54296875" style="2" hidden="1" customWidth="1"/>
    <col min="15120" max="15361" width="9.1796875" style="2" hidden="1"/>
    <col min="15362" max="15362" width="8.81640625" style="2" hidden="1" customWidth="1"/>
    <col min="15363" max="15363" width="11.81640625" style="2" hidden="1" customWidth="1"/>
    <col min="15364" max="15365" width="17.54296875" style="2" hidden="1" customWidth="1"/>
    <col min="15366" max="15366" width="12.453125" style="2" hidden="1" customWidth="1"/>
    <col min="15367" max="15367" width="11.1796875" style="2" hidden="1" customWidth="1"/>
    <col min="15368" max="15368" width="18.453125" style="2" hidden="1" customWidth="1"/>
    <col min="15369" max="15373" width="17.54296875" style="2" hidden="1" customWidth="1"/>
    <col min="15374" max="15374" width="6.1796875" style="2" hidden="1" customWidth="1"/>
    <col min="15375" max="15375" width="15.54296875" style="2" hidden="1" customWidth="1"/>
    <col min="15376" max="15617" width="9.1796875" style="2" hidden="1" customWidth="1"/>
    <col min="15618" max="15618" width="8.81640625" style="2" hidden="1" customWidth="1"/>
    <col min="15619" max="15619" width="11.81640625" style="2" hidden="1" customWidth="1"/>
    <col min="15620" max="15621" width="17.54296875" style="2" hidden="1" customWidth="1"/>
    <col min="15622" max="15622" width="12.453125" style="2" hidden="1" customWidth="1"/>
    <col min="15623" max="15623" width="11.1796875" style="2" hidden="1" customWidth="1"/>
    <col min="15624" max="15624" width="18.453125" style="2" hidden="1" customWidth="1"/>
    <col min="15625" max="15629" width="17.54296875" style="2" hidden="1" customWidth="1"/>
    <col min="15630" max="15630" width="6.1796875" style="2" hidden="1" customWidth="1"/>
    <col min="15631" max="15631" width="15.54296875" style="2" hidden="1" customWidth="1"/>
    <col min="15632" max="15873" width="9.1796875" style="2" hidden="1" customWidth="1"/>
    <col min="15874" max="15874" width="8.81640625" style="2" hidden="1" customWidth="1"/>
    <col min="15875" max="15875" width="11.81640625" style="2" hidden="1" customWidth="1"/>
    <col min="15876" max="15877" width="17.54296875" style="2" hidden="1" customWidth="1"/>
    <col min="15878" max="15878" width="12.453125" style="2" hidden="1" customWidth="1"/>
    <col min="15879" max="15879" width="11.1796875" style="2" hidden="1" customWidth="1"/>
    <col min="15880" max="15880" width="18.453125" style="2" hidden="1" customWidth="1"/>
    <col min="15881" max="15885" width="17.54296875" style="2" hidden="1" customWidth="1"/>
    <col min="15886" max="15886" width="6.1796875" style="2" hidden="1" customWidth="1"/>
    <col min="15887" max="15887" width="15.54296875" style="2" hidden="1" customWidth="1"/>
    <col min="15888" max="16129" width="9.1796875" style="2" hidden="1" customWidth="1"/>
    <col min="16130" max="16130" width="8.81640625" style="2" hidden="1" customWidth="1"/>
    <col min="16131" max="16131" width="11.81640625" style="2" hidden="1" customWidth="1"/>
    <col min="16132" max="16133" width="17.54296875" style="2" hidden="1" customWidth="1"/>
    <col min="16134" max="16134" width="12.453125" style="2" hidden="1" customWidth="1"/>
    <col min="16135" max="16135" width="11.1796875" style="2" hidden="1" customWidth="1"/>
    <col min="16136" max="16136" width="18.453125" style="2" hidden="1" customWidth="1"/>
    <col min="16137" max="16141" width="17.54296875" style="2" hidden="1" customWidth="1"/>
    <col min="16142" max="16142" width="6.1796875" style="2" hidden="1" customWidth="1"/>
    <col min="16143" max="16143" width="15.54296875" style="2" hidden="1" customWidth="1"/>
    <col min="16144" max="16383" width="9.1796875" style="2" hidden="1" customWidth="1"/>
    <col min="16384" max="16384" width="4.26953125" style="2" hidden="1" customWidth="1"/>
  </cols>
  <sheetData>
    <row r="1" spans="2:13" x14ac:dyDescent="0.35"/>
    <row r="2" spans="2:13" s="48" customFormat="1" ht="26" x14ac:dyDescent="0.6">
      <c r="B2" s="48" t="s">
        <v>263</v>
      </c>
    </row>
    <row r="3" spans="2:13" ht="17.5" x14ac:dyDescent="0.35">
      <c r="H3" s="3"/>
      <c r="J3" s="1"/>
      <c r="K3" s="1"/>
      <c r="L3" s="1"/>
      <c r="M3" s="1"/>
    </row>
    <row r="4" spans="2:13" ht="17.5" x14ac:dyDescent="0.35">
      <c r="B4" s="85" t="s">
        <v>231</v>
      </c>
      <c r="C4" s="85"/>
      <c r="D4" s="94"/>
      <c r="E4" s="95" t="str">
        <f>Scheme_name</f>
        <v>Insert scheme name</v>
      </c>
      <c r="H4" s="3"/>
      <c r="J4" s="1"/>
      <c r="K4" s="1"/>
      <c r="L4" s="1"/>
      <c r="M4" s="1"/>
    </row>
    <row r="5" spans="2:13" ht="18" thickBot="1" x14ac:dyDescent="0.4">
      <c r="B5" s="4"/>
      <c r="C5" s="4"/>
      <c r="D5" s="6"/>
      <c r="E5" s="7"/>
      <c r="J5" s="1"/>
      <c r="K5" s="1"/>
      <c r="L5" s="1"/>
      <c r="M5" s="1"/>
    </row>
    <row r="6" spans="2:13" ht="22.5" customHeight="1" thickBot="1" x14ac:dyDescent="0.4">
      <c r="B6" s="85" t="s">
        <v>232</v>
      </c>
      <c r="C6" s="85"/>
      <c r="D6" s="85"/>
      <c r="E6" s="82">
        <f>PV_base_year</f>
        <v>2010</v>
      </c>
      <c r="H6" s="115" t="s">
        <v>262</v>
      </c>
      <c r="I6" s="116" t="str">
        <f>Unit_of_account</f>
        <v>Market prices</v>
      </c>
      <c r="K6" s="1"/>
      <c r="L6" s="1"/>
      <c r="M6" s="1"/>
    </row>
    <row r="7" spans="2:13" ht="22.5" customHeight="1" thickBot="1" x14ac:dyDescent="0.4">
      <c r="B7" s="85"/>
      <c r="C7" s="85"/>
      <c r="D7" s="85"/>
      <c r="E7" s="83"/>
      <c r="K7" s="1"/>
      <c r="L7" s="1"/>
      <c r="M7" s="1"/>
    </row>
    <row r="8" spans="2:13" ht="22.5" customHeight="1" thickBot="1" x14ac:dyDescent="0.4">
      <c r="B8" s="85" t="s">
        <v>233</v>
      </c>
      <c r="C8" s="85"/>
      <c r="D8" s="85"/>
      <c r="E8" s="82">
        <f>Current_year</f>
        <v>2024</v>
      </c>
      <c r="K8" s="1"/>
      <c r="L8" s="1"/>
      <c r="M8" s="1"/>
    </row>
    <row r="9" spans="2:13" ht="18" thickBot="1" x14ac:dyDescent="0.4">
      <c r="B9" s="84"/>
      <c r="C9" s="84"/>
      <c r="D9" s="84"/>
      <c r="E9" s="84"/>
      <c r="K9" s="1"/>
      <c r="L9" s="1"/>
      <c r="M9" s="1"/>
    </row>
    <row r="10" spans="2:13" ht="24.75" customHeight="1" thickBot="1" x14ac:dyDescent="0.4">
      <c r="B10" s="85" t="s">
        <v>234</v>
      </c>
      <c r="C10" s="86"/>
      <c r="D10" s="86"/>
      <c r="E10" s="82">
        <f>Opening_year_in</f>
        <v>2024</v>
      </c>
      <c r="H10" s="9" t="s">
        <v>235</v>
      </c>
      <c r="K10" s="1"/>
      <c r="L10" s="1"/>
      <c r="M10" s="1"/>
    </row>
    <row r="11" spans="2:13" ht="18" thickBot="1" x14ac:dyDescent="0.4">
      <c r="B11" s="86"/>
      <c r="C11" s="86"/>
      <c r="D11" s="86"/>
      <c r="E11" s="84"/>
      <c r="H11" s="9" t="s">
        <v>236</v>
      </c>
      <c r="J11" s="1"/>
      <c r="K11" s="1"/>
      <c r="L11" s="1"/>
      <c r="M11" s="1"/>
    </row>
    <row r="12" spans="2:13" ht="23.25" customHeight="1" thickBot="1" x14ac:dyDescent="0.4">
      <c r="B12" s="85" t="s">
        <v>237</v>
      </c>
      <c r="C12" s="86"/>
      <c r="D12" s="86"/>
      <c r="E12" s="82" t="str">
        <f>Scheme_type</f>
        <v>Road</v>
      </c>
      <c r="H12" s="9" t="s">
        <v>238</v>
      </c>
      <c r="J12" s="1"/>
      <c r="K12" s="1"/>
      <c r="L12" s="1"/>
      <c r="M12" s="1"/>
    </row>
    <row r="13" spans="2:13" ht="15" customHeight="1" thickBot="1" x14ac:dyDescent="0.4">
      <c r="B13" s="4"/>
      <c r="C13" s="8"/>
      <c r="D13" s="8"/>
      <c r="E13" s="1" t="s">
        <v>239</v>
      </c>
      <c r="J13" s="1"/>
      <c r="K13" s="1"/>
      <c r="L13" s="1"/>
      <c r="M13" s="1"/>
    </row>
    <row r="14" spans="2:13" ht="15" customHeight="1" thickTop="1" x14ac:dyDescent="0.35">
      <c r="B14" s="10"/>
      <c r="C14" s="10"/>
      <c r="D14" s="10"/>
      <c r="E14" s="10"/>
      <c r="F14" s="10"/>
      <c r="G14" s="10"/>
      <c r="H14" s="10"/>
      <c r="I14" s="10"/>
      <c r="J14" s="1"/>
      <c r="K14" s="1"/>
      <c r="L14" s="1"/>
      <c r="M14" s="1"/>
    </row>
    <row r="15" spans="2:13" ht="15" customHeight="1" thickBot="1" x14ac:dyDescent="0.4">
      <c r="B15" s="11" t="s">
        <v>240</v>
      </c>
      <c r="C15" s="12"/>
      <c r="D15" s="12"/>
      <c r="E15" s="12"/>
      <c r="F15" s="12"/>
      <c r="G15" s="12"/>
      <c r="H15" s="12"/>
      <c r="I15" s="69"/>
      <c r="J15" s="1"/>
      <c r="K15" s="1"/>
      <c r="L15" s="1"/>
      <c r="M15" s="1"/>
    </row>
    <row r="16" spans="2:13" ht="33" customHeight="1" thickBot="1" x14ac:dyDescent="0.4">
      <c r="B16" s="14" t="s">
        <v>241</v>
      </c>
      <c r="C16" s="15"/>
      <c r="D16" s="15"/>
      <c r="E16" s="15"/>
      <c r="F16" s="16"/>
      <c r="G16" s="17"/>
      <c r="I16" s="75">
        <f>SUM(NPV_central_NT,NPV_central_T)</f>
        <v>0</v>
      </c>
      <c r="J16" s="1"/>
      <c r="K16" s="1"/>
      <c r="L16" s="1"/>
      <c r="M16" s="1"/>
    </row>
    <row r="17" spans="2:14" ht="32.25" customHeight="1" x14ac:dyDescent="0.35">
      <c r="B17" s="80" t="s">
        <v>292</v>
      </c>
      <c r="C17" s="16"/>
      <c r="D17" s="16"/>
      <c r="E17" s="16"/>
      <c r="F17" s="16"/>
      <c r="G17" s="16"/>
      <c r="I17" s="79" t="s">
        <v>293</v>
      </c>
      <c r="J17" s="1"/>
      <c r="K17" s="1"/>
      <c r="L17" s="1"/>
      <c r="M17" s="1"/>
      <c r="N17" s="18"/>
    </row>
    <row r="18" spans="2:14" ht="15" customHeight="1" thickBot="1" x14ac:dyDescent="0.4">
      <c r="B18" s="19"/>
      <c r="C18" s="19"/>
      <c r="D18" s="19"/>
      <c r="E18" s="19"/>
      <c r="F18" s="19"/>
      <c r="G18" s="19"/>
      <c r="H18" s="20"/>
      <c r="I18" s="20"/>
      <c r="J18" s="1"/>
      <c r="K18" s="1"/>
      <c r="L18" s="1"/>
      <c r="M18" s="1"/>
    </row>
    <row r="19" spans="2:14" ht="15" customHeight="1" thickTop="1" thickBot="1" x14ac:dyDescent="0.4">
      <c r="B19" s="8"/>
      <c r="C19" s="8"/>
      <c r="D19" s="8"/>
      <c r="E19" s="8"/>
      <c r="F19" s="8"/>
      <c r="G19" s="8"/>
      <c r="J19" s="1"/>
      <c r="K19" s="1"/>
      <c r="L19" s="1"/>
      <c r="M19" s="1"/>
    </row>
    <row r="20" spans="2:14" ht="15" customHeight="1" thickTop="1" x14ac:dyDescent="0.35">
      <c r="B20" s="26"/>
      <c r="C20" s="26"/>
      <c r="D20" s="26"/>
      <c r="E20" s="26"/>
      <c r="F20" s="26"/>
      <c r="G20" s="26"/>
      <c r="H20" s="27"/>
      <c r="I20" s="27"/>
      <c r="J20" s="1"/>
      <c r="K20" s="1"/>
      <c r="L20" s="1"/>
      <c r="M20" s="1"/>
    </row>
    <row r="21" spans="2:14" ht="15" customHeight="1" x14ac:dyDescent="0.35">
      <c r="B21" s="28" t="s">
        <v>242</v>
      </c>
      <c r="C21" s="29"/>
      <c r="D21" s="29"/>
      <c r="E21" s="29"/>
      <c r="F21" s="29"/>
      <c r="G21" s="29"/>
      <c r="H21" s="29"/>
      <c r="I21" s="30"/>
      <c r="J21" s="1"/>
      <c r="K21" s="1"/>
      <c r="L21" s="1"/>
      <c r="M21" s="1"/>
    </row>
    <row r="22" spans="2:14" ht="15" customHeight="1" thickBot="1" x14ac:dyDescent="0.4">
      <c r="B22" s="31"/>
      <c r="C22" s="32"/>
      <c r="D22" s="32"/>
      <c r="E22" s="32"/>
      <c r="F22" s="32"/>
      <c r="G22" s="32"/>
      <c r="H22" s="30"/>
      <c r="I22" s="30"/>
      <c r="J22" s="1"/>
      <c r="K22" s="1"/>
      <c r="L22" s="1"/>
      <c r="M22" s="1"/>
    </row>
    <row r="23" spans="2:14" ht="18" thickBot="1" x14ac:dyDescent="0.4">
      <c r="B23" s="31" t="s">
        <v>243</v>
      </c>
      <c r="C23" s="31"/>
      <c r="D23" s="31"/>
      <c r="E23" s="31"/>
      <c r="F23" s="33"/>
      <c r="G23" s="34"/>
      <c r="I23" s="112">
        <f>TOTAL_emissions_change_60years</f>
        <v>0</v>
      </c>
      <c r="J23" s="1"/>
      <c r="K23" s="1"/>
      <c r="L23" s="1"/>
      <c r="M23" s="1"/>
    </row>
    <row r="24" spans="2:14" ht="15" customHeight="1" x14ac:dyDescent="0.35">
      <c r="B24" s="81" t="s">
        <v>244</v>
      </c>
      <c r="C24" s="32"/>
      <c r="D24" s="32"/>
      <c r="E24" s="33"/>
      <c r="F24" s="33"/>
      <c r="G24" s="33"/>
      <c r="H24" s="30"/>
      <c r="I24" s="124" t="s">
        <v>305</v>
      </c>
      <c r="J24" s="1"/>
      <c r="K24" s="1"/>
      <c r="L24" s="1"/>
      <c r="M24" s="1"/>
    </row>
    <row r="25" spans="2:14" ht="22.5" customHeight="1" thickBot="1" x14ac:dyDescent="0.4">
      <c r="B25" s="32"/>
      <c r="C25" s="32"/>
      <c r="D25" s="32"/>
      <c r="E25" s="32"/>
      <c r="F25" s="32"/>
      <c r="G25" s="32"/>
      <c r="H25" s="30"/>
      <c r="I25" s="125"/>
      <c r="J25" s="1"/>
      <c r="K25" s="1"/>
      <c r="L25" s="1"/>
      <c r="M25" s="1"/>
    </row>
    <row r="26" spans="2:14" ht="18" thickBot="1" x14ac:dyDescent="0.4">
      <c r="B26" s="35" t="s">
        <v>245</v>
      </c>
      <c r="C26" s="35"/>
      <c r="D26" s="30"/>
      <c r="E26" s="30"/>
      <c r="F26" s="30"/>
      <c r="G26" s="30"/>
      <c r="H26" s="30"/>
      <c r="I26" s="111">
        <f>Traded_emissions_change_60years</f>
        <v>0</v>
      </c>
      <c r="J26" s="1"/>
      <c r="K26" s="1"/>
      <c r="L26" s="1"/>
      <c r="M26" s="1"/>
    </row>
    <row r="27" spans="2:14" ht="15" customHeight="1" thickBot="1" x14ac:dyDescent="0.4">
      <c r="B27" s="30"/>
      <c r="C27" s="30"/>
      <c r="D27" s="30"/>
      <c r="E27" s="30"/>
      <c r="F27" s="30"/>
      <c r="G27" s="30"/>
      <c r="H27" s="30"/>
      <c r="I27" s="30"/>
      <c r="J27" s="1"/>
      <c r="K27" s="1"/>
      <c r="L27" s="1"/>
      <c r="M27" s="1"/>
    </row>
    <row r="28" spans="2:14" ht="18.75" customHeight="1" thickBot="1" x14ac:dyDescent="0.4">
      <c r="B28" s="31" t="s">
        <v>246</v>
      </c>
      <c r="C28" s="31"/>
      <c r="D28" s="31"/>
      <c r="E28" s="31"/>
      <c r="F28" s="31"/>
      <c r="G28" s="31"/>
      <c r="H28" s="30"/>
      <c r="I28" s="112">
        <f>TOTAL_emissions_change_opening_year</f>
        <v>0</v>
      </c>
    </row>
    <row r="29" spans="2:14" ht="15" customHeight="1" x14ac:dyDescent="0.35">
      <c r="B29" s="81" t="s">
        <v>244</v>
      </c>
      <c r="C29" s="32"/>
      <c r="D29" s="32"/>
      <c r="E29" s="33"/>
      <c r="F29" s="33"/>
      <c r="G29" s="33"/>
      <c r="H29" s="33"/>
      <c r="I29" s="30"/>
    </row>
    <row r="30" spans="2:14" ht="15" customHeight="1" thickBot="1" x14ac:dyDescent="0.4">
      <c r="B30" s="32"/>
      <c r="C30" s="32"/>
      <c r="D30" s="32"/>
      <c r="E30" s="33"/>
      <c r="F30" s="33"/>
      <c r="G30" s="33"/>
      <c r="H30" s="33"/>
      <c r="I30" s="30"/>
    </row>
    <row r="31" spans="2:14" ht="18.75" customHeight="1" thickBot="1" x14ac:dyDescent="0.4">
      <c r="B31" s="31" t="s">
        <v>247</v>
      </c>
      <c r="C31" s="31"/>
      <c r="D31" s="31"/>
      <c r="E31" s="31"/>
      <c r="F31" s="31"/>
      <c r="G31" s="31"/>
      <c r="H31" s="30"/>
      <c r="I31" s="75">
        <f>NPV_central_T</f>
        <v>0</v>
      </c>
    </row>
    <row r="32" spans="2:14" ht="60.65" customHeight="1" x14ac:dyDescent="0.35">
      <c r="B32" s="123" t="s">
        <v>294</v>
      </c>
      <c r="C32" s="123"/>
      <c r="D32" s="123"/>
      <c r="E32" s="123"/>
      <c r="F32" s="123"/>
      <c r="G32" s="123"/>
      <c r="H32" s="78"/>
      <c r="I32" s="79" t="s">
        <v>293</v>
      </c>
    </row>
    <row r="33" spans="2:14" ht="15" customHeight="1" x14ac:dyDescent="0.35">
      <c r="B33" s="78"/>
      <c r="C33" s="78"/>
      <c r="D33" s="78"/>
      <c r="E33" s="78"/>
      <c r="F33" s="78"/>
      <c r="G33" s="78"/>
      <c r="H33" s="78"/>
      <c r="I33" s="71"/>
    </row>
    <row r="34" spans="2:14" ht="15" customHeight="1" x14ac:dyDescent="0.35">
      <c r="B34" s="32"/>
      <c r="C34" s="32"/>
      <c r="D34" s="32"/>
      <c r="E34" s="33"/>
      <c r="F34" s="33"/>
      <c r="G34" s="33"/>
      <c r="H34" s="33"/>
      <c r="I34" s="30"/>
    </row>
    <row r="35" spans="2:14" ht="15" customHeight="1" x14ac:dyDescent="0.35">
      <c r="B35" s="31" t="s">
        <v>248</v>
      </c>
      <c r="C35" s="32"/>
      <c r="D35" s="32"/>
      <c r="E35" s="33"/>
      <c r="F35" s="33"/>
      <c r="G35" s="33"/>
      <c r="H35" s="33"/>
      <c r="I35" s="30"/>
    </row>
    <row r="36" spans="2:14" ht="18.75" customHeight="1" thickBot="1" x14ac:dyDescent="0.4">
      <c r="B36" s="32"/>
      <c r="C36" s="32"/>
      <c r="D36" s="38" t="s">
        <v>157</v>
      </c>
      <c r="E36" s="38" t="s">
        <v>159</v>
      </c>
      <c r="F36" s="38" t="s">
        <v>161</v>
      </c>
      <c r="G36" s="38" t="s">
        <v>163</v>
      </c>
      <c r="H36" s="38" t="s">
        <v>330</v>
      </c>
      <c r="I36" s="38" t="s">
        <v>331</v>
      </c>
    </row>
    <row r="37" spans="2:14" ht="18.75" customHeight="1" thickBot="1" x14ac:dyDescent="0.4">
      <c r="B37" s="117" t="s">
        <v>64</v>
      </c>
      <c r="D37" s="110">
        <f>Traded_emissions_change_Budget_1</f>
        <v>0</v>
      </c>
      <c r="E37" s="110">
        <f>Traded_emissions_change_Budget_2</f>
        <v>0</v>
      </c>
      <c r="F37" s="110">
        <f>Traded_emissions_change_Budget_3</f>
        <v>0</v>
      </c>
      <c r="G37" s="110">
        <f>Traded_emissions_change_Budget_4</f>
        <v>0</v>
      </c>
      <c r="H37" s="110">
        <f>Traded_emissions_change_Budget_5</f>
        <v>0</v>
      </c>
      <c r="I37" s="110">
        <f>Traded_emissions_change_Budget_6</f>
        <v>0</v>
      </c>
    </row>
    <row r="38" spans="2:14" ht="18.75" customHeight="1" thickBot="1" x14ac:dyDescent="0.4">
      <c r="B38" s="117" t="s">
        <v>55</v>
      </c>
      <c r="D38" s="110">
        <f>Non_traded_emissions_change_Budget_1</f>
        <v>0</v>
      </c>
      <c r="E38" s="110">
        <f>Non_traded_emissions_change_Budget_2</f>
        <v>0</v>
      </c>
      <c r="F38" s="110">
        <f>Non_traded_emissions_change_Budget_3</f>
        <v>0</v>
      </c>
      <c r="G38" s="110">
        <f>Non_traded_emissions_change_Budget_4</f>
        <v>0</v>
      </c>
      <c r="H38" s="110">
        <f>Non_traded_emissions_change_Budget_5</f>
        <v>0</v>
      </c>
      <c r="I38" s="111">
        <f>Non_traded_emissions_change_Budget_6</f>
        <v>0</v>
      </c>
    </row>
    <row r="39" spans="2:14" ht="15" customHeight="1" thickBot="1" x14ac:dyDescent="0.4">
      <c r="B39" s="36"/>
      <c r="C39" s="36"/>
      <c r="D39" s="36"/>
      <c r="E39" s="36"/>
      <c r="F39" s="36"/>
      <c r="G39" s="36"/>
      <c r="H39" s="37"/>
      <c r="I39" s="37"/>
      <c r="J39" s="1"/>
      <c r="K39" s="1"/>
      <c r="L39" s="1"/>
      <c r="M39" s="1"/>
    </row>
    <row r="40" spans="2:14" ht="15" customHeight="1" thickTop="1" thickBot="1" x14ac:dyDescent="0.4">
      <c r="B40" s="8"/>
      <c r="C40" s="8"/>
      <c r="D40" s="8"/>
      <c r="E40" s="8"/>
      <c r="F40" s="8"/>
      <c r="G40" s="8"/>
      <c r="J40" s="1"/>
      <c r="K40" s="1"/>
      <c r="L40" s="1"/>
      <c r="M40" s="1"/>
    </row>
    <row r="41" spans="2:14" ht="15" customHeight="1" thickTop="1" x14ac:dyDescent="0.35">
      <c r="B41" s="21"/>
      <c r="C41" s="21"/>
      <c r="D41" s="21"/>
      <c r="E41" s="21"/>
      <c r="F41" s="21"/>
      <c r="G41" s="21"/>
      <c r="H41" s="10"/>
      <c r="I41" s="10"/>
      <c r="J41" s="1"/>
      <c r="K41" s="1"/>
      <c r="L41" s="1"/>
      <c r="M41" s="1"/>
    </row>
    <row r="42" spans="2:14" ht="15" customHeight="1" x14ac:dyDescent="0.35">
      <c r="B42" s="11" t="s">
        <v>249</v>
      </c>
      <c r="C42" s="22"/>
      <c r="D42" s="22"/>
      <c r="E42" s="22"/>
      <c r="F42" s="22"/>
      <c r="G42" s="22"/>
      <c r="H42" s="22"/>
      <c r="I42" s="24"/>
      <c r="J42" s="1"/>
      <c r="K42" s="1"/>
      <c r="L42" s="1"/>
      <c r="M42" s="1"/>
      <c r="N42" s="23"/>
    </row>
    <row r="43" spans="2:14" ht="15" customHeight="1" x14ac:dyDescent="0.35">
      <c r="B43" s="13"/>
      <c r="C43" s="13"/>
      <c r="D43" s="13"/>
      <c r="E43" s="13"/>
      <c r="F43" s="13"/>
      <c r="G43" s="13"/>
      <c r="H43" s="13"/>
      <c r="I43" s="13"/>
      <c r="J43" s="1"/>
      <c r="K43" s="1"/>
      <c r="L43" s="1"/>
      <c r="M43" s="1"/>
    </row>
    <row r="44" spans="2:14" ht="15" customHeight="1" x14ac:dyDescent="0.35">
      <c r="B44" s="13"/>
      <c r="C44" s="13"/>
      <c r="D44" s="13"/>
      <c r="E44" s="13"/>
      <c r="F44" s="13"/>
      <c r="G44" s="13"/>
      <c r="H44" s="13"/>
      <c r="I44" s="13"/>
      <c r="J44" s="1"/>
      <c r="K44" s="1"/>
      <c r="L44" s="1"/>
      <c r="M44" s="1"/>
    </row>
    <row r="45" spans="2:14" ht="15" customHeight="1" x14ac:dyDescent="0.35">
      <c r="B45" s="13"/>
      <c r="C45" s="13"/>
      <c r="D45" s="13"/>
      <c r="E45" s="13"/>
      <c r="F45" s="13"/>
      <c r="G45" s="13"/>
      <c r="H45" s="13"/>
      <c r="I45" s="13"/>
      <c r="J45" s="1"/>
      <c r="K45" s="1"/>
      <c r="L45" s="1"/>
      <c r="M45" s="1"/>
    </row>
    <row r="46" spans="2:14" ht="15" customHeight="1" x14ac:dyDescent="0.35">
      <c r="B46" s="13"/>
      <c r="C46" s="13"/>
      <c r="D46" s="13"/>
      <c r="E46" s="13"/>
      <c r="F46" s="13"/>
      <c r="G46" s="13"/>
      <c r="H46" s="13"/>
      <c r="I46" s="13"/>
      <c r="J46" s="1"/>
      <c r="K46" s="1"/>
      <c r="L46" s="1"/>
      <c r="M46" s="1"/>
    </row>
    <row r="47" spans="2:14" ht="15" customHeight="1" x14ac:dyDescent="0.35">
      <c r="B47" s="13"/>
      <c r="C47" s="13"/>
      <c r="D47" s="13"/>
      <c r="E47" s="13"/>
      <c r="F47" s="13"/>
      <c r="G47" s="13"/>
      <c r="H47" s="13"/>
      <c r="I47" s="13"/>
      <c r="J47" s="1"/>
      <c r="K47" s="1"/>
      <c r="L47" s="1"/>
      <c r="M47" s="1"/>
    </row>
    <row r="48" spans="2:14" ht="15" customHeight="1" x14ac:dyDescent="0.35">
      <c r="B48" s="13"/>
      <c r="C48" s="13"/>
      <c r="D48" s="13"/>
      <c r="E48" s="13"/>
      <c r="F48" s="13"/>
      <c r="G48" s="13"/>
      <c r="H48" s="13"/>
      <c r="I48" s="13"/>
      <c r="J48" s="1"/>
      <c r="K48" s="1"/>
      <c r="L48" s="1"/>
      <c r="M48" s="1"/>
    </row>
    <row r="49" spans="2:13" ht="15" customHeight="1" x14ac:dyDescent="0.35">
      <c r="B49" s="13"/>
      <c r="C49" s="13"/>
      <c r="D49" s="13"/>
      <c r="E49" s="13"/>
      <c r="F49" s="13"/>
      <c r="G49" s="13"/>
      <c r="H49" s="13"/>
      <c r="I49" s="13"/>
      <c r="J49" s="1"/>
      <c r="K49" s="1"/>
      <c r="L49" s="1"/>
      <c r="M49" s="1"/>
    </row>
    <row r="50" spans="2:13" ht="15" customHeight="1" thickBot="1" x14ac:dyDescent="0.4">
      <c r="B50" s="20"/>
      <c r="C50" s="20"/>
      <c r="D50" s="20"/>
      <c r="E50" s="20"/>
      <c r="F50" s="20"/>
      <c r="G50" s="20"/>
      <c r="H50" s="20"/>
      <c r="I50" s="20"/>
      <c r="J50" s="1"/>
      <c r="K50" s="1"/>
      <c r="L50" s="1"/>
      <c r="M50" s="1"/>
    </row>
    <row r="51" spans="2:13" ht="15" customHeight="1" thickTop="1" thickBot="1" x14ac:dyDescent="0.4">
      <c r="J51" s="1"/>
      <c r="K51" s="1"/>
      <c r="L51" s="1"/>
      <c r="M51" s="1"/>
    </row>
    <row r="52" spans="2:13" ht="15" customHeight="1" thickTop="1" x14ac:dyDescent="0.35">
      <c r="B52" s="10"/>
      <c r="C52" s="10"/>
      <c r="D52" s="10"/>
      <c r="E52" s="10"/>
      <c r="F52" s="10"/>
      <c r="G52" s="10"/>
      <c r="H52" s="10"/>
      <c r="I52" s="10"/>
      <c r="J52" s="1"/>
      <c r="K52" s="1"/>
      <c r="L52" s="1"/>
      <c r="M52" s="1"/>
    </row>
    <row r="53" spans="2:13" ht="15" customHeight="1" x14ac:dyDescent="0.35">
      <c r="B53" s="11" t="s">
        <v>250</v>
      </c>
      <c r="C53" s="13"/>
      <c r="D53" s="13"/>
      <c r="E53" s="13"/>
      <c r="F53" s="13"/>
      <c r="G53" s="13"/>
      <c r="H53" s="13"/>
      <c r="I53" s="13"/>
      <c r="J53" s="1"/>
      <c r="K53" s="1"/>
      <c r="L53" s="1"/>
      <c r="M53" s="1"/>
    </row>
    <row r="54" spans="2:13" ht="15" customHeight="1" x14ac:dyDescent="0.35">
      <c r="B54" s="16" t="s">
        <v>274</v>
      </c>
      <c r="C54" s="13"/>
      <c r="D54" s="13"/>
      <c r="E54" s="13"/>
      <c r="F54" s="13"/>
      <c r="G54" s="13"/>
      <c r="H54" s="13"/>
      <c r="I54" s="13"/>
      <c r="J54" s="1"/>
      <c r="K54" s="1"/>
      <c r="L54" s="1"/>
      <c r="M54" s="1"/>
    </row>
    <row r="55" spans="2:13" ht="15" customHeight="1" thickBot="1" x14ac:dyDescent="0.4">
      <c r="B55" s="11"/>
      <c r="C55" s="13"/>
      <c r="D55" s="13"/>
      <c r="E55" s="13"/>
      <c r="F55" s="13"/>
      <c r="G55" s="13"/>
      <c r="H55" s="13"/>
      <c r="I55" s="13"/>
      <c r="J55" s="1"/>
      <c r="K55" s="1"/>
      <c r="L55" s="1"/>
      <c r="M55" s="1"/>
    </row>
    <row r="56" spans="2:13" ht="18" thickBot="1" x14ac:dyDescent="0.4">
      <c r="B56" s="16" t="s">
        <v>251</v>
      </c>
      <c r="C56" s="16"/>
      <c r="D56" s="16"/>
      <c r="E56" s="16"/>
      <c r="F56" s="25"/>
      <c r="G56" s="13"/>
      <c r="H56" s="30"/>
      <c r="I56" s="75">
        <f>SUM(NPV_high_NT,NPV_high_T)</f>
        <v>0</v>
      </c>
      <c r="J56" s="1"/>
      <c r="K56" s="1"/>
      <c r="L56" s="1"/>
      <c r="M56" s="1"/>
    </row>
    <row r="57" spans="2:13" ht="15" customHeight="1" thickBot="1" x14ac:dyDescent="0.4">
      <c r="B57" s="13"/>
      <c r="C57" s="13"/>
      <c r="D57" s="13"/>
      <c r="E57" s="13"/>
      <c r="F57" s="13"/>
      <c r="G57" s="13"/>
      <c r="H57" s="30"/>
      <c r="I57" s="109"/>
      <c r="J57" s="1"/>
      <c r="K57" s="1"/>
      <c r="L57" s="1"/>
      <c r="M57" s="1"/>
    </row>
    <row r="58" spans="2:13" ht="18" thickBot="1" x14ac:dyDescent="0.4">
      <c r="B58" s="16" t="s">
        <v>252</v>
      </c>
      <c r="C58" s="16"/>
      <c r="D58" s="16"/>
      <c r="E58" s="16"/>
      <c r="F58" s="25"/>
      <c r="G58" s="13"/>
      <c r="H58" s="30"/>
      <c r="I58" s="75">
        <f>SUM(NPV_low_NT,NPV_low_T)</f>
        <v>0</v>
      </c>
      <c r="J58" s="1"/>
      <c r="K58" s="1"/>
      <c r="L58" s="1"/>
      <c r="M58" s="1"/>
    </row>
    <row r="59" spans="2:13" ht="15" customHeight="1" thickBot="1" x14ac:dyDescent="0.4">
      <c r="B59" s="20"/>
      <c r="C59" s="20"/>
      <c r="D59" s="20"/>
      <c r="E59" s="20"/>
      <c r="F59" s="20"/>
      <c r="G59" s="20"/>
      <c r="H59" s="20"/>
      <c r="I59" s="20"/>
      <c r="J59" s="1"/>
      <c r="K59" s="1"/>
      <c r="L59" s="1"/>
      <c r="M59" s="1"/>
    </row>
    <row r="60" spans="2:13" ht="15" customHeight="1" thickTop="1" thickBot="1" x14ac:dyDescent="0.4">
      <c r="J60" s="1"/>
      <c r="K60" s="1"/>
      <c r="L60" s="1"/>
      <c r="M60" s="1"/>
    </row>
    <row r="61" spans="2:13" ht="15" customHeight="1" thickTop="1" x14ac:dyDescent="0.35">
      <c r="B61" s="10"/>
      <c r="C61" s="10"/>
      <c r="D61" s="10"/>
      <c r="E61" s="10"/>
      <c r="F61" s="10"/>
      <c r="G61" s="10"/>
      <c r="H61" s="10"/>
      <c r="I61" s="10"/>
      <c r="J61" s="1"/>
      <c r="K61" s="1"/>
      <c r="L61" s="1"/>
      <c r="M61" s="1"/>
    </row>
    <row r="62" spans="2:13" ht="15" customHeight="1" x14ac:dyDescent="0.35">
      <c r="B62" s="11" t="s">
        <v>253</v>
      </c>
      <c r="C62" s="13"/>
      <c r="D62" s="13"/>
      <c r="E62" s="13"/>
      <c r="F62" s="13"/>
      <c r="G62" s="13"/>
      <c r="H62" s="13"/>
      <c r="I62" s="13"/>
      <c r="J62" s="1"/>
      <c r="K62" s="1"/>
      <c r="L62" s="1"/>
      <c r="M62" s="1"/>
    </row>
    <row r="63" spans="2:13" ht="15" customHeight="1" x14ac:dyDescent="0.35">
      <c r="B63" s="13"/>
      <c r="C63" s="13"/>
      <c r="D63" s="13"/>
      <c r="E63" s="13"/>
      <c r="F63" s="13"/>
      <c r="G63" s="13"/>
      <c r="H63" s="13"/>
      <c r="I63" s="13"/>
      <c r="J63" s="1"/>
      <c r="K63" s="1"/>
      <c r="L63" s="1"/>
      <c r="M63" s="1"/>
    </row>
    <row r="64" spans="2:13" ht="15" customHeight="1" x14ac:dyDescent="0.35">
      <c r="B64" s="13"/>
      <c r="C64" s="13"/>
      <c r="D64" s="13"/>
      <c r="E64" s="13"/>
      <c r="F64" s="13"/>
      <c r="G64" s="13"/>
      <c r="H64" s="13"/>
      <c r="I64" s="13"/>
      <c r="J64" s="1"/>
      <c r="K64" s="1"/>
      <c r="L64" s="1"/>
      <c r="M64" s="1"/>
    </row>
    <row r="65" spans="2:13" ht="15" customHeight="1" x14ac:dyDescent="0.35">
      <c r="B65" s="13"/>
      <c r="C65" s="13"/>
      <c r="D65" s="13"/>
      <c r="E65" s="13"/>
      <c r="F65" s="13"/>
      <c r="G65" s="13"/>
      <c r="H65" s="13"/>
      <c r="I65" s="13"/>
      <c r="J65" s="1"/>
      <c r="K65" s="1"/>
      <c r="L65" s="1"/>
      <c r="M65" s="1"/>
    </row>
    <row r="66" spans="2:13" ht="15" customHeight="1" x14ac:dyDescent="0.35">
      <c r="B66" s="13"/>
      <c r="C66" s="13"/>
      <c r="D66" s="13"/>
      <c r="E66" s="13"/>
      <c r="F66" s="13"/>
      <c r="G66" s="13"/>
      <c r="H66" s="13"/>
      <c r="I66" s="13"/>
      <c r="J66" s="1"/>
      <c r="K66" s="1"/>
      <c r="L66" s="1"/>
      <c r="M66" s="1"/>
    </row>
    <row r="67" spans="2:13" ht="15" customHeight="1" x14ac:dyDescent="0.35">
      <c r="B67" s="13"/>
      <c r="C67" s="13"/>
      <c r="D67" s="13"/>
      <c r="E67" s="13"/>
      <c r="F67" s="13"/>
      <c r="G67" s="13"/>
      <c r="H67" s="13"/>
      <c r="I67" s="13"/>
      <c r="J67" s="1"/>
      <c r="K67" s="1"/>
      <c r="L67" s="1"/>
      <c r="M67" s="1"/>
    </row>
    <row r="68" spans="2:13" ht="15" customHeight="1" x14ac:dyDescent="0.35">
      <c r="B68" s="13"/>
      <c r="C68" s="13"/>
      <c r="D68" s="13"/>
      <c r="E68" s="13"/>
      <c r="F68" s="13"/>
      <c r="G68" s="13"/>
      <c r="H68" s="13"/>
      <c r="I68" s="13"/>
      <c r="J68" s="1"/>
      <c r="K68" s="1"/>
      <c r="L68" s="1"/>
      <c r="M68" s="1"/>
    </row>
    <row r="69" spans="2:13" ht="15" customHeight="1" x14ac:dyDescent="0.35">
      <c r="B69" s="13"/>
      <c r="C69" s="13"/>
      <c r="D69" s="13"/>
      <c r="E69" s="13"/>
      <c r="F69" s="13"/>
      <c r="G69" s="13"/>
      <c r="H69" s="13"/>
      <c r="I69" s="13"/>
      <c r="J69" s="1"/>
      <c r="K69" s="1"/>
      <c r="L69" s="1"/>
      <c r="M69" s="1"/>
    </row>
    <row r="70" spans="2:13" ht="24" customHeight="1" thickBot="1" x14ac:dyDescent="0.4">
      <c r="B70" s="20"/>
      <c r="C70" s="20"/>
      <c r="D70" s="20"/>
      <c r="E70" s="20"/>
      <c r="F70" s="20"/>
      <c r="G70" s="20"/>
      <c r="H70" s="20"/>
      <c r="I70" s="20"/>
      <c r="J70" s="1"/>
      <c r="K70" s="1"/>
      <c r="L70" s="1"/>
      <c r="M70" s="1"/>
    </row>
    <row r="71" spans="2:13" ht="28.5" customHeight="1" thickTop="1" x14ac:dyDescent="0.35">
      <c r="B71" s="4"/>
      <c r="C71" s="8"/>
      <c r="D71" s="8"/>
      <c r="J71" s="1"/>
      <c r="K71" s="1"/>
      <c r="L71" s="1"/>
      <c r="M71" s="1"/>
    </row>
    <row r="72" spans="2:13" ht="17.5" hidden="1" x14ac:dyDescent="0.35">
      <c r="J72" s="1"/>
      <c r="K72" s="1"/>
      <c r="L72" s="1"/>
      <c r="M72" s="1"/>
    </row>
    <row r="73" spans="2:13" ht="17.5" hidden="1" x14ac:dyDescent="0.35">
      <c r="J73" s="1"/>
      <c r="K73" s="1"/>
      <c r="L73" s="1"/>
      <c r="M73" s="1"/>
    </row>
    <row r="74" spans="2:13" ht="17.5" hidden="1" x14ac:dyDescent="0.35">
      <c r="J74" s="1"/>
      <c r="K74" s="1"/>
      <c r="L74" s="1"/>
      <c r="M74" s="1"/>
    </row>
    <row r="75" spans="2:13" ht="17.5" hidden="1" x14ac:dyDescent="0.35">
      <c r="J75" s="1"/>
      <c r="K75" s="1"/>
      <c r="L75" s="1"/>
      <c r="M75" s="1"/>
    </row>
    <row r="76" spans="2:13" ht="17.5" hidden="1" x14ac:dyDescent="0.35">
      <c r="J76" s="1"/>
      <c r="K76" s="1"/>
      <c r="L76" s="1"/>
      <c r="M76" s="1"/>
    </row>
    <row r="77" spans="2:13" ht="24" hidden="1" customHeight="1" x14ac:dyDescent="0.35">
      <c r="J77" s="1"/>
      <c r="K77" s="1"/>
      <c r="L77" s="1"/>
      <c r="M77" s="1"/>
    </row>
    <row r="78" spans="2:13" ht="17.5" hidden="1" x14ac:dyDescent="0.35">
      <c r="J78" s="1"/>
      <c r="K78" s="1"/>
      <c r="L78" s="1"/>
      <c r="M78" s="1"/>
    </row>
    <row r="79" spans="2:13" ht="17.5" hidden="1" x14ac:dyDescent="0.35">
      <c r="J79" s="1"/>
      <c r="K79" s="1"/>
      <c r="L79" s="1"/>
      <c r="M79" s="1"/>
    </row>
    <row r="80" spans="2:13" ht="24" hidden="1" customHeight="1" x14ac:dyDescent="0.35">
      <c r="J80" s="1"/>
      <c r="K80" s="1"/>
      <c r="L80" s="1"/>
      <c r="M80" s="1"/>
    </row>
    <row r="81" spans="2:29" ht="17.5" hidden="1" x14ac:dyDescent="0.35">
      <c r="J81" s="1"/>
      <c r="K81" s="1"/>
      <c r="L81" s="1"/>
      <c r="M81" s="1"/>
    </row>
    <row r="82" spans="2:29" ht="14.25" hidden="1" customHeight="1" x14ac:dyDescent="0.35">
      <c r="J82" s="1"/>
      <c r="K82" s="1"/>
      <c r="L82" s="1"/>
      <c r="M82" s="1"/>
    </row>
    <row r="83" spans="2:29" ht="17.5" hidden="1" x14ac:dyDescent="0.35">
      <c r="J83" s="1"/>
      <c r="K83" s="1"/>
      <c r="L83" s="1"/>
      <c r="M83" s="1"/>
    </row>
    <row r="84" spans="2:29" ht="17.5" hidden="1" x14ac:dyDescent="0.35">
      <c r="J84" s="1"/>
      <c r="K84" s="1"/>
      <c r="L84" s="1"/>
      <c r="M84" s="1"/>
    </row>
    <row r="85" spans="2:29" s="23" customFormat="1" ht="17.5" hidden="1" x14ac:dyDescent="0.35">
      <c r="B85" s="2"/>
      <c r="C85" s="2"/>
      <c r="D85" s="2"/>
      <c r="E85" s="2"/>
      <c r="F85" s="2"/>
      <c r="G85" s="2"/>
      <c r="H85" s="2"/>
      <c r="I85" s="2"/>
      <c r="J85" s="1"/>
      <c r="K85" s="1"/>
      <c r="L85" s="1"/>
      <c r="M85" s="1"/>
      <c r="N85" s="2"/>
      <c r="O85" s="2"/>
      <c r="P85" s="2"/>
      <c r="Q85" s="2"/>
      <c r="R85" s="2"/>
      <c r="S85" s="2"/>
      <c r="T85" s="2"/>
      <c r="U85" s="2"/>
      <c r="V85" s="2"/>
      <c r="W85" s="2"/>
      <c r="X85" s="2"/>
      <c r="Y85" s="2"/>
      <c r="Z85" s="2"/>
      <c r="AA85" s="2"/>
      <c r="AB85" s="2"/>
      <c r="AC85" s="2"/>
    </row>
    <row r="86" spans="2:29" ht="17.5" hidden="1" x14ac:dyDescent="0.35">
      <c r="J86" s="1"/>
      <c r="K86" s="1"/>
      <c r="L86" s="1"/>
      <c r="M86" s="1"/>
    </row>
    <row r="87" spans="2:29" ht="17.5" hidden="1" x14ac:dyDescent="0.35">
      <c r="B87" s="23"/>
      <c r="C87" s="23"/>
      <c r="D87" s="23"/>
      <c r="E87" s="23"/>
      <c r="F87" s="23"/>
      <c r="G87" s="23"/>
      <c r="H87" s="23"/>
      <c r="I87" s="23"/>
      <c r="J87" s="1"/>
      <c r="K87" s="1"/>
      <c r="L87" s="1"/>
      <c r="M87" s="1"/>
      <c r="N87" s="23"/>
      <c r="O87" s="23"/>
      <c r="P87" s="23"/>
      <c r="Q87" s="23"/>
      <c r="R87" s="23"/>
      <c r="S87" s="23"/>
      <c r="T87" s="23"/>
      <c r="U87" s="23"/>
      <c r="V87" s="23"/>
      <c r="W87" s="23"/>
      <c r="X87" s="23"/>
      <c r="Y87" s="23"/>
      <c r="Z87" s="23"/>
      <c r="AA87" s="23"/>
      <c r="AB87" s="23"/>
      <c r="AC87" s="23"/>
    </row>
    <row r="88" spans="2:29" ht="17.5" hidden="1" x14ac:dyDescent="0.35">
      <c r="J88" s="1"/>
      <c r="K88" s="1"/>
      <c r="L88" s="1"/>
      <c r="M88" s="1"/>
    </row>
    <row r="89" spans="2:29" ht="17.5" hidden="1" x14ac:dyDescent="0.35">
      <c r="J89" s="1"/>
      <c r="K89" s="1"/>
      <c r="L89" s="1"/>
      <c r="M89" s="1"/>
    </row>
    <row r="90" spans="2:29" ht="17.5" hidden="1" x14ac:dyDescent="0.35">
      <c r="J90" s="1"/>
      <c r="K90" s="1"/>
      <c r="L90" s="1"/>
      <c r="M90" s="1"/>
    </row>
    <row r="91" spans="2:29" ht="17.5" hidden="1" x14ac:dyDescent="0.35">
      <c r="J91" s="1"/>
      <c r="K91" s="1"/>
      <c r="L91" s="1"/>
      <c r="M91" s="1"/>
    </row>
    <row r="92" spans="2:29" ht="17.5" hidden="1" x14ac:dyDescent="0.35">
      <c r="J92" s="1"/>
      <c r="K92" s="1"/>
      <c r="L92" s="1"/>
      <c r="M92" s="1"/>
    </row>
    <row r="93" spans="2:29" ht="17.5" hidden="1" x14ac:dyDescent="0.35">
      <c r="J93" s="1"/>
      <c r="K93" s="1"/>
      <c r="L93" s="1"/>
      <c r="M93" s="1"/>
    </row>
    <row r="94" spans="2:29" ht="17.5" hidden="1" x14ac:dyDescent="0.35">
      <c r="J94" s="1"/>
      <c r="K94" s="1"/>
      <c r="L94" s="1"/>
      <c r="M94" s="1"/>
    </row>
    <row r="95" spans="2:29" ht="17.5" hidden="1" x14ac:dyDescent="0.35">
      <c r="J95" s="1"/>
      <c r="K95" s="1"/>
      <c r="L95" s="1"/>
      <c r="M95" s="1"/>
    </row>
    <row r="96" spans="2:29" ht="17.5" hidden="1" x14ac:dyDescent="0.35">
      <c r="J96" s="1"/>
      <c r="K96" s="1"/>
      <c r="L96" s="1"/>
      <c r="M96" s="1"/>
    </row>
    <row r="97" spans="10:13" ht="17.5" hidden="1" x14ac:dyDescent="0.35">
      <c r="J97" s="1"/>
      <c r="K97" s="1"/>
      <c r="L97" s="1"/>
      <c r="M97" s="1"/>
    </row>
    <row r="98" spans="10:13" ht="17.5" hidden="1" x14ac:dyDescent="0.35">
      <c r="J98" s="1"/>
      <c r="K98" s="1"/>
      <c r="L98" s="1"/>
      <c r="M98" s="1"/>
    </row>
    <row r="99" spans="10:13" ht="17.5" hidden="1" x14ac:dyDescent="0.35">
      <c r="J99" s="1"/>
      <c r="K99" s="1"/>
      <c r="L99" s="1"/>
      <c r="M99" s="1"/>
    </row>
    <row r="100" spans="10:13" ht="24" hidden="1" customHeight="1" x14ac:dyDescent="0.35">
      <c r="J100" s="1"/>
      <c r="K100" s="1"/>
      <c r="L100" s="1"/>
      <c r="M100" s="1"/>
    </row>
    <row r="101" spans="10:13" ht="17.5" hidden="1" x14ac:dyDescent="0.35">
      <c r="J101" s="1"/>
      <c r="K101" s="1"/>
      <c r="L101" s="1"/>
      <c r="M101" s="1"/>
    </row>
    <row r="102" spans="10:13" ht="24" hidden="1" customHeight="1" x14ac:dyDescent="0.35">
      <c r="J102" s="1"/>
      <c r="K102" s="1"/>
      <c r="L102" s="1"/>
      <c r="M102" s="1"/>
    </row>
    <row r="103" spans="10:13" ht="17.5" hidden="1" x14ac:dyDescent="0.35">
      <c r="J103" s="1"/>
      <c r="K103" s="1"/>
      <c r="L103" s="1"/>
      <c r="M103" s="1"/>
    </row>
    <row r="104" spans="10:13" ht="17.5" hidden="1" x14ac:dyDescent="0.35">
      <c r="J104" s="1"/>
      <c r="K104" s="1"/>
      <c r="L104" s="1"/>
      <c r="M104" s="1"/>
    </row>
    <row r="105" spans="10:13" ht="17.5" hidden="1" x14ac:dyDescent="0.35">
      <c r="J105" s="1"/>
      <c r="K105" s="1"/>
      <c r="L105" s="1"/>
      <c r="M105" s="1"/>
    </row>
    <row r="106" spans="10:13" ht="17.5" hidden="1" x14ac:dyDescent="0.35">
      <c r="J106" s="1"/>
      <c r="K106" s="1"/>
      <c r="L106" s="1"/>
      <c r="M106" s="1"/>
    </row>
    <row r="107" spans="10:13" ht="17.5" hidden="1" x14ac:dyDescent="0.35">
      <c r="J107" s="1"/>
      <c r="K107" s="1"/>
      <c r="L107" s="1"/>
      <c r="M107" s="1"/>
    </row>
    <row r="108" spans="10:13" ht="17.5" hidden="1" x14ac:dyDescent="0.35">
      <c r="J108" s="1"/>
      <c r="K108" s="1"/>
      <c r="L108" s="1"/>
      <c r="M108" s="1"/>
    </row>
    <row r="109" spans="10:13" ht="17.5" hidden="1" x14ac:dyDescent="0.35">
      <c r="J109" s="1"/>
      <c r="K109" s="1"/>
      <c r="L109" s="1"/>
      <c r="M109" s="1"/>
    </row>
    <row r="110" spans="10:13" ht="17.5" hidden="1" x14ac:dyDescent="0.35">
      <c r="J110" s="1"/>
      <c r="K110" s="1"/>
      <c r="L110" s="1"/>
      <c r="M110" s="1"/>
    </row>
    <row r="111" spans="10:13" ht="17.5" hidden="1" x14ac:dyDescent="0.35">
      <c r="J111" s="1"/>
      <c r="K111" s="1"/>
      <c r="L111" s="1"/>
      <c r="M111" s="1"/>
    </row>
    <row r="112" spans="10:13" ht="17.5" hidden="1" x14ac:dyDescent="0.35">
      <c r="J112" s="1"/>
      <c r="K112" s="1"/>
      <c r="L112" s="1"/>
      <c r="M112" s="1"/>
    </row>
    <row r="113" spans="10:13" ht="17.5" hidden="1" x14ac:dyDescent="0.35">
      <c r="J113" s="1"/>
      <c r="K113" s="1"/>
      <c r="L113" s="1"/>
      <c r="M113" s="1"/>
    </row>
    <row r="114" spans="10:13" ht="17.5" hidden="1" x14ac:dyDescent="0.35">
      <c r="J114" s="1"/>
      <c r="K114" s="1"/>
      <c r="L114" s="1"/>
      <c r="M114" s="1"/>
    </row>
    <row r="115" spans="10:13" ht="17.5" hidden="1" x14ac:dyDescent="0.35">
      <c r="J115" s="1"/>
      <c r="K115" s="1"/>
      <c r="L115" s="1"/>
      <c r="M115" s="1"/>
    </row>
    <row r="116" spans="10:13" ht="17.5" hidden="1" x14ac:dyDescent="0.35">
      <c r="J116" s="1"/>
      <c r="K116" s="1"/>
      <c r="L116" s="1"/>
      <c r="M116" s="1"/>
    </row>
    <row r="117" spans="10:13" ht="17.5" hidden="1" x14ac:dyDescent="0.35">
      <c r="J117" s="1"/>
      <c r="K117" s="1"/>
      <c r="L117" s="1"/>
      <c r="M117" s="1"/>
    </row>
    <row r="118" spans="10:13" ht="17.5" hidden="1" x14ac:dyDescent="0.35">
      <c r="J118" s="1"/>
      <c r="K118" s="1"/>
      <c r="L118" s="1"/>
      <c r="M118" s="1"/>
    </row>
    <row r="119" spans="10:13" ht="17.5" hidden="1" x14ac:dyDescent="0.35">
      <c r="J119" s="1"/>
      <c r="K119" s="1"/>
      <c r="L119" s="1"/>
      <c r="M119" s="1"/>
    </row>
    <row r="120" spans="10:13" ht="17.5" hidden="1" x14ac:dyDescent="0.35">
      <c r="J120" s="1"/>
      <c r="K120" s="1"/>
      <c r="L120" s="1"/>
      <c r="M120" s="1"/>
    </row>
    <row r="121" spans="10:13" ht="17.5" hidden="1" x14ac:dyDescent="0.35">
      <c r="J121" s="1"/>
      <c r="K121" s="1"/>
      <c r="L121" s="1"/>
      <c r="M121" s="1"/>
    </row>
    <row r="122" spans="10:13" ht="17.5" hidden="1" x14ac:dyDescent="0.35">
      <c r="J122" s="1"/>
      <c r="K122" s="1"/>
      <c r="L122" s="1"/>
      <c r="M122" s="1"/>
    </row>
    <row r="123" spans="10:13" ht="17.5" hidden="1" x14ac:dyDescent="0.35">
      <c r="J123" s="1"/>
      <c r="K123" s="1"/>
      <c r="L123" s="1"/>
      <c r="M123" s="1"/>
    </row>
    <row r="124" spans="10:13" ht="17.5" hidden="1" x14ac:dyDescent="0.35">
      <c r="J124" s="1"/>
      <c r="K124" s="1"/>
      <c r="L124" s="1"/>
      <c r="M124" s="1"/>
    </row>
    <row r="125" spans="10:13" ht="17.5" hidden="1" x14ac:dyDescent="0.35">
      <c r="J125" s="1"/>
      <c r="K125" s="1"/>
      <c r="L125" s="1"/>
      <c r="M125" s="1"/>
    </row>
    <row r="126" spans="10:13" ht="17.5" hidden="1" x14ac:dyDescent="0.35">
      <c r="J126" s="1"/>
      <c r="K126" s="1"/>
      <c r="L126" s="1"/>
      <c r="M126" s="1"/>
    </row>
    <row r="127" spans="10:13" ht="17.5" hidden="1" x14ac:dyDescent="0.35">
      <c r="J127" s="1"/>
      <c r="K127" s="1"/>
      <c r="L127" s="1"/>
      <c r="M127" s="1"/>
    </row>
    <row r="128" spans="10:13" ht="17.5" hidden="1" x14ac:dyDescent="0.35">
      <c r="J128" s="1"/>
      <c r="K128" s="1"/>
      <c r="L128" s="1"/>
      <c r="M128" s="1"/>
    </row>
    <row r="129" spans="10:13" ht="17.5" hidden="1" x14ac:dyDescent="0.35">
      <c r="J129" s="1"/>
      <c r="K129" s="1"/>
      <c r="L129" s="1"/>
      <c r="M129" s="1"/>
    </row>
    <row r="130" spans="10:13" ht="17.5" hidden="1" x14ac:dyDescent="0.35">
      <c r="J130" s="1"/>
      <c r="K130" s="1"/>
      <c r="L130" s="1"/>
      <c r="M130" s="1"/>
    </row>
    <row r="131" spans="10:13" ht="17.5" hidden="1" x14ac:dyDescent="0.35">
      <c r="J131" s="1"/>
      <c r="K131" s="1"/>
      <c r="L131" s="1"/>
      <c r="M131" s="1"/>
    </row>
    <row r="132" spans="10:13" ht="17.5" hidden="1" x14ac:dyDescent="0.35">
      <c r="J132" s="1"/>
      <c r="K132" s="1"/>
      <c r="L132" s="1"/>
      <c r="M132" s="1"/>
    </row>
    <row r="133" spans="10:13" ht="17.5" hidden="1" x14ac:dyDescent="0.35">
      <c r="J133" s="1"/>
      <c r="K133" s="1"/>
      <c r="L133" s="1"/>
      <c r="M133" s="1"/>
    </row>
    <row r="134" spans="10:13" ht="17.5" hidden="1" x14ac:dyDescent="0.35">
      <c r="J134" s="1"/>
      <c r="K134" s="1"/>
      <c r="L134" s="1"/>
      <c r="M134" s="1"/>
    </row>
    <row r="135" spans="10:13" ht="17.5" hidden="1" x14ac:dyDescent="0.35">
      <c r="J135" s="1"/>
      <c r="K135" s="1"/>
      <c r="L135" s="1"/>
      <c r="M135" s="1"/>
    </row>
    <row r="136" spans="10:13" ht="17.5" hidden="1" x14ac:dyDescent="0.35">
      <c r="J136" s="1"/>
      <c r="K136" s="1"/>
      <c r="L136" s="1"/>
      <c r="M136" s="1"/>
    </row>
    <row r="137" spans="10:13" ht="17.5" hidden="1" x14ac:dyDescent="0.35">
      <c r="J137" s="1"/>
      <c r="K137" s="1"/>
      <c r="L137" s="1"/>
      <c r="M137" s="1"/>
    </row>
    <row r="138" spans="10:13" ht="17.5" hidden="1" x14ac:dyDescent="0.35">
      <c r="J138" s="1"/>
      <c r="K138" s="1"/>
      <c r="L138" s="1"/>
      <c r="M138" s="1"/>
    </row>
    <row r="139" spans="10:13" ht="17.5" hidden="1" x14ac:dyDescent="0.35">
      <c r="J139" s="1"/>
      <c r="K139" s="1"/>
      <c r="L139" s="1"/>
      <c r="M139" s="1"/>
    </row>
    <row r="140" spans="10:13" ht="17.5" hidden="1" x14ac:dyDescent="0.35">
      <c r="J140" s="1"/>
      <c r="K140" s="1"/>
      <c r="L140" s="1"/>
      <c r="M140" s="1"/>
    </row>
    <row r="141" spans="10:13" ht="17.5" hidden="1" x14ac:dyDescent="0.35">
      <c r="J141" s="1"/>
      <c r="K141" s="1"/>
      <c r="L141" s="1"/>
      <c r="M141" s="1"/>
    </row>
    <row r="142" spans="10:13" ht="17.5" hidden="1" x14ac:dyDescent="0.35">
      <c r="J142" s="1"/>
      <c r="K142" s="1"/>
      <c r="L142" s="1"/>
      <c r="M142" s="1"/>
    </row>
    <row r="143" spans="10:13" ht="17.5" hidden="1" x14ac:dyDescent="0.35">
      <c r="J143" s="1"/>
      <c r="K143" s="1"/>
      <c r="L143" s="1"/>
      <c r="M143" s="1"/>
    </row>
    <row r="144" spans="10:13" ht="17.5" hidden="1" x14ac:dyDescent="0.35">
      <c r="J144" s="1"/>
      <c r="K144" s="1"/>
      <c r="L144" s="1"/>
      <c r="M144" s="1"/>
    </row>
    <row r="145" spans="10:13" ht="17.5" hidden="1" x14ac:dyDescent="0.35">
      <c r="J145" s="1"/>
      <c r="K145" s="1"/>
      <c r="L145" s="1"/>
      <c r="M145" s="1"/>
    </row>
    <row r="146" spans="10:13" ht="17.5" hidden="1" x14ac:dyDescent="0.35">
      <c r="J146" s="1"/>
      <c r="K146" s="1"/>
      <c r="L146" s="1"/>
      <c r="M146" s="1"/>
    </row>
    <row r="147" spans="10:13" ht="17.5" hidden="1" x14ac:dyDescent="0.35">
      <c r="J147" s="1"/>
      <c r="K147" s="1"/>
      <c r="L147" s="1"/>
      <c r="M147" s="1"/>
    </row>
    <row r="148" spans="10:13" ht="17.5" hidden="1" x14ac:dyDescent="0.35">
      <c r="J148" s="1"/>
      <c r="K148" s="1"/>
      <c r="L148" s="1"/>
      <c r="M148" s="1"/>
    </row>
    <row r="149" spans="10:13" ht="17.5" hidden="1" x14ac:dyDescent="0.35">
      <c r="J149" s="1"/>
      <c r="K149" s="1"/>
      <c r="L149" s="1"/>
      <c r="M149" s="1"/>
    </row>
    <row r="150" spans="10:13" ht="17.5" hidden="1" x14ac:dyDescent="0.35">
      <c r="J150" s="1"/>
      <c r="K150" s="1"/>
      <c r="L150" s="1"/>
      <c r="M150" s="1"/>
    </row>
    <row r="151" spans="10:13" ht="17.5" hidden="1" x14ac:dyDescent="0.35">
      <c r="J151" s="1"/>
      <c r="K151" s="1"/>
      <c r="L151" s="1"/>
      <c r="M151" s="1"/>
    </row>
    <row r="152" spans="10:13" ht="17.5" hidden="1" x14ac:dyDescent="0.35">
      <c r="J152" s="1"/>
      <c r="K152" s="1"/>
      <c r="L152" s="1"/>
      <c r="M152" s="1"/>
    </row>
    <row r="153" spans="10:13" x14ac:dyDescent="0.35"/>
    <row r="154" spans="10:13" x14ac:dyDescent="0.35"/>
    <row r="155" spans="10:13" x14ac:dyDescent="0.35"/>
    <row r="156" spans="10:13" x14ac:dyDescent="0.35"/>
    <row r="157" spans="10:13" x14ac:dyDescent="0.35"/>
  </sheetData>
  <protectedRanges>
    <protectedRange sqref="I16 E10 B42:H50 D4:E4 E6:E8 B63:H70 I23 I28 I6 E12:F12" name="Input data_1"/>
  </protectedRanges>
  <dataConsolidate/>
  <mergeCells count="2">
    <mergeCell ref="B32:G32"/>
    <mergeCell ref="I24:I25"/>
  </mergeCells>
  <dataValidations count="2">
    <dataValidation type="list" showInputMessage="1" showErrorMessage="1" sqref="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xr:uid="{00000000-0002-0000-0400-000000000000}">
      <formula1>$H$10:$H$12</formula1>
    </dataValidation>
    <dataValidation showInputMessage="1" showErrorMessage="1" sqref="E12 I6" xr:uid="{00000000-0002-0000-0400-000001000000}"/>
  </dataValidations>
  <pageMargins left="0.7" right="0.7" top="0.75" bottom="0.75" header="0.3" footer="0.3"/>
  <pageSetup paperSize="9"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94B4F-D68D-49F3-81D8-07E6278F43DA}">
  <dimension ref="A1:WVZ187"/>
  <sheetViews>
    <sheetView showGridLines="0" zoomScale="80" zoomScaleNormal="80" workbookViewId="0">
      <selection activeCell="C46" sqref="C46"/>
    </sheetView>
  </sheetViews>
  <sheetFormatPr defaultColWidth="0" defaultRowHeight="15.5" zeroHeight="1" x14ac:dyDescent="0.35"/>
  <cols>
    <col min="1" max="1" width="5.453125" style="2" customWidth="1"/>
    <col min="2" max="2" width="8.81640625" style="2" customWidth="1"/>
    <col min="3" max="3" width="11.81640625" style="2" customWidth="1"/>
    <col min="4" max="8" width="17.1796875" style="2" customWidth="1"/>
    <col min="9" max="9" width="27.453125" style="2" customWidth="1"/>
    <col min="10" max="10" width="3.81640625" style="2" customWidth="1"/>
    <col min="11" max="13" width="17.54296875" style="2" hidden="1" customWidth="1"/>
    <col min="14" max="14" width="6.1796875" style="2" hidden="1" customWidth="1"/>
    <col min="15" max="15" width="15.54296875" style="2" hidden="1" customWidth="1"/>
    <col min="16" max="257" width="9.1796875" style="2" hidden="1" customWidth="1"/>
    <col min="258" max="258" width="8.81640625" style="2" hidden="1" customWidth="1"/>
    <col min="259" max="259" width="11.81640625" style="2" hidden="1" customWidth="1"/>
    <col min="260" max="261" width="17.54296875" style="2" hidden="1" customWidth="1"/>
    <col min="262" max="262" width="12.453125" style="2" hidden="1" customWidth="1"/>
    <col min="263" max="263" width="11.1796875" style="2" hidden="1" customWidth="1"/>
    <col min="264" max="264" width="18.453125" style="2" hidden="1" customWidth="1"/>
    <col min="265" max="269" width="17.54296875" style="2" hidden="1" customWidth="1"/>
    <col min="270" max="270" width="6.1796875" style="2" hidden="1" customWidth="1"/>
    <col min="271" max="271" width="15.54296875" style="2" hidden="1" customWidth="1"/>
    <col min="272" max="513" width="9.1796875" style="2" hidden="1" customWidth="1"/>
    <col min="514" max="514" width="8.81640625" style="2" hidden="1" customWidth="1"/>
    <col min="515" max="515" width="11.81640625" style="2" hidden="1" customWidth="1"/>
    <col min="516" max="517" width="17.54296875" style="2" hidden="1" customWidth="1"/>
    <col min="518" max="518" width="12.453125" style="2" hidden="1" customWidth="1"/>
    <col min="519" max="519" width="11.1796875" style="2" hidden="1" customWidth="1"/>
    <col min="520" max="520" width="18.453125" style="2" hidden="1" customWidth="1"/>
    <col min="521" max="525" width="17.54296875" style="2" hidden="1" customWidth="1"/>
    <col min="526" max="526" width="6.1796875" style="2" hidden="1" customWidth="1"/>
    <col min="527" max="527" width="15.54296875" style="2" hidden="1" customWidth="1"/>
    <col min="528" max="769" width="9.1796875" style="2" hidden="1" customWidth="1"/>
    <col min="770" max="770" width="8.81640625" style="2" hidden="1" customWidth="1"/>
    <col min="771" max="771" width="11.81640625" style="2" hidden="1" customWidth="1"/>
    <col min="772" max="773" width="17.54296875" style="2" hidden="1" customWidth="1"/>
    <col min="774" max="774" width="12.453125" style="2" hidden="1" customWidth="1"/>
    <col min="775" max="775" width="11.1796875" style="2" hidden="1" customWidth="1"/>
    <col min="776" max="776" width="18.453125" style="2" hidden="1" customWidth="1"/>
    <col min="777" max="781" width="17.54296875" style="2" hidden="1" customWidth="1"/>
    <col min="782" max="782" width="6.1796875" style="2" hidden="1" customWidth="1"/>
    <col min="783" max="783" width="15.54296875" style="2" hidden="1" customWidth="1"/>
    <col min="784" max="1025" width="9.1796875" style="2" hidden="1"/>
    <col min="1026" max="1026" width="8.81640625" style="2" hidden="1" customWidth="1"/>
    <col min="1027" max="1027" width="11.81640625" style="2" hidden="1" customWidth="1"/>
    <col min="1028" max="1029" width="17.54296875" style="2" hidden="1" customWidth="1"/>
    <col min="1030" max="1030" width="12.453125" style="2" hidden="1" customWidth="1"/>
    <col min="1031" max="1031" width="11.1796875" style="2" hidden="1" customWidth="1"/>
    <col min="1032" max="1032" width="18.453125" style="2" hidden="1" customWidth="1"/>
    <col min="1033" max="1037" width="17.54296875" style="2" hidden="1" customWidth="1"/>
    <col min="1038" max="1038" width="6.1796875" style="2" hidden="1" customWidth="1"/>
    <col min="1039" max="1039" width="15.54296875" style="2" hidden="1" customWidth="1"/>
    <col min="1040" max="1281" width="9.1796875" style="2" hidden="1" customWidth="1"/>
    <col min="1282" max="1282" width="8.81640625" style="2" hidden="1" customWidth="1"/>
    <col min="1283" max="1283" width="11.81640625" style="2" hidden="1" customWidth="1"/>
    <col min="1284" max="1285" width="17.54296875" style="2" hidden="1" customWidth="1"/>
    <col min="1286" max="1286" width="12.453125" style="2" hidden="1" customWidth="1"/>
    <col min="1287" max="1287" width="11.1796875" style="2" hidden="1" customWidth="1"/>
    <col min="1288" max="1288" width="18.453125" style="2" hidden="1" customWidth="1"/>
    <col min="1289" max="1293" width="17.54296875" style="2" hidden="1" customWidth="1"/>
    <col min="1294" max="1294" width="6.1796875" style="2" hidden="1" customWidth="1"/>
    <col min="1295" max="1295" width="15.54296875" style="2" hidden="1" customWidth="1"/>
    <col min="1296" max="1537" width="9.1796875" style="2" hidden="1" customWidth="1"/>
    <col min="1538" max="1538" width="8.81640625" style="2" hidden="1" customWidth="1"/>
    <col min="1539" max="1539" width="11.81640625" style="2" hidden="1" customWidth="1"/>
    <col min="1540" max="1541" width="17.54296875" style="2" hidden="1" customWidth="1"/>
    <col min="1542" max="1542" width="12.453125" style="2" hidden="1" customWidth="1"/>
    <col min="1543" max="1543" width="11.1796875" style="2" hidden="1" customWidth="1"/>
    <col min="1544" max="1544" width="18.453125" style="2" hidden="1" customWidth="1"/>
    <col min="1545" max="1549" width="17.54296875" style="2" hidden="1" customWidth="1"/>
    <col min="1550" max="1550" width="6.1796875" style="2" hidden="1" customWidth="1"/>
    <col min="1551" max="1551" width="15.54296875" style="2" hidden="1" customWidth="1"/>
    <col min="1552" max="1793" width="9.1796875" style="2" hidden="1" customWidth="1"/>
    <col min="1794" max="1794" width="8.81640625" style="2" hidden="1" customWidth="1"/>
    <col min="1795" max="1795" width="11.81640625" style="2" hidden="1" customWidth="1"/>
    <col min="1796" max="1797" width="17.54296875" style="2" hidden="1" customWidth="1"/>
    <col min="1798" max="1798" width="12.453125" style="2" hidden="1" customWidth="1"/>
    <col min="1799" max="1799" width="11.1796875" style="2" hidden="1" customWidth="1"/>
    <col min="1800" max="1800" width="18.453125" style="2" hidden="1" customWidth="1"/>
    <col min="1801" max="1805" width="17.54296875" style="2" hidden="1" customWidth="1"/>
    <col min="1806" max="1806" width="6.1796875" style="2" hidden="1" customWidth="1"/>
    <col min="1807" max="1807" width="15.54296875" style="2" hidden="1" customWidth="1"/>
    <col min="1808" max="2049" width="9.1796875" style="2" hidden="1"/>
    <col min="2050" max="2050" width="8.81640625" style="2" hidden="1" customWidth="1"/>
    <col min="2051" max="2051" width="11.81640625" style="2" hidden="1" customWidth="1"/>
    <col min="2052" max="2053" width="17.54296875" style="2" hidden="1" customWidth="1"/>
    <col min="2054" max="2054" width="12.453125" style="2" hidden="1" customWidth="1"/>
    <col min="2055" max="2055" width="11.1796875" style="2" hidden="1" customWidth="1"/>
    <col min="2056" max="2056" width="18.453125" style="2" hidden="1" customWidth="1"/>
    <col min="2057" max="2061" width="17.54296875" style="2" hidden="1" customWidth="1"/>
    <col min="2062" max="2062" width="6.1796875" style="2" hidden="1" customWidth="1"/>
    <col min="2063" max="2063" width="15.54296875" style="2" hidden="1" customWidth="1"/>
    <col min="2064" max="2305" width="9.1796875" style="2" hidden="1" customWidth="1"/>
    <col min="2306" max="2306" width="8.81640625" style="2" hidden="1" customWidth="1"/>
    <col min="2307" max="2307" width="11.81640625" style="2" hidden="1" customWidth="1"/>
    <col min="2308" max="2309" width="17.54296875" style="2" hidden="1" customWidth="1"/>
    <col min="2310" max="2310" width="12.453125" style="2" hidden="1" customWidth="1"/>
    <col min="2311" max="2311" width="11.1796875" style="2" hidden="1" customWidth="1"/>
    <col min="2312" max="2312" width="18.453125" style="2" hidden="1" customWidth="1"/>
    <col min="2313" max="2317" width="17.54296875" style="2" hidden="1" customWidth="1"/>
    <col min="2318" max="2318" width="6.1796875" style="2" hidden="1" customWidth="1"/>
    <col min="2319" max="2319" width="15.54296875" style="2" hidden="1" customWidth="1"/>
    <col min="2320" max="2561" width="9.1796875" style="2" hidden="1" customWidth="1"/>
    <col min="2562" max="2562" width="8.81640625" style="2" hidden="1" customWidth="1"/>
    <col min="2563" max="2563" width="11.81640625" style="2" hidden="1" customWidth="1"/>
    <col min="2564" max="2565" width="17.54296875" style="2" hidden="1" customWidth="1"/>
    <col min="2566" max="2566" width="12.453125" style="2" hidden="1" customWidth="1"/>
    <col min="2567" max="2567" width="11.1796875" style="2" hidden="1" customWidth="1"/>
    <col min="2568" max="2568" width="18.453125" style="2" hidden="1" customWidth="1"/>
    <col min="2569" max="2573" width="17.54296875" style="2" hidden="1" customWidth="1"/>
    <col min="2574" max="2574" width="6.1796875" style="2" hidden="1" customWidth="1"/>
    <col min="2575" max="2575" width="15.54296875" style="2" hidden="1" customWidth="1"/>
    <col min="2576" max="2817" width="9.1796875" style="2" hidden="1" customWidth="1"/>
    <col min="2818" max="2818" width="8.81640625" style="2" hidden="1" customWidth="1"/>
    <col min="2819" max="2819" width="11.81640625" style="2" hidden="1" customWidth="1"/>
    <col min="2820" max="2821" width="17.54296875" style="2" hidden="1" customWidth="1"/>
    <col min="2822" max="2822" width="12.453125" style="2" hidden="1" customWidth="1"/>
    <col min="2823" max="2823" width="11.1796875" style="2" hidden="1" customWidth="1"/>
    <col min="2824" max="2824" width="18.453125" style="2" hidden="1" customWidth="1"/>
    <col min="2825" max="2829" width="17.54296875" style="2" hidden="1" customWidth="1"/>
    <col min="2830" max="2830" width="6.1796875" style="2" hidden="1" customWidth="1"/>
    <col min="2831" max="2831" width="15.54296875" style="2" hidden="1" customWidth="1"/>
    <col min="2832" max="3073" width="9.1796875" style="2" hidden="1"/>
    <col min="3074" max="3074" width="8.81640625" style="2" hidden="1" customWidth="1"/>
    <col min="3075" max="3075" width="11.81640625" style="2" hidden="1" customWidth="1"/>
    <col min="3076" max="3077" width="17.54296875" style="2" hidden="1" customWidth="1"/>
    <col min="3078" max="3078" width="12.453125" style="2" hidden="1" customWidth="1"/>
    <col min="3079" max="3079" width="11.1796875" style="2" hidden="1" customWidth="1"/>
    <col min="3080" max="3080" width="18.453125" style="2" hidden="1" customWidth="1"/>
    <col min="3081" max="3085" width="17.54296875" style="2" hidden="1" customWidth="1"/>
    <col min="3086" max="3086" width="6.1796875" style="2" hidden="1" customWidth="1"/>
    <col min="3087" max="3087" width="15.54296875" style="2" hidden="1" customWidth="1"/>
    <col min="3088" max="3329" width="9.1796875" style="2" hidden="1" customWidth="1"/>
    <col min="3330" max="3330" width="8.81640625" style="2" hidden="1" customWidth="1"/>
    <col min="3331" max="3331" width="11.81640625" style="2" hidden="1" customWidth="1"/>
    <col min="3332" max="3333" width="17.54296875" style="2" hidden="1" customWidth="1"/>
    <col min="3334" max="3334" width="12.453125" style="2" hidden="1" customWidth="1"/>
    <col min="3335" max="3335" width="11.1796875" style="2" hidden="1" customWidth="1"/>
    <col min="3336" max="3336" width="18.453125" style="2" hidden="1" customWidth="1"/>
    <col min="3337" max="3341" width="17.54296875" style="2" hidden="1" customWidth="1"/>
    <col min="3342" max="3342" width="6.1796875" style="2" hidden="1" customWidth="1"/>
    <col min="3343" max="3343" width="15.54296875" style="2" hidden="1" customWidth="1"/>
    <col min="3344" max="3585" width="9.1796875" style="2" hidden="1" customWidth="1"/>
    <col min="3586" max="3586" width="8.81640625" style="2" hidden="1" customWidth="1"/>
    <col min="3587" max="3587" width="11.81640625" style="2" hidden="1" customWidth="1"/>
    <col min="3588" max="3589" width="17.54296875" style="2" hidden="1" customWidth="1"/>
    <col min="3590" max="3590" width="12.453125" style="2" hidden="1" customWidth="1"/>
    <col min="3591" max="3591" width="11.1796875" style="2" hidden="1" customWidth="1"/>
    <col min="3592" max="3592" width="18.453125" style="2" hidden="1" customWidth="1"/>
    <col min="3593" max="3597" width="17.54296875" style="2" hidden="1" customWidth="1"/>
    <col min="3598" max="3598" width="6.1796875" style="2" hidden="1" customWidth="1"/>
    <col min="3599" max="3599" width="15.54296875" style="2" hidden="1" customWidth="1"/>
    <col min="3600" max="3841" width="9.1796875" style="2" hidden="1" customWidth="1"/>
    <col min="3842" max="3842" width="8.81640625" style="2" hidden="1" customWidth="1"/>
    <col min="3843" max="3843" width="11.81640625" style="2" hidden="1" customWidth="1"/>
    <col min="3844" max="3845" width="17.54296875" style="2" hidden="1" customWidth="1"/>
    <col min="3846" max="3846" width="12.453125" style="2" hidden="1" customWidth="1"/>
    <col min="3847" max="3847" width="11.1796875" style="2" hidden="1" customWidth="1"/>
    <col min="3848" max="3848" width="18.453125" style="2" hidden="1" customWidth="1"/>
    <col min="3849" max="3853" width="17.54296875" style="2" hidden="1" customWidth="1"/>
    <col min="3854" max="3854" width="6.1796875" style="2" hidden="1" customWidth="1"/>
    <col min="3855" max="3855" width="15.54296875" style="2" hidden="1" customWidth="1"/>
    <col min="3856" max="4097" width="9.1796875" style="2" hidden="1"/>
    <col min="4098" max="4098" width="8.81640625" style="2" hidden="1" customWidth="1"/>
    <col min="4099" max="4099" width="11.81640625" style="2" hidden="1" customWidth="1"/>
    <col min="4100" max="4101" width="17.54296875" style="2" hidden="1" customWidth="1"/>
    <col min="4102" max="4102" width="12.453125" style="2" hidden="1" customWidth="1"/>
    <col min="4103" max="4103" width="11.1796875" style="2" hidden="1" customWidth="1"/>
    <col min="4104" max="4104" width="18.453125" style="2" hidden="1" customWidth="1"/>
    <col min="4105" max="4109" width="17.54296875" style="2" hidden="1" customWidth="1"/>
    <col min="4110" max="4110" width="6.1796875" style="2" hidden="1" customWidth="1"/>
    <col min="4111" max="4111" width="15.54296875" style="2" hidden="1" customWidth="1"/>
    <col min="4112" max="4353" width="9.1796875" style="2" hidden="1" customWidth="1"/>
    <col min="4354" max="4354" width="8.81640625" style="2" hidden="1" customWidth="1"/>
    <col min="4355" max="4355" width="11.81640625" style="2" hidden="1" customWidth="1"/>
    <col min="4356" max="4357" width="17.54296875" style="2" hidden="1" customWidth="1"/>
    <col min="4358" max="4358" width="12.453125" style="2" hidden="1" customWidth="1"/>
    <col min="4359" max="4359" width="11.1796875" style="2" hidden="1" customWidth="1"/>
    <col min="4360" max="4360" width="18.453125" style="2" hidden="1" customWidth="1"/>
    <col min="4361" max="4365" width="17.54296875" style="2" hidden="1" customWidth="1"/>
    <col min="4366" max="4366" width="6.1796875" style="2" hidden="1" customWidth="1"/>
    <col min="4367" max="4367" width="15.54296875" style="2" hidden="1" customWidth="1"/>
    <col min="4368" max="4609" width="9.1796875" style="2" hidden="1" customWidth="1"/>
    <col min="4610" max="4610" width="8.81640625" style="2" hidden="1" customWidth="1"/>
    <col min="4611" max="4611" width="11.81640625" style="2" hidden="1" customWidth="1"/>
    <col min="4612" max="4613" width="17.54296875" style="2" hidden="1" customWidth="1"/>
    <col min="4614" max="4614" width="12.453125" style="2" hidden="1" customWidth="1"/>
    <col min="4615" max="4615" width="11.1796875" style="2" hidden="1" customWidth="1"/>
    <col min="4616" max="4616" width="18.453125" style="2" hidden="1" customWidth="1"/>
    <col min="4617" max="4621" width="17.54296875" style="2" hidden="1" customWidth="1"/>
    <col min="4622" max="4622" width="6.1796875" style="2" hidden="1" customWidth="1"/>
    <col min="4623" max="4623" width="15.54296875" style="2" hidden="1" customWidth="1"/>
    <col min="4624" max="4865" width="9.1796875" style="2" hidden="1" customWidth="1"/>
    <col min="4866" max="4866" width="8.81640625" style="2" hidden="1" customWidth="1"/>
    <col min="4867" max="4867" width="11.81640625" style="2" hidden="1" customWidth="1"/>
    <col min="4868" max="4869" width="17.54296875" style="2" hidden="1" customWidth="1"/>
    <col min="4870" max="4870" width="12.453125" style="2" hidden="1" customWidth="1"/>
    <col min="4871" max="4871" width="11.1796875" style="2" hidden="1" customWidth="1"/>
    <col min="4872" max="4872" width="18.453125" style="2" hidden="1" customWidth="1"/>
    <col min="4873" max="4877" width="17.54296875" style="2" hidden="1" customWidth="1"/>
    <col min="4878" max="4878" width="6.1796875" style="2" hidden="1" customWidth="1"/>
    <col min="4879" max="4879" width="15.54296875" style="2" hidden="1" customWidth="1"/>
    <col min="4880" max="5121" width="9.1796875" style="2" hidden="1"/>
    <col min="5122" max="5122" width="8.81640625" style="2" hidden="1" customWidth="1"/>
    <col min="5123" max="5123" width="11.81640625" style="2" hidden="1" customWidth="1"/>
    <col min="5124" max="5125" width="17.54296875" style="2" hidden="1" customWidth="1"/>
    <col min="5126" max="5126" width="12.453125" style="2" hidden="1" customWidth="1"/>
    <col min="5127" max="5127" width="11.1796875" style="2" hidden="1" customWidth="1"/>
    <col min="5128" max="5128" width="18.453125" style="2" hidden="1" customWidth="1"/>
    <col min="5129" max="5133" width="17.54296875" style="2" hidden="1" customWidth="1"/>
    <col min="5134" max="5134" width="6.1796875" style="2" hidden="1" customWidth="1"/>
    <col min="5135" max="5135" width="15.54296875" style="2" hidden="1" customWidth="1"/>
    <col min="5136" max="5377" width="9.1796875" style="2" hidden="1" customWidth="1"/>
    <col min="5378" max="5378" width="8.81640625" style="2" hidden="1" customWidth="1"/>
    <col min="5379" max="5379" width="11.81640625" style="2" hidden="1" customWidth="1"/>
    <col min="5380" max="5381" width="17.54296875" style="2" hidden="1" customWidth="1"/>
    <col min="5382" max="5382" width="12.453125" style="2" hidden="1" customWidth="1"/>
    <col min="5383" max="5383" width="11.1796875" style="2" hidden="1" customWidth="1"/>
    <col min="5384" max="5384" width="18.453125" style="2" hidden="1" customWidth="1"/>
    <col min="5385" max="5389" width="17.54296875" style="2" hidden="1" customWidth="1"/>
    <col min="5390" max="5390" width="6.1796875" style="2" hidden="1" customWidth="1"/>
    <col min="5391" max="5391" width="15.54296875" style="2" hidden="1" customWidth="1"/>
    <col min="5392" max="5633" width="9.1796875" style="2" hidden="1" customWidth="1"/>
    <col min="5634" max="5634" width="8.81640625" style="2" hidden="1" customWidth="1"/>
    <col min="5635" max="5635" width="11.81640625" style="2" hidden="1" customWidth="1"/>
    <col min="5636" max="5637" width="17.54296875" style="2" hidden="1" customWidth="1"/>
    <col min="5638" max="5638" width="12.453125" style="2" hidden="1" customWidth="1"/>
    <col min="5639" max="5639" width="11.1796875" style="2" hidden="1" customWidth="1"/>
    <col min="5640" max="5640" width="18.453125" style="2" hidden="1" customWidth="1"/>
    <col min="5641" max="5645" width="17.54296875" style="2" hidden="1" customWidth="1"/>
    <col min="5646" max="5646" width="6.1796875" style="2" hidden="1" customWidth="1"/>
    <col min="5647" max="5647" width="15.54296875" style="2" hidden="1" customWidth="1"/>
    <col min="5648" max="5889" width="9.1796875" style="2" hidden="1" customWidth="1"/>
    <col min="5890" max="5890" width="8.81640625" style="2" hidden="1" customWidth="1"/>
    <col min="5891" max="5891" width="11.81640625" style="2" hidden="1" customWidth="1"/>
    <col min="5892" max="5893" width="17.54296875" style="2" hidden="1" customWidth="1"/>
    <col min="5894" max="5894" width="12.453125" style="2" hidden="1" customWidth="1"/>
    <col min="5895" max="5895" width="11.1796875" style="2" hidden="1" customWidth="1"/>
    <col min="5896" max="5896" width="18.453125" style="2" hidden="1" customWidth="1"/>
    <col min="5897" max="5901" width="17.54296875" style="2" hidden="1" customWidth="1"/>
    <col min="5902" max="5902" width="6.1796875" style="2" hidden="1" customWidth="1"/>
    <col min="5903" max="5903" width="15.54296875" style="2" hidden="1" customWidth="1"/>
    <col min="5904" max="6145" width="9.1796875" style="2" hidden="1"/>
    <col min="6146" max="6146" width="8.81640625" style="2" hidden="1" customWidth="1"/>
    <col min="6147" max="6147" width="11.81640625" style="2" hidden="1" customWidth="1"/>
    <col min="6148" max="6149" width="17.54296875" style="2" hidden="1" customWidth="1"/>
    <col min="6150" max="6150" width="12.453125" style="2" hidden="1" customWidth="1"/>
    <col min="6151" max="6151" width="11.1796875" style="2" hidden="1" customWidth="1"/>
    <col min="6152" max="6152" width="18.453125" style="2" hidden="1" customWidth="1"/>
    <col min="6153" max="6157" width="17.54296875" style="2" hidden="1" customWidth="1"/>
    <col min="6158" max="6158" width="6.1796875" style="2" hidden="1" customWidth="1"/>
    <col min="6159" max="6159" width="15.54296875" style="2" hidden="1" customWidth="1"/>
    <col min="6160" max="6401" width="9.1796875" style="2" hidden="1" customWidth="1"/>
    <col min="6402" max="6402" width="8.81640625" style="2" hidden="1" customWidth="1"/>
    <col min="6403" max="6403" width="11.81640625" style="2" hidden="1" customWidth="1"/>
    <col min="6404" max="6405" width="17.54296875" style="2" hidden="1" customWidth="1"/>
    <col min="6406" max="6406" width="12.453125" style="2" hidden="1" customWidth="1"/>
    <col min="6407" max="6407" width="11.1796875" style="2" hidden="1" customWidth="1"/>
    <col min="6408" max="6408" width="18.453125" style="2" hidden="1" customWidth="1"/>
    <col min="6409" max="6413" width="17.54296875" style="2" hidden="1" customWidth="1"/>
    <col min="6414" max="6414" width="6.1796875" style="2" hidden="1" customWidth="1"/>
    <col min="6415" max="6415" width="15.54296875" style="2" hidden="1" customWidth="1"/>
    <col min="6416" max="6657" width="9.1796875" style="2" hidden="1" customWidth="1"/>
    <col min="6658" max="6658" width="8.81640625" style="2" hidden="1" customWidth="1"/>
    <col min="6659" max="6659" width="11.81640625" style="2" hidden="1" customWidth="1"/>
    <col min="6660" max="6661" width="17.54296875" style="2" hidden="1" customWidth="1"/>
    <col min="6662" max="6662" width="12.453125" style="2" hidden="1" customWidth="1"/>
    <col min="6663" max="6663" width="11.1796875" style="2" hidden="1" customWidth="1"/>
    <col min="6664" max="6664" width="18.453125" style="2" hidden="1" customWidth="1"/>
    <col min="6665" max="6669" width="17.54296875" style="2" hidden="1" customWidth="1"/>
    <col min="6670" max="6670" width="6.1796875" style="2" hidden="1" customWidth="1"/>
    <col min="6671" max="6671" width="15.54296875" style="2" hidden="1" customWidth="1"/>
    <col min="6672" max="6913" width="9.1796875" style="2" hidden="1" customWidth="1"/>
    <col min="6914" max="6914" width="8.81640625" style="2" hidden="1" customWidth="1"/>
    <col min="6915" max="6915" width="11.81640625" style="2" hidden="1" customWidth="1"/>
    <col min="6916" max="6917" width="17.54296875" style="2" hidden="1" customWidth="1"/>
    <col min="6918" max="6918" width="12.453125" style="2" hidden="1" customWidth="1"/>
    <col min="6919" max="6919" width="11.1796875" style="2" hidden="1" customWidth="1"/>
    <col min="6920" max="6920" width="18.453125" style="2" hidden="1" customWidth="1"/>
    <col min="6921" max="6925" width="17.54296875" style="2" hidden="1" customWidth="1"/>
    <col min="6926" max="6926" width="6.1796875" style="2" hidden="1" customWidth="1"/>
    <col min="6927" max="6927" width="15.54296875" style="2" hidden="1" customWidth="1"/>
    <col min="6928" max="7169" width="9.1796875" style="2" hidden="1"/>
    <col min="7170" max="7170" width="8.81640625" style="2" hidden="1" customWidth="1"/>
    <col min="7171" max="7171" width="11.81640625" style="2" hidden="1" customWidth="1"/>
    <col min="7172" max="7173" width="17.54296875" style="2" hidden="1" customWidth="1"/>
    <col min="7174" max="7174" width="12.453125" style="2" hidden="1" customWidth="1"/>
    <col min="7175" max="7175" width="11.1796875" style="2" hidden="1" customWidth="1"/>
    <col min="7176" max="7176" width="18.453125" style="2" hidden="1" customWidth="1"/>
    <col min="7177" max="7181" width="17.54296875" style="2" hidden="1" customWidth="1"/>
    <col min="7182" max="7182" width="6.1796875" style="2" hidden="1" customWidth="1"/>
    <col min="7183" max="7183" width="15.54296875" style="2" hidden="1" customWidth="1"/>
    <col min="7184" max="7425" width="9.1796875" style="2" hidden="1" customWidth="1"/>
    <col min="7426" max="7426" width="8.81640625" style="2" hidden="1" customWidth="1"/>
    <col min="7427" max="7427" width="11.81640625" style="2" hidden="1" customWidth="1"/>
    <col min="7428" max="7429" width="17.54296875" style="2" hidden="1" customWidth="1"/>
    <col min="7430" max="7430" width="12.453125" style="2" hidden="1" customWidth="1"/>
    <col min="7431" max="7431" width="11.1796875" style="2" hidden="1" customWidth="1"/>
    <col min="7432" max="7432" width="18.453125" style="2" hidden="1" customWidth="1"/>
    <col min="7433" max="7437" width="17.54296875" style="2" hidden="1" customWidth="1"/>
    <col min="7438" max="7438" width="6.1796875" style="2" hidden="1" customWidth="1"/>
    <col min="7439" max="7439" width="15.54296875" style="2" hidden="1" customWidth="1"/>
    <col min="7440" max="7681" width="9.1796875" style="2" hidden="1" customWidth="1"/>
    <col min="7682" max="7682" width="8.81640625" style="2" hidden="1" customWidth="1"/>
    <col min="7683" max="7683" width="11.81640625" style="2" hidden="1" customWidth="1"/>
    <col min="7684" max="7685" width="17.54296875" style="2" hidden="1" customWidth="1"/>
    <col min="7686" max="7686" width="12.453125" style="2" hidden="1" customWidth="1"/>
    <col min="7687" max="7687" width="11.1796875" style="2" hidden="1" customWidth="1"/>
    <col min="7688" max="7688" width="18.453125" style="2" hidden="1" customWidth="1"/>
    <col min="7689" max="7693" width="17.54296875" style="2" hidden="1" customWidth="1"/>
    <col min="7694" max="7694" width="6.1796875" style="2" hidden="1" customWidth="1"/>
    <col min="7695" max="7695" width="15.54296875" style="2" hidden="1" customWidth="1"/>
    <col min="7696" max="7937" width="9.1796875" style="2" hidden="1" customWidth="1"/>
    <col min="7938" max="7938" width="8.81640625" style="2" hidden="1" customWidth="1"/>
    <col min="7939" max="7939" width="11.81640625" style="2" hidden="1" customWidth="1"/>
    <col min="7940" max="7941" width="17.54296875" style="2" hidden="1" customWidth="1"/>
    <col min="7942" max="7942" width="12.453125" style="2" hidden="1" customWidth="1"/>
    <col min="7943" max="7943" width="11.1796875" style="2" hidden="1" customWidth="1"/>
    <col min="7944" max="7944" width="18.453125" style="2" hidden="1" customWidth="1"/>
    <col min="7945" max="7949" width="17.54296875" style="2" hidden="1" customWidth="1"/>
    <col min="7950" max="7950" width="6.1796875" style="2" hidden="1" customWidth="1"/>
    <col min="7951" max="7951" width="15.54296875" style="2" hidden="1" customWidth="1"/>
    <col min="7952" max="8193" width="9.1796875" style="2" hidden="1"/>
    <col min="8194" max="8194" width="8.81640625" style="2" hidden="1" customWidth="1"/>
    <col min="8195" max="8195" width="11.81640625" style="2" hidden="1" customWidth="1"/>
    <col min="8196" max="8197" width="17.54296875" style="2" hidden="1" customWidth="1"/>
    <col min="8198" max="8198" width="12.453125" style="2" hidden="1" customWidth="1"/>
    <col min="8199" max="8199" width="11.1796875" style="2" hidden="1" customWidth="1"/>
    <col min="8200" max="8200" width="18.453125" style="2" hidden="1" customWidth="1"/>
    <col min="8201" max="8205" width="17.54296875" style="2" hidden="1" customWidth="1"/>
    <col min="8206" max="8206" width="6.1796875" style="2" hidden="1" customWidth="1"/>
    <col min="8207" max="8207" width="15.54296875" style="2" hidden="1" customWidth="1"/>
    <col min="8208" max="8449" width="9.1796875" style="2" hidden="1" customWidth="1"/>
    <col min="8450" max="8450" width="8.81640625" style="2" hidden="1" customWidth="1"/>
    <col min="8451" max="8451" width="11.81640625" style="2" hidden="1" customWidth="1"/>
    <col min="8452" max="8453" width="17.54296875" style="2" hidden="1" customWidth="1"/>
    <col min="8454" max="8454" width="12.453125" style="2" hidden="1" customWidth="1"/>
    <col min="8455" max="8455" width="11.1796875" style="2" hidden="1" customWidth="1"/>
    <col min="8456" max="8456" width="18.453125" style="2" hidden="1" customWidth="1"/>
    <col min="8457" max="8461" width="17.54296875" style="2" hidden="1" customWidth="1"/>
    <col min="8462" max="8462" width="6.1796875" style="2" hidden="1" customWidth="1"/>
    <col min="8463" max="8463" width="15.54296875" style="2" hidden="1" customWidth="1"/>
    <col min="8464" max="8705" width="9.1796875" style="2" hidden="1" customWidth="1"/>
    <col min="8706" max="8706" width="8.81640625" style="2" hidden="1" customWidth="1"/>
    <col min="8707" max="8707" width="11.81640625" style="2" hidden="1" customWidth="1"/>
    <col min="8708" max="8709" width="17.54296875" style="2" hidden="1" customWidth="1"/>
    <col min="8710" max="8710" width="12.453125" style="2" hidden="1" customWidth="1"/>
    <col min="8711" max="8711" width="11.1796875" style="2" hidden="1" customWidth="1"/>
    <col min="8712" max="8712" width="18.453125" style="2" hidden="1" customWidth="1"/>
    <col min="8713" max="8717" width="17.54296875" style="2" hidden="1" customWidth="1"/>
    <col min="8718" max="8718" width="6.1796875" style="2" hidden="1" customWidth="1"/>
    <col min="8719" max="8719" width="15.54296875" style="2" hidden="1" customWidth="1"/>
    <col min="8720" max="8961" width="9.1796875" style="2" hidden="1" customWidth="1"/>
    <col min="8962" max="8962" width="8.81640625" style="2" hidden="1" customWidth="1"/>
    <col min="8963" max="8963" width="11.81640625" style="2" hidden="1" customWidth="1"/>
    <col min="8964" max="8965" width="17.54296875" style="2" hidden="1" customWidth="1"/>
    <col min="8966" max="8966" width="12.453125" style="2" hidden="1" customWidth="1"/>
    <col min="8967" max="8967" width="11.1796875" style="2" hidden="1" customWidth="1"/>
    <col min="8968" max="8968" width="18.453125" style="2" hidden="1" customWidth="1"/>
    <col min="8969" max="8973" width="17.54296875" style="2" hidden="1" customWidth="1"/>
    <col min="8974" max="8974" width="6.1796875" style="2" hidden="1" customWidth="1"/>
    <col min="8975" max="8975" width="15.54296875" style="2" hidden="1" customWidth="1"/>
    <col min="8976" max="9217" width="9.1796875" style="2" hidden="1"/>
    <col min="9218" max="9218" width="8.81640625" style="2" hidden="1" customWidth="1"/>
    <col min="9219" max="9219" width="11.81640625" style="2" hidden="1" customWidth="1"/>
    <col min="9220" max="9221" width="17.54296875" style="2" hidden="1" customWidth="1"/>
    <col min="9222" max="9222" width="12.453125" style="2" hidden="1" customWidth="1"/>
    <col min="9223" max="9223" width="11.1796875" style="2" hidden="1" customWidth="1"/>
    <col min="9224" max="9224" width="18.453125" style="2" hidden="1" customWidth="1"/>
    <col min="9225" max="9229" width="17.54296875" style="2" hidden="1" customWidth="1"/>
    <col min="9230" max="9230" width="6.1796875" style="2" hidden="1" customWidth="1"/>
    <col min="9231" max="9231" width="15.54296875" style="2" hidden="1" customWidth="1"/>
    <col min="9232" max="9473" width="9.1796875" style="2" hidden="1" customWidth="1"/>
    <col min="9474" max="9474" width="8.81640625" style="2" hidden="1" customWidth="1"/>
    <col min="9475" max="9475" width="11.81640625" style="2" hidden="1" customWidth="1"/>
    <col min="9476" max="9477" width="17.54296875" style="2" hidden="1" customWidth="1"/>
    <col min="9478" max="9478" width="12.453125" style="2" hidden="1" customWidth="1"/>
    <col min="9479" max="9479" width="11.1796875" style="2" hidden="1" customWidth="1"/>
    <col min="9480" max="9480" width="18.453125" style="2" hidden="1" customWidth="1"/>
    <col min="9481" max="9485" width="17.54296875" style="2" hidden="1" customWidth="1"/>
    <col min="9486" max="9486" width="6.1796875" style="2" hidden="1" customWidth="1"/>
    <col min="9487" max="9487" width="15.54296875" style="2" hidden="1" customWidth="1"/>
    <col min="9488" max="9729" width="9.1796875" style="2" hidden="1" customWidth="1"/>
    <col min="9730" max="9730" width="8.81640625" style="2" hidden="1" customWidth="1"/>
    <col min="9731" max="9731" width="11.81640625" style="2" hidden="1" customWidth="1"/>
    <col min="9732" max="9733" width="17.54296875" style="2" hidden="1" customWidth="1"/>
    <col min="9734" max="9734" width="12.453125" style="2" hidden="1" customWidth="1"/>
    <col min="9735" max="9735" width="11.1796875" style="2" hidden="1" customWidth="1"/>
    <col min="9736" max="9736" width="18.453125" style="2" hidden="1" customWidth="1"/>
    <col min="9737" max="9741" width="17.54296875" style="2" hidden="1" customWidth="1"/>
    <col min="9742" max="9742" width="6.1796875" style="2" hidden="1" customWidth="1"/>
    <col min="9743" max="9743" width="15.54296875" style="2" hidden="1" customWidth="1"/>
    <col min="9744" max="9985" width="9.1796875" style="2" hidden="1" customWidth="1"/>
    <col min="9986" max="9986" width="8.81640625" style="2" hidden="1" customWidth="1"/>
    <col min="9987" max="9987" width="11.81640625" style="2" hidden="1" customWidth="1"/>
    <col min="9988" max="9989" width="17.54296875" style="2" hidden="1" customWidth="1"/>
    <col min="9990" max="9990" width="12.453125" style="2" hidden="1" customWidth="1"/>
    <col min="9991" max="9991" width="11.1796875" style="2" hidden="1" customWidth="1"/>
    <col min="9992" max="9992" width="18.453125" style="2" hidden="1" customWidth="1"/>
    <col min="9993" max="9997" width="17.54296875" style="2" hidden="1" customWidth="1"/>
    <col min="9998" max="9998" width="6.1796875" style="2" hidden="1" customWidth="1"/>
    <col min="9999" max="9999" width="15.54296875" style="2" hidden="1" customWidth="1"/>
    <col min="10000" max="10241" width="9.1796875" style="2" hidden="1"/>
    <col min="10242" max="10242" width="8.81640625" style="2" hidden="1" customWidth="1"/>
    <col min="10243" max="10243" width="11.81640625" style="2" hidden="1" customWidth="1"/>
    <col min="10244" max="10245" width="17.54296875" style="2" hidden="1" customWidth="1"/>
    <col min="10246" max="10246" width="12.453125" style="2" hidden="1" customWidth="1"/>
    <col min="10247" max="10247" width="11.1796875" style="2" hidden="1" customWidth="1"/>
    <col min="10248" max="10248" width="18.453125" style="2" hidden="1" customWidth="1"/>
    <col min="10249" max="10253" width="17.54296875" style="2" hidden="1" customWidth="1"/>
    <col min="10254" max="10254" width="6.1796875" style="2" hidden="1" customWidth="1"/>
    <col min="10255" max="10255" width="15.54296875" style="2" hidden="1" customWidth="1"/>
    <col min="10256" max="10497" width="9.1796875" style="2" hidden="1" customWidth="1"/>
    <col min="10498" max="10498" width="8.81640625" style="2" hidden="1" customWidth="1"/>
    <col min="10499" max="10499" width="11.81640625" style="2" hidden="1" customWidth="1"/>
    <col min="10500" max="10501" width="17.54296875" style="2" hidden="1" customWidth="1"/>
    <col min="10502" max="10502" width="12.453125" style="2" hidden="1" customWidth="1"/>
    <col min="10503" max="10503" width="11.1796875" style="2" hidden="1" customWidth="1"/>
    <col min="10504" max="10504" width="18.453125" style="2" hidden="1" customWidth="1"/>
    <col min="10505" max="10509" width="17.54296875" style="2" hidden="1" customWidth="1"/>
    <col min="10510" max="10510" width="6.1796875" style="2" hidden="1" customWidth="1"/>
    <col min="10511" max="10511" width="15.54296875" style="2" hidden="1" customWidth="1"/>
    <col min="10512" max="10753" width="9.1796875" style="2" hidden="1" customWidth="1"/>
    <col min="10754" max="10754" width="8.81640625" style="2" hidden="1" customWidth="1"/>
    <col min="10755" max="10755" width="11.81640625" style="2" hidden="1" customWidth="1"/>
    <col min="10756" max="10757" width="17.54296875" style="2" hidden="1" customWidth="1"/>
    <col min="10758" max="10758" width="12.453125" style="2" hidden="1" customWidth="1"/>
    <col min="10759" max="10759" width="11.1796875" style="2" hidden="1" customWidth="1"/>
    <col min="10760" max="10760" width="18.453125" style="2" hidden="1" customWidth="1"/>
    <col min="10761" max="10765" width="17.54296875" style="2" hidden="1" customWidth="1"/>
    <col min="10766" max="10766" width="6.1796875" style="2" hidden="1" customWidth="1"/>
    <col min="10767" max="10767" width="15.54296875" style="2" hidden="1" customWidth="1"/>
    <col min="10768" max="11009" width="9.1796875" style="2" hidden="1" customWidth="1"/>
    <col min="11010" max="11010" width="8.81640625" style="2" hidden="1" customWidth="1"/>
    <col min="11011" max="11011" width="11.81640625" style="2" hidden="1" customWidth="1"/>
    <col min="11012" max="11013" width="17.54296875" style="2" hidden="1" customWidth="1"/>
    <col min="11014" max="11014" width="12.453125" style="2" hidden="1" customWidth="1"/>
    <col min="11015" max="11015" width="11.1796875" style="2" hidden="1" customWidth="1"/>
    <col min="11016" max="11016" width="18.453125" style="2" hidden="1" customWidth="1"/>
    <col min="11017" max="11021" width="17.54296875" style="2" hidden="1" customWidth="1"/>
    <col min="11022" max="11022" width="6.1796875" style="2" hidden="1" customWidth="1"/>
    <col min="11023" max="11023" width="15.54296875" style="2" hidden="1" customWidth="1"/>
    <col min="11024" max="11265" width="9.1796875" style="2" hidden="1"/>
    <col min="11266" max="11266" width="8.81640625" style="2" hidden="1" customWidth="1"/>
    <col min="11267" max="11267" width="11.81640625" style="2" hidden="1" customWidth="1"/>
    <col min="11268" max="11269" width="17.54296875" style="2" hidden="1" customWidth="1"/>
    <col min="11270" max="11270" width="12.453125" style="2" hidden="1" customWidth="1"/>
    <col min="11271" max="11271" width="11.1796875" style="2" hidden="1" customWidth="1"/>
    <col min="11272" max="11272" width="18.453125" style="2" hidden="1" customWidth="1"/>
    <col min="11273" max="11277" width="17.54296875" style="2" hidden="1" customWidth="1"/>
    <col min="11278" max="11278" width="6.1796875" style="2" hidden="1" customWidth="1"/>
    <col min="11279" max="11279" width="15.54296875" style="2" hidden="1" customWidth="1"/>
    <col min="11280" max="11521" width="9.1796875" style="2" hidden="1" customWidth="1"/>
    <col min="11522" max="11522" width="8.81640625" style="2" hidden="1" customWidth="1"/>
    <col min="11523" max="11523" width="11.81640625" style="2" hidden="1" customWidth="1"/>
    <col min="11524" max="11525" width="17.54296875" style="2" hidden="1" customWidth="1"/>
    <col min="11526" max="11526" width="12.453125" style="2" hidden="1" customWidth="1"/>
    <col min="11527" max="11527" width="11.1796875" style="2" hidden="1" customWidth="1"/>
    <col min="11528" max="11528" width="18.453125" style="2" hidden="1" customWidth="1"/>
    <col min="11529" max="11533" width="17.54296875" style="2" hidden="1" customWidth="1"/>
    <col min="11534" max="11534" width="6.1796875" style="2" hidden="1" customWidth="1"/>
    <col min="11535" max="11535" width="15.54296875" style="2" hidden="1" customWidth="1"/>
    <col min="11536" max="11777" width="9.1796875" style="2" hidden="1" customWidth="1"/>
    <col min="11778" max="11778" width="8.81640625" style="2" hidden="1" customWidth="1"/>
    <col min="11779" max="11779" width="11.81640625" style="2" hidden="1" customWidth="1"/>
    <col min="11780" max="11781" width="17.54296875" style="2" hidden="1" customWidth="1"/>
    <col min="11782" max="11782" width="12.453125" style="2" hidden="1" customWidth="1"/>
    <col min="11783" max="11783" width="11.1796875" style="2" hidden="1" customWidth="1"/>
    <col min="11784" max="11784" width="18.453125" style="2" hidden="1" customWidth="1"/>
    <col min="11785" max="11789" width="17.54296875" style="2" hidden="1" customWidth="1"/>
    <col min="11790" max="11790" width="6.1796875" style="2" hidden="1" customWidth="1"/>
    <col min="11791" max="11791" width="15.54296875" style="2" hidden="1" customWidth="1"/>
    <col min="11792" max="12033" width="9.1796875" style="2" hidden="1" customWidth="1"/>
    <col min="12034" max="12034" width="8.81640625" style="2" hidden="1" customWidth="1"/>
    <col min="12035" max="12035" width="11.81640625" style="2" hidden="1" customWidth="1"/>
    <col min="12036" max="12037" width="17.54296875" style="2" hidden="1" customWidth="1"/>
    <col min="12038" max="12038" width="12.453125" style="2" hidden="1" customWidth="1"/>
    <col min="12039" max="12039" width="11.1796875" style="2" hidden="1" customWidth="1"/>
    <col min="12040" max="12040" width="18.453125" style="2" hidden="1" customWidth="1"/>
    <col min="12041" max="12045" width="17.54296875" style="2" hidden="1" customWidth="1"/>
    <col min="12046" max="12046" width="6.1796875" style="2" hidden="1" customWidth="1"/>
    <col min="12047" max="12047" width="15.54296875" style="2" hidden="1" customWidth="1"/>
    <col min="12048" max="12289" width="9.1796875" style="2" hidden="1"/>
    <col min="12290" max="12290" width="8.81640625" style="2" hidden="1" customWidth="1"/>
    <col min="12291" max="12291" width="11.81640625" style="2" hidden="1" customWidth="1"/>
    <col min="12292" max="12293" width="17.54296875" style="2" hidden="1" customWidth="1"/>
    <col min="12294" max="12294" width="12.453125" style="2" hidden="1" customWidth="1"/>
    <col min="12295" max="12295" width="11.1796875" style="2" hidden="1" customWidth="1"/>
    <col min="12296" max="12296" width="18.453125" style="2" hidden="1" customWidth="1"/>
    <col min="12297" max="12301" width="17.54296875" style="2" hidden="1" customWidth="1"/>
    <col min="12302" max="12302" width="6.1796875" style="2" hidden="1" customWidth="1"/>
    <col min="12303" max="12303" width="15.54296875" style="2" hidden="1" customWidth="1"/>
    <col min="12304" max="12545" width="9.1796875" style="2" hidden="1" customWidth="1"/>
    <col min="12546" max="12546" width="8.81640625" style="2" hidden="1" customWidth="1"/>
    <col min="12547" max="12547" width="11.81640625" style="2" hidden="1" customWidth="1"/>
    <col min="12548" max="12549" width="17.54296875" style="2" hidden="1" customWidth="1"/>
    <col min="12550" max="12550" width="12.453125" style="2" hidden="1" customWidth="1"/>
    <col min="12551" max="12551" width="11.1796875" style="2" hidden="1" customWidth="1"/>
    <col min="12552" max="12552" width="18.453125" style="2" hidden="1" customWidth="1"/>
    <col min="12553" max="12557" width="17.54296875" style="2" hidden="1" customWidth="1"/>
    <col min="12558" max="12558" width="6.1796875" style="2" hidden="1" customWidth="1"/>
    <col min="12559" max="12559" width="15.54296875" style="2" hidden="1" customWidth="1"/>
    <col min="12560" max="12801" width="9.1796875" style="2" hidden="1" customWidth="1"/>
    <col min="12802" max="12802" width="8.81640625" style="2" hidden="1" customWidth="1"/>
    <col min="12803" max="12803" width="11.81640625" style="2" hidden="1" customWidth="1"/>
    <col min="12804" max="12805" width="17.54296875" style="2" hidden="1" customWidth="1"/>
    <col min="12806" max="12806" width="12.453125" style="2" hidden="1" customWidth="1"/>
    <col min="12807" max="12807" width="11.1796875" style="2" hidden="1" customWidth="1"/>
    <col min="12808" max="12808" width="18.453125" style="2" hidden="1" customWidth="1"/>
    <col min="12809" max="12813" width="17.54296875" style="2" hidden="1" customWidth="1"/>
    <col min="12814" max="12814" width="6.1796875" style="2" hidden="1" customWidth="1"/>
    <col min="12815" max="12815" width="15.54296875" style="2" hidden="1" customWidth="1"/>
    <col min="12816" max="13057" width="9.1796875" style="2" hidden="1" customWidth="1"/>
    <col min="13058" max="13058" width="8.81640625" style="2" hidden="1" customWidth="1"/>
    <col min="13059" max="13059" width="11.81640625" style="2" hidden="1" customWidth="1"/>
    <col min="13060" max="13061" width="17.54296875" style="2" hidden="1" customWidth="1"/>
    <col min="13062" max="13062" width="12.453125" style="2" hidden="1" customWidth="1"/>
    <col min="13063" max="13063" width="11.1796875" style="2" hidden="1" customWidth="1"/>
    <col min="13064" max="13064" width="18.453125" style="2" hidden="1" customWidth="1"/>
    <col min="13065" max="13069" width="17.54296875" style="2" hidden="1" customWidth="1"/>
    <col min="13070" max="13070" width="6.1796875" style="2" hidden="1" customWidth="1"/>
    <col min="13071" max="13071" width="15.54296875" style="2" hidden="1" customWidth="1"/>
    <col min="13072" max="13313" width="9.1796875" style="2" hidden="1"/>
    <col min="13314" max="13314" width="8.81640625" style="2" hidden="1" customWidth="1"/>
    <col min="13315" max="13315" width="11.81640625" style="2" hidden="1" customWidth="1"/>
    <col min="13316" max="13317" width="17.54296875" style="2" hidden="1" customWidth="1"/>
    <col min="13318" max="13318" width="12.453125" style="2" hidden="1" customWidth="1"/>
    <col min="13319" max="13319" width="11.1796875" style="2" hidden="1" customWidth="1"/>
    <col min="13320" max="13320" width="18.453125" style="2" hidden="1" customWidth="1"/>
    <col min="13321" max="13325" width="17.54296875" style="2" hidden="1" customWidth="1"/>
    <col min="13326" max="13326" width="6.1796875" style="2" hidden="1" customWidth="1"/>
    <col min="13327" max="13327" width="15.54296875" style="2" hidden="1" customWidth="1"/>
    <col min="13328" max="13569" width="9.1796875" style="2" hidden="1" customWidth="1"/>
    <col min="13570" max="13570" width="8.81640625" style="2" hidden="1" customWidth="1"/>
    <col min="13571" max="13571" width="11.81640625" style="2" hidden="1" customWidth="1"/>
    <col min="13572" max="13573" width="17.54296875" style="2" hidden="1" customWidth="1"/>
    <col min="13574" max="13574" width="12.453125" style="2" hidden="1" customWidth="1"/>
    <col min="13575" max="13575" width="11.1796875" style="2" hidden="1" customWidth="1"/>
    <col min="13576" max="13576" width="18.453125" style="2" hidden="1" customWidth="1"/>
    <col min="13577" max="13581" width="17.54296875" style="2" hidden="1" customWidth="1"/>
    <col min="13582" max="13582" width="6.1796875" style="2" hidden="1" customWidth="1"/>
    <col min="13583" max="13583" width="15.54296875" style="2" hidden="1" customWidth="1"/>
    <col min="13584" max="13825" width="9.1796875" style="2" hidden="1" customWidth="1"/>
    <col min="13826" max="13826" width="8.81640625" style="2" hidden="1" customWidth="1"/>
    <col min="13827" max="13827" width="11.81640625" style="2" hidden="1" customWidth="1"/>
    <col min="13828" max="13829" width="17.54296875" style="2" hidden="1" customWidth="1"/>
    <col min="13830" max="13830" width="12.453125" style="2" hidden="1" customWidth="1"/>
    <col min="13831" max="13831" width="11.1796875" style="2" hidden="1" customWidth="1"/>
    <col min="13832" max="13832" width="18.453125" style="2" hidden="1" customWidth="1"/>
    <col min="13833" max="13837" width="17.54296875" style="2" hidden="1" customWidth="1"/>
    <col min="13838" max="13838" width="6.1796875" style="2" hidden="1" customWidth="1"/>
    <col min="13839" max="13839" width="15.54296875" style="2" hidden="1" customWidth="1"/>
    <col min="13840" max="14081" width="9.1796875" style="2" hidden="1" customWidth="1"/>
    <col min="14082" max="14082" width="8.81640625" style="2" hidden="1" customWidth="1"/>
    <col min="14083" max="14083" width="11.81640625" style="2" hidden="1" customWidth="1"/>
    <col min="14084" max="14085" width="17.54296875" style="2" hidden="1" customWidth="1"/>
    <col min="14086" max="14086" width="12.453125" style="2" hidden="1" customWidth="1"/>
    <col min="14087" max="14087" width="11.1796875" style="2" hidden="1" customWidth="1"/>
    <col min="14088" max="14088" width="18.453125" style="2" hidden="1" customWidth="1"/>
    <col min="14089" max="14093" width="17.54296875" style="2" hidden="1" customWidth="1"/>
    <col min="14094" max="14094" width="6.1796875" style="2" hidden="1" customWidth="1"/>
    <col min="14095" max="14095" width="15.54296875" style="2" hidden="1" customWidth="1"/>
    <col min="14096" max="14337" width="9.1796875" style="2" hidden="1"/>
    <col min="14338" max="14338" width="8.81640625" style="2" hidden="1" customWidth="1"/>
    <col min="14339" max="14339" width="11.81640625" style="2" hidden="1" customWidth="1"/>
    <col min="14340" max="14341" width="17.54296875" style="2" hidden="1" customWidth="1"/>
    <col min="14342" max="14342" width="12.453125" style="2" hidden="1" customWidth="1"/>
    <col min="14343" max="14343" width="11.1796875" style="2" hidden="1" customWidth="1"/>
    <col min="14344" max="14344" width="18.453125" style="2" hidden="1" customWidth="1"/>
    <col min="14345" max="14349" width="17.54296875" style="2" hidden="1" customWidth="1"/>
    <col min="14350" max="14350" width="6.1796875" style="2" hidden="1" customWidth="1"/>
    <col min="14351" max="14351" width="15.54296875" style="2" hidden="1" customWidth="1"/>
    <col min="14352" max="14593" width="9.1796875" style="2" hidden="1" customWidth="1"/>
    <col min="14594" max="14594" width="8.81640625" style="2" hidden="1" customWidth="1"/>
    <col min="14595" max="14595" width="11.81640625" style="2" hidden="1" customWidth="1"/>
    <col min="14596" max="14597" width="17.54296875" style="2" hidden="1" customWidth="1"/>
    <col min="14598" max="14598" width="12.453125" style="2" hidden="1" customWidth="1"/>
    <col min="14599" max="14599" width="11.1796875" style="2" hidden="1" customWidth="1"/>
    <col min="14600" max="14600" width="18.453125" style="2" hidden="1" customWidth="1"/>
    <col min="14601" max="14605" width="17.54296875" style="2" hidden="1" customWidth="1"/>
    <col min="14606" max="14606" width="6.1796875" style="2" hidden="1" customWidth="1"/>
    <col min="14607" max="14607" width="15.54296875" style="2" hidden="1" customWidth="1"/>
    <col min="14608" max="14849" width="9.1796875" style="2" hidden="1" customWidth="1"/>
    <col min="14850" max="14850" width="8.81640625" style="2" hidden="1" customWidth="1"/>
    <col min="14851" max="14851" width="11.81640625" style="2" hidden="1" customWidth="1"/>
    <col min="14852" max="14853" width="17.54296875" style="2" hidden="1" customWidth="1"/>
    <col min="14854" max="14854" width="12.453125" style="2" hidden="1" customWidth="1"/>
    <col min="14855" max="14855" width="11.1796875" style="2" hidden="1" customWidth="1"/>
    <col min="14856" max="14856" width="18.453125" style="2" hidden="1" customWidth="1"/>
    <col min="14857" max="14861" width="17.54296875" style="2" hidden="1" customWidth="1"/>
    <col min="14862" max="14862" width="6.1796875" style="2" hidden="1" customWidth="1"/>
    <col min="14863" max="14863" width="15.54296875" style="2" hidden="1" customWidth="1"/>
    <col min="14864" max="15105" width="9.1796875" style="2" hidden="1" customWidth="1"/>
    <col min="15106" max="15106" width="8.81640625" style="2" hidden="1" customWidth="1"/>
    <col min="15107" max="15107" width="11.81640625" style="2" hidden="1" customWidth="1"/>
    <col min="15108" max="15109" width="17.54296875" style="2" hidden="1" customWidth="1"/>
    <col min="15110" max="15110" width="12.453125" style="2" hidden="1" customWidth="1"/>
    <col min="15111" max="15111" width="11.1796875" style="2" hidden="1" customWidth="1"/>
    <col min="15112" max="15112" width="18.453125" style="2" hidden="1" customWidth="1"/>
    <col min="15113" max="15117" width="17.54296875" style="2" hidden="1" customWidth="1"/>
    <col min="15118" max="15118" width="6.1796875" style="2" hidden="1" customWidth="1"/>
    <col min="15119" max="15119" width="15.54296875" style="2" hidden="1" customWidth="1"/>
    <col min="15120" max="15361" width="9.1796875" style="2" hidden="1"/>
    <col min="15362" max="15362" width="8.81640625" style="2" hidden="1" customWidth="1"/>
    <col min="15363" max="15363" width="11.81640625" style="2" hidden="1" customWidth="1"/>
    <col min="15364" max="15365" width="17.54296875" style="2" hidden="1" customWidth="1"/>
    <col min="15366" max="15366" width="12.453125" style="2" hidden="1" customWidth="1"/>
    <col min="15367" max="15367" width="11.1796875" style="2" hidden="1" customWidth="1"/>
    <col min="15368" max="15368" width="18.453125" style="2" hidden="1" customWidth="1"/>
    <col min="15369" max="15373" width="17.54296875" style="2" hidden="1" customWidth="1"/>
    <col min="15374" max="15374" width="6.1796875" style="2" hidden="1" customWidth="1"/>
    <col min="15375" max="15375" width="15.54296875" style="2" hidden="1" customWidth="1"/>
    <col min="15376" max="15617" width="9.1796875" style="2" hidden="1" customWidth="1"/>
    <col min="15618" max="15618" width="8.81640625" style="2" hidden="1" customWidth="1"/>
    <col min="15619" max="15619" width="11.81640625" style="2" hidden="1" customWidth="1"/>
    <col min="15620" max="15621" width="17.54296875" style="2" hidden="1" customWidth="1"/>
    <col min="15622" max="15622" width="12.453125" style="2" hidden="1" customWidth="1"/>
    <col min="15623" max="15623" width="11.1796875" style="2" hidden="1" customWidth="1"/>
    <col min="15624" max="15624" width="18.453125" style="2" hidden="1" customWidth="1"/>
    <col min="15625" max="15629" width="17.54296875" style="2" hidden="1" customWidth="1"/>
    <col min="15630" max="15630" width="6.1796875" style="2" hidden="1" customWidth="1"/>
    <col min="15631" max="15631" width="15.54296875" style="2" hidden="1" customWidth="1"/>
    <col min="15632" max="15873" width="9.1796875" style="2" hidden="1" customWidth="1"/>
    <col min="15874" max="15874" width="8.81640625" style="2" hidden="1" customWidth="1"/>
    <col min="15875" max="15875" width="11.81640625" style="2" hidden="1" customWidth="1"/>
    <col min="15876" max="15877" width="17.54296875" style="2" hidden="1" customWidth="1"/>
    <col min="15878" max="15878" width="12.453125" style="2" hidden="1" customWidth="1"/>
    <col min="15879" max="15879" width="11.1796875" style="2" hidden="1" customWidth="1"/>
    <col min="15880" max="15880" width="18.453125" style="2" hidden="1" customWidth="1"/>
    <col min="15881" max="15885" width="17.54296875" style="2" hidden="1" customWidth="1"/>
    <col min="15886" max="15886" width="6.1796875" style="2" hidden="1" customWidth="1"/>
    <col min="15887" max="15887" width="15.54296875" style="2" hidden="1" customWidth="1"/>
    <col min="15888" max="16129" width="9.1796875" style="2" hidden="1" customWidth="1"/>
    <col min="16130" max="16130" width="8.81640625" style="2" hidden="1" customWidth="1"/>
    <col min="16131" max="16131" width="11.81640625" style="2" hidden="1" customWidth="1"/>
    <col min="16132" max="16133" width="17.54296875" style="2" hidden="1" customWidth="1"/>
    <col min="16134" max="16134" width="12.453125" style="2" hidden="1" customWidth="1"/>
    <col min="16135" max="16135" width="11.1796875" style="2" hidden="1" customWidth="1"/>
    <col min="16136" max="16136" width="18.453125" style="2" hidden="1" customWidth="1"/>
    <col min="16137" max="16141" width="17.54296875" style="2" hidden="1" customWidth="1"/>
    <col min="16142" max="16142" width="6.1796875" style="2" hidden="1" customWidth="1"/>
    <col min="16143" max="16143" width="15.54296875" style="2" hidden="1" customWidth="1"/>
    <col min="16144" max="16144" width="6.1796875" style="2" hidden="1" customWidth="1"/>
    <col min="16145" max="16146" width="15.54296875" style="2" hidden="1" customWidth="1"/>
    <col min="16147" max="16381" width="9.1796875" style="2" hidden="1" customWidth="1"/>
    <col min="16382" max="16384" width="9.1796875" style="2" hidden="1"/>
  </cols>
  <sheetData>
    <row r="1" spans="2:14" x14ac:dyDescent="0.35"/>
    <row r="2" spans="2:14" s="48" customFormat="1" ht="26" x14ac:dyDescent="0.6">
      <c r="B2" s="48" t="s">
        <v>295</v>
      </c>
    </row>
    <row r="3" spans="2:14" ht="17.5" x14ac:dyDescent="0.35">
      <c r="B3" s="114" t="s">
        <v>319</v>
      </c>
      <c r="H3" s="3"/>
      <c r="J3" s="1"/>
      <c r="K3" s="1"/>
      <c r="L3" s="1"/>
      <c r="M3" s="1"/>
    </row>
    <row r="4" spans="2:14" ht="17.5" x14ac:dyDescent="0.35">
      <c r="H4" s="3"/>
      <c r="J4" s="1"/>
      <c r="K4" s="1"/>
      <c r="L4" s="1"/>
      <c r="M4" s="1"/>
    </row>
    <row r="5" spans="2:14" ht="17.5" x14ac:dyDescent="0.35">
      <c r="B5" s="4" t="s">
        <v>231</v>
      </c>
      <c r="C5" s="4"/>
      <c r="D5" s="5"/>
      <c r="E5" s="51" t="str">
        <f>Scheme_name</f>
        <v>Insert scheme name</v>
      </c>
      <c r="H5" s="3"/>
      <c r="J5" s="1"/>
      <c r="K5" s="1"/>
      <c r="L5" s="1"/>
      <c r="M5" s="1"/>
    </row>
    <row r="6" spans="2:14" ht="18" thickBot="1" x14ac:dyDescent="0.4">
      <c r="B6" s="4"/>
      <c r="C6" s="4"/>
      <c r="D6" s="6"/>
      <c r="E6" s="7"/>
      <c r="J6" s="1"/>
      <c r="K6" s="1"/>
      <c r="L6" s="1"/>
      <c r="M6" s="1"/>
    </row>
    <row r="7" spans="2:14" ht="30" customHeight="1" thickBot="1" x14ac:dyDescent="0.4">
      <c r="B7" s="85" t="s">
        <v>301</v>
      </c>
      <c r="C7" s="8"/>
      <c r="D7" s="8"/>
      <c r="E7" s="87"/>
      <c r="F7" s="126" t="s">
        <v>300</v>
      </c>
      <c r="G7" s="126"/>
      <c r="H7" s="126"/>
      <c r="I7" s="126"/>
      <c r="J7" s="1"/>
      <c r="K7" s="1"/>
      <c r="L7" s="1"/>
      <c r="M7" s="1"/>
    </row>
    <row r="8" spans="2:14" ht="15" customHeight="1" thickBot="1" x14ac:dyDescent="0.4">
      <c r="B8" s="4"/>
      <c r="C8" s="8"/>
      <c r="D8" s="8"/>
      <c r="E8" s="1"/>
      <c r="J8" s="1"/>
      <c r="K8" s="1"/>
      <c r="L8" s="1"/>
      <c r="M8" s="1"/>
    </row>
    <row r="9" spans="2:14" ht="15" customHeight="1" thickTop="1" x14ac:dyDescent="0.35">
      <c r="B9" s="10"/>
      <c r="C9" s="10"/>
      <c r="D9" s="10"/>
      <c r="E9" s="10"/>
      <c r="F9" s="98"/>
      <c r="G9" s="98"/>
      <c r="H9" s="99"/>
      <c r="I9" s="10"/>
      <c r="J9" s="1"/>
      <c r="K9" s="1"/>
      <c r="L9" s="1"/>
      <c r="M9" s="1"/>
    </row>
    <row r="10" spans="2:14" ht="15" customHeight="1" x14ac:dyDescent="0.35">
      <c r="B10" s="11" t="s">
        <v>296</v>
      </c>
      <c r="C10" s="12"/>
      <c r="D10" s="12"/>
      <c r="E10" s="96"/>
      <c r="F10" s="97"/>
      <c r="G10" s="97"/>
      <c r="H10" s="100"/>
      <c r="I10" s="69"/>
      <c r="J10" s="1"/>
      <c r="K10" s="1"/>
      <c r="L10" s="1"/>
      <c r="M10" s="1"/>
    </row>
    <row r="11" spans="2:14" ht="15" customHeight="1" thickBot="1" x14ac:dyDescent="0.4">
      <c r="B11" s="11"/>
      <c r="C11" s="12"/>
      <c r="D11" s="12"/>
      <c r="E11" s="12"/>
      <c r="F11" s="12"/>
      <c r="G11" s="12"/>
      <c r="H11" s="12"/>
      <c r="I11" s="69"/>
      <c r="J11" s="1"/>
      <c r="K11" s="1"/>
      <c r="L11" s="1"/>
      <c r="M11" s="1"/>
    </row>
    <row r="12" spans="2:14" ht="30" customHeight="1" thickBot="1" x14ac:dyDescent="0.4">
      <c r="B12" s="88" t="s">
        <v>318</v>
      </c>
      <c r="C12" s="89"/>
      <c r="D12" s="89"/>
      <c r="E12" s="92" t="str">
        <f>IF(ISNUMBER(E7),-(E7-'Outputs 1'!I16)/-'Outputs 1'!I23,"N/A")</f>
        <v>N/A</v>
      </c>
      <c r="F12" s="126" t="s">
        <v>297</v>
      </c>
      <c r="G12" s="126"/>
      <c r="H12" s="126"/>
      <c r="I12" s="126"/>
      <c r="J12" s="1"/>
      <c r="K12" s="1"/>
      <c r="L12" s="1"/>
      <c r="M12" s="1"/>
    </row>
    <row r="13" spans="2:14" ht="15" customHeight="1" thickBot="1" x14ac:dyDescent="0.4">
      <c r="B13" s="131"/>
      <c r="C13" s="131"/>
      <c r="D13" s="131"/>
      <c r="E13" s="131"/>
      <c r="F13" s="16"/>
      <c r="G13" s="16"/>
      <c r="I13" s="79"/>
      <c r="J13" s="1"/>
      <c r="K13" s="1"/>
      <c r="L13" s="1"/>
      <c r="M13" s="1"/>
      <c r="N13" s="18"/>
    </row>
    <row r="14" spans="2:14" ht="30" customHeight="1" thickBot="1" x14ac:dyDescent="0.4">
      <c r="B14" s="127" t="s">
        <v>298</v>
      </c>
      <c r="C14" s="127"/>
      <c r="D14" s="128"/>
      <c r="E14" s="92" t="str">
        <f>IFERROR('Outputs 1'!I16/-'Outputs 1'!I23,"N/A")</f>
        <v>N/A</v>
      </c>
      <c r="F14" s="126" t="s">
        <v>299</v>
      </c>
      <c r="G14" s="126"/>
      <c r="H14" s="126"/>
      <c r="I14" s="126"/>
      <c r="J14" s="1"/>
      <c r="K14" s="1"/>
      <c r="L14" s="1"/>
      <c r="M14" s="1"/>
      <c r="N14" s="18"/>
    </row>
    <row r="15" spans="2:14" ht="15" customHeight="1" thickBot="1" x14ac:dyDescent="0.4">
      <c r="B15" s="90"/>
      <c r="C15" s="90"/>
      <c r="D15" s="90"/>
      <c r="E15" s="93"/>
      <c r="F15" s="91"/>
      <c r="G15" s="91"/>
      <c r="H15" s="91"/>
      <c r="I15" s="91"/>
      <c r="J15" s="1"/>
      <c r="K15" s="1"/>
      <c r="L15" s="1"/>
      <c r="M15" s="1"/>
      <c r="N15" s="18"/>
    </row>
    <row r="16" spans="2:14" ht="32.25" customHeight="1" thickBot="1" x14ac:dyDescent="0.4">
      <c r="B16" s="127" t="s">
        <v>304</v>
      </c>
      <c r="C16" s="127"/>
      <c r="D16" s="128"/>
      <c r="E16" s="92" t="str">
        <f>IF(ISNUMBER(E12),E14/E12,"N/A")</f>
        <v>N/A</v>
      </c>
      <c r="F16" s="129" t="s">
        <v>302</v>
      </c>
      <c r="G16" s="129"/>
      <c r="H16" s="129"/>
      <c r="I16" s="129"/>
      <c r="J16" s="1"/>
      <c r="K16" s="1"/>
      <c r="L16" s="1"/>
      <c r="M16" s="1"/>
      <c r="N16" s="18"/>
    </row>
    <row r="17" spans="2:13" ht="26.5" customHeight="1" thickBot="1" x14ac:dyDescent="0.4">
      <c r="B17" s="19"/>
      <c r="C17" s="19"/>
      <c r="D17" s="19"/>
      <c r="E17" s="19"/>
      <c r="F17" s="130"/>
      <c r="G17" s="130"/>
      <c r="H17" s="130"/>
      <c r="I17" s="130"/>
      <c r="J17" s="1"/>
      <c r="K17" s="1"/>
      <c r="L17" s="1"/>
      <c r="M17" s="1"/>
    </row>
    <row r="18" spans="2:13" ht="15" customHeight="1" thickTop="1" thickBot="1" x14ac:dyDescent="0.4">
      <c r="B18" s="8"/>
      <c r="C18" s="8"/>
      <c r="D18" s="8"/>
      <c r="E18" s="8"/>
      <c r="F18" s="8"/>
      <c r="G18" s="8"/>
      <c r="J18" s="1"/>
      <c r="K18" s="1"/>
      <c r="L18" s="1"/>
      <c r="M18" s="1"/>
    </row>
    <row r="19" spans="2:13" ht="15" customHeight="1" thickTop="1" x14ac:dyDescent="0.35">
      <c r="B19" s="26"/>
      <c r="C19" s="26"/>
      <c r="D19" s="26"/>
      <c r="E19" s="26"/>
      <c r="F19" s="26"/>
      <c r="G19" s="26"/>
      <c r="H19" s="27"/>
      <c r="I19" s="27"/>
      <c r="J19" s="1"/>
      <c r="K19" s="1"/>
      <c r="L19" s="1"/>
      <c r="M19" s="1"/>
    </row>
    <row r="20" spans="2:13" ht="17.5" hidden="1" x14ac:dyDescent="0.35">
      <c r="B20" s="106" t="s">
        <v>306</v>
      </c>
      <c r="C20" s="107"/>
      <c r="D20" s="107"/>
      <c r="E20" s="107"/>
      <c r="F20" s="105"/>
      <c r="J20" s="1"/>
      <c r="K20" s="1"/>
      <c r="L20" s="1"/>
      <c r="M20" s="1"/>
    </row>
    <row r="21" spans="2:13" ht="17.5" hidden="1" x14ac:dyDescent="0.35">
      <c r="B21" s="107" t="s">
        <v>307</v>
      </c>
      <c r="C21" s="107"/>
      <c r="D21" s="107"/>
      <c r="E21" s="107" t="str">
        <f>IF('Outputs 1'!I23&gt;0,"increase","decrease")</f>
        <v>decrease</v>
      </c>
      <c r="F21" s="105"/>
      <c r="J21" s="1"/>
      <c r="K21" s="1"/>
      <c r="L21" s="1"/>
      <c r="M21" s="1"/>
    </row>
    <row r="22" spans="2:13" ht="17.5" hidden="1" x14ac:dyDescent="0.35">
      <c r="B22" s="107" t="s">
        <v>308</v>
      </c>
      <c r="C22" s="107"/>
      <c r="D22" s="107"/>
      <c r="E22" s="107" t="str">
        <f>IF(AND(E12&gt;0,E16&gt;0),"positive",IF(AND(E12&lt;0,E16&lt;0),"negative"))</f>
        <v>positive</v>
      </c>
      <c r="F22" s="105"/>
      <c r="J22" s="1"/>
      <c r="K22" s="1"/>
      <c r="L22" s="1"/>
      <c r="M22" s="1"/>
    </row>
    <row r="23" spans="2:13" ht="17.5" hidden="1" x14ac:dyDescent="0.35">
      <c r="B23" s="107" t="s">
        <v>310</v>
      </c>
      <c r="C23" s="107"/>
      <c r="D23" s="107"/>
      <c r="E23" s="107" t="str">
        <f>IF(E21="increase",IF(E22="positive","type d",IF(E22="negative","type c")),IF(E21="decrease",IF(E22="positive","type a",IF(E22="negative","type b"))))</f>
        <v>type a</v>
      </c>
      <c r="F23" s="105"/>
      <c r="J23" s="1"/>
      <c r="K23" s="1"/>
      <c r="L23" s="1"/>
      <c r="M23" s="1"/>
    </row>
    <row r="24" spans="2:13" ht="17.5" hidden="1" x14ac:dyDescent="0.35">
      <c r="B24" s="107" t="s">
        <v>309</v>
      </c>
      <c r="C24" s="107"/>
      <c r="D24" s="107"/>
      <c r="E24" s="107" t="str">
        <f>IF(OR(E23="type a",E23="type c"),"disbenefits",IF(OR(E23="type b",E23="type d"),"benefits"))</f>
        <v>disbenefits</v>
      </c>
      <c r="F24" s="104"/>
      <c r="J24" s="1"/>
      <c r="K24" s="1"/>
      <c r="L24" s="1"/>
      <c r="M24" s="1"/>
    </row>
    <row r="25" spans="2:13" ht="17.5" hidden="1" x14ac:dyDescent="0.35">
      <c r="B25" s="107" t="s">
        <v>311</v>
      </c>
      <c r="C25" s="107"/>
      <c r="D25" s="107"/>
      <c r="E25" s="107" t="b">
        <f>IF(E12&lt;E14,"cei&lt;wacc",IF(E12&gt;E14,"cei&gt;wacc"))</f>
        <v>0</v>
      </c>
      <c r="F25" s="105"/>
      <c r="J25" s="1"/>
      <c r="K25" s="1"/>
      <c r="L25" s="1"/>
      <c r="M25" s="1"/>
    </row>
    <row r="26" spans="2:13" ht="17.5" hidden="1" x14ac:dyDescent="0.35">
      <c r="B26" s="108" t="s">
        <v>313</v>
      </c>
      <c r="C26" s="107"/>
      <c r="D26" s="107"/>
      <c r="E26" s="108" t="str">
        <f>IF(OR(E23="type b",E23="type c"),"no","yes")</f>
        <v>yes</v>
      </c>
      <c r="F26" s="105"/>
      <c r="J26" s="1"/>
      <c r="K26" s="1"/>
      <c r="L26" s="1"/>
      <c r="M26" s="1"/>
    </row>
    <row r="27" spans="2:13" ht="17.5" hidden="1" x14ac:dyDescent="0.35">
      <c r="B27" s="107" t="s">
        <v>312</v>
      </c>
      <c r="C27" s="107"/>
      <c r="D27" s="107"/>
      <c r="E27" s="107" t="str">
        <f>IF(E12&lt;&gt;"N/A",IF(OR(E23="type b",E23="type c"),"Not intuitive to compare CEI and WACC, or use CEM. Scheme has both carbon and wider social "&amp;E24&amp;".",IF(E23="type a",IF(E25="cei&lt;wacc","Cost effective. Wider social disbenefit per tCO2e decreased is below the desirable maximum","Not cost effective. Wider social disbenefit per tCO2e is above desirable maximum."),IF(E23="type d",IF(E25="cei&lt;wacc","Not cost effective. Wider social benefit per tCO2e is below minimum desirable. Carbon disbenefits are not being outweighed.","Cost effective. Wider social benefit per tCO2e is above minimum desirable. Carbon disbenefits are being outweighed.")))),"More information needed.")</f>
        <v>More information needed.</v>
      </c>
      <c r="F27" s="105"/>
      <c r="J27" s="1"/>
      <c r="K27" s="1"/>
      <c r="L27" s="1"/>
      <c r="M27" s="1"/>
    </row>
    <row r="28" spans="2:13" ht="17.5" hidden="1" x14ac:dyDescent="0.35">
      <c r="J28" s="1"/>
      <c r="K28" s="1"/>
      <c r="L28" s="1"/>
      <c r="M28" s="1"/>
    </row>
    <row r="29" spans="2:13" x14ac:dyDescent="0.35">
      <c r="B29" s="101" t="s">
        <v>303</v>
      </c>
    </row>
    <row r="30" spans="2:13" x14ac:dyDescent="0.35"/>
    <row r="31" spans="2:13" x14ac:dyDescent="0.35">
      <c r="B31" s="103" t="str">
        <f>"- The scheme generates "&amp;ABS('Outputs 1'!I23)&amp;" tCO2e of net carbon "&amp;IF('Outputs 1'!I23&gt;=0,"emissions","savings")&amp;" over the appraisal period."</f>
        <v>- The scheme generates 0 tCO2e of net carbon emissions over the appraisal period.</v>
      </c>
    </row>
    <row r="32" spans="2:13" x14ac:dyDescent="0.35">
      <c r="B32" s="103" t="str">
        <f>"- The present value "&amp;IF('Outputs 1'!I16&gt;=0,"benefit","disbenefit")&amp;" of carbon is £"&amp;ROUND('Outputs 1'!I16,0)&amp;"."</f>
        <v>- The present value benefit of carbon is £0.</v>
      </c>
    </row>
    <row r="33" spans="2:2" x14ac:dyDescent="0.35">
      <c r="B33" s="103" t="e">
        <f>"- This represents "&amp;ROUND('Outputs 1'!I16/'Outputs 2 (metrics)'!E7,2)*100&amp;" per cent of the total NPV."</f>
        <v>#DIV/0!</v>
      </c>
    </row>
    <row r="34" spans="2:2" x14ac:dyDescent="0.35"/>
    <row r="35" spans="2:2" x14ac:dyDescent="0.35">
      <c r="B35" s="23" t="str">
        <f>"- "&amp;E27</f>
        <v>- More information needed.</v>
      </c>
    </row>
    <row r="36" spans="2:2" x14ac:dyDescent="0.35">
      <c r="B36" s="23"/>
    </row>
    <row r="37" spans="2:2" x14ac:dyDescent="0.35">
      <c r="B37" s="113" t="str">
        <f>"The Cost Effectiveness Indicator indicates if the scheme "&amp;IF(E12&gt;=0,"saves","emits")&amp;" carbon in a relatively valuable way for societal welfare."</f>
        <v>The Cost Effectiveness Indicator indicates if the scheme saves carbon in a relatively valuable way for societal welfare.</v>
      </c>
    </row>
    <row r="38" spans="2:2" x14ac:dyDescent="0.35">
      <c r="B38" s="102" t="str">
        <f>"The Weighted Average Cost Comparator is a benchmarking metric for the CEI."</f>
        <v>The Weighted Average Cost Comparator is a benchmarking metric for the CEI.</v>
      </c>
    </row>
    <row r="39" spans="2:2" x14ac:dyDescent="0.35">
      <c r="B39" s="102" t="str">
        <f>"The Carbon Efficiency Metric can be interpreted as a “Carbon BCR”."</f>
        <v>The Carbon Efficiency Metric can be interpreted as a “Carbon BCR”.</v>
      </c>
    </row>
    <row r="40" spans="2:2" x14ac:dyDescent="0.35"/>
    <row r="41" spans="2:2" x14ac:dyDescent="0.35"/>
    <row r="42" spans="2:2" x14ac:dyDescent="0.35"/>
    <row r="43" spans="2:2" x14ac:dyDescent="0.35"/>
    <row r="44" spans="2:2" x14ac:dyDescent="0.35"/>
    <row r="45" spans="2:2" x14ac:dyDescent="0.35"/>
    <row r="46" spans="2:2" x14ac:dyDescent="0.35"/>
    <row r="47" spans="2:2" x14ac:dyDescent="0.35"/>
    <row r="48" spans="2:2"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sheetData>
  <protectedRanges>
    <protectedRange sqref="E12 E14:E16 D5:E5 E7" name="Input data_1"/>
  </protectedRanges>
  <dataConsolidate/>
  <mergeCells count="7">
    <mergeCell ref="F7:I7"/>
    <mergeCell ref="B16:D16"/>
    <mergeCell ref="F16:I17"/>
    <mergeCell ref="B13:E13"/>
    <mergeCell ref="B14:D14"/>
    <mergeCell ref="F12:I12"/>
    <mergeCell ref="F14:I14"/>
  </mergeCells>
  <dataValidations disablePrompts="1" count="1">
    <dataValidation type="list" showInputMessage="1" showErrorMessage="1" sqref="E65421 WVM982925 WLQ982925 WBU982925 VRY982925 VIC982925 UYG982925 UOK982925 UEO982925 TUS982925 TKW982925 TBA982925 SRE982925 SHI982925 RXM982925 RNQ982925 RDU982925 QTY982925 QKC982925 QAG982925 PQK982925 PGO982925 OWS982925 OMW982925 ODA982925 NTE982925 NJI982925 MZM982925 MPQ982925 MFU982925 LVY982925 LMC982925 LCG982925 KSK982925 KIO982925 JYS982925 JOW982925 JFA982925 IVE982925 ILI982925 IBM982925 HRQ982925 HHU982925 GXY982925 GOC982925 GEG982925 FUK982925 FKO982925 FAS982925 EQW982925 EHA982925 DXE982925 DNI982925 DDM982925 CTQ982925 CJU982925 BZY982925 BQC982925 BGG982925 AWK982925 AMO982925 ACS982925 SW982925 JA982925 E982925 WVM917389 WLQ917389 WBU917389 VRY917389 VIC917389 UYG917389 UOK917389 UEO917389 TUS917389 TKW917389 TBA917389 SRE917389 SHI917389 RXM917389 RNQ917389 RDU917389 QTY917389 QKC917389 QAG917389 PQK917389 PGO917389 OWS917389 OMW917389 ODA917389 NTE917389 NJI917389 MZM917389 MPQ917389 MFU917389 LVY917389 LMC917389 LCG917389 KSK917389 KIO917389 JYS917389 JOW917389 JFA917389 IVE917389 ILI917389 IBM917389 HRQ917389 HHU917389 GXY917389 GOC917389 GEG917389 FUK917389 FKO917389 FAS917389 EQW917389 EHA917389 DXE917389 DNI917389 DDM917389 CTQ917389 CJU917389 BZY917389 BQC917389 BGG917389 AWK917389 AMO917389 ACS917389 SW917389 JA917389 E917389 WVM851853 WLQ851853 WBU851853 VRY851853 VIC851853 UYG851853 UOK851853 UEO851853 TUS851853 TKW851853 TBA851853 SRE851853 SHI851853 RXM851853 RNQ851853 RDU851853 QTY851853 QKC851853 QAG851853 PQK851853 PGO851853 OWS851853 OMW851853 ODA851853 NTE851853 NJI851853 MZM851853 MPQ851853 MFU851853 LVY851853 LMC851853 LCG851853 KSK851853 KIO851853 JYS851853 JOW851853 JFA851853 IVE851853 ILI851853 IBM851853 HRQ851853 HHU851853 GXY851853 GOC851853 GEG851853 FUK851853 FKO851853 FAS851853 EQW851853 EHA851853 DXE851853 DNI851853 DDM851853 CTQ851853 CJU851853 BZY851853 BQC851853 BGG851853 AWK851853 AMO851853 ACS851853 SW851853 JA851853 E851853 WVM786317 WLQ786317 WBU786317 VRY786317 VIC786317 UYG786317 UOK786317 UEO786317 TUS786317 TKW786317 TBA786317 SRE786317 SHI786317 RXM786317 RNQ786317 RDU786317 QTY786317 QKC786317 QAG786317 PQK786317 PGO786317 OWS786317 OMW786317 ODA786317 NTE786317 NJI786317 MZM786317 MPQ786317 MFU786317 LVY786317 LMC786317 LCG786317 KSK786317 KIO786317 JYS786317 JOW786317 JFA786317 IVE786317 ILI786317 IBM786317 HRQ786317 HHU786317 GXY786317 GOC786317 GEG786317 FUK786317 FKO786317 FAS786317 EQW786317 EHA786317 DXE786317 DNI786317 DDM786317 CTQ786317 CJU786317 BZY786317 BQC786317 BGG786317 AWK786317 AMO786317 ACS786317 SW786317 JA786317 E786317 WVM720781 WLQ720781 WBU720781 VRY720781 VIC720781 UYG720781 UOK720781 UEO720781 TUS720781 TKW720781 TBA720781 SRE720781 SHI720781 RXM720781 RNQ720781 RDU720781 QTY720781 QKC720781 QAG720781 PQK720781 PGO720781 OWS720781 OMW720781 ODA720781 NTE720781 NJI720781 MZM720781 MPQ720781 MFU720781 LVY720781 LMC720781 LCG720781 KSK720781 KIO720781 JYS720781 JOW720781 JFA720781 IVE720781 ILI720781 IBM720781 HRQ720781 HHU720781 GXY720781 GOC720781 GEG720781 FUK720781 FKO720781 FAS720781 EQW720781 EHA720781 DXE720781 DNI720781 DDM720781 CTQ720781 CJU720781 BZY720781 BQC720781 BGG720781 AWK720781 AMO720781 ACS720781 SW720781 JA720781 E720781 WVM655245 WLQ655245 WBU655245 VRY655245 VIC655245 UYG655245 UOK655245 UEO655245 TUS655245 TKW655245 TBA655245 SRE655245 SHI655245 RXM655245 RNQ655245 RDU655245 QTY655245 QKC655245 QAG655245 PQK655245 PGO655245 OWS655245 OMW655245 ODA655245 NTE655245 NJI655245 MZM655245 MPQ655245 MFU655245 LVY655245 LMC655245 LCG655245 KSK655245 KIO655245 JYS655245 JOW655245 JFA655245 IVE655245 ILI655245 IBM655245 HRQ655245 HHU655245 GXY655245 GOC655245 GEG655245 FUK655245 FKO655245 FAS655245 EQW655245 EHA655245 DXE655245 DNI655245 DDM655245 CTQ655245 CJU655245 BZY655245 BQC655245 BGG655245 AWK655245 AMO655245 ACS655245 SW655245 JA655245 E655245 WVM589709 WLQ589709 WBU589709 VRY589709 VIC589709 UYG589709 UOK589709 UEO589709 TUS589709 TKW589709 TBA589709 SRE589709 SHI589709 RXM589709 RNQ589709 RDU589709 QTY589709 QKC589709 QAG589709 PQK589709 PGO589709 OWS589709 OMW589709 ODA589709 NTE589709 NJI589709 MZM589709 MPQ589709 MFU589709 LVY589709 LMC589709 LCG589709 KSK589709 KIO589709 JYS589709 JOW589709 JFA589709 IVE589709 ILI589709 IBM589709 HRQ589709 HHU589709 GXY589709 GOC589709 GEG589709 FUK589709 FKO589709 FAS589709 EQW589709 EHA589709 DXE589709 DNI589709 DDM589709 CTQ589709 CJU589709 BZY589709 BQC589709 BGG589709 AWK589709 AMO589709 ACS589709 SW589709 JA589709 E589709 WVM524173 WLQ524173 WBU524173 VRY524173 VIC524173 UYG524173 UOK524173 UEO524173 TUS524173 TKW524173 TBA524173 SRE524173 SHI524173 RXM524173 RNQ524173 RDU524173 QTY524173 QKC524173 QAG524173 PQK524173 PGO524173 OWS524173 OMW524173 ODA524173 NTE524173 NJI524173 MZM524173 MPQ524173 MFU524173 LVY524173 LMC524173 LCG524173 KSK524173 KIO524173 JYS524173 JOW524173 JFA524173 IVE524173 ILI524173 IBM524173 HRQ524173 HHU524173 GXY524173 GOC524173 GEG524173 FUK524173 FKO524173 FAS524173 EQW524173 EHA524173 DXE524173 DNI524173 DDM524173 CTQ524173 CJU524173 BZY524173 BQC524173 BGG524173 AWK524173 AMO524173 ACS524173 SW524173 JA524173 E524173 WVM458637 WLQ458637 WBU458637 VRY458637 VIC458637 UYG458637 UOK458637 UEO458637 TUS458637 TKW458637 TBA458637 SRE458637 SHI458637 RXM458637 RNQ458637 RDU458637 QTY458637 QKC458637 QAG458637 PQK458637 PGO458637 OWS458637 OMW458637 ODA458637 NTE458637 NJI458637 MZM458637 MPQ458637 MFU458637 LVY458637 LMC458637 LCG458637 KSK458637 KIO458637 JYS458637 JOW458637 JFA458637 IVE458637 ILI458637 IBM458637 HRQ458637 HHU458637 GXY458637 GOC458637 GEG458637 FUK458637 FKO458637 FAS458637 EQW458637 EHA458637 DXE458637 DNI458637 DDM458637 CTQ458637 CJU458637 BZY458637 BQC458637 BGG458637 AWK458637 AMO458637 ACS458637 SW458637 JA458637 E458637 WVM393101 WLQ393101 WBU393101 VRY393101 VIC393101 UYG393101 UOK393101 UEO393101 TUS393101 TKW393101 TBA393101 SRE393101 SHI393101 RXM393101 RNQ393101 RDU393101 QTY393101 QKC393101 QAG393101 PQK393101 PGO393101 OWS393101 OMW393101 ODA393101 NTE393101 NJI393101 MZM393101 MPQ393101 MFU393101 LVY393101 LMC393101 LCG393101 KSK393101 KIO393101 JYS393101 JOW393101 JFA393101 IVE393101 ILI393101 IBM393101 HRQ393101 HHU393101 GXY393101 GOC393101 GEG393101 FUK393101 FKO393101 FAS393101 EQW393101 EHA393101 DXE393101 DNI393101 DDM393101 CTQ393101 CJU393101 BZY393101 BQC393101 BGG393101 AWK393101 AMO393101 ACS393101 SW393101 JA393101 E393101 WVM327565 WLQ327565 WBU327565 VRY327565 VIC327565 UYG327565 UOK327565 UEO327565 TUS327565 TKW327565 TBA327565 SRE327565 SHI327565 RXM327565 RNQ327565 RDU327565 QTY327565 QKC327565 QAG327565 PQK327565 PGO327565 OWS327565 OMW327565 ODA327565 NTE327565 NJI327565 MZM327565 MPQ327565 MFU327565 LVY327565 LMC327565 LCG327565 KSK327565 KIO327565 JYS327565 JOW327565 JFA327565 IVE327565 ILI327565 IBM327565 HRQ327565 HHU327565 GXY327565 GOC327565 GEG327565 FUK327565 FKO327565 FAS327565 EQW327565 EHA327565 DXE327565 DNI327565 DDM327565 CTQ327565 CJU327565 BZY327565 BQC327565 BGG327565 AWK327565 AMO327565 ACS327565 SW327565 JA327565 E327565 WVM262029 WLQ262029 WBU262029 VRY262029 VIC262029 UYG262029 UOK262029 UEO262029 TUS262029 TKW262029 TBA262029 SRE262029 SHI262029 RXM262029 RNQ262029 RDU262029 QTY262029 QKC262029 QAG262029 PQK262029 PGO262029 OWS262029 OMW262029 ODA262029 NTE262029 NJI262029 MZM262029 MPQ262029 MFU262029 LVY262029 LMC262029 LCG262029 KSK262029 KIO262029 JYS262029 JOW262029 JFA262029 IVE262029 ILI262029 IBM262029 HRQ262029 HHU262029 GXY262029 GOC262029 GEG262029 FUK262029 FKO262029 FAS262029 EQW262029 EHA262029 DXE262029 DNI262029 DDM262029 CTQ262029 CJU262029 BZY262029 BQC262029 BGG262029 AWK262029 AMO262029 ACS262029 SW262029 JA262029 E262029 WVM196493 WLQ196493 WBU196493 VRY196493 VIC196493 UYG196493 UOK196493 UEO196493 TUS196493 TKW196493 TBA196493 SRE196493 SHI196493 RXM196493 RNQ196493 RDU196493 QTY196493 QKC196493 QAG196493 PQK196493 PGO196493 OWS196493 OMW196493 ODA196493 NTE196493 NJI196493 MZM196493 MPQ196493 MFU196493 LVY196493 LMC196493 LCG196493 KSK196493 KIO196493 JYS196493 JOW196493 JFA196493 IVE196493 ILI196493 IBM196493 HRQ196493 HHU196493 GXY196493 GOC196493 GEG196493 FUK196493 FKO196493 FAS196493 EQW196493 EHA196493 DXE196493 DNI196493 DDM196493 CTQ196493 CJU196493 BZY196493 BQC196493 BGG196493 AWK196493 AMO196493 ACS196493 SW196493 JA196493 E196493 WVM130957 WLQ130957 WBU130957 VRY130957 VIC130957 UYG130957 UOK130957 UEO130957 TUS130957 TKW130957 TBA130957 SRE130957 SHI130957 RXM130957 RNQ130957 RDU130957 QTY130957 QKC130957 QAG130957 PQK130957 PGO130957 OWS130957 OMW130957 ODA130957 NTE130957 NJI130957 MZM130957 MPQ130957 MFU130957 LVY130957 LMC130957 LCG130957 KSK130957 KIO130957 JYS130957 JOW130957 JFA130957 IVE130957 ILI130957 IBM130957 HRQ130957 HHU130957 GXY130957 GOC130957 GEG130957 FUK130957 FKO130957 FAS130957 EQW130957 EHA130957 DXE130957 DNI130957 DDM130957 CTQ130957 CJU130957 BZY130957 BQC130957 BGG130957 AWK130957 AMO130957 ACS130957 SW130957 JA130957 E130957 WVM65421 WLQ65421 WBU65421 VRY65421 VIC65421 UYG65421 UOK65421 UEO65421 TUS65421 TKW65421 TBA65421 SRE65421 SHI65421 RXM65421 RNQ65421 RDU65421 QTY65421 QKC65421 QAG65421 PQK65421 PGO65421 OWS65421 OMW65421 ODA65421 NTE65421 NJI65421 MZM65421 MPQ65421 MFU65421 LVY65421 LMC65421 LCG65421 KSK65421 KIO65421 JYS65421 JOW65421 JFA65421 IVE65421 ILI65421 IBM65421 HRQ65421 HHU65421 GXY65421 GOC65421 GEG65421 FUK65421 FKO65421 FAS65421 EQW65421 EHA65421 DXE65421 DNI65421 DDM65421 CTQ65421 CJU65421 BZY65421 BQC65421 BGG65421 AWK65421 AMO65421 ACS65421 SW65421 JA65421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xr:uid="{B74F666C-AE14-4ECD-975A-DCFE87AC55B2}">
      <formula1>#REF!</formula1>
    </dataValidation>
  </dataValidations>
  <pageMargins left="0.7" right="0.7" top="0.75" bottom="0.75" header="0.3" footer="0.3"/>
  <pageSetup paperSize="9" scale="6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44592C143895C48B96BCC229E2F2091" ma:contentTypeVersion="18" ma:contentTypeDescription="Create a new document." ma:contentTypeScope="" ma:versionID="fdd8e72cd5ea0eb23b8a792287f9e15d">
  <xsd:schema xmlns:xsd="http://www.w3.org/2001/XMLSchema" xmlns:xs="http://www.w3.org/2001/XMLSchema" xmlns:p="http://schemas.microsoft.com/office/2006/metadata/properties" xmlns:ns3="19bacc13-5c53-42c2-9b67-0e23e62f8b76" xmlns:ns4="15ff3d39-6e7b-4d70-9b7c-8d9fe85d0f29" xmlns:ns5="b9ee2987-dfb6-4309-b297-c26bcde995fd" targetNamespace="http://schemas.microsoft.com/office/2006/metadata/properties" ma:root="true" ma:fieldsID="90cef0314c86c952184ec8f400967857" ns3:_="" ns4:_="" ns5:_="">
    <xsd:import namespace="19bacc13-5c53-42c2-9b67-0e23e62f8b76"/>
    <xsd:import namespace="15ff3d39-6e7b-4d70-9b7c-8d9fe85d0f29"/>
    <xsd:import namespace="b9ee2987-dfb6-4309-b297-c26bcde995fd"/>
    <xsd:element name="properties">
      <xsd:complexType>
        <xsd:sequence>
          <xsd:element name="documentManagement">
            <xsd:complexType>
              <xsd:all>
                <xsd:element ref="ns3:lab66271e8ec4d9dbba2573eb272ae37" minOccurs="0"/>
                <xsd:element ref="ns4:TaxCatchAll" minOccurs="0"/>
                <xsd:element ref="ns4:TaxCatchAllLabel" minOccurs="0"/>
                <xsd:element ref="ns3:c46fa6100ae34764a6ba18faef27c2ff" minOccurs="0"/>
                <xsd:element ref="ns4:Security_x0020_Classification" minOccurs="0"/>
                <xsd:element ref="ns5:MediaServiceMetadata" minOccurs="0"/>
                <xsd:element ref="ns5:MediaServiceFastMetadata" minOccurs="0"/>
                <xsd:element ref="ns5:MediaServiceDateTaken" minOccurs="0"/>
                <xsd:element ref="ns5:MediaServiceAutoTags" minOccurs="0"/>
                <xsd:element ref="ns5:MediaServiceGenerationTime" minOccurs="0"/>
                <xsd:element ref="ns5:MediaServiceEventHashCode" minOccurs="0"/>
                <xsd:element ref="ns5:MediaServiceOCR" minOccurs="0"/>
                <xsd:element ref="ns5:MediaServiceLocation" minOccurs="0"/>
                <xsd:element ref="ns3:SharedWithUsers" minOccurs="0"/>
                <xsd:element ref="ns3:SharedWithDetails" minOccurs="0"/>
                <xsd:element ref="ns4:dlc_EmailBCC" minOccurs="0"/>
                <xsd:element ref="ns4:dlc_EmailCC" minOccurs="0"/>
                <xsd:element ref="ns4:dlc_EmailReceivedUTC" minOccurs="0"/>
                <xsd:element ref="ns4:dlc_EmailSentUTC" minOccurs="0"/>
                <xsd:element ref="ns4:dlc_EmailFrom" minOccurs="0"/>
                <xsd:element ref="ns4:dlc_EmailSubject" minOccurs="0"/>
                <xsd:element ref="ns4:dlc_EmailTo" minOccurs="0"/>
                <xsd:element ref="ns5:MediaServiceAutoKeyPoints" minOccurs="0"/>
                <xsd:element ref="ns5:MediaServiceKeyPoints"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bacc13-5c53-42c2-9b67-0e23e62f8b76" elementFormDefault="qualified">
    <xsd:import namespace="http://schemas.microsoft.com/office/2006/documentManagement/types"/>
    <xsd:import namespace="http://schemas.microsoft.com/office/infopath/2007/PartnerControls"/>
    <xsd:element name="lab66271e8ec4d9dbba2573eb272ae37" ma:index="9" nillable="true" ma:taxonomy="true" ma:internalName="lab66271e8ec4d9dbba2573eb272ae37" ma:taxonomyFieldName="FinancialYear" ma:displayName="Financial Year" ma:fieldId="{5ab66271-e8ec-4d9d-bba2-573eb272ae37}" ma:sspId="5de26ec3-896b-4bef-bed1-ad194f885b2b" ma:termSetId="ad0d7153-16bc-4f62-8559-37863dc2e057" ma:anchorId="00000000-0000-0000-0000-000000000000" ma:open="false" ma:isKeyword="false">
      <xsd:complexType>
        <xsd:sequence>
          <xsd:element ref="pc:Terms" minOccurs="0" maxOccurs="1"/>
        </xsd:sequence>
      </xsd:complexType>
    </xsd:element>
    <xsd:element name="c46fa6100ae34764a6ba18faef27c2ff" ma:index="13" nillable="true" ma:taxonomy="true" ma:internalName="c46fa6100ae34764a6ba18faef27c2ff" ma:taxonomyFieldName="CustomTag" ma:displayName="Custom Tag" ma:default="" ma:fieldId="{c46fa610-0ae3-4764-a6ba-18faef27c2ff}" ma:sspId="5de26ec3-896b-4bef-bed1-ad194f885b2b" ma:termSetId="6d5f1bb2-68a2-4a06-b957-5ebea0306e02" ma:anchorId="00000000-0000-0000-0000-000000000000" ma:open="true" ma:isKeyword="false">
      <xsd:complexType>
        <xsd:sequence>
          <xsd:element ref="pc:Terms" minOccurs="0" maxOccurs="1"/>
        </xsd:sequence>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3d39-6e7b-4d70-9b7c-8d9fe85d0f29"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2f931e0-1939-4ef8-9bd9-236a94715d50}" ma:internalName="TaxCatchAll" ma:showField="CatchAllData" ma:web="19bacc13-5c53-42c2-9b67-0e23e62f8b76">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02f931e0-1939-4ef8-9bd9-236a94715d50}" ma:internalName="TaxCatchAllLabel" ma:readOnly="true" ma:showField="CatchAllDataLabel" ma:web="19bacc13-5c53-42c2-9b67-0e23e62f8b76">
      <xsd:complexType>
        <xsd:complexContent>
          <xsd:extension base="dms:MultiChoiceLookup">
            <xsd:sequence>
              <xsd:element name="Value" type="dms:Lookup" maxOccurs="unbounded" minOccurs="0" nillable="true"/>
            </xsd:sequence>
          </xsd:extension>
        </xsd:complexContent>
      </xsd:complexType>
    </xsd:element>
    <xsd:element name="Security_x0020_Classification" ma:index="15" nillable="true" ma:displayName="Security Classification" ma:default="Official" ma:format="Dropdown" ma:internalName="Security_x0020_Classification">
      <xsd:simpleType>
        <xsd:restriction base="dms:Choice">
          <xsd:enumeration value="Official Sensitive"/>
          <xsd:enumeration value="Official"/>
        </xsd:restriction>
      </xsd:simpleType>
    </xsd:element>
    <xsd:element name="dlc_EmailBCC" ma:index="26" nillable="true" ma:displayName="BCC" ma:description="" ma:internalName="dlc_EmailBCC">
      <xsd:simpleType>
        <xsd:restriction base="dms:Note">
          <xsd:maxLength value="1024"/>
        </xsd:restriction>
      </xsd:simpleType>
    </xsd:element>
    <xsd:element name="dlc_EmailCC" ma:index="27" nillable="true" ma:displayName="CC" ma:description="" ma:internalName="dlc_EmailCC">
      <xsd:simpleType>
        <xsd:restriction base="dms:Note">
          <xsd:maxLength value="1024"/>
        </xsd:restriction>
      </xsd:simpleType>
    </xsd:element>
    <xsd:element name="dlc_EmailReceivedUTC" ma:index="28" nillable="true" ma:displayName="Date Received" ma:description="" ma:indexed="true" ma:internalName="dlc_EmailReceivedUTC">
      <xsd:simpleType>
        <xsd:restriction base="dms:DateTime"/>
      </xsd:simpleType>
    </xsd:element>
    <xsd:element name="dlc_EmailSentUTC" ma:index="29" nillable="true" ma:displayName="Date Sent" ma:description="" ma:internalName="dlc_EmailSentUTC">
      <xsd:simpleType>
        <xsd:restriction base="dms:DateTime"/>
      </xsd:simpleType>
    </xsd:element>
    <xsd:element name="dlc_EmailFrom" ma:index="30" nillable="true" ma:displayName="From" ma:description="" ma:internalName="dlc_EmailFrom">
      <xsd:simpleType>
        <xsd:restriction base="dms:Text">
          <xsd:maxLength value="255"/>
        </xsd:restriction>
      </xsd:simpleType>
    </xsd:element>
    <xsd:element name="dlc_EmailSubject" ma:index="31" nillable="true" ma:displayName="Subject" ma:description="" ma:internalName="dlc_EmailSubject">
      <xsd:simpleType>
        <xsd:restriction base="dms:Note"/>
      </xsd:simpleType>
    </xsd:element>
    <xsd:element name="dlc_EmailTo" ma:index="32" nillable="true" ma:displayName="To" ma:description="" ma:internalName="dlc_EmailTo">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ee2987-dfb6-4309-b297-c26bcde995fd"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internalName="MediaServiceKeyPoints" ma:readOnly="true">
      <xsd:simpleType>
        <xsd:restriction base="dms:Note">
          <xsd:maxLength value="255"/>
        </xsd:restriction>
      </xsd:simpleType>
    </xsd:element>
    <xsd:element name="MediaLengthInSeconds" ma:index="35" nillable="true" ma:displayName="MediaLengthInSeconds" ma:hidden="true"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5de26ec3-896b-4bef-bed1-ad194f885b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ecurity_x0020_Classification xmlns="15ff3d39-6e7b-4d70-9b7c-8d9fe85d0f29">Official</Security_x0020_Classification>
    <dlc_EmailTo xmlns="15ff3d39-6e7b-4d70-9b7c-8d9fe85d0f29" xsi:nil="true"/>
    <TaxCatchAll xmlns="15ff3d39-6e7b-4d70-9b7c-8d9fe85d0f29" xsi:nil="true"/>
    <dlc_EmailSubject xmlns="15ff3d39-6e7b-4d70-9b7c-8d9fe85d0f29" xsi:nil="true"/>
    <dlc_EmailCC xmlns="15ff3d39-6e7b-4d70-9b7c-8d9fe85d0f29" xsi:nil="true"/>
    <lab66271e8ec4d9dbba2573eb272ae37 xmlns="19bacc13-5c53-42c2-9b67-0e23e62f8b76">
      <Terms xmlns="http://schemas.microsoft.com/office/infopath/2007/PartnerControls"/>
    </lab66271e8ec4d9dbba2573eb272ae37>
    <dlc_EmailBCC xmlns="15ff3d39-6e7b-4d70-9b7c-8d9fe85d0f29" xsi:nil="true"/>
    <dlc_EmailFrom xmlns="15ff3d39-6e7b-4d70-9b7c-8d9fe85d0f29" xsi:nil="true"/>
    <c46fa6100ae34764a6ba18faef27c2ff xmlns="19bacc13-5c53-42c2-9b67-0e23e62f8b76">
      <Terms xmlns="http://schemas.microsoft.com/office/infopath/2007/PartnerControls"/>
    </c46fa6100ae34764a6ba18faef27c2ff>
    <dlc_EmailReceivedUTC xmlns="15ff3d39-6e7b-4d70-9b7c-8d9fe85d0f29" xsi:nil="true"/>
    <dlc_EmailSentUTC xmlns="15ff3d39-6e7b-4d70-9b7c-8d9fe85d0f29" xsi:nil="true"/>
    <lcf76f155ced4ddcb4097134ff3c332f xmlns="b9ee2987-dfb6-4309-b297-c26bcde995fd">
      <Terms xmlns="http://schemas.microsoft.com/office/infopath/2007/PartnerControls"/>
    </lcf76f155ced4ddcb4097134ff3c332f>
    <SharedWithUsers xmlns="19bacc13-5c53-42c2-9b67-0e23e62f8b76">
      <UserInfo>
        <DisplayName>Suhasini Vira</DisplayName>
        <AccountId>14385</AccountId>
        <AccountType/>
      </UserInfo>
      <UserInfo>
        <DisplayName>Robin Cambery</DisplayName>
        <AccountId>192</AccountId>
        <AccountType/>
      </UserInfo>
      <UserInfo>
        <DisplayName>Allan Little</DisplayName>
        <AccountId>19071</AccountId>
        <AccountType/>
      </UserInfo>
      <UserInfo>
        <DisplayName>Rahulan Chandrasekaran</DisplayName>
        <AccountId>93</AccountId>
        <AccountType/>
      </UserInfo>
      <UserInfo>
        <DisplayName>Stuart Allen</DisplayName>
        <AccountId>12594</AccountId>
        <AccountType/>
      </UserInfo>
      <UserInfo>
        <DisplayName>Ryan Whiston</DisplayName>
        <AccountId>18193</AccountId>
        <AccountType/>
      </UserInfo>
    </SharedWithUsers>
  </documentManagement>
</p:properties>
</file>

<file path=customXml/itemProps1.xml><?xml version="1.0" encoding="utf-8"?>
<ds:datastoreItem xmlns:ds="http://schemas.openxmlformats.org/officeDocument/2006/customXml" ds:itemID="{53B28CE6-F496-433A-85D9-76BB45484A05}">
  <ds:schemaRefs>
    <ds:schemaRef ds:uri="http://schemas.microsoft.com/sharepoint/v3/contenttype/forms"/>
  </ds:schemaRefs>
</ds:datastoreItem>
</file>

<file path=customXml/itemProps2.xml><?xml version="1.0" encoding="utf-8"?>
<ds:datastoreItem xmlns:ds="http://schemas.openxmlformats.org/officeDocument/2006/customXml" ds:itemID="{BC46E371-96D6-43D3-91FF-C217A62367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bacc13-5c53-42c2-9b67-0e23e62f8b76"/>
    <ds:schemaRef ds:uri="15ff3d39-6e7b-4d70-9b7c-8d9fe85d0f29"/>
    <ds:schemaRef ds:uri="b9ee2987-dfb6-4309-b297-c26bcde995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2511F0-D36C-4D9A-A7AB-8FF928F027E6}">
  <ds:schemaRefs>
    <ds:schemaRef ds:uri="http://www.w3.org/XML/1998/namespace"/>
    <ds:schemaRef ds:uri="http://schemas.microsoft.com/office/2006/documentManagement/types"/>
    <ds:schemaRef ds:uri="http://purl.org/dc/elements/1.1/"/>
    <ds:schemaRef ds:uri="19bacc13-5c53-42c2-9b67-0e23e62f8b76"/>
    <ds:schemaRef ds:uri="http://purl.org/dc/dcmitype/"/>
    <ds:schemaRef ds:uri="http://purl.org/dc/terms/"/>
    <ds:schemaRef ds:uri="http://schemas.microsoft.com/office/2006/metadata/properties"/>
    <ds:schemaRef ds:uri="15ff3d39-6e7b-4d70-9b7c-8d9fe85d0f29"/>
    <ds:schemaRef ds:uri="http://schemas.microsoft.com/office/infopath/2007/PartnerControls"/>
    <ds:schemaRef ds:uri="http://schemas.openxmlformats.org/package/2006/metadata/core-properties"/>
    <ds:schemaRef ds:uri="b9ee2987-dfb6-4309-b297-c26bcde995fd"/>
  </ds:schemaRefs>
</ds:datastoreItem>
</file>

<file path=docMetadata/LabelInfo.xml><?xml version="1.0" encoding="utf-8"?>
<clbl:labelList xmlns:clbl="http://schemas.microsoft.com/office/2020/mipLabelMetadata">
  <clbl:label id="{28b782fb-41e1-48ea-bfc3-ad7558ce7136}" enabled="0" method="" siteId="{28b782fb-41e1-48ea-bfc3-ad7558ce713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214</vt:i4>
      </vt:variant>
    </vt:vector>
  </HeadingPairs>
  <TitlesOfParts>
    <vt:vector size="220" baseType="lpstr">
      <vt:lpstr>README</vt:lpstr>
      <vt:lpstr>Inputs</vt:lpstr>
      <vt:lpstr>Calculations - non-traded</vt:lpstr>
      <vt:lpstr>Calculations - traded</vt:lpstr>
      <vt:lpstr>Outputs 1</vt:lpstr>
      <vt:lpstr>Outputs 2 (metrics)</vt:lpstr>
      <vt:lpstr>'Calculations - traded'!Appraisal_period</vt:lpstr>
      <vt:lpstr>Appraisal_period</vt:lpstr>
      <vt:lpstr>'Calculations - traded'!Appraisal_period_length</vt:lpstr>
      <vt:lpstr>Appraisal_period_length</vt:lpstr>
      <vt:lpstr>Appraisal_period_length_in</vt:lpstr>
      <vt:lpstr>'Calculations - traded'!Carbon_budget_1_end</vt:lpstr>
      <vt:lpstr>Carbon_budget_1_end</vt:lpstr>
      <vt:lpstr>Carbon_budget_1_end_in</vt:lpstr>
      <vt:lpstr>'Calculations - traded'!Carbon_budget_1_mask</vt:lpstr>
      <vt:lpstr>Carbon_budget_1_mask</vt:lpstr>
      <vt:lpstr>'Calculations - traded'!Carbon_budget_1_start</vt:lpstr>
      <vt:lpstr>Carbon_budget_1_start</vt:lpstr>
      <vt:lpstr>Carbon_budget_1_start_in</vt:lpstr>
      <vt:lpstr>'Calculations - traded'!Carbon_budget_2_end</vt:lpstr>
      <vt:lpstr>Carbon_budget_2_end</vt:lpstr>
      <vt:lpstr>Carbon_budget_2_end_in</vt:lpstr>
      <vt:lpstr>'Calculations - traded'!Carbon_budget_2_mask</vt:lpstr>
      <vt:lpstr>Carbon_budget_2_mask</vt:lpstr>
      <vt:lpstr>'Calculations - traded'!Carbon_budget_2_start</vt:lpstr>
      <vt:lpstr>Carbon_budget_2_start</vt:lpstr>
      <vt:lpstr>Carbon_budget_2_start_in</vt:lpstr>
      <vt:lpstr>'Calculations - traded'!Carbon_budget_3_end</vt:lpstr>
      <vt:lpstr>Carbon_budget_3_end</vt:lpstr>
      <vt:lpstr>Carbon_budget_3_end_in</vt:lpstr>
      <vt:lpstr>'Calculations - traded'!Carbon_budget_3_mask</vt:lpstr>
      <vt:lpstr>Carbon_budget_3_mask</vt:lpstr>
      <vt:lpstr>'Calculations - traded'!Carbon_budget_3_start</vt:lpstr>
      <vt:lpstr>Carbon_budget_3_start</vt:lpstr>
      <vt:lpstr>Carbon_budget_3_start_in</vt:lpstr>
      <vt:lpstr>'Calculations - traded'!Carbon_budget_4_end</vt:lpstr>
      <vt:lpstr>Carbon_budget_4_end</vt:lpstr>
      <vt:lpstr>Carbon_budget_4_end_in</vt:lpstr>
      <vt:lpstr>'Calculations - traded'!Carbon_budget_4_mask</vt:lpstr>
      <vt:lpstr>Carbon_budget_4_mask</vt:lpstr>
      <vt:lpstr>'Calculations - traded'!Carbon_budget_4_start</vt:lpstr>
      <vt:lpstr>Carbon_budget_4_start</vt:lpstr>
      <vt:lpstr>Carbon_budget_4_start_in</vt:lpstr>
      <vt:lpstr>'Calculations - traded'!Carbon_budget_5_end</vt:lpstr>
      <vt:lpstr>Carbon_budget_5_end</vt:lpstr>
      <vt:lpstr>Carbon_budget_5_end_in</vt:lpstr>
      <vt:lpstr>'Calculations - traded'!Carbon_budget_5_mask</vt:lpstr>
      <vt:lpstr>Carbon_budget_5_mask</vt:lpstr>
      <vt:lpstr>'Calculations - traded'!Carbon_budget_5_start</vt:lpstr>
      <vt:lpstr>Carbon_budget_5_start</vt:lpstr>
      <vt:lpstr>Carbon_budget_5_start_in</vt:lpstr>
      <vt:lpstr>'Calculations - traded'!Carbon_budget_6_end</vt:lpstr>
      <vt:lpstr>Carbon_budget_6_end</vt:lpstr>
      <vt:lpstr>Carbon_budget_6_end_in</vt:lpstr>
      <vt:lpstr>'Calculations - traded'!Carbon_budget_6_mask</vt:lpstr>
      <vt:lpstr>Carbon_budget_6_mask</vt:lpstr>
      <vt:lpstr>'Calculations - traded'!Carbon_budget_6_start</vt:lpstr>
      <vt:lpstr>Carbon_budget_6_start</vt:lpstr>
      <vt:lpstr>Carbon_budget_6_start_in</vt:lpstr>
      <vt:lpstr>'Calculations - traded'!CO2e_benefits_discounted_central</vt:lpstr>
      <vt:lpstr>CO2e_benefits_discounted_central</vt:lpstr>
      <vt:lpstr>'Calculations - traded'!CO2e_benefits_discounted_high</vt:lpstr>
      <vt:lpstr>CO2e_benefits_discounted_high</vt:lpstr>
      <vt:lpstr>'Calculations - traded'!CO2e_benefits_discounted_low</vt:lpstr>
      <vt:lpstr>CO2e_benefits_discounted_low</vt:lpstr>
      <vt:lpstr>'Calculations - traded'!CO2e_benefits_undiscounted_central</vt:lpstr>
      <vt:lpstr>CO2e_benefits_undiscounted_central</vt:lpstr>
      <vt:lpstr>'Calculations - traded'!CO2e_benefits_undiscounted_high</vt:lpstr>
      <vt:lpstr>CO2e_benefits_undiscounted_high</vt:lpstr>
      <vt:lpstr>'Calculations - traded'!CO2e_benefits_undiscounted_low</vt:lpstr>
      <vt:lpstr>CO2e_benefits_undiscounted_low</vt:lpstr>
      <vt:lpstr>'Calculations - traded'!CO2e_emissions_TOTAL_change</vt:lpstr>
      <vt:lpstr>CO2e_emissions_TOTAL_change</vt:lpstr>
      <vt:lpstr>'Calculations - traded'!CO2e_value_price_base</vt:lpstr>
      <vt:lpstr>CO2e_value_price_base</vt:lpstr>
      <vt:lpstr>CO2e_value_price_base_in</vt:lpstr>
      <vt:lpstr>CO2e_values_central</vt:lpstr>
      <vt:lpstr>CO2e_values_factor_central_in</vt:lpstr>
      <vt:lpstr>CO2e_values_factor_high_in</vt:lpstr>
      <vt:lpstr>CO2e_values_factor_low_in</vt:lpstr>
      <vt:lpstr>CO2e_values_high</vt:lpstr>
      <vt:lpstr>CO2e_values_low</vt:lpstr>
      <vt:lpstr>'Calculations - traded'!CO2e_values_traded_adjusted_market_central</vt:lpstr>
      <vt:lpstr>'Calculations - traded'!CO2e_values_traded_adjusted_market_high</vt:lpstr>
      <vt:lpstr>'Calculations - traded'!CO2e_values_traded_adjusted_market_low</vt:lpstr>
      <vt:lpstr>'Calculations - traded'!Current_year</vt:lpstr>
      <vt:lpstr>Current_year</vt:lpstr>
      <vt:lpstr>Current_year_in</vt:lpstr>
      <vt:lpstr>'Calculations - traded'!Discount_factor</vt:lpstr>
      <vt:lpstr>Discount_factor</vt:lpstr>
      <vt:lpstr>'Calculations - traded'!Discount_period_1</vt:lpstr>
      <vt:lpstr>Discount_period_1</vt:lpstr>
      <vt:lpstr>Discount_period_1_in</vt:lpstr>
      <vt:lpstr>'Calculations - traded'!Discount_period_1_mask</vt:lpstr>
      <vt:lpstr>Discount_period_1_mask</vt:lpstr>
      <vt:lpstr>'Calculations - traded'!Discount_period_2</vt:lpstr>
      <vt:lpstr>Discount_period_2</vt:lpstr>
      <vt:lpstr>Discount_period_2_in</vt:lpstr>
      <vt:lpstr>'Calculations - traded'!Discount_period_2_mask</vt:lpstr>
      <vt:lpstr>Discount_period_2_mask</vt:lpstr>
      <vt:lpstr>'Calculations - traded'!Discount_period_3</vt:lpstr>
      <vt:lpstr>Discount_period_3</vt:lpstr>
      <vt:lpstr>Discount_period_3_in</vt:lpstr>
      <vt:lpstr>'Calculations - traded'!Discount_period_3_mask</vt:lpstr>
      <vt:lpstr>Discount_period_3_mask</vt:lpstr>
      <vt:lpstr>'Calculations - traded'!Discount_rate_1</vt:lpstr>
      <vt:lpstr>Discount_rate_1</vt:lpstr>
      <vt:lpstr>Discount_rate_1_in</vt:lpstr>
      <vt:lpstr>'Calculations - traded'!Discount_rate_2</vt:lpstr>
      <vt:lpstr>Discount_rate_2</vt:lpstr>
      <vt:lpstr>Discount_rate_2_in</vt:lpstr>
      <vt:lpstr>'Calculations - traded'!Discount_rate_3</vt:lpstr>
      <vt:lpstr>Discount_rate_3</vt:lpstr>
      <vt:lpstr>Discount_rate_3_in</vt:lpstr>
      <vt:lpstr>'Calculations - traded'!Discount_rate_profile</vt:lpstr>
      <vt:lpstr>Discount_rate_profile</vt:lpstr>
      <vt:lpstr>'Calculations - traded'!GDP_deflator_base</vt:lpstr>
      <vt:lpstr>GDP_deflator_base</vt:lpstr>
      <vt:lpstr>GDP_deflator_in</vt:lpstr>
      <vt:lpstr>'Calculations - traded'!GDP_deflator_outputs</vt:lpstr>
      <vt:lpstr>GDP_deflator_outputs</vt:lpstr>
      <vt:lpstr>Indirect_tax_correction_factor_in</vt:lpstr>
      <vt:lpstr>'Calculations - traded'!Non_traded_emissions_change_60years</vt:lpstr>
      <vt:lpstr>Non_traded_emissions_change_60years</vt:lpstr>
      <vt:lpstr>'Calculations - traded'!Non_traded_emissions_change_Budget_1</vt:lpstr>
      <vt:lpstr>Non_traded_emissions_change_Budget_1</vt:lpstr>
      <vt:lpstr>'Calculations - traded'!Non_traded_emissions_change_Budget_2</vt:lpstr>
      <vt:lpstr>Non_traded_emissions_change_Budget_2</vt:lpstr>
      <vt:lpstr>'Calculations - traded'!Non_traded_emissions_change_Budget_3</vt:lpstr>
      <vt:lpstr>Non_traded_emissions_change_Budget_3</vt:lpstr>
      <vt:lpstr>'Calculations - traded'!Non_traded_emissions_change_Budget_4</vt:lpstr>
      <vt:lpstr>Non_traded_emissions_change_Budget_4</vt:lpstr>
      <vt:lpstr>'Calculations - traded'!Non_traded_emissions_change_Budget_5</vt:lpstr>
      <vt:lpstr>Non_traded_emissions_change_Budget_5</vt:lpstr>
      <vt:lpstr>'Calculations - traded'!Non_traded_emissions_change_Budget_6</vt:lpstr>
      <vt:lpstr>Non_traded_emissions_change_Budget_6</vt:lpstr>
      <vt:lpstr>'Calculations - traded'!Non_traded_emissions_rail_change</vt:lpstr>
      <vt:lpstr>Non_traded_emissions_rail_change</vt:lpstr>
      <vt:lpstr>'Calculations - traded'!Non_traded_emissions_rail_with_scheme</vt:lpstr>
      <vt:lpstr>Non_traded_emissions_rail_with_scheme</vt:lpstr>
      <vt:lpstr>Non_traded_emissions_rail_with_scheme_in</vt:lpstr>
      <vt:lpstr>'Calculations - traded'!Non_traded_emissions_rail_without_scheme</vt:lpstr>
      <vt:lpstr>Non_traded_emissions_rail_without_scheme</vt:lpstr>
      <vt:lpstr>Non_traded_emissions_rail_without_scheme_in</vt:lpstr>
      <vt:lpstr>'Calculations - traded'!Non_traded_emissions_road_change</vt:lpstr>
      <vt:lpstr>Non_traded_emissions_road_change</vt:lpstr>
      <vt:lpstr>'Calculations - traded'!Non_traded_emissions_road_with_scheme</vt:lpstr>
      <vt:lpstr>Non_traded_emissions_road_with_scheme</vt:lpstr>
      <vt:lpstr>Non_traded_emissions_road_with_scheme_in</vt:lpstr>
      <vt:lpstr>'Calculations - traded'!Non_traded_emissions_road_without_scheme</vt:lpstr>
      <vt:lpstr>Non_traded_emissions_road_without_scheme</vt:lpstr>
      <vt:lpstr>Non_traded_emissions_road_without_scheme_in</vt:lpstr>
      <vt:lpstr>'Calculations - traded'!Non_traded_emissions_TOTAL_change</vt:lpstr>
      <vt:lpstr>Non_traded_emissions_TOTAL_change</vt:lpstr>
      <vt:lpstr>NPV_central_NT</vt:lpstr>
      <vt:lpstr>NPV_central_T</vt:lpstr>
      <vt:lpstr>NPV_high_NT</vt:lpstr>
      <vt:lpstr>NPV_high_T</vt:lpstr>
      <vt:lpstr>NPV_low_NT</vt:lpstr>
      <vt:lpstr>NPV_low_T</vt:lpstr>
      <vt:lpstr>'Calculations - traded'!Opening_year</vt:lpstr>
      <vt:lpstr>Opening_year</vt:lpstr>
      <vt:lpstr>Opening_year_in</vt:lpstr>
      <vt:lpstr>'Calculations - traded'!Opening_year_mask</vt:lpstr>
      <vt:lpstr>Opening_year_mask</vt:lpstr>
      <vt:lpstr>'Calculations - traded'!Price_adjustment</vt:lpstr>
      <vt:lpstr>Price_adjustment</vt:lpstr>
      <vt:lpstr>'Calculations - traded'!Price_base_outputs</vt:lpstr>
      <vt:lpstr>Price_base_outputs</vt:lpstr>
      <vt:lpstr>Price_base_outputs_in</vt:lpstr>
      <vt:lpstr>'Outputs 1'!Print_Area</vt:lpstr>
      <vt:lpstr>'Outputs 2 (metrics)'!Print_Area</vt:lpstr>
      <vt:lpstr>'Calculations - traded'!PV_base_year</vt:lpstr>
      <vt:lpstr>PV_base_year</vt:lpstr>
      <vt:lpstr>PV_base_year_in</vt:lpstr>
      <vt:lpstr>Scheme_name</vt:lpstr>
      <vt:lpstr>Scheme_type</vt:lpstr>
      <vt:lpstr>'Calculations - traded'!TOTAL_emissions_change_60years</vt:lpstr>
      <vt:lpstr>TOTAL_emissions_change_60years</vt:lpstr>
      <vt:lpstr>'Calculations - traded'!TOTAL_emissions_change_opening_year</vt:lpstr>
      <vt:lpstr>TOTAL_emissions_change_opening_year</vt:lpstr>
      <vt:lpstr>Traded_CO2e_values_factor_central_in</vt:lpstr>
      <vt:lpstr>Traded_CO2e_values_factor_high_in</vt:lpstr>
      <vt:lpstr>Traded_CO2e_values_factor_low_in</vt:lpstr>
      <vt:lpstr>'Calculations - traded'!Traded_emissions_change_60years</vt:lpstr>
      <vt:lpstr>Traded_emissions_change_60years</vt:lpstr>
      <vt:lpstr>'Calculations - traded'!Traded_emissions_change_Budget_1</vt:lpstr>
      <vt:lpstr>Traded_emissions_change_Budget_1</vt:lpstr>
      <vt:lpstr>'Calculations - traded'!Traded_emissions_change_Budget_2</vt:lpstr>
      <vt:lpstr>Traded_emissions_change_Budget_2</vt:lpstr>
      <vt:lpstr>'Calculations - traded'!Traded_emissions_change_Budget_3</vt:lpstr>
      <vt:lpstr>Traded_emissions_change_Budget_3</vt:lpstr>
      <vt:lpstr>'Calculations - traded'!Traded_emissions_change_Budget_4</vt:lpstr>
      <vt:lpstr>Traded_emissions_change_Budget_4</vt:lpstr>
      <vt:lpstr>'Calculations - traded'!Traded_emissions_change_Budget_5</vt:lpstr>
      <vt:lpstr>Traded_emissions_change_Budget_5</vt:lpstr>
      <vt:lpstr>'Calculations - traded'!Traded_emissions_change_Budget_6</vt:lpstr>
      <vt:lpstr>Traded_emissions_change_Budget_6</vt:lpstr>
      <vt:lpstr>'Calculations - traded'!Traded_emissions_rail_change</vt:lpstr>
      <vt:lpstr>Traded_emissions_rail_change</vt:lpstr>
      <vt:lpstr>'Calculations - traded'!Traded_emissions_rail_with_scheme</vt:lpstr>
      <vt:lpstr>Traded_emissions_rail_with_scheme</vt:lpstr>
      <vt:lpstr>Traded_emissions_rail_with_scheme_in</vt:lpstr>
      <vt:lpstr>'Calculations - traded'!Traded_emissions_rail_without_scheme</vt:lpstr>
      <vt:lpstr>Traded_emissions_rail_without_scheme</vt:lpstr>
      <vt:lpstr>Traded_emissions_rail_without_scheme_in</vt:lpstr>
      <vt:lpstr>'Calculations - traded'!Traded_emissions_road_change</vt:lpstr>
      <vt:lpstr>Traded_emissions_road_change</vt:lpstr>
      <vt:lpstr>'Calculations - traded'!Traded_emissions_road_with_scheme</vt:lpstr>
      <vt:lpstr>Traded_emissions_road_with_scheme</vt:lpstr>
      <vt:lpstr>Traded_emissions_road_with_scheme_in</vt:lpstr>
      <vt:lpstr>'Calculations - traded'!Traded_emissions_road_without_scheme</vt:lpstr>
      <vt:lpstr>Traded_emissions_road_without_scheme</vt:lpstr>
      <vt:lpstr>Traded_emissions_road_without_scheme_in</vt:lpstr>
      <vt:lpstr>'Calculations - traded'!Traded_emissions_TOTAL_change</vt:lpstr>
      <vt:lpstr>Traded_emissions_TOTAL_change</vt:lpstr>
      <vt:lpstr>Unit_of_account</vt:lpstr>
      <vt:lpstr>'Calculations - non-traded'!year</vt:lpstr>
      <vt:lpstr>'Calculations - traded'!year</vt:lpstr>
      <vt:lpstr>year_in</vt:lpstr>
    </vt:vector>
  </TitlesOfParts>
  <Manager/>
  <Company>DfT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TAG Greenhouse Gases Workbook</dc:title>
  <dc:subject/>
  <dc:creator>Department for Transport</dc:creator>
  <cp:keywords/>
  <dc:description/>
  <cp:lastModifiedBy>Stuart Allen</cp:lastModifiedBy>
  <cp:revision/>
  <dcterms:created xsi:type="dcterms:W3CDTF">2014-12-05T14:25:17Z</dcterms:created>
  <dcterms:modified xsi:type="dcterms:W3CDTF">2024-11-04T15:57:58Z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0x010100A44592C143895C48B96BCC229E2F2091</vt:lpwstr>
  </property>
  <property fmtid="{D5CDD505-2E9C-101B-9397-08002B2CF9AE}" pid="3" name="CustomTag">
    <vt:lpwstr/>
  </property>
  <property fmtid="{D5CDD505-2E9C-101B-9397-08002B2CF9AE}" pid="4" name="FinancialYear">
    <vt:lpwstr/>
  </property>
  <property fmtid="{D5CDD505-2E9C-101B-9397-08002B2CF9AE}" pid="5" name="FilePlan">
    <vt:lpwstr/>
  </property>
  <property fmtid="{D5CDD505-2E9C-101B-9397-08002B2CF9AE}" pid="6" name="gd9880c4c8eb43b399538ea092bc7f39">
    <vt:lpwstr/>
  </property>
  <property fmtid="{D5CDD505-2E9C-101B-9397-08002B2CF9AE}" pid="7" name="MediaServiceImageTags">
    <vt:lpwstr/>
  </property>
</Properties>
</file>