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educationgovuk-my.sharepoint.com/personal/nicola_summers_education_gov_uk/Documents/Documents/"/>
    </mc:Choice>
  </mc:AlternateContent>
  <xr:revisionPtr revIDLastSave="0" documentId="8_{FF45031D-952A-420C-8F3F-F3512E8575F8}" xr6:coauthVersionLast="47" xr6:coauthVersionMax="47" xr10:uidLastSave="{00000000-0000-0000-0000-000000000000}"/>
  <bookViews>
    <workbookView xWindow="-110" yWindow="-110" windowWidth="22780" windowHeight="14540" tabRatio="936" xr2:uid="{43ABDCAC-BED7-457C-B640-475FE804B696}"/>
  </bookViews>
  <sheets>
    <sheet name="Instructions" sheetId="43" r:id="rId1"/>
    <sheet name="Note names" sheetId="37" r:id="rId2"/>
    <sheet name="Refs" sheetId="39" state="hidden" r:id="rId3"/>
    <sheet name="Mapping" sheetId="38" r:id="rId4"/>
    <sheet name="SoFA" sheetId="36" r:id="rId5"/>
    <sheet name="BS" sheetId="35" r:id="rId6"/>
    <sheet name="CF" sheetId="3" r:id="rId7"/>
    <sheet name="Donations and capital grants" sheetId="9" r:id="rId8"/>
    <sheet name="Funding for the AT CA" sheetId="10" r:id="rId9"/>
    <sheet name="Other trading activities" sheetId="11" r:id="rId10"/>
    <sheet name="Investment income" sheetId="12" r:id="rId11"/>
    <sheet name="Expenditure" sheetId="13" r:id="rId12"/>
    <sheet name="Analysis of grant expenditure" sheetId="14" r:id="rId13"/>
    <sheet name="Charitable activities" sheetId="15" r:id="rId14"/>
    <sheet name="Staff" sheetId="16" r:id="rId15"/>
    <sheet name="Central services" sheetId="17" r:id="rId16"/>
    <sheet name="Related Party Transactions" sheetId="18" r:id="rId17"/>
    <sheet name="Intangible fixed assets" sheetId="19" r:id="rId18"/>
    <sheet name="Tangible fixed assets" sheetId="20" r:id="rId19"/>
    <sheet name="Non-current assets - invest's" sheetId="27" r:id="rId20"/>
    <sheet name="Stock &amp; Debtors" sheetId="21" r:id="rId21"/>
    <sheet name="Current Assets - investments" sheetId="30" r:id="rId22"/>
    <sheet name="Creditors less than 1 year" sheetId="22" r:id="rId23"/>
    <sheet name="Creditors more than 1 year" sheetId="23" r:id="rId24"/>
    <sheet name="Funds" sheetId="24" r:id="rId25"/>
    <sheet name="net assets between funds" sheetId="25" r:id="rId26"/>
    <sheet name="Commitments" sheetId="26" r:id="rId27"/>
    <sheet name="Cashflow notes" sheetId="33" r:id="rId28"/>
    <sheet name="Pension &amp; similar obligations" sheetId="29" r:id="rId29"/>
    <sheet name="Academy boarding trading acc" sheetId="31" r:id="rId30"/>
    <sheet name="Version Control" sheetId="44" r:id="rId31"/>
  </sheets>
  <definedNames>
    <definedName name="_xlnm._FilterDatabase" localSheetId="3" hidden="1">Mapping!$A$2:$W$1110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2" i="33" l="1"/>
  <c r="B29" i="33"/>
  <c r="D29" i="33" l="1"/>
  <c r="D24" i="33"/>
  <c r="B24" i="33"/>
  <c r="D35" i="33"/>
  <c r="B35" i="33"/>
  <c r="A32" i="37"/>
  <c r="A31" i="37"/>
  <c r="E4" i="3"/>
  <c r="I41" i="35"/>
  <c r="H41" i="35"/>
  <c r="A4" i="35"/>
  <c r="C10" i="16" l="1"/>
  <c r="B10" i="16"/>
  <c r="C20" i="10"/>
  <c r="A7" i="37"/>
  <c r="A6" i="37"/>
  <c r="D9" i="30"/>
  <c r="A8" i="37" l="1"/>
  <c r="A9" i="37" s="1"/>
  <c r="A11" i="37" l="1"/>
  <c r="A10" i="37"/>
  <c r="A12" i="37" l="1"/>
  <c r="A13" i="37" l="1"/>
  <c r="A14" i="37" l="1"/>
  <c r="A15" i="37" l="1"/>
  <c r="A16" i="37" l="1"/>
  <c r="A17" i="37" s="1"/>
  <c r="A18" i="37" l="1"/>
  <c r="A19" i="37" s="1"/>
  <c r="A21" i="37" s="1"/>
  <c r="A22" i="37" s="1"/>
  <c r="A24" i="37" s="1"/>
  <c r="A25" i="37"/>
  <c r="A26" i="37" s="1"/>
  <c r="A27" i="37" s="1"/>
  <c r="A28" i="37" s="1"/>
  <c r="A29" i="37" s="1"/>
  <c r="A30" i="37" s="1"/>
  <c r="A33" i="37" s="1"/>
  <c r="A34" i="37" s="1"/>
  <c r="A35" i="37" s="1"/>
  <c r="A36" i="37" s="1"/>
  <c r="A37" i="37" s="1"/>
  <c r="A38" i="37" s="1"/>
  <c r="A39" i="37" s="1"/>
  <c r="A40" i="37" s="1"/>
  <c r="A41" i="37" s="1"/>
  <c r="A42" i="37" s="1"/>
  <c r="A43" i="37" s="1"/>
  <c r="A44" i="37" s="1"/>
  <c r="A45" i="37" s="1"/>
  <c r="A46" i="37" s="1"/>
  <c r="C9" i="27"/>
  <c r="C11" i="19"/>
  <c r="G10" i="31"/>
  <c r="G9" i="31"/>
  <c r="G8" i="31"/>
  <c r="D10" i="31"/>
  <c r="D9" i="31"/>
  <c r="D8" i="31"/>
  <c r="B18" i="13"/>
  <c r="B10" i="13"/>
  <c r="F20" i="10" l="1"/>
  <c r="B20" i="10"/>
  <c r="A2" i="35"/>
  <c r="C4" i="3"/>
  <c r="C6" i="35"/>
  <c r="D6" i="35"/>
  <c r="D20" i="10" l="1"/>
  <c r="B34" i="15"/>
  <c r="B35" i="15"/>
  <c r="B36" i="15"/>
  <c r="B37" i="15"/>
  <c r="B38" i="15"/>
  <c r="B39" i="15"/>
  <c r="B40" i="15"/>
  <c r="B33" i="15"/>
  <c r="G13" i="13"/>
  <c r="G14" i="13"/>
  <c r="G11" i="13"/>
  <c r="G10" i="13"/>
  <c r="D14" i="13"/>
  <c r="O60" i="30" l="1"/>
  <c r="N60" i="30"/>
  <c r="M60" i="30"/>
  <c r="O59" i="30"/>
  <c r="N59" i="30"/>
  <c r="M59" i="30"/>
  <c r="O58" i="30"/>
  <c r="N58" i="30"/>
  <c r="M58" i="30"/>
  <c r="O57" i="30"/>
  <c r="N57" i="30"/>
  <c r="M57" i="30"/>
  <c r="O54" i="30"/>
  <c r="N54" i="30"/>
  <c r="M54" i="30"/>
  <c r="O53" i="30"/>
  <c r="N53" i="30"/>
  <c r="M53" i="30"/>
  <c r="L60" i="30"/>
  <c r="L59" i="30"/>
  <c r="L58" i="30"/>
  <c r="L57" i="30"/>
  <c r="L56" i="30"/>
  <c r="L55" i="30"/>
  <c r="L54" i="30"/>
  <c r="L53" i="30"/>
  <c r="G60" i="30"/>
  <c r="F60" i="30"/>
  <c r="E60" i="30"/>
  <c r="G59" i="30"/>
  <c r="F59" i="30"/>
  <c r="E59" i="30"/>
  <c r="G58" i="30"/>
  <c r="F58" i="30"/>
  <c r="E58" i="30"/>
  <c r="G57" i="30"/>
  <c r="F57" i="30"/>
  <c r="E57" i="30"/>
  <c r="G56" i="30"/>
  <c r="F56" i="30"/>
  <c r="E56" i="30"/>
  <c r="G55" i="30"/>
  <c r="F55" i="30"/>
  <c r="E55" i="30"/>
  <c r="G54" i="30"/>
  <c r="F54" i="30"/>
  <c r="E54" i="30"/>
  <c r="G53" i="30"/>
  <c r="F53" i="30"/>
  <c r="E53" i="30"/>
  <c r="D60" i="30"/>
  <c r="D59" i="30"/>
  <c r="D58" i="30"/>
  <c r="D57" i="30"/>
  <c r="D56" i="30"/>
  <c r="D55" i="30"/>
  <c r="D54" i="30"/>
  <c r="D53" i="30"/>
  <c r="O47" i="30"/>
  <c r="N47" i="30"/>
  <c r="M47" i="30"/>
  <c r="O45" i="30"/>
  <c r="N45" i="30"/>
  <c r="M45" i="30"/>
  <c r="O41" i="30"/>
  <c r="N41" i="30"/>
  <c r="M41" i="30"/>
  <c r="L48" i="30"/>
  <c r="L47" i="30"/>
  <c r="L46" i="30"/>
  <c r="L45" i="30"/>
  <c r="L44" i="30"/>
  <c r="L43" i="30"/>
  <c r="L42" i="30"/>
  <c r="L41" i="30"/>
  <c r="L40" i="30"/>
  <c r="L22" i="30"/>
  <c r="O16" i="30"/>
  <c r="N16" i="30"/>
  <c r="M16" i="30"/>
  <c r="O14" i="30"/>
  <c r="N14" i="30"/>
  <c r="M14" i="30"/>
  <c r="O10" i="30"/>
  <c r="N10" i="30"/>
  <c r="M10" i="30"/>
  <c r="L16" i="30"/>
  <c r="L14" i="30"/>
  <c r="L10" i="30"/>
  <c r="D42" i="30"/>
  <c r="G48" i="30"/>
  <c r="F48" i="30"/>
  <c r="E48" i="30"/>
  <c r="G47" i="30"/>
  <c r="F47" i="30"/>
  <c r="E47" i="30"/>
  <c r="G46" i="30"/>
  <c r="F46" i="30"/>
  <c r="E46" i="30"/>
  <c r="G45" i="30"/>
  <c r="F45" i="30"/>
  <c r="E45" i="30"/>
  <c r="G44" i="30"/>
  <c r="F44" i="30"/>
  <c r="E44" i="30"/>
  <c r="G43" i="30"/>
  <c r="F43" i="30"/>
  <c r="E43" i="30"/>
  <c r="G42" i="30"/>
  <c r="F42" i="30"/>
  <c r="E42" i="30"/>
  <c r="G41" i="30"/>
  <c r="F41" i="30"/>
  <c r="E41" i="30"/>
  <c r="G40" i="30"/>
  <c r="F40" i="30"/>
  <c r="E40" i="30"/>
  <c r="D48" i="30"/>
  <c r="D47" i="30"/>
  <c r="D46" i="30"/>
  <c r="D45" i="30"/>
  <c r="D44" i="30"/>
  <c r="D43" i="30"/>
  <c r="D41" i="30"/>
  <c r="D40" i="30"/>
  <c r="G29" i="30"/>
  <c r="F29" i="30"/>
  <c r="E29" i="30"/>
  <c r="G28" i="30"/>
  <c r="F28" i="30"/>
  <c r="E28" i="30"/>
  <c r="G27" i="30"/>
  <c r="F27" i="30"/>
  <c r="E27" i="30"/>
  <c r="G26" i="30"/>
  <c r="F26" i="30"/>
  <c r="E26" i="30"/>
  <c r="G25" i="30"/>
  <c r="F25" i="30"/>
  <c r="E25" i="30"/>
  <c r="G24" i="30"/>
  <c r="F24" i="30"/>
  <c r="E24" i="30"/>
  <c r="G23" i="30"/>
  <c r="F23" i="30"/>
  <c r="E23" i="30"/>
  <c r="G22" i="30"/>
  <c r="F22" i="30"/>
  <c r="E22" i="30"/>
  <c r="D29" i="30"/>
  <c r="D28" i="30"/>
  <c r="D27" i="30"/>
  <c r="D26" i="30"/>
  <c r="D25" i="30"/>
  <c r="D24" i="30"/>
  <c r="D23" i="30"/>
  <c r="D22" i="30"/>
  <c r="D15" i="30"/>
  <c r="G17" i="30"/>
  <c r="F17" i="30"/>
  <c r="E17" i="30"/>
  <c r="G16" i="30"/>
  <c r="F16" i="30"/>
  <c r="E16" i="30"/>
  <c r="G15" i="30"/>
  <c r="F15" i="30"/>
  <c r="E15" i="30"/>
  <c r="G14" i="30"/>
  <c r="F14" i="30"/>
  <c r="E14" i="30"/>
  <c r="G13" i="30"/>
  <c r="F13" i="30"/>
  <c r="E13" i="30"/>
  <c r="G12" i="30"/>
  <c r="F12" i="30"/>
  <c r="E12" i="30"/>
  <c r="G11" i="30"/>
  <c r="F11" i="30"/>
  <c r="E11" i="30"/>
  <c r="G10" i="30"/>
  <c r="F10" i="30"/>
  <c r="E10" i="30"/>
  <c r="G9" i="30"/>
  <c r="F9" i="30"/>
  <c r="E9" i="30"/>
  <c r="D17" i="30"/>
  <c r="D16" i="30"/>
  <c r="D14" i="30"/>
  <c r="D13" i="30"/>
  <c r="D12" i="30"/>
  <c r="D11" i="30"/>
  <c r="D10" i="30"/>
  <c r="O55" i="30"/>
  <c r="O56" i="30"/>
  <c r="O46" i="30"/>
  <c r="O44" i="30"/>
  <c r="O42" i="30"/>
  <c r="O40" i="30"/>
  <c r="M55" i="30"/>
  <c r="M56" i="30"/>
  <c r="M46" i="30"/>
  <c r="M44" i="30"/>
  <c r="M42" i="30"/>
  <c r="M40" i="30"/>
  <c r="O15" i="30"/>
  <c r="O13" i="30"/>
  <c r="O11" i="30"/>
  <c r="O9" i="30"/>
  <c r="N15" i="30"/>
  <c r="N13" i="30"/>
  <c r="N11" i="30"/>
  <c r="N9" i="30"/>
  <c r="M15" i="30"/>
  <c r="M13" i="30"/>
  <c r="M11" i="30"/>
  <c r="M9" i="30"/>
  <c r="L15" i="30"/>
  <c r="L13" i="30"/>
  <c r="L11" i="30"/>
  <c r="L9" i="30"/>
  <c r="M45" i="27"/>
  <c r="M57" i="27"/>
  <c r="M47" i="27"/>
  <c r="L41" i="27"/>
  <c r="K56" i="27"/>
  <c r="K57" i="27"/>
  <c r="K47" i="27"/>
  <c r="K45" i="27"/>
  <c r="K41" i="27"/>
  <c r="M24" i="27"/>
  <c r="M17" i="27"/>
  <c r="M15" i="27"/>
  <c r="M13" i="27"/>
  <c r="M12" i="27"/>
  <c r="L13" i="27"/>
  <c r="L12" i="27"/>
  <c r="L9" i="27"/>
  <c r="K24" i="27"/>
  <c r="K17" i="27"/>
  <c r="K15" i="27"/>
  <c r="K11" i="27"/>
  <c r="K9" i="27"/>
  <c r="J24" i="27"/>
  <c r="J13" i="27"/>
  <c r="J12" i="27"/>
  <c r="J9" i="27"/>
  <c r="M61" i="27"/>
  <c r="L61" i="27"/>
  <c r="K61" i="27"/>
  <c r="M60" i="27"/>
  <c r="L60" i="27"/>
  <c r="K60" i="27"/>
  <c r="M59" i="27"/>
  <c r="L59" i="27"/>
  <c r="K59" i="27"/>
  <c r="M58" i="27"/>
  <c r="L58" i="27"/>
  <c r="K58" i="27"/>
  <c r="M55" i="27"/>
  <c r="L55" i="27"/>
  <c r="K55" i="27"/>
  <c r="M54" i="27"/>
  <c r="L54" i="27"/>
  <c r="K54" i="27"/>
  <c r="J61" i="27"/>
  <c r="J60" i="27"/>
  <c r="J59" i="27"/>
  <c r="J58" i="27"/>
  <c r="J57" i="27"/>
  <c r="J56" i="27"/>
  <c r="J55" i="27"/>
  <c r="J54" i="27"/>
  <c r="J49" i="27"/>
  <c r="M48" i="27"/>
  <c r="L48" i="27"/>
  <c r="K48" i="27"/>
  <c r="M46" i="27"/>
  <c r="L46" i="27"/>
  <c r="K46" i="27"/>
  <c r="K43" i="27"/>
  <c r="M42" i="27"/>
  <c r="L42" i="27"/>
  <c r="K42" i="27"/>
  <c r="J48" i="27"/>
  <c r="J47" i="27"/>
  <c r="J46" i="27"/>
  <c r="J45" i="27"/>
  <c r="J44" i="27"/>
  <c r="J43" i="27"/>
  <c r="J42" i="27"/>
  <c r="J41" i="27"/>
  <c r="F61" i="27"/>
  <c r="E61" i="27"/>
  <c r="D61" i="27"/>
  <c r="F60" i="27"/>
  <c r="E60" i="27"/>
  <c r="D60" i="27"/>
  <c r="F59" i="27"/>
  <c r="E59" i="27"/>
  <c r="D59" i="27"/>
  <c r="F58" i="27"/>
  <c r="E58" i="27"/>
  <c r="D58" i="27"/>
  <c r="F57" i="27"/>
  <c r="E57" i="27"/>
  <c r="D57" i="27"/>
  <c r="F56" i="27"/>
  <c r="E56" i="27"/>
  <c r="D56" i="27"/>
  <c r="F55" i="27"/>
  <c r="E55" i="27"/>
  <c r="D55" i="27"/>
  <c r="F54" i="27"/>
  <c r="E54" i="27"/>
  <c r="D54" i="27"/>
  <c r="C61" i="27"/>
  <c r="C60" i="27"/>
  <c r="C59" i="27"/>
  <c r="C58" i="27"/>
  <c r="C57" i="27"/>
  <c r="C56" i="27"/>
  <c r="C55" i="27"/>
  <c r="C54" i="27"/>
  <c r="C41" i="27"/>
  <c r="F49" i="27"/>
  <c r="E49" i="27"/>
  <c r="D49" i="27"/>
  <c r="F48" i="27"/>
  <c r="E48" i="27"/>
  <c r="D48" i="27"/>
  <c r="F47" i="27"/>
  <c r="E47" i="27"/>
  <c r="D47" i="27"/>
  <c r="F46" i="27"/>
  <c r="E46" i="27"/>
  <c r="D46" i="27"/>
  <c r="F45" i="27"/>
  <c r="E45" i="27"/>
  <c r="D45" i="27"/>
  <c r="F44" i="27"/>
  <c r="E44" i="27"/>
  <c r="D44" i="27"/>
  <c r="F43" i="27"/>
  <c r="E43" i="27"/>
  <c r="D43" i="27"/>
  <c r="F42" i="27"/>
  <c r="E42" i="27"/>
  <c r="D42" i="27"/>
  <c r="F41" i="27"/>
  <c r="E41" i="27"/>
  <c r="D41" i="27"/>
  <c r="C49" i="27"/>
  <c r="C48" i="27"/>
  <c r="C47" i="27"/>
  <c r="C46" i="27"/>
  <c r="C45" i="27"/>
  <c r="C44" i="27"/>
  <c r="C43" i="27"/>
  <c r="C42" i="27"/>
  <c r="C22" i="27"/>
  <c r="M29" i="27"/>
  <c r="L29" i="27"/>
  <c r="K29" i="27"/>
  <c r="M28" i="27"/>
  <c r="L28" i="27"/>
  <c r="K28" i="27"/>
  <c r="M27" i="27"/>
  <c r="L27" i="27"/>
  <c r="K27" i="27"/>
  <c r="M26" i="27"/>
  <c r="L26" i="27"/>
  <c r="K26" i="27"/>
  <c r="M25" i="27"/>
  <c r="L25" i="27"/>
  <c r="K25" i="27"/>
  <c r="L24" i="27"/>
  <c r="M23" i="27"/>
  <c r="L23" i="27"/>
  <c r="K23" i="27"/>
  <c r="M22" i="27"/>
  <c r="L22" i="27"/>
  <c r="K22" i="27"/>
  <c r="J29" i="27"/>
  <c r="J28" i="27"/>
  <c r="J27" i="27"/>
  <c r="J26" i="27"/>
  <c r="J25" i="27"/>
  <c r="J23" i="27"/>
  <c r="J22" i="27"/>
  <c r="F29" i="27"/>
  <c r="E29" i="27"/>
  <c r="D29" i="27"/>
  <c r="F28" i="27"/>
  <c r="E28" i="27"/>
  <c r="D28" i="27"/>
  <c r="F27" i="27"/>
  <c r="E27" i="27"/>
  <c r="D27" i="27"/>
  <c r="F26" i="27"/>
  <c r="E26" i="27"/>
  <c r="D26" i="27"/>
  <c r="F25" i="27"/>
  <c r="E25" i="27"/>
  <c r="D25" i="27"/>
  <c r="F24" i="27"/>
  <c r="E24" i="27"/>
  <c r="D24" i="27"/>
  <c r="F23" i="27"/>
  <c r="E23" i="27"/>
  <c r="D23" i="27"/>
  <c r="F22" i="27"/>
  <c r="E22" i="27"/>
  <c r="D22" i="27"/>
  <c r="C29" i="27"/>
  <c r="C28" i="27"/>
  <c r="C27" i="27"/>
  <c r="C26" i="27"/>
  <c r="C25" i="27"/>
  <c r="C24" i="27"/>
  <c r="C23" i="27"/>
  <c r="L11" i="27"/>
  <c r="K13" i="27"/>
  <c r="M16" i="27"/>
  <c r="L16" i="27"/>
  <c r="K16" i="27"/>
  <c r="L15" i="27"/>
  <c r="M14" i="27"/>
  <c r="L14" i="27"/>
  <c r="K14" i="27"/>
  <c r="K12" i="27"/>
  <c r="M11" i="27"/>
  <c r="M10" i="27"/>
  <c r="L10" i="27"/>
  <c r="K10" i="27"/>
  <c r="M9" i="27"/>
  <c r="J16" i="27"/>
  <c r="J15" i="27"/>
  <c r="J14" i="27"/>
  <c r="J11" i="27"/>
  <c r="J10" i="27"/>
  <c r="F17" i="27"/>
  <c r="E17" i="27"/>
  <c r="D17" i="27"/>
  <c r="F16" i="27"/>
  <c r="E16" i="27"/>
  <c r="D16" i="27"/>
  <c r="F15" i="27"/>
  <c r="E15" i="27"/>
  <c r="D15" i="27"/>
  <c r="F14" i="27"/>
  <c r="E14" i="27"/>
  <c r="D14" i="27"/>
  <c r="F13" i="27"/>
  <c r="E13" i="27"/>
  <c r="D13" i="27"/>
  <c r="F12" i="27"/>
  <c r="E12" i="27"/>
  <c r="D12" i="27"/>
  <c r="F11" i="27"/>
  <c r="E11" i="27"/>
  <c r="D11" i="27"/>
  <c r="F10" i="27"/>
  <c r="E10" i="27"/>
  <c r="D10" i="27"/>
  <c r="F9" i="27"/>
  <c r="E9" i="27"/>
  <c r="D9" i="27"/>
  <c r="C17" i="27"/>
  <c r="C16" i="27"/>
  <c r="C15" i="27"/>
  <c r="C14" i="27"/>
  <c r="C13" i="27"/>
  <c r="C12" i="27"/>
  <c r="C11" i="27"/>
  <c r="C10" i="27"/>
  <c r="B2" i="27"/>
  <c r="F29" i="10"/>
  <c r="C29" i="10"/>
  <c r="B29" i="10"/>
  <c r="F28" i="10"/>
  <c r="C28" i="10"/>
  <c r="B28" i="10"/>
  <c r="N42" i="30" l="1"/>
  <c r="N56" i="30"/>
  <c r="L17" i="27"/>
  <c r="L43" i="27"/>
  <c r="M12" i="30"/>
  <c r="O17" i="30"/>
  <c r="L45" i="27"/>
  <c r="L12" i="30"/>
  <c r="M43" i="30"/>
  <c r="K44" i="27"/>
  <c r="M49" i="27"/>
  <c r="L57" i="27"/>
  <c r="N55" i="30"/>
  <c r="M43" i="27"/>
  <c r="M41" i="27"/>
  <c r="N44" i="30"/>
  <c r="N40" i="30"/>
  <c r="L49" i="27"/>
  <c r="N12" i="30"/>
  <c r="M44" i="27"/>
  <c r="M56" i="27"/>
  <c r="J17" i="27"/>
  <c r="K49" i="27"/>
  <c r="L47" i="27"/>
  <c r="N48" i="30"/>
  <c r="N17" i="30"/>
  <c r="O48" i="30"/>
  <c r="N43" i="30"/>
  <c r="L44" i="27"/>
  <c r="L56" i="27"/>
  <c r="L17" i="30"/>
  <c r="M48" i="30"/>
  <c r="O43" i="30"/>
  <c r="M17" i="30"/>
  <c r="O12" i="30"/>
  <c r="N46" i="30"/>
  <c r="N23" i="27"/>
  <c r="N25" i="27"/>
  <c r="N28" i="27"/>
  <c r="N27" i="27"/>
  <c r="N22" i="27"/>
  <c r="N26" i="27"/>
  <c r="N29" i="27"/>
  <c r="N24" i="27"/>
  <c r="J30" i="27"/>
  <c r="G26" i="27"/>
  <c r="G29" i="27"/>
  <c r="G57" i="27"/>
  <c r="G23" i="27"/>
  <c r="G28" i="27"/>
  <c r="G27" i="27"/>
  <c r="G25" i="27"/>
  <c r="G59" i="27"/>
  <c r="G24" i="27"/>
  <c r="G60" i="27"/>
  <c r="G56" i="27"/>
  <c r="G54" i="27"/>
  <c r="G61" i="27"/>
  <c r="G58" i="27"/>
  <c r="G55" i="27"/>
  <c r="G22" i="27"/>
  <c r="D29" i="10"/>
  <c r="D28" i="10"/>
  <c r="C40" i="15" l="1"/>
  <c r="C39" i="15"/>
  <c r="C38" i="15"/>
  <c r="C37" i="15"/>
  <c r="C36" i="15"/>
  <c r="C35" i="15"/>
  <c r="C34" i="15"/>
  <c r="C33" i="15"/>
  <c r="B8" i="39" l="1"/>
  <c r="B21" i="17"/>
  <c r="B7" i="14"/>
  <c r="B7" i="9"/>
  <c r="C9" i="23"/>
  <c r="B13" i="22"/>
  <c r="C16" i="35"/>
  <c r="B8" i="20" l="1"/>
  <c r="E6" i="35"/>
  <c r="A39" i="31"/>
  <c r="C5" i="21"/>
  <c r="E11" i="24"/>
  <c r="E35" i="36"/>
  <c r="E11" i="36"/>
  <c r="B20" i="16"/>
  <c r="B19" i="16"/>
  <c r="B18" i="16"/>
  <c r="B13" i="16"/>
  <c r="D11" i="36"/>
  <c r="C79" i="29" l="1"/>
  <c r="C67" i="29"/>
  <c r="B28" i="26"/>
  <c r="B18" i="26"/>
  <c r="B27" i="25"/>
  <c r="B14" i="25"/>
  <c r="C21" i="17"/>
  <c r="F31" i="36"/>
  <c r="A2" i="36"/>
  <c r="B18" i="24"/>
  <c r="C14" i="21"/>
  <c r="D7" i="9"/>
  <c r="C7" i="9"/>
  <c r="C37" i="13" l="1"/>
  <c r="C36" i="13"/>
  <c r="B37" i="13"/>
  <c r="B36" i="13"/>
  <c r="E6" i="24"/>
  <c r="D10" i="36" l="1"/>
  <c r="B1" i="38" l="1"/>
  <c r="A1" i="38"/>
  <c r="B12" i="24"/>
  <c r="B9" i="24"/>
  <c r="B8" i="24"/>
  <c r="B7" i="24"/>
  <c r="B6" i="24"/>
  <c r="C121" i="29"/>
  <c r="C120" i="29"/>
  <c r="C119" i="29"/>
  <c r="C118" i="29"/>
  <c r="C117" i="29"/>
  <c r="C116" i="29"/>
  <c r="C115" i="29"/>
  <c r="C114" i="29"/>
  <c r="C113" i="29"/>
  <c r="C112" i="29"/>
  <c r="C111" i="29"/>
  <c r="C110" i="29"/>
  <c r="C109" i="29"/>
  <c r="C122" i="29" l="1"/>
  <c r="B55" i="24"/>
  <c r="B34" i="13"/>
  <c r="B35" i="13"/>
  <c r="C15" i="22" l="1"/>
  <c r="C14" i="22"/>
  <c r="C13" i="22"/>
  <c r="C12" i="22"/>
  <c r="C11" i="22"/>
  <c r="C10" i="22"/>
  <c r="C9" i="22"/>
  <c r="C8" i="22"/>
  <c r="C7" i="22"/>
  <c r="C6" i="22"/>
  <c r="B20" i="22"/>
  <c r="B19" i="22"/>
  <c r="C16" i="22" l="1"/>
  <c r="B9" i="22"/>
  <c r="B6" i="22"/>
  <c r="B10" i="22"/>
  <c r="B14" i="22"/>
  <c r="B8" i="22"/>
  <c r="B7" i="22"/>
  <c r="B12" i="22"/>
  <c r="C6" i="23"/>
  <c r="C7" i="23"/>
  <c r="C11" i="23"/>
  <c r="C8" i="23" l="1"/>
  <c r="B15" i="22"/>
  <c r="B11" i="22"/>
  <c r="C10" i="23"/>
  <c r="B31" i="13"/>
  <c r="B8" i="16"/>
  <c r="D26" i="15"/>
  <c r="F16" i="35"/>
  <c r="D53" i="33" s="1"/>
  <c r="B53" i="33"/>
  <c r="H44" i="36"/>
  <c r="H39" i="36"/>
  <c r="E39" i="36"/>
  <c r="H38" i="36"/>
  <c r="E38" i="36"/>
  <c r="H11" i="36"/>
  <c r="H10" i="36"/>
  <c r="E10" i="36"/>
  <c r="F9" i="36"/>
  <c r="F20" i="36" s="1"/>
  <c r="C12" i="24" s="1"/>
  <c r="B16" i="22" l="1"/>
  <c r="C12" i="23"/>
  <c r="D15" i="33"/>
  <c r="B15" i="33"/>
  <c r="D14" i="33"/>
  <c r="B14" i="33"/>
  <c r="D55" i="33"/>
  <c r="C16" i="3" s="1"/>
  <c r="C87" i="29"/>
  <c r="F18" i="31"/>
  <c r="C18" i="31"/>
  <c r="H39" i="31"/>
  <c r="E39" i="31"/>
  <c r="F22" i="31"/>
  <c r="F23" i="31"/>
  <c r="F24" i="31"/>
  <c r="F25" i="31"/>
  <c r="F26" i="31"/>
  <c r="F27" i="31"/>
  <c r="F28" i="31"/>
  <c r="F21" i="31"/>
  <c r="C21" i="31"/>
  <c r="F17" i="31"/>
  <c r="F16" i="31"/>
  <c r="F15" i="31"/>
  <c r="C22" i="31"/>
  <c r="C23" i="31"/>
  <c r="C24" i="31"/>
  <c r="C25" i="31"/>
  <c r="C26" i="31"/>
  <c r="C27" i="31"/>
  <c r="C28" i="31"/>
  <c r="C17" i="31"/>
  <c r="C16" i="31"/>
  <c r="C15" i="31"/>
  <c r="D110" i="29"/>
  <c r="D111" i="29"/>
  <c r="D112" i="29"/>
  <c r="D113" i="29"/>
  <c r="D114" i="29"/>
  <c r="D115" i="29"/>
  <c r="D116" i="29"/>
  <c r="D117" i="29"/>
  <c r="D118" i="29"/>
  <c r="D119" i="29"/>
  <c r="D120" i="29"/>
  <c r="D121" i="29"/>
  <c r="D109" i="29"/>
  <c r="D88" i="29"/>
  <c r="D89" i="29"/>
  <c r="D90" i="29"/>
  <c r="D91" i="29"/>
  <c r="D92" i="29"/>
  <c r="D93" i="29"/>
  <c r="D94" i="29"/>
  <c r="D95" i="29"/>
  <c r="D96" i="29"/>
  <c r="D97" i="29"/>
  <c r="D98" i="29"/>
  <c r="D99" i="29"/>
  <c r="D100" i="29"/>
  <c r="D101" i="29"/>
  <c r="D102" i="29"/>
  <c r="D87" i="29"/>
  <c r="D7" i="23"/>
  <c r="D8" i="23"/>
  <c r="D9" i="23"/>
  <c r="D10" i="23"/>
  <c r="D11" i="23"/>
  <c r="D6" i="23"/>
  <c r="C19" i="22"/>
  <c r="C20" i="22"/>
  <c r="L23" i="30"/>
  <c r="M23" i="30"/>
  <c r="N23" i="30"/>
  <c r="O23" i="30"/>
  <c r="L24" i="30"/>
  <c r="M24" i="30"/>
  <c r="N24" i="30"/>
  <c r="O24" i="30"/>
  <c r="L25" i="30"/>
  <c r="M25" i="30"/>
  <c r="N25" i="30"/>
  <c r="O25" i="30"/>
  <c r="L26" i="30"/>
  <c r="M26" i="30"/>
  <c r="N26" i="30"/>
  <c r="O26" i="30"/>
  <c r="L27" i="30"/>
  <c r="M27" i="30"/>
  <c r="N27" i="30"/>
  <c r="O27" i="30"/>
  <c r="L28" i="30"/>
  <c r="M28" i="30"/>
  <c r="N28" i="30"/>
  <c r="O28" i="30"/>
  <c r="L29" i="30"/>
  <c r="M29" i="30"/>
  <c r="N29" i="30"/>
  <c r="O29" i="30"/>
  <c r="M22" i="30"/>
  <c r="N22" i="30"/>
  <c r="O22" i="30"/>
  <c r="D21" i="21"/>
  <c r="D22" i="21"/>
  <c r="D23" i="21"/>
  <c r="D24" i="21"/>
  <c r="D20" i="21"/>
  <c r="C21" i="21"/>
  <c r="C22" i="21"/>
  <c r="C23" i="21"/>
  <c r="C24" i="21"/>
  <c r="C20" i="21"/>
  <c r="D11" i="21"/>
  <c r="D12" i="21"/>
  <c r="D13" i="21"/>
  <c r="D14" i="21"/>
  <c r="D10" i="21"/>
  <c r="C10" i="21"/>
  <c r="D5" i="21"/>
  <c r="D62" i="20"/>
  <c r="E62" i="20"/>
  <c r="F62" i="20"/>
  <c r="G62" i="20"/>
  <c r="H62" i="20"/>
  <c r="I62" i="20"/>
  <c r="J62" i="20"/>
  <c r="D63" i="20"/>
  <c r="E63" i="20"/>
  <c r="F63" i="20"/>
  <c r="G63" i="20"/>
  <c r="H63" i="20"/>
  <c r="I63" i="20"/>
  <c r="J63" i="20"/>
  <c r="D64" i="20"/>
  <c r="E64" i="20"/>
  <c r="F64" i="20"/>
  <c r="G64" i="20"/>
  <c r="H64" i="20"/>
  <c r="I64" i="20"/>
  <c r="J64" i="20"/>
  <c r="D65" i="20"/>
  <c r="E65" i="20"/>
  <c r="F65" i="20"/>
  <c r="G65" i="20"/>
  <c r="H65" i="20"/>
  <c r="I65" i="20"/>
  <c r="J65" i="20"/>
  <c r="D66" i="20"/>
  <c r="E66" i="20"/>
  <c r="F66" i="20"/>
  <c r="G66" i="20"/>
  <c r="H66" i="20"/>
  <c r="I66" i="20"/>
  <c r="J66" i="20"/>
  <c r="D67" i="20"/>
  <c r="E67" i="20"/>
  <c r="F67" i="20"/>
  <c r="G67" i="20"/>
  <c r="H67" i="20"/>
  <c r="I67" i="20"/>
  <c r="J67" i="20"/>
  <c r="D68" i="20"/>
  <c r="E68" i="20"/>
  <c r="F68" i="20"/>
  <c r="G68" i="20"/>
  <c r="H68" i="20"/>
  <c r="I68" i="20"/>
  <c r="J68" i="20"/>
  <c r="C63" i="20"/>
  <c r="C64" i="20"/>
  <c r="C65" i="20"/>
  <c r="C66" i="20"/>
  <c r="C67" i="20"/>
  <c r="C68" i="20"/>
  <c r="C62" i="20"/>
  <c r="C49" i="20"/>
  <c r="D49" i="20"/>
  <c r="E49" i="20"/>
  <c r="F49" i="20"/>
  <c r="G49" i="20"/>
  <c r="H49" i="20"/>
  <c r="I49" i="20"/>
  <c r="J49" i="20"/>
  <c r="C50" i="20"/>
  <c r="D50" i="20"/>
  <c r="E50" i="20"/>
  <c r="F50" i="20"/>
  <c r="G50" i="20"/>
  <c r="H50" i="20"/>
  <c r="I50" i="20"/>
  <c r="J50" i="20"/>
  <c r="C51" i="20"/>
  <c r="D51" i="20"/>
  <c r="E51" i="20"/>
  <c r="F51" i="20"/>
  <c r="G51" i="20"/>
  <c r="H51" i="20"/>
  <c r="I51" i="20"/>
  <c r="J51" i="20"/>
  <c r="C52" i="20"/>
  <c r="D52" i="20"/>
  <c r="E52" i="20"/>
  <c r="F52" i="20"/>
  <c r="G52" i="20"/>
  <c r="H52" i="20"/>
  <c r="I52" i="20"/>
  <c r="J52" i="20"/>
  <c r="C53" i="20"/>
  <c r="D53" i="20"/>
  <c r="E53" i="20"/>
  <c r="F53" i="20"/>
  <c r="G53" i="20"/>
  <c r="H53" i="20"/>
  <c r="I53" i="20"/>
  <c r="J53" i="20"/>
  <c r="C54" i="20"/>
  <c r="D54" i="20"/>
  <c r="E54" i="20"/>
  <c r="F54" i="20"/>
  <c r="G54" i="20"/>
  <c r="H54" i="20"/>
  <c r="I54" i="20"/>
  <c r="J54" i="20"/>
  <c r="C55" i="20"/>
  <c r="D55" i="20"/>
  <c r="E55" i="20"/>
  <c r="F55" i="20"/>
  <c r="G55" i="20"/>
  <c r="H55" i="20"/>
  <c r="I55" i="20"/>
  <c r="J55" i="20"/>
  <c r="C56" i="20"/>
  <c r="D56" i="20"/>
  <c r="E56" i="20"/>
  <c r="F56" i="20"/>
  <c r="G56" i="20"/>
  <c r="H56" i="20"/>
  <c r="I56" i="20"/>
  <c r="J56" i="20"/>
  <c r="C57" i="20"/>
  <c r="D57" i="20"/>
  <c r="E57" i="20"/>
  <c r="F57" i="20"/>
  <c r="G57" i="20"/>
  <c r="H57" i="20"/>
  <c r="I57" i="20"/>
  <c r="J57" i="20"/>
  <c r="D48" i="20"/>
  <c r="E48" i="20"/>
  <c r="F48" i="20"/>
  <c r="G48" i="20"/>
  <c r="H48" i="20"/>
  <c r="I48" i="20"/>
  <c r="J48" i="20"/>
  <c r="C48" i="20"/>
  <c r="I18" i="19"/>
  <c r="J18" i="19"/>
  <c r="I19" i="19"/>
  <c r="J19" i="19"/>
  <c r="I20" i="19"/>
  <c r="J20" i="19"/>
  <c r="I21" i="19"/>
  <c r="J21" i="19"/>
  <c r="I22" i="19"/>
  <c r="J22" i="19"/>
  <c r="I23" i="19"/>
  <c r="J23" i="19"/>
  <c r="J17" i="19"/>
  <c r="I17" i="19"/>
  <c r="I8" i="19"/>
  <c r="J8" i="19"/>
  <c r="I9" i="19"/>
  <c r="J9" i="19"/>
  <c r="I10" i="19"/>
  <c r="J10" i="19"/>
  <c r="I11" i="19"/>
  <c r="J11" i="19"/>
  <c r="I12" i="19"/>
  <c r="J12" i="19"/>
  <c r="I13" i="19"/>
  <c r="J13" i="19"/>
  <c r="J7" i="19"/>
  <c r="I7" i="19"/>
  <c r="C20" i="16"/>
  <c r="C19" i="16"/>
  <c r="C18" i="16"/>
  <c r="C14" i="16"/>
  <c r="C13" i="16"/>
  <c r="C8" i="16"/>
  <c r="C9" i="16"/>
  <c r="C7" i="16"/>
  <c r="B7" i="16"/>
  <c r="F34" i="15"/>
  <c r="F35" i="15"/>
  <c r="F36" i="15"/>
  <c r="F37" i="15"/>
  <c r="F38" i="15"/>
  <c r="F39" i="15"/>
  <c r="F40" i="15"/>
  <c r="F33" i="15"/>
  <c r="D33" i="15"/>
  <c r="A1" i="3"/>
  <c r="A1" i="36"/>
  <c r="A1" i="35"/>
  <c r="D55" i="29"/>
  <c r="F20" i="15"/>
  <c r="F21" i="15"/>
  <c r="F22" i="15"/>
  <c r="F23" i="15"/>
  <c r="F24" i="15"/>
  <c r="F25" i="15"/>
  <c r="F26" i="15"/>
  <c r="F19" i="15"/>
  <c r="D19" i="15"/>
  <c r="C35" i="13"/>
  <c r="C34" i="13"/>
  <c r="C31" i="13"/>
  <c r="G22" i="13"/>
  <c r="F12" i="15" s="1"/>
  <c r="G21" i="13"/>
  <c r="F8" i="15" s="1"/>
  <c r="D21" i="13"/>
  <c r="G19" i="13"/>
  <c r="F11" i="15" s="1"/>
  <c r="G18" i="13"/>
  <c r="F7" i="15" s="1"/>
  <c r="D18" i="13"/>
  <c r="F10" i="15"/>
  <c r="F6" i="15"/>
  <c r="F13" i="15"/>
  <c r="D10" i="13"/>
  <c r="F8" i="12"/>
  <c r="F7" i="12"/>
  <c r="C7" i="12"/>
  <c r="F8" i="11"/>
  <c r="F9" i="11"/>
  <c r="F7" i="11"/>
  <c r="C7" i="11"/>
  <c r="F32" i="10"/>
  <c r="F24" i="10"/>
  <c r="F19" i="10"/>
  <c r="F18" i="10"/>
  <c r="F10" i="10"/>
  <c r="F11" i="10"/>
  <c r="F12" i="10"/>
  <c r="F13" i="10"/>
  <c r="F14" i="10"/>
  <c r="F9" i="10"/>
  <c r="C9" i="10"/>
  <c r="A40" i="31"/>
  <c r="C55" i="29"/>
  <c r="C46" i="29"/>
  <c r="C37" i="29"/>
  <c r="C27" i="29"/>
  <c r="F59" i="33"/>
  <c r="B22" i="26"/>
  <c r="B12" i="26"/>
  <c r="B2" i="26"/>
  <c r="A4" i="25"/>
  <c r="E65" i="24"/>
  <c r="F3" i="24"/>
  <c r="C4" i="23"/>
  <c r="A21" i="22"/>
  <c r="B4" i="22"/>
  <c r="B34" i="30"/>
  <c r="B65" i="30" s="1"/>
  <c r="B30" i="30"/>
  <c r="B61" i="30" s="1"/>
  <c r="B18" i="30"/>
  <c r="B49" i="30" s="1"/>
  <c r="C18" i="21"/>
  <c r="C8" i="21"/>
  <c r="C3" i="21"/>
  <c r="B34" i="27"/>
  <c r="B66" i="27" s="1"/>
  <c r="B30" i="27"/>
  <c r="B62" i="27" s="1"/>
  <c r="B18" i="27"/>
  <c r="B50" i="27" s="1"/>
  <c r="B33" i="20"/>
  <c r="B29" i="20"/>
  <c r="B18" i="20"/>
  <c r="C7" i="19"/>
  <c r="B28" i="19"/>
  <c r="B24" i="19"/>
  <c r="B14" i="19"/>
  <c r="B11" i="13"/>
  <c r="B8" i="12"/>
  <c r="C8" i="12"/>
  <c r="B7" i="12"/>
  <c r="B11" i="10"/>
  <c r="E10" i="9"/>
  <c r="H9" i="9"/>
  <c r="H8" i="9"/>
  <c r="H7" i="9"/>
  <c r="G11" i="36"/>
  <c r="C88" i="29"/>
  <c r="C89" i="29"/>
  <c r="C90" i="29"/>
  <c r="C91" i="29"/>
  <c r="C92" i="29"/>
  <c r="C93" i="29"/>
  <c r="C94" i="29"/>
  <c r="C95" i="29"/>
  <c r="C96" i="29"/>
  <c r="C97" i="29"/>
  <c r="C98" i="29"/>
  <c r="C99" i="29"/>
  <c r="C100" i="29"/>
  <c r="C101" i="29"/>
  <c r="C102" i="29"/>
  <c r="D22" i="20"/>
  <c r="E22" i="20"/>
  <c r="F22" i="20"/>
  <c r="G22" i="20"/>
  <c r="H22" i="20"/>
  <c r="I22" i="20"/>
  <c r="J22" i="20"/>
  <c r="D23" i="20"/>
  <c r="E23" i="20"/>
  <c r="F23" i="20"/>
  <c r="G23" i="20"/>
  <c r="H23" i="20"/>
  <c r="I23" i="20"/>
  <c r="J23" i="20"/>
  <c r="D24" i="20"/>
  <c r="E24" i="20"/>
  <c r="F24" i="20"/>
  <c r="G24" i="20"/>
  <c r="H24" i="20"/>
  <c r="I24" i="20"/>
  <c r="J24" i="20"/>
  <c r="D25" i="20"/>
  <c r="E25" i="20"/>
  <c r="F25" i="20"/>
  <c r="G25" i="20"/>
  <c r="H25" i="20"/>
  <c r="I25" i="20"/>
  <c r="J25" i="20"/>
  <c r="D26" i="20"/>
  <c r="E26" i="20"/>
  <c r="F26" i="20"/>
  <c r="G26" i="20"/>
  <c r="H26" i="20"/>
  <c r="I26" i="20"/>
  <c r="J26" i="20"/>
  <c r="D27" i="20"/>
  <c r="E27" i="20"/>
  <c r="F27" i="20"/>
  <c r="G27" i="20"/>
  <c r="H27" i="20"/>
  <c r="I27" i="20"/>
  <c r="J27" i="20"/>
  <c r="D28" i="20"/>
  <c r="E28" i="20"/>
  <c r="F28" i="20"/>
  <c r="G28" i="20"/>
  <c r="H28" i="20"/>
  <c r="I28" i="20"/>
  <c r="J28" i="20"/>
  <c r="C23" i="20"/>
  <c r="C24" i="20"/>
  <c r="C25" i="20"/>
  <c r="C26" i="20"/>
  <c r="C27" i="20"/>
  <c r="C28" i="20"/>
  <c r="C22" i="20"/>
  <c r="D8" i="20"/>
  <c r="E8" i="20"/>
  <c r="F8" i="20"/>
  <c r="G8" i="20"/>
  <c r="H8" i="20"/>
  <c r="I8" i="20"/>
  <c r="J8" i="20"/>
  <c r="D9" i="20"/>
  <c r="E9" i="20"/>
  <c r="F9" i="20"/>
  <c r="G9" i="20"/>
  <c r="H9" i="20"/>
  <c r="I9" i="20"/>
  <c r="J9" i="20"/>
  <c r="D10" i="20"/>
  <c r="E10" i="20"/>
  <c r="F10" i="20"/>
  <c r="G10" i="20"/>
  <c r="H10" i="20"/>
  <c r="I10" i="20"/>
  <c r="J10" i="20"/>
  <c r="D11" i="20"/>
  <c r="E11" i="20"/>
  <c r="F11" i="20"/>
  <c r="G11" i="20"/>
  <c r="H11" i="20"/>
  <c r="I11" i="20"/>
  <c r="J11" i="20"/>
  <c r="D12" i="20"/>
  <c r="E12" i="20"/>
  <c r="F12" i="20"/>
  <c r="G12" i="20"/>
  <c r="H12" i="20"/>
  <c r="I12" i="20"/>
  <c r="J12" i="20"/>
  <c r="D13" i="20"/>
  <c r="E13" i="20"/>
  <c r="F13" i="20"/>
  <c r="G13" i="20"/>
  <c r="H13" i="20"/>
  <c r="I13" i="20"/>
  <c r="J13" i="20"/>
  <c r="D14" i="20"/>
  <c r="E14" i="20"/>
  <c r="F14" i="20"/>
  <c r="G14" i="20"/>
  <c r="H14" i="20"/>
  <c r="I14" i="20"/>
  <c r="J14" i="20"/>
  <c r="D15" i="20"/>
  <c r="E15" i="20"/>
  <c r="F15" i="20"/>
  <c r="G15" i="20"/>
  <c r="H15" i="20"/>
  <c r="I15" i="20"/>
  <c r="J15" i="20"/>
  <c r="D16" i="20"/>
  <c r="E16" i="20"/>
  <c r="F16" i="20"/>
  <c r="G16" i="20"/>
  <c r="H16" i="20"/>
  <c r="I16" i="20"/>
  <c r="J16" i="20"/>
  <c r="D17" i="20"/>
  <c r="E17" i="20"/>
  <c r="F17" i="20"/>
  <c r="G17" i="20"/>
  <c r="H17" i="20"/>
  <c r="I17" i="20"/>
  <c r="J17" i="20"/>
  <c r="C9" i="20"/>
  <c r="C10" i="20"/>
  <c r="C11" i="20"/>
  <c r="C12" i="20"/>
  <c r="C13" i="20"/>
  <c r="C14" i="20"/>
  <c r="C15" i="20"/>
  <c r="C16" i="20"/>
  <c r="C17" i="20"/>
  <c r="C8" i="20"/>
  <c r="C18" i="19"/>
  <c r="D18" i="19"/>
  <c r="C19" i="19"/>
  <c r="D19" i="19"/>
  <c r="C20" i="19"/>
  <c r="D20" i="19"/>
  <c r="C21" i="19"/>
  <c r="D21" i="19"/>
  <c r="C22" i="19"/>
  <c r="D22" i="19"/>
  <c r="C23" i="19"/>
  <c r="D23" i="19"/>
  <c r="D17" i="19"/>
  <c r="C17" i="19"/>
  <c r="C8" i="19"/>
  <c r="D8" i="19"/>
  <c r="C9" i="19"/>
  <c r="D9" i="19"/>
  <c r="C10" i="19"/>
  <c r="D10" i="19"/>
  <c r="D11" i="19"/>
  <c r="C12" i="19"/>
  <c r="D12" i="19"/>
  <c r="C13" i="19"/>
  <c r="D13" i="19"/>
  <c r="D7" i="19"/>
  <c r="K9" i="19" l="1"/>
  <c r="E9" i="19"/>
  <c r="F21" i="10"/>
  <c r="J72" i="20"/>
  <c r="G72" i="20"/>
  <c r="F72" i="20"/>
  <c r="E72" i="20"/>
  <c r="I72" i="20"/>
  <c r="D72" i="20"/>
  <c r="H29" i="36"/>
  <c r="H10" i="9"/>
  <c r="H9" i="36" s="1"/>
  <c r="G15" i="13"/>
  <c r="H72" i="20"/>
  <c r="F27" i="15"/>
  <c r="C21" i="16"/>
  <c r="F41" i="15"/>
  <c r="D12" i="23"/>
  <c r="C11" i="16"/>
  <c r="C15" i="16" s="1"/>
  <c r="F9" i="12"/>
  <c r="C24" i="19"/>
  <c r="C9" i="12"/>
  <c r="C18" i="20"/>
  <c r="D14" i="19"/>
  <c r="J29" i="20"/>
  <c r="C14" i="19"/>
  <c r="C25" i="21"/>
  <c r="C103" i="29"/>
  <c r="C126" i="29" s="1"/>
  <c r="B9" i="12"/>
  <c r="D24" i="19"/>
  <c r="N33" i="30"/>
  <c r="D41" i="33"/>
  <c r="D42" i="33"/>
  <c r="D11" i="33"/>
  <c r="M64" i="30"/>
  <c r="L33" i="27"/>
  <c r="K33" i="27"/>
  <c r="L65" i="27"/>
  <c r="N64" i="30"/>
  <c r="O33" i="30"/>
  <c r="F9" i="15"/>
  <c r="F14" i="15" s="1"/>
  <c r="H24" i="36"/>
  <c r="H40" i="36"/>
  <c r="F40" i="36"/>
  <c r="D8" i="21"/>
  <c r="J30" i="30"/>
  <c r="J61" i="30" s="1"/>
  <c r="B69" i="20"/>
  <c r="B27" i="19"/>
  <c r="F65" i="24"/>
  <c r="H24" i="19"/>
  <c r="I30" i="27"/>
  <c r="I62" i="27" s="1"/>
  <c r="H14" i="19"/>
  <c r="H28" i="19"/>
  <c r="B58" i="20"/>
  <c r="B73" i="20"/>
  <c r="I18" i="27"/>
  <c r="I50" i="27" s="1"/>
  <c r="I34" i="27"/>
  <c r="I66" i="27" s="1"/>
  <c r="J18" i="30"/>
  <c r="J49" i="30" s="1"/>
  <c r="J34" i="30"/>
  <c r="J65" i="30" s="1"/>
  <c r="B17" i="19"/>
  <c r="B22" i="30"/>
  <c r="B53" i="30" s="1"/>
  <c r="N49" i="30"/>
  <c r="K8" i="19"/>
  <c r="K13" i="19"/>
  <c r="K11" i="19"/>
  <c r="K22" i="19"/>
  <c r="K18" i="19"/>
  <c r="D9" i="33" s="1"/>
  <c r="K51" i="20"/>
  <c r="K20" i="19"/>
  <c r="K21" i="19"/>
  <c r="K19" i="19"/>
  <c r="K52" i="20"/>
  <c r="K65" i="20"/>
  <c r="I69" i="20"/>
  <c r="N10" i="27"/>
  <c r="K53" i="20"/>
  <c r="K49" i="20"/>
  <c r="P47" i="30"/>
  <c r="P44" i="30"/>
  <c r="P42" i="30"/>
  <c r="P58" i="30"/>
  <c r="M65" i="27"/>
  <c r="K57" i="20"/>
  <c r="K56" i="20"/>
  <c r="K55" i="20"/>
  <c r="K54" i="20"/>
  <c r="K66" i="20"/>
  <c r="J69" i="20"/>
  <c r="K68" i="20"/>
  <c r="H69" i="20"/>
  <c r="D69" i="20"/>
  <c r="G69" i="20"/>
  <c r="K63" i="20"/>
  <c r="K12" i="19"/>
  <c r="K10" i="19"/>
  <c r="K23" i="19"/>
  <c r="K50" i="20"/>
  <c r="K64" i="20"/>
  <c r="O18" i="30"/>
  <c r="P15" i="30"/>
  <c r="P14" i="30"/>
  <c r="P10" i="30"/>
  <c r="P54" i="30"/>
  <c r="M33" i="30"/>
  <c r="P29" i="30"/>
  <c r="P48" i="30"/>
  <c r="O61" i="30"/>
  <c r="P22" i="30"/>
  <c r="N61" i="30"/>
  <c r="L30" i="30"/>
  <c r="P23" i="30"/>
  <c r="P17" i="30"/>
  <c r="P16" i="30"/>
  <c r="N18" i="30"/>
  <c r="P11" i="30"/>
  <c r="P55" i="30"/>
  <c r="P43" i="30"/>
  <c r="P40" i="30"/>
  <c r="O30" i="30"/>
  <c r="P60" i="30"/>
  <c r="P57" i="30"/>
  <c r="P56" i="30"/>
  <c r="L61" i="30"/>
  <c r="P45" i="30"/>
  <c r="O49" i="30"/>
  <c r="N30" i="30"/>
  <c r="P26" i="30"/>
  <c r="P13" i="30"/>
  <c r="P12" i="30"/>
  <c r="M49" i="30"/>
  <c r="P59" i="30"/>
  <c r="P46" i="30"/>
  <c r="P41" i="30"/>
  <c r="M30" i="30"/>
  <c r="P27" i="30"/>
  <c r="P25" i="30"/>
  <c r="P24" i="30"/>
  <c r="M18" i="30"/>
  <c r="L18" i="30"/>
  <c r="L33" i="30"/>
  <c r="L64" i="30"/>
  <c r="P28" i="30"/>
  <c r="O64" i="30"/>
  <c r="M61" i="30"/>
  <c r="L49" i="30"/>
  <c r="P53" i="30"/>
  <c r="P9" i="30"/>
  <c r="J65" i="27"/>
  <c r="K65" i="27"/>
  <c r="N59" i="27"/>
  <c r="N55" i="27"/>
  <c r="N47" i="27"/>
  <c r="N45" i="27"/>
  <c r="N44" i="27"/>
  <c r="N43" i="27"/>
  <c r="N58" i="27"/>
  <c r="N49" i="27"/>
  <c r="N48" i="27"/>
  <c r="N16" i="27"/>
  <c r="N42" i="27"/>
  <c r="D43" i="33" s="1"/>
  <c r="L62" i="27"/>
  <c r="M50" i="27"/>
  <c r="J50" i="27"/>
  <c r="N60" i="27"/>
  <c r="N57" i="27"/>
  <c r="N56" i="27"/>
  <c r="L50" i="27"/>
  <c r="M30" i="27"/>
  <c r="N61" i="27"/>
  <c r="M62" i="27"/>
  <c r="N46" i="27"/>
  <c r="D38" i="33" s="1"/>
  <c r="K50" i="27"/>
  <c r="J33" i="27"/>
  <c r="J18" i="27"/>
  <c r="N9" i="27"/>
  <c r="N33" i="27" s="1"/>
  <c r="M18" i="27"/>
  <c r="N12" i="27"/>
  <c r="M33" i="27"/>
  <c r="K18" i="27"/>
  <c r="N17" i="27"/>
  <c r="L18" i="27"/>
  <c r="N15" i="27"/>
  <c r="N13" i="27"/>
  <c r="K30" i="27"/>
  <c r="L30" i="27"/>
  <c r="N30" i="27"/>
  <c r="N11" i="27"/>
  <c r="K62" i="27"/>
  <c r="N14" i="27"/>
  <c r="J62" i="27"/>
  <c r="N41" i="27"/>
  <c r="N54" i="27"/>
  <c r="F69" i="20"/>
  <c r="E69" i="20"/>
  <c r="K67" i="20"/>
  <c r="C69" i="20"/>
  <c r="E58" i="20"/>
  <c r="I58" i="20"/>
  <c r="K48" i="20"/>
  <c r="K62" i="20"/>
  <c r="F58" i="20"/>
  <c r="J58" i="20"/>
  <c r="C58" i="20"/>
  <c r="G58" i="20"/>
  <c r="C72" i="20"/>
  <c r="D58" i="20"/>
  <c r="H58" i="20"/>
  <c r="I24" i="19"/>
  <c r="J24" i="19"/>
  <c r="J27" i="19"/>
  <c r="I14" i="19"/>
  <c r="K7" i="19"/>
  <c r="K17" i="19"/>
  <c r="I27" i="19"/>
  <c r="J14" i="19"/>
  <c r="F6" i="35"/>
  <c r="B32" i="20"/>
  <c r="B22" i="27"/>
  <c r="B54" i="27" s="1"/>
  <c r="D18" i="21"/>
  <c r="C12" i="26"/>
  <c r="D27" i="29"/>
  <c r="D46" i="29"/>
  <c r="B9" i="39"/>
  <c r="B9" i="30"/>
  <c r="B40" i="30" s="1"/>
  <c r="C4" i="22"/>
  <c r="D4" i="23"/>
  <c r="F34" i="24"/>
  <c r="B59" i="33"/>
  <c r="C7" i="39"/>
  <c r="B7" i="19"/>
  <c r="B22" i="20"/>
  <c r="B9" i="27"/>
  <c r="B41" i="27" s="1"/>
  <c r="B33" i="27"/>
  <c r="B65" i="27" s="1"/>
  <c r="D3" i="21"/>
  <c r="B33" i="30"/>
  <c r="B64" i="30" s="1"/>
  <c r="A18" i="22"/>
  <c r="B18" i="22" s="1"/>
  <c r="B21" i="22" s="1"/>
  <c r="B3" i="24"/>
  <c r="B11" i="24" s="1"/>
  <c r="B14" i="24" s="1"/>
  <c r="C2" i="26"/>
  <c r="C22" i="26"/>
  <c r="D37" i="29"/>
  <c r="D8" i="12"/>
  <c r="C11" i="21"/>
  <c r="C12" i="21"/>
  <c r="C13" i="21"/>
  <c r="B14" i="16"/>
  <c r="B9" i="16"/>
  <c r="B11" i="16" s="1"/>
  <c r="D40" i="15"/>
  <c r="D39" i="15"/>
  <c r="D38" i="15"/>
  <c r="D37" i="15"/>
  <c r="D36" i="15"/>
  <c r="D35" i="15"/>
  <c r="D34" i="15"/>
  <c r="C26" i="15"/>
  <c r="B26" i="15"/>
  <c r="D25" i="15"/>
  <c r="C25" i="15"/>
  <c r="B25" i="15"/>
  <c r="D24" i="15"/>
  <c r="C24" i="15"/>
  <c r="B24" i="15"/>
  <c r="D23" i="15"/>
  <c r="C23" i="15"/>
  <c r="B23" i="15"/>
  <c r="D22" i="15"/>
  <c r="C22" i="15"/>
  <c r="B22" i="15"/>
  <c r="D21" i="15"/>
  <c r="C21" i="15"/>
  <c r="B21" i="15"/>
  <c r="D20" i="15"/>
  <c r="C20" i="15"/>
  <c r="B20" i="15"/>
  <c r="C19" i="15"/>
  <c r="B19" i="15"/>
  <c r="D22" i="13"/>
  <c r="C22" i="13"/>
  <c r="B22" i="13"/>
  <c r="C21" i="13"/>
  <c r="B21" i="13"/>
  <c r="D19" i="13"/>
  <c r="C19" i="13"/>
  <c r="B19" i="13"/>
  <c r="C18" i="13"/>
  <c r="C14" i="13"/>
  <c r="B14" i="13"/>
  <c r="D13" i="13"/>
  <c r="C13" i="13"/>
  <c r="B13" i="13"/>
  <c r="D11" i="13"/>
  <c r="C11" i="13"/>
  <c r="C10" i="13"/>
  <c r="C9" i="11"/>
  <c r="B9" i="11"/>
  <c r="C8" i="11"/>
  <c r="B8" i="11"/>
  <c r="B7" i="11"/>
  <c r="C32" i="10"/>
  <c r="B32" i="10"/>
  <c r="C19" i="10"/>
  <c r="B19" i="10"/>
  <c r="C18" i="10"/>
  <c r="B18" i="10"/>
  <c r="C14" i="10"/>
  <c r="B14" i="10"/>
  <c r="C13" i="10"/>
  <c r="B13" i="10"/>
  <c r="C12" i="10"/>
  <c r="B12" i="10"/>
  <c r="C11" i="10"/>
  <c r="C10" i="10"/>
  <c r="B10" i="10"/>
  <c r="B9" i="10"/>
  <c r="D9" i="9"/>
  <c r="C9" i="9"/>
  <c r="B9" i="9"/>
  <c r="D8" i="9"/>
  <c r="C8" i="9"/>
  <c r="B8" i="9"/>
  <c r="C8" i="39" l="1"/>
  <c r="H4" i="9" s="1"/>
  <c r="C9" i="39"/>
  <c r="B21" i="10"/>
  <c r="C21" i="10"/>
  <c r="D39" i="33"/>
  <c r="H27" i="36"/>
  <c r="F73" i="20"/>
  <c r="K72" i="20"/>
  <c r="M34" i="27"/>
  <c r="J34" i="27"/>
  <c r="D18" i="30"/>
  <c r="O34" i="30"/>
  <c r="B15" i="13"/>
  <c r="B23" i="13" s="1"/>
  <c r="B27" i="15"/>
  <c r="B41" i="15"/>
  <c r="C15" i="21"/>
  <c r="D41" i="15"/>
  <c r="B15" i="16"/>
  <c r="B21" i="16"/>
  <c r="C10" i="11"/>
  <c r="D27" i="15"/>
  <c r="C15" i="13"/>
  <c r="C23" i="13" s="1"/>
  <c r="C27" i="15"/>
  <c r="D15" i="13"/>
  <c r="D23" i="13" s="1"/>
  <c r="B10" i="11"/>
  <c r="A10" i="9"/>
  <c r="F4" i="9"/>
  <c r="B51" i="33"/>
  <c r="D40" i="33"/>
  <c r="M34" i="30"/>
  <c r="H73" i="20"/>
  <c r="C33" i="13"/>
  <c r="D10" i="33"/>
  <c r="D45" i="33"/>
  <c r="B4" i="33"/>
  <c r="E6" i="13"/>
  <c r="F3" i="14"/>
  <c r="C84" i="29"/>
  <c r="A35" i="10"/>
  <c r="D3" i="10"/>
  <c r="E3" i="15"/>
  <c r="F82" i="24"/>
  <c r="B57" i="16"/>
  <c r="C18" i="22"/>
  <c r="C21" i="22" s="1"/>
  <c r="D3" i="11"/>
  <c r="B16" i="17"/>
  <c r="B29" i="13"/>
  <c r="B5" i="30"/>
  <c r="G6" i="36"/>
  <c r="C106" i="29"/>
  <c r="B5" i="16"/>
  <c r="B45" i="16"/>
  <c r="D3" i="12"/>
  <c r="B4" i="27"/>
  <c r="B3" i="20"/>
  <c r="C70" i="29"/>
  <c r="E16" i="15"/>
  <c r="E4" i="31"/>
  <c r="E30" i="15"/>
  <c r="E4" i="19"/>
  <c r="J33" i="30"/>
  <c r="J64" i="30" s="1"/>
  <c r="J22" i="30"/>
  <c r="J53" i="30" s="1"/>
  <c r="I22" i="27"/>
  <c r="I54" i="27" s="1"/>
  <c r="B62" i="20"/>
  <c r="H17" i="19"/>
  <c r="J9" i="30"/>
  <c r="J40" i="30" s="1"/>
  <c r="I33" i="27"/>
  <c r="I65" i="27" s="1"/>
  <c r="I9" i="27"/>
  <c r="I41" i="27" s="1"/>
  <c r="B72" i="20"/>
  <c r="B48" i="20"/>
  <c r="H27" i="19"/>
  <c r="H7" i="19"/>
  <c r="N34" i="30"/>
  <c r="M65" i="30"/>
  <c r="L65" i="30"/>
  <c r="N65" i="30"/>
  <c r="I73" i="20"/>
  <c r="L34" i="30"/>
  <c r="I28" i="19"/>
  <c r="D73" i="20"/>
  <c r="G73" i="20"/>
  <c r="K24" i="19"/>
  <c r="J73" i="20"/>
  <c r="E73" i="20"/>
  <c r="K69" i="20"/>
  <c r="O65" i="30"/>
  <c r="P49" i="30"/>
  <c r="P61" i="30"/>
  <c r="P30" i="30"/>
  <c r="P64" i="30"/>
  <c r="P18" i="30"/>
  <c r="P33" i="30"/>
  <c r="L66" i="27"/>
  <c r="M66" i="27"/>
  <c r="N62" i="27"/>
  <c r="K66" i="27"/>
  <c r="J66" i="27"/>
  <c r="L34" i="27"/>
  <c r="K34" i="27"/>
  <c r="N18" i="27"/>
  <c r="N34" i="27" s="1"/>
  <c r="N65" i="27"/>
  <c r="N50" i="27"/>
  <c r="C73" i="20"/>
  <c r="K58" i="20"/>
  <c r="J28" i="19"/>
  <c r="K27" i="19"/>
  <c r="K14" i="19"/>
  <c r="D51" i="33"/>
  <c r="B34" i="24"/>
  <c r="D10" i="9"/>
  <c r="E9" i="36" s="1"/>
  <c r="F9" i="9"/>
  <c r="F8" i="9"/>
  <c r="F7" i="9"/>
  <c r="B42" i="15" l="1"/>
  <c r="B41" i="33"/>
  <c r="B42" i="33"/>
  <c r="B11" i="33"/>
  <c r="J5" i="30"/>
  <c r="I4" i="27"/>
  <c r="B43" i="20"/>
  <c r="K4" i="19"/>
  <c r="K28" i="19"/>
  <c r="F9" i="35" s="1"/>
  <c r="K73" i="20"/>
  <c r="F10" i="35" s="1"/>
  <c r="P34" i="30"/>
  <c r="F11" i="35" s="1"/>
  <c r="P65" i="30"/>
  <c r="N66" i="27"/>
  <c r="F16" i="15"/>
  <c r="H6" i="36"/>
  <c r="C29" i="13"/>
  <c r="F30" i="15"/>
  <c r="C16" i="17"/>
  <c r="G6" i="13"/>
  <c r="F3" i="10"/>
  <c r="H3" i="14"/>
  <c r="D70" i="29"/>
  <c r="C57" i="16"/>
  <c r="C5" i="16"/>
  <c r="H82" i="24"/>
  <c r="F3" i="12"/>
  <c r="H4" i="31"/>
  <c r="D106" i="29"/>
  <c r="D84" i="29"/>
  <c r="D4" i="33"/>
  <c r="F3" i="15"/>
  <c r="F3" i="11"/>
  <c r="C45" i="16"/>
  <c r="F10" i="9"/>
  <c r="B10" i="9" l="1"/>
  <c r="F25" i="10"/>
  <c r="F30" i="10" s="1"/>
  <c r="H18" i="36" s="1"/>
  <c r="D25" i="10"/>
  <c r="D30" i="10" s="1"/>
  <c r="C25" i="10"/>
  <c r="C30" i="10" s="1"/>
  <c r="D18" i="36" s="1"/>
  <c r="B25" i="10"/>
  <c r="B30" i="10" s="1"/>
  <c r="C18" i="36" s="1"/>
  <c r="F33" i="10"/>
  <c r="F10" i="11"/>
  <c r="G35" i="36"/>
  <c r="H16" i="36" l="1"/>
  <c r="H12" i="36"/>
  <c r="G34" i="31" l="1"/>
  <c r="D34" i="31"/>
  <c r="G29" i="31"/>
  <c r="G19" i="31"/>
  <c r="H11" i="31"/>
  <c r="H17" i="36" s="1"/>
  <c r="D67" i="29"/>
  <c r="D122" i="29"/>
  <c r="D103" i="29"/>
  <c r="F29" i="35" s="1"/>
  <c r="C28" i="26"/>
  <c r="C18" i="26"/>
  <c r="D27" i="25"/>
  <c r="C27" i="25"/>
  <c r="E26" i="25"/>
  <c r="E25" i="25"/>
  <c r="E24" i="25"/>
  <c r="E23" i="25"/>
  <c r="E22" i="25"/>
  <c r="E21" i="25"/>
  <c r="E27" i="25" s="1"/>
  <c r="E11" i="25"/>
  <c r="E10" i="25"/>
  <c r="E9" i="25"/>
  <c r="E8" i="25"/>
  <c r="E14" i="25" s="1"/>
  <c r="E12" i="25"/>
  <c r="E13" i="25"/>
  <c r="D14" i="25"/>
  <c r="C14" i="25"/>
  <c r="F55" i="24"/>
  <c r="F41" i="35" s="1"/>
  <c r="F42" i="35" s="1"/>
  <c r="E51" i="24"/>
  <c r="D51" i="24"/>
  <c r="C51" i="24"/>
  <c r="B51" i="24"/>
  <c r="F48" i="24"/>
  <c r="F49" i="24"/>
  <c r="F50" i="24"/>
  <c r="F47" i="24"/>
  <c r="C44" i="24"/>
  <c r="D44" i="24"/>
  <c r="E44" i="24"/>
  <c r="B44" i="24"/>
  <c r="F38" i="24"/>
  <c r="F39" i="24"/>
  <c r="F40" i="24"/>
  <c r="F41" i="24"/>
  <c r="E37" i="35" s="1"/>
  <c r="F42" i="24"/>
  <c r="E38" i="35" s="1"/>
  <c r="F37" i="24"/>
  <c r="E21" i="24"/>
  <c r="E71" i="24"/>
  <c r="E74" i="24" s="1"/>
  <c r="F71" i="24"/>
  <c r="F74" i="24" s="1"/>
  <c r="H90" i="24"/>
  <c r="F87" i="24"/>
  <c r="F88" i="24"/>
  <c r="F89" i="24"/>
  <c r="F86" i="24"/>
  <c r="C90" i="24"/>
  <c r="D90" i="24"/>
  <c r="E90" i="24"/>
  <c r="B90" i="24"/>
  <c r="E20" i="35"/>
  <c r="F21" i="35" s="1"/>
  <c r="F23" i="35" s="1"/>
  <c r="D25" i="21"/>
  <c r="D15" i="21"/>
  <c r="D6" i="21"/>
  <c r="F14" i="35" s="1"/>
  <c r="C52" i="16"/>
  <c r="B52" i="16"/>
  <c r="F90" i="24" l="1"/>
  <c r="F15" i="35"/>
  <c r="F17" i="35" s="1"/>
  <c r="F42" i="15"/>
  <c r="F51" i="24"/>
  <c r="E35" i="35" s="1"/>
  <c r="B53" i="24"/>
  <c r="B57" i="24" s="1"/>
  <c r="E53" i="24"/>
  <c r="E57" i="24" s="1"/>
  <c r="C53" i="24"/>
  <c r="C57" i="24" s="1"/>
  <c r="F44" i="24"/>
  <c r="E36" i="35" s="1"/>
  <c r="D53" i="24"/>
  <c r="D57" i="24" s="1"/>
  <c r="H36" i="31"/>
  <c r="F53" i="24" l="1"/>
  <c r="F57" i="24" s="1"/>
  <c r="E39" i="35"/>
  <c r="H38" i="31"/>
  <c r="H40" i="31" s="1"/>
  <c r="H28" i="36"/>
  <c r="A1" i="9" l="1"/>
  <c r="B9" i="36"/>
  <c r="D12" i="33"/>
  <c r="B61" i="33"/>
  <c r="B62" i="33" s="1"/>
  <c r="A1" i="10" l="1"/>
  <c r="B18" i="36"/>
  <c r="H13" i="36"/>
  <c r="H20" i="36" s="1"/>
  <c r="D37" i="33"/>
  <c r="D46" i="33" s="1"/>
  <c r="E10" i="3" s="1"/>
  <c r="B16" i="36"/>
  <c r="B12" i="36" l="1"/>
  <c r="A1" i="11"/>
  <c r="B13" i="36" l="1"/>
  <c r="A1" i="12"/>
  <c r="B24" i="36"/>
  <c r="A1" i="13"/>
  <c r="D79" i="29"/>
  <c r="G40" i="36"/>
  <c r="B26" i="36" l="1"/>
  <c r="A1" i="14"/>
  <c r="E31" i="36"/>
  <c r="D18" i="24" s="1"/>
  <c r="D21" i="24" s="1"/>
  <c r="A1" i="16" l="1"/>
  <c r="B29" i="36"/>
  <c r="B27" i="36"/>
  <c r="A1" i="15"/>
  <c r="A1" i="17" l="1"/>
  <c r="G23" i="13"/>
  <c r="A1" i="18" l="1"/>
  <c r="A19" i="18" l="1"/>
  <c r="F19" i="24"/>
  <c r="F20" i="24"/>
  <c r="F17" i="24"/>
  <c r="E14" i="24"/>
  <c r="F7" i="24"/>
  <c r="F8" i="24"/>
  <c r="F9" i="24"/>
  <c r="F11" i="24"/>
  <c r="C37" i="35" s="1"/>
  <c r="B1" i="19" l="1"/>
  <c r="B9" i="35"/>
  <c r="B17" i="21"/>
  <c r="B1" i="21"/>
  <c r="C41" i="15"/>
  <c r="B38" i="36"/>
  <c r="B1" i="20"/>
  <c r="B14" i="35"/>
  <c r="D64" i="30"/>
  <c r="H59" i="30"/>
  <c r="H29" i="30"/>
  <c r="H28" i="30"/>
  <c r="H60" i="30"/>
  <c r="H16" i="30"/>
  <c r="H23" i="30"/>
  <c r="H25" i="30"/>
  <c r="H57" i="30"/>
  <c r="H58" i="30"/>
  <c r="H47" i="30"/>
  <c r="H53" i="30"/>
  <c r="H54" i="30"/>
  <c r="H26" i="30"/>
  <c r="H27" i="30"/>
  <c r="H41" i="30"/>
  <c r="H10" i="30"/>
  <c r="H22" i="30"/>
  <c r="D61" i="30"/>
  <c r="D49" i="30"/>
  <c r="B7" i="21" l="1"/>
  <c r="B15" i="35"/>
  <c r="B11" i="35"/>
  <c r="B20" i="35"/>
  <c r="B3" i="30"/>
  <c r="A1" i="22"/>
  <c r="D65" i="30"/>
  <c r="B1" i="23" l="1"/>
  <c r="B36" i="35"/>
  <c r="B41" i="35"/>
  <c r="B37" i="35"/>
  <c r="B38" i="35"/>
  <c r="B25" i="35"/>
  <c r="B35" i="35"/>
  <c r="B44" i="36"/>
  <c r="B35" i="36"/>
  <c r="A1" i="24"/>
  <c r="D7" i="14"/>
  <c r="A1" i="25" l="1"/>
  <c r="G10" i="27"/>
  <c r="G48" i="27"/>
  <c r="G42" i="27"/>
  <c r="B43" i="33" s="1"/>
  <c r="G16" i="27"/>
  <c r="A1" i="26" l="1"/>
  <c r="A7" i="26" l="1"/>
  <c r="B8" i="3" l="1"/>
  <c r="A1" i="33"/>
  <c r="B10" i="3" l="1"/>
  <c r="A33" i="33"/>
  <c r="B18" i="3" l="1"/>
  <c r="A58" i="33"/>
  <c r="B16" i="3"/>
  <c r="A50" i="33"/>
  <c r="E23" i="24"/>
  <c r="E27" i="24" s="1"/>
  <c r="A2" i="31" l="1"/>
  <c r="B29" i="35"/>
  <c r="B40" i="36"/>
  <c r="B1" i="29"/>
  <c r="K9" i="20"/>
  <c r="K11" i="20"/>
  <c r="H7" i="14"/>
  <c r="H26" i="36" s="1"/>
  <c r="H31" i="36" s="1"/>
  <c r="H33" i="36" s="1"/>
  <c r="F7" i="14"/>
  <c r="D26" i="36" s="1"/>
  <c r="C9" i="36"/>
  <c r="B15" i="10"/>
  <c r="F15" i="10"/>
  <c r="F35" i="10" l="1"/>
  <c r="H41" i="36"/>
  <c r="D6" i="33"/>
  <c r="D19" i="33" s="1"/>
  <c r="E8" i="3" s="1"/>
  <c r="E14" i="3" s="1"/>
  <c r="E18" i="3" s="1"/>
  <c r="B17" i="36"/>
  <c r="B28" i="36"/>
  <c r="G26" i="36"/>
  <c r="C65" i="27"/>
  <c r="C62" i="27"/>
  <c r="C50" i="27"/>
  <c r="F25" i="35"/>
  <c r="F27" i="35" s="1"/>
  <c r="F31" i="35" s="1"/>
  <c r="I42" i="35" s="1"/>
  <c r="H46" i="36" l="1"/>
  <c r="H45" i="36"/>
  <c r="C66" i="27"/>
  <c r="G30" i="27" l="1"/>
  <c r="D13" i="10" l="1"/>
  <c r="D19" i="10"/>
  <c r="D13" i="36" l="1"/>
  <c r="D12" i="36"/>
  <c r="E11" i="19" l="1"/>
  <c r="F29" i="20" l="1"/>
  <c r="E20" i="19"/>
  <c r="E22" i="19"/>
  <c r="B16" i="33"/>
  <c r="D11" i="10"/>
  <c r="G39" i="36"/>
  <c r="G38" i="36"/>
  <c r="G29" i="20" l="1"/>
  <c r="E18" i="19"/>
  <c r="B9" i="33" s="1"/>
  <c r="C10" i="9"/>
  <c r="D9" i="36" s="1"/>
  <c r="E29" i="20"/>
  <c r="K25" i="20"/>
  <c r="D14" i="10"/>
  <c r="G33" i="30"/>
  <c r="H11" i="30"/>
  <c r="E21" i="19"/>
  <c r="F32" i="20"/>
  <c r="H29" i="20"/>
  <c r="H32" i="20"/>
  <c r="K24" i="20"/>
  <c r="K17" i="20"/>
  <c r="D9" i="11"/>
  <c r="C6" i="21"/>
  <c r="D33" i="30"/>
  <c r="H9" i="30"/>
  <c r="E30" i="27"/>
  <c r="F30" i="30"/>
  <c r="K15" i="20"/>
  <c r="D8" i="11"/>
  <c r="F41" i="36"/>
  <c r="F45" i="36" s="1"/>
  <c r="F33" i="30"/>
  <c r="H15" i="30"/>
  <c r="E17" i="19"/>
  <c r="D12" i="10"/>
  <c r="H14" i="30"/>
  <c r="E30" i="30"/>
  <c r="D30" i="27"/>
  <c r="E13" i="19"/>
  <c r="I29" i="20"/>
  <c r="I32" i="20"/>
  <c r="J32" i="20"/>
  <c r="E32" i="20"/>
  <c r="E13" i="13"/>
  <c r="G10" i="36"/>
  <c r="E11" i="31"/>
  <c r="D7" i="12"/>
  <c r="D9" i="12" s="1"/>
  <c r="D10" i="10"/>
  <c r="H44" i="30"/>
  <c r="E64" i="30"/>
  <c r="H13" i="30"/>
  <c r="E23" i="19"/>
  <c r="E12" i="19"/>
  <c r="E7" i="19"/>
  <c r="C27" i="19"/>
  <c r="K28" i="20"/>
  <c r="K23" i="20"/>
  <c r="B10" i="33" s="1"/>
  <c r="E61" i="30"/>
  <c r="E33" i="30"/>
  <c r="F30" i="27"/>
  <c r="G30" i="30"/>
  <c r="G32" i="20"/>
  <c r="K27" i="20"/>
  <c r="E10" i="13"/>
  <c r="E18" i="30"/>
  <c r="C30" i="27"/>
  <c r="D27" i="19"/>
  <c r="H18" i="20"/>
  <c r="K16" i="20"/>
  <c r="D29" i="35" l="1"/>
  <c r="B12" i="33"/>
  <c r="B37" i="33"/>
  <c r="D25" i="35"/>
  <c r="B18" i="33"/>
  <c r="H46" i="30"/>
  <c r="B33" i="13"/>
  <c r="E49" i="30"/>
  <c r="E65" i="30" s="1"/>
  <c r="H55" i="30"/>
  <c r="B55" i="33"/>
  <c r="D28" i="19"/>
  <c r="D29" i="20"/>
  <c r="H45" i="30"/>
  <c r="K14" i="20"/>
  <c r="B45" i="33" s="1"/>
  <c r="G18" i="30"/>
  <c r="G34" i="30" s="1"/>
  <c r="E18" i="20"/>
  <c r="E33" i="20" s="1"/>
  <c r="E8" i="19"/>
  <c r="F18" i="20"/>
  <c r="F33" i="20" s="1"/>
  <c r="E11" i="13"/>
  <c r="E13" i="15" s="1"/>
  <c r="H48" i="30"/>
  <c r="H56" i="30"/>
  <c r="H33" i="20"/>
  <c r="I18" i="20"/>
  <c r="I33" i="20" s="1"/>
  <c r="G18" i="20"/>
  <c r="G33" i="20" s="1"/>
  <c r="K12" i="20"/>
  <c r="G12" i="27"/>
  <c r="H40" i="30"/>
  <c r="H64" i="30" s="1"/>
  <c r="G61" i="30"/>
  <c r="E34" i="30"/>
  <c r="G43" i="27"/>
  <c r="J18" i="20"/>
  <c r="J33" i="20" s="1"/>
  <c r="E19" i="19"/>
  <c r="E24" i="19" s="1"/>
  <c r="H42" i="30"/>
  <c r="H12" i="30"/>
  <c r="K26" i="20"/>
  <c r="F18" i="30"/>
  <c r="F34" i="30" s="1"/>
  <c r="G49" i="27"/>
  <c r="G13" i="27"/>
  <c r="G14" i="27"/>
  <c r="G15" i="27"/>
  <c r="G46" i="27"/>
  <c r="B38" i="33" s="1"/>
  <c r="F61" i="30"/>
  <c r="E62" i="27"/>
  <c r="K13" i="20"/>
  <c r="B33" i="10"/>
  <c r="B35" i="10" s="1"/>
  <c r="D32" i="10"/>
  <c r="H17" i="30"/>
  <c r="E18" i="27"/>
  <c r="E34" i="27" s="1"/>
  <c r="E33" i="27"/>
  <c r="E14" i="13"/>
  <c r="G45" i="27"/>
  <c r="F64" i="30"/>
  <c r="F49" i="30"/>
  <c r="B17" i="33"/>
  <c r="D29" i="31"/>
  <c r="D18" i="20"/>
  <c r="D32" i="20"/>
  <c r="F18" i="27"/>
  <c r="F34" i="27" s="1"/>
  <c r="F33" i="27"/>
  <c r="D62" i="27"/>
  <c r="D65" i="27"/>
  <c r="G41" i="27"/>
  <c r="D50" i="27"/>
  <c r="G64" i="30"/>
  <c r="G49" i="30"/>
  <c r="D7" i="11"/>
  <c r="D10" i="11" s="1"/>
  <c r="K10" i="20"/>
  <c r="B40" i="33" s="1"/>
  <c r="E50" i="27"/>
  <c r="E65" i="27"/>
  <c r="F62" i="27"/>
  <c r="D9" i="10"/>
  <c r="D15" i="10" s="1"/>
  <c r="C15" i="10"/>
  <c r="K22" i="20"/>
  <c r="C29" i="20"/>
  <c r="D33" i="27"/>
  <c r="D18" i="27"/>
  <c r="D34" i="27" s="1"/>
  <c r="E27" i="19"/>
  <c r="G44" i="27"/>
  <c r="H43" i="30"/>
  <c r="C18" i="27"/>
  <c r="G9" i="27"/>
  <c r="C33" i="27"/>
  <c r="D19" i="31"/>
  <c r="F50" i="27"/>
  <c r="F65" i="27"/>
  <c r="C13" i="36"/>
  <c r="G13" i="36" s="1"/>
  <c r="G18" i="36"/>
  <c r="C14" i="35"/>
  <c r="E6" i="15"/>
  <c r="H24" i="30"/>
  <c r="H30" i="30" s="1"/>
  <c r="D30" i="30"/>
  <c r="G47" i="27"/>
  <c r="C17" i="36"/>
  <c r="G17" i="36" s="1"/>
  <c r="E10" i="19"/>
  <c r="H33" i="30"/>
  <c r="G11" i="27"/>
  <c r="F44" i="36"/>
  <c r="F12" i="24"/>
  <c r="C38" i="35" s="1"/>
  <c r="G17" i="27"/>
  <c r="E9" i="15"/>
  <c r="D18" i="10"/>
  <c r="D21" i="10" s="1"/>
  <c r="E19" i="13"/>
  <c r="E11" i="15" s="1"/>
  <c r="K29" i="20" l="1"/>
  <c r="E14" i="19"/>
  <c r="E28" i="19" s="1"/>
  <c r="D9" i="35" s="1"/>
  <c r="E15" i="13"/>
  <c r="B39" i="33"/>
  <c r="C20" i="35"/>
  <c r="D24" i="36"/>
  <c r="F46" i="36"/>
  <c r="G44" i="36"/>
  <c r="F61" i="33"/>
  <c r="F62" i="33" s="1"/>
  <c r="D61" i="33" s="1"/>
  <c r="D62" i="33" s="1"/>
  <c r="H61" i="30"/>
  <c r="D33" i="20"/>
  <c r="E22" i="13"/>
  <c r="E12" i="15" s="1"/>
  <c r="G65" i="30"/>
  <c r="H18" i="30"/>
  <c r="H34" i="30" s="1"/>
  <c r="D11" i="35" s="1"/>
  <c r="C33" i="10"/>
  <c r="C35" i="10" s="1"/>
  <c r="E36" i="31"/>
  <c r="D28" i="36" s="1"/>
  <c r="H49" i="30"/>
  <c r="E35" i="15"/>
  <c r="E23" i="15"/>
  <c r="G62" i="27"/>
  <c r="E34" i="15"/>
  <c r="E25" i="15"/>
  <c r="E37" i="15"/>
  <c r="E66" i="27"/>
  <c r="K8" i="20"/>
  <c r="C32" i="20"/>
  <c r="K32" i="20" s="1"/>
  <c r="G18" i="27"/>
  <c r="G33" i="27"/>
  <c r="C15" i="35"/>
  <c r="C17" i="35" s="1"/>
  <c r="D33" i="10"/>
  <c r="D35" i="10" s="1"/>
  <c r="C34" i="27"/>
  <c r="F65" i="30"/>
  <c r="C16" i="36"/>
  <c r="C28" i="19"/>
  <c r="C12" i="36"/>
  <c r="D34" i="30"/>
  <c r="F66" i="27"/>
  <c r="E38" i="15"/>
  <c r="D66" i="27"/>
  <c r="G65" i="27"/>
  <c r="G50" i="27"/>
  <c r="E10" i="15"/>
  <c r="D27" i="36" s="1"/>
  <c r="E21" i="15"/>
  <c r="E22" i="15"/>
  <c r="E40" i="15"/>
  <c r="E39" i="15"/>
  <c r="E33" i="15"/>
  <c r="E36" i="15"/>
  <c r="E24" i="15"/>
  <c r="E19" i="15"/>
  <c r="E21" i="13"/>
  <c r="E8" i="15" s="1"/>
  <c r="E20" i="15"/>
  <c r="E26" i="15"/>
  <c r="E18" i="13"/>
  <c r="D29" i="36" l="1"/>
  <c r="G29" i="36" s="1"/>
  <c r="E23" i="13"/>
  <c r="E41" i="15"/>
  <c r="E27" i="15"/>
  <c r="D21" i="35"/>
  <c r="E38" i="31"/>
  <c r="E40" i="31" s="1"/>
  <c r="C31" i="36"/>
  <c r="D25" i="24" s="1"/>
  <c r="B46" i="33"/>
  <c r="C10" i="3" s="1"/>
  <c r="C42" i="15"/>
  <c r="D16" i="36"/>
  <c r="D20" i="36" s="1"/>
  <c r="H65" i="30"/>
  <c r="E20" i="36"/>
  <c r="G9" i="36"/>
  <c r="G66" i="27"/>
  <c r="G12" i="36"/>
  <c r="C20" i="36"/>
  <c r="C25" i="24" s="1"/>
  <c r="G34" i="27"/>
  <c r="K18" i="20"/>
  <c r="C33" i="20"/>
  <c r="K33" i="20" s="1"/>
  <c r="E7" i="15"/>
  <c r="E14" i="15" s="1"/>
  <c r="D42" i="15"/>
  <c r="G27" i="36" s="1"/>
  <c r="B25" i="24" l="1"/>
  <c r="F25" i="24" s="1"/>
  <c r="D41" i="35" s="1"/>
  <c r="E33" i="36"/>
  <c r="E41" i="36" s="1"/>
  <c r="E45" i="36" s="1"/>
  <c r="C21" i="24"/>
  <c r="D31" i="36"/>
  <c r="G28" i="36"/>
  <c r="G31" i="36" s="1"/>
  <c r="G16" i="36"/>
  <c r="G20" i="36" s="1"/>
  <c r="C6" i="24" s="1"/>
  <c r="D10" i="35"/>
  <c r="D23" i="35" s="1"/>
  <c r="D27" i="35" s="1"/>
  <c r="C33" i="36"/>
  <c r="C41" i="36" s="1"/>
  <c r="E42" i="15"/>
  <c r="E46" i="36" l="1"/>
  <c r="B21" i="24"/>
  <c r="B23" i="24" s="1"/>
  <c r="B27" i="24" s="1"/>
  <c r="F18" i="24"/>
  <c r="F21" i="24" s="1"/>
  <c r="C35" i="35" s="1"/>
  <c r="D6" i="24"/>
  <c r="D14" i="24" s="1"/>
  <c r="D23" i="24" s="1"/>
  <c r="D27" i="24" s="1"/>
  <c r="D31" i="35"/>
  <c r="D33" i="36"/>
  <c r="D41" i="36" s="1"/>
  <c r="D45" i="36" s="1"/>
  <c r="G33" i="36"/>
  <c r="B6" i="33" s="1"/>
  <c r="C45" i="36"/>
  <c r="C46" i="36"/>
  <c r="C14" i="24"/>
  <c r="F6" i="24" l="1"/>
  <c r="F14" i="24" s="1"/>
  <c r="C36" i="35" s="1"/>
  <c r="D46" i="36"/>
  <c r="G41" i="36"/>
  <c r="G45" i="36" s="1"/>
  <c r="B19" i="33"/>
  <c r="C8" i="3" s="1"/>
  <c r="F23" i="24" l="1"/>
  <c r="F27" i="24" s="1"/>
  <c r="C39" i="35"/>
  <c r="D42" i="35" s="1"/>
  <c r="H42" i="35" s="1"/>
  <c r="C14" i="3"/>
  <c r="C18" i="3" s="1"/>
  <c r="G46" i="36"/>
  <c r="C23" i="24" l="1"/>
  <c r="C27"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ADNAN, Muhammad</author>
  </authors>
  <commentList>
    <comment ref="A6" authorId="0" shapeId="0" xr:uid="{DB80E4AB-8094-4192-9860-67B1D44FBB8B}">
      <text>
        <r>
          <rPr>
            <b/>
            <sz val="9"/>
            <color indexed="81"/>
            <rFont val="Tahoma"/>
            <family val="2"/>
          </rPr>
          <t>ADNAN, Muhammad:</t>
        </r>
        <r>
          <rPr>
            <sz val="9"/>
            <color indexed="81"/>
            <rFont val="Tahoma"/>
            <family val="2"/>
          </rPr>
          <t xml:space="preserve">
Full breakdown is not provided, as such, the values have been summarised. 
</t>
        </r>
      </text>
    </comment>
  </commentList>
</comments>
</file>

<file path=xl/sharedStrings.xml><?xml version="1.0" encoding="utf-8"?>
<sst xmlns="http://schemas.openxmlformats.org/spreadsheetml/2006/main" count="16473" uniqueCount="3429">
  <si>
    <t>Instructions</t>
  </si>
  <si>
    <t>This workbook uses your automated data to produce a draft of your financial statements in the Coketown format.</t>
  </si>
  <si>
    <t>Select these cells to return to the 'Note name' tab</t>
  </si>
  <si>
    <t>There are also links to the notes from the relevant references on the primary statements.</t>
  </si>
  <si>
    <t>Use these '+' signs to expand</t>
  </si>
  <si>
    <t>Tab colours:</t>
  </si>
  <si>
    <t>=</t>
  </si>
  <si>
    <t>Trial Balance driven - will be completed by automated feed (data dependant)</t>
  </si>
  <si>
    <t>Partially Trial Balance driven - will need some manual updates</t>
  </si>
  <si>
    <t>Non Trial Balance information - needs completing manually</t>
  </si>
  <si>
    <t>Note number</t>
  </si>
  <si>
    <t>Note Name (hyperlinked)</t>
  </si>
  <si>
    <t>BS</t>
  </si>
  <si>
    <t>Balance Sheet</t>
  </si>
  <si>
    <t>SOFA</t>
  </si>
  <si>
    <t>Statement of Financial Activities</t>
  </si>
  <si>
    <t>CF</t>
  </si>
  <si>
    <t>Cashflow</t>
  </si>
  <si>
    <t>Donations and capital grants</t>
  </si>
  <si>
    <t>Funding for the academy trust’s educational operations</t>
  </si>
  <si>
    <t>Other trading activities</t>
  </si>
  <si>
    <t>Investment income</t>
  </si>
  <si>
    <t>Expenditure</t>
  </si>
  <si>
    <t>Analysis of grant expenditure</t>
  </si>
  <si>
    <t>Charitable activities</t>
  </si>
  <si>
    <t>Staff</t>
  </si>
  <si>
    <t>Central Services</t>
  </si>
  <si>
    <t xml:space="preserve">Related Party Transactions – Trustees’ remuneration and expenses </t>
  </si>
  <si>
    <t>Trustees’ and officers’ insurance</t>
  </si>
  <si>
    <t>Intangible fixed assets</t>
  </si>
  <si>
    <t>Tangible fixed assets</t>
  </si>
  <si>
    <t>Stock</t>
  </si>
  <si>
    <t>Debtors</t>
  </si>
  <si>
    <t>Creditors: amounts falling due within one year</t>
  </si>
  <si>
    <t>Creditors: amounts falling due in greater than one year</t>
  </si>
  <si>
    <t>Funds</t>
  </si>
  <si>
    <t>Analysis of net assets between funds</t>
  </si>
  <si>
    <t>Capital commitments</t>
  </si>
  <si>
    <t>Long-term commitments, including operating leases</t>
  </si>
  <si>
    <t>Reconciliation of net income/(expenditure) to net cash flow from operating activities</t>
  </si>
  <si>
    <t>Cash flows from investing activities</t>
  </si>
  <si>
    <t>Analysis of cash and cash equivalents</t>
  </si>
  <si>
    <t>Analysis of changes in net debt</t>
  </si>
  <si>
    <t>Pension and similar obligations</t>
  </si>
  <si>
    <t>Academy boarding trading account</t>
  </si>
  <si>
    <t>Current Year</t>
  </si>
  <si>
    <t>Prior Year</t>
  </si>
  <si>
    <t>Account code</t>
  </si>
  <si>
    <t>Descriptions as per the published Chart of Accounts document
(expand cells to right using the '+' above column J)
---------&gt;</t>
  </si>
  <si>
    <t>L1 Description</t>
  </si>
  <si>
    <t>L2 Description</t>
  </si>
  <si>
    <t>L3 Description</t>
  </si>
  <si>
    <t>L4 Description</t>
  </si>
  <si>
    <t>Code description</t>
  </si>
  <si>
    <t>Field 1</t>
  </si>
  <si>
    <t>Field 2</t>
  </si>
  <si>
    <t>Field 3</t>
  </si>
  <si>
    <t>Field 4</t>
  </si>
  <si>
    <t>Field 5</t>
  </si>
  <si>
    <t>Field 6</t>
  </si>
  <si>
    <t>Field 7</t>
  </si>
  <si>
    <t>Field 8</t>
  </si>
  <si>
    <t>Mappings to the Academies Accounts Return
(expand cells to right using the '+' above column X)
---------&gt;</t>
  </si>
  <si>
    <t>AR table</t>
  </si>
  <si>
    <t>Accounts Return column/row</t>
  </si>
  <si>
    <t>Accounts Return field name</t>
  </si>
  <si>
    <t>Fixed Assets</t>
  </si>
  <si>
    <t>Freehold Land</t>
  </si>
  <si>
    <t>Cost brought forward</t>
  </si>
  <si>
    <t>Flexible digit for academy reporting</t>
  </si>
  <si>
    <t>FA: F'hold Land: Cost brought forward</t>
  </si>
  <si>
    <t>Freehold Land and Buildings</t>
  </si>
  <si>
    <t>TFC020-A</t>
  </si>
  <si>
    <t>Tangible Fixed Assets</t>
  </si>
  <si>
    <t>Freehold Land &amp; Buildings</t>
  </si>
  <si>
    <t xml:space="preserve">Adjustments made to opening balance </t>
  </si>
  <si>
    <t>Additons Free Schools PSBP</t>
  </si>
  <si>
    <t>FA: F'hold Land: Additons Free Schools PSBP</t>
  </si>
  <si>
    <t>Additions</t>
  </si>
  <si>
    <t>TFC030-A</t>
  </si>
  <si>
    <t xml:space="preserve">Additions - funded from Free Schools/Priority Schools Building programme </t>
  </si>
  <si>
    <t>Additions DfE Capital Grant</t>
  </si>
  <si>
    <t>FA: F'hold Land: Additions DfE Capital Grant</t>
  </si>
  <si>
    <t>TFC040-A</t>
  </si>
  <si>
    <t xml:space="preserve">Additions - funded from other DFE and ESFA capital grant </t>
  </si>
  <si>
    <t>Additons other capital grant</t>
  </si>
  <si>
    <t>FA: F'hold Land: Additons other capital grant</t>
  </si>
  <si>
    <t>TFC050-A</t>
  </si>
  <si>
    <t xml:space="preserve">Additions - other </t>
  </si>
  <si>
    <t>Additions other</t>
  </si>
  <si>
    <t>FA: F'hold Land: Additions other</t>
  </si>
  <si>
    <t>Transfer on conversion (LA)</t>
  </si>
  <si>
    <t>FA: F'hold Land: Transfer on conversion (LA)</t>
  </si>
  <si>
    <t>Transfers on Conversion</t>
  </si>
  <si>
    <t>TFC060-A</t>
  </si>
  <si>
    <t xml:space="preserve">Transferred in on conversion - local authority </t>
  </si>
  <si>
    <t>Transfer on conversion (not LA)</t>
  </si>
  <si>
    <t>FA: F'hold Land: Transfer on conversion (not LA)</t>
  </si>
  <si>
    <t>TFC070-A</t>
  </si>
  <si>
    <t xml:space="preserve">Transferred in on conversion - elsewhere </t>
  </si>
  <si>
    <t>Transfer in - existing academy</t>
  </si>
  <si>
    <t>FA: F'hold Land: Transfer in - existing academy</t>
  </si>
  <si>
    <t>Transfers in - existing</t>
  </si>
  <si>
    <t>TFC080-A</t>
  </si>
  <si>
    <t xml:space="preserve">Transferred in on existing Academies joining the Trust </t>
  </si>
  <si>
    <t>Donation from DfE</t>
  </si>
  <si>
    <t>FA: F'hold Land: Donation from DfE</t>
  </si>
  <si>
    <t>TFC100-A</t>
  </si>
  <si>
    <t xml:space="preserve">Donations (DFE and ESFA) </t>
  </si>
  <si>
    <t>Donations - not from DfE</t>
  </si>
  <si>
    <t>FA: F'hold Land: Donations - not from DfE</t>
  </si>
  <si>
    <t>TFC110-A</t>
  </si>
  <si>
    <t xml:space="preserve">Donations (non-DFE and ESFA) </t>
  </si>
  <si>
    <t>Disposals</t>
  </si>
  <si>
    <t>FA: F'hold Land: Disposals</t>
  </si>
  <si>
    <t>TFC120-A</t>
  </si>
  <si>
    <t xml:space="preserve">Disposals </t>
  </si>
  <si>
    <t>Transfer out of an academy</t>
  </si>
  <si>
    <t>FA: F'hold Land: Transfer out of an academy</t>
  </si>
  <si>
    <t>Transfers out</t>
  </si>
  <si>
    <t>TFC090-A</t>
  </si>
  <si>
    <t xml:space="preserve">Transferred out on existing Academies leaving the Trust </t>
  </si>
  <si>
    <t>Cost reclassification</t>
  </si>
  <si>
    <t>FA: F'hold Land: Cost reclassification</t>
  </si>
  <si>
    <t>Reclassification cost</t>
  </si>
  <si>
    <t>TFC140-A</t>
  </si>
  <si>
    <t xml:space="preserve">Reclassifications </t>
  </si>
  <si>
    <t>Cost revaluation</t>
  </si>
  <si>
    <t>FA: F'hold Land: Cost revaluation</t>
  </si>
  <si>
    <t>Revaluation cost</t>
  </si>
  <si>
    <t>TFC130-A</t>
  </si>
  <si>
    <t xml:space="preserve">Revaluations </t>
  </si>
  <si>
    <t>Impairment brought forward</t>
  </si>
  <si>
    <t>FA: F'hold Land: Impair't brought forward</t>
  </si>
  <si>
    <t>Depreciation brought forward</t>
  </si>
  <si>
    <t>TFI020-A</t>
  </si>
  <si>
    <t>Impairment charged</t>
  </si>
  <si>
    <t>FA: F'hold Land: Impair't charged</t>
  </si>
  <si>
    <t>depn Charged in year</t>
  </si>
  <si>
    <t>TFI030-A</t>
  </si>
  <si>
    <t xml:space="preserve">Charged in period </t>
  </si>
  <si>
    <t>Impairment released on disposal</t>
  </si>
  <si>
    <t>FA: F'hold Land: Impair't released on disposal</t>
  </si>
  <si>
    <t>TFI040-A</t>
  </si>
  <si>
    <t xml:space="preserve">Released in period </t>
  </si>
  <si>
    <t>Impair't - academy transfer in</t>
  </si>
  <si>
    <t>FA: F'hold Land: Impair't - academy transfer in</t>
  </si>
  <si>
    <t>Depn Transfers in/out</t>
  </si>
  <si>
    <t>TFI050-A</t>
  </si>
  <si>
    <t>Impair't - academy transfer out</t>
  </si>
  <si>
    <t>FA: F'hold Land: Impair't - academy transfer out</t>
  </si>
  <si>
    <t>TFI060-A</t>
  </si>
  <si>
    <t xml:space="preserve">Transferred out on existing academies leaving the trust </t>
  </si>
  <si>
    <t>Freehold Buildings</t>
  </si>
  <si>
    <t>FA: F'hold Buildings: Cost brought forward</t>
  </si>
  <si>
    <t>FA: F'hold Buildings: Additons Free Schools PSBP</t>
  </si>
  <si>
    <t>FA: F'hold Buildings: Additions DfE Capital Grant</t>
  </si>
  <si>
    <t>FA: F'hold Buildings: Additons other capital grant</t>
  </si>
  <si>
    <t>FA: F'hold Buildings: Additions other</t>
  </si>
  <si>
    <t>FA: F'hold Buildings: Transfer on conversion (LA)</t>
  </si>
  <si>
    <t>FA: F'hold Buildings: Transfer on conversion (not LA)</t>
  </si>
  <si>
    <t>FA: F'hold Buildings: Transfer in - existing academy</t>
  </si>
  <si>
    <t>FA: F'hold Buildings: Donation from DfE</t>
  </si>
  <si>
    <t>FA: F'hold Buildings: Donations - not from DfE</t>
  </si>
  <si>
    <t>FA: F'hold Buildings: Disposals</t>
  </si>
  <si>
    <t>FA: F'hold Buildings: Transfer out of an academy</t>
  </si>
  <si>
    <t>FA: F'hold Buildings: Cost reclassification</t>
  </si>
  <si>
    <t>FA: F'hold Buildings: Cost revaluation</t>
  </si>
  <si>
    <t>FA: F'hold Buildings: Depr'n brought forward</t>
  </si>
  <si>
    <t>TFD020-A</t>
  </si>
  <si>
    <t>Depreciation charged</t>
  </si>
  <si>
    <t>FA: F'hold Buildings: Depr'n charged</t>
  </si>
  <si>
    <t>TFD030-A</t>
  </si>
  <si>
    <t>Depr'n  - academy transfer in</t>
  </si>
  <si>
    <t>FA: F'hold Buildings: Depr'n  - academy transfer in</t>
  </si>
  <si>
    <t>TFD050-A</t>
  </si>
  <si>
    <t>Depr'n  - academy transfer out</t>
  </si>
  <si>
    <t>FA: F'hold Buildings: Depr'n  - academy transfer out</t>
  </si>
  <si>
    <t>TFD060-A</t>
  </si>
  <si>
    <t>Depr'n - eliminated on disposal</t>
  </si>
  <si>
    <t>FA: F'hold Buildings: Depr'n - eliminated on disposal</t>
  </si>
  <si>
    <t>TFD040-A</t>
  </si>
  <si>
    <t xml:space="preserve">Eliminated on disposal </t>
  </si>
  <si>
    <t>Depr'n - revaluation</t>
  </si>
  <si>
    <t>FA: F'hold Buildings: Depr'n - revaluation</t>
  </si>
  <si>
    <t>Depn Revaluation</t>
  </si>
  <si>
    <t>TFD070-A</t>
  </si>
  <si>
    <t>Depr'n - reclassification</t>
  </si>
  <si>
    <t>FA: F'hold Buildings: Depr'n - reclassification</t>
  </si>
  <si>
    <t>depn Reclassification</t>
  </si>
  <si>
    <t>TFD080-A</t>
  </si>
  <si>
    <t>FA: F'hold Buildings: Impair't brought forward</t>
  </si>
  <si>
    <t>Impairment</t>
  </si>
  <si>
    <t>FA: F'hold Buildings: Impair't charged</t>
  </si>
  <si>
    <t>depn Impairments</t>
  </si>
  <si>
    <t>FA: F'hold Buildings: Impair't released on disposal</t>
  </si>
  <si>
    <t>FA: F'hold Buildings: Impair't - academy transfer in</t>
  </si>
  <si>
    <t>FA: F'hold Buildings: Impair't - academy transfer out</t>
  </si>
  <si>
    <t>Leasehold Land</t>
  </si>
  <si>
    <t>FA: L'hold Land: Cost brought forward</t>
  </si>
  <si>
    <t>Leasehold Land and Buildings</t>
  </si>
  <si>
    <t>TFC020-B</t>
  </si>
  <si>
    <t>Leasehold Land &amp; Buildings</t>
  </si>
  <si>
    <t>FA: L'hold Land: Additons Free Schools PSBP</t>
  </si>
  <si>
    <t>TFC030-B</t>
  </si>
  <si>
    <t>FA: L'hold Land: Additions DfE Capital Grant</t>
  </si>
  <si>
    <t>TFC040-B</t>
  </si>
  <si>
    <t>FA: L'hold Land: Additons other capital grant</t>
  </si>
  <si>
    <t>TFC050-B</t>
  </si>
  <si>
    <t>FA: L'hold Land: Additions other</t>
  </si>
  <si>
    <t>FA: L'hold Land: Transfer on conversion (LA)</t>
  </si>
  <si>
    <t>TFC060-B</t>
  </si>
  <si>
    <t>FA: L'hold Land: Transfer on conversion (not LA)</t>
  </si>
  <si>
    <t>TFC070-B</t>
  </si>
  <si>
    <t>FA: L'hold Land: Transfer in - existing academy</t>
  </si>
  <si>
    <t>TFC080-B</t>
  </si>
  <si>
    <t>FA: L'hold Land: Donation from DfE</t>
  </si>
  <si>
    <t>TFC100-B</t>
  </si>
  <si>
    <t>FA: L'hold Land: Donations - not from DfE</t>
  </si>
  <si>
    <t>TFC110-B</t>
  </si>
  <si>
    <t>FA: L'hold Land: Disposals</t>
  </si>
  <si>
    <t>TFC120-B</t>
  </si>
  <si>
    <t>FA: L'hold Land: Transfer out of an academy</t>
  </si>
  <si>
    <t>TFC090-B</t>
  </si>
  <si>
    <t>FA: L'hold Land: Cost reclassification</t>
  </si>
  <si>
    <t>Reclassification Cost</t>
  </si>
  <si>
    <t>TFC140-B</t>
  </si>
  <si>
    <t>FA: L'hold Land: Cost revaluation</t>
  </si>
  <si>
    <t>TFC130-B</t>
  </si>
  <si>
    <t>FA: L'hold Land: Impair't brought forward</t>
  </si>
  <si>
    <t>TFI020-B</t>
  </si>
  <si>
    <t>FA: L'hold Land: Impair't charged</t>
  </si>
  <si>
    <t>TFI030-B</t>
  </si>
  <si>
    <t>FA: L'hold Land: Impair't released on disposal</t>
  </si>
  <si>
    <t>TFI040-B</t>
  </si>
  <si>
    <t>FA: L'hold Land: Impair't - academy transfer in</t>
  </si>
  <si>
    <t>TFI050-B</t>
  </si>
  <si>
    <t>FA: L'hold Land: Impair't - academy transfer out</t>
  </si>
  <si>
    <t>TFI060-B</t>
  </si>
  <si>
    <t>Leasehold Buildings</t>
  </si>
  <si>
    <t>FA: L'hold Buildings: Cost brought forward</t>
  </si>
  <si>
    <t>FA: L'hold Buildings: Additons Free Schools PSBP</t>
  </si>
  <si>
    <t>FA: L'hold Buildings: Additions DfE Capital Grant</t>
  </si>
  <si>
    <t>FA: L'hold Buildings: Additons other capital grant</t>
  </si>
  <si>
    <t>FA: L'hold Buildings: Additions other</t>
  </si>
  <si>
    <t>FA: L'hold Buildings: Transfer on conversion (LA)</t>
  </si>
  <si>
    <t>FA: L'hold Buildings: Transfer on conversion (not LA)</t>
  </si>
  <si>
    <t>FA: L'hold Buildings: Transfer in - existing academy</t>
  </si>
  <si>
    <t>FA: L'hold Buildings: Donation from DfE</t>
  </si>
  <si>
    <t>FA: L'hold Buildings: Donations - not from DfE</t>
  </si>
  <si>
    <t>FA: L'hold Buildings: Disposals</t>
  </si>
  <si>
    <t>FA: L'hold Buildings: Transfer out of an academy</t>
  </si>
  <si>
    <t>FA: L'hold Buildings: Cost reclassification</t>
  </si>
  <si>
    <t>FA: L'hold Buildings: Cost revaluation</t>
  </si>
  <si>
    <t>FA: L'hold Buildings: Depr'n brought forward</t>
  </si>
  <si>
    <t>TFD020-B</t>
  </si>
  <si>
    <t>FA: L'hold Buildings: Depr'n charged</t>
  </si>
  <si>
    <t>Impairment charge</t>
  </si>
  <si>
    <t>TFD030-B</t>
  </si>
  <si>
    <t>FA: L'hold Buildings: Depr'n  - academy transfer in</t>
  </si>
  <si>
    <t>TFD050-B</t>
  </si>
  <si>
    <t>FA: L'hold Buildings: Depr'n  - academy transfer out</t>
  </si>
  <si>
    <t>TFD060-B</t>
  </si>
  <si>
    <t>FA: L'hold Buildings: Depr'n - eliminated on disposal</t>
  </si>
  <si>
    <t>TFD040-B</t>
  </si>
  <si>
    <t>FA: L'hold Buildings: Depr'n - revaluation</t>
  </si>
  <si>
    <t>TFD070-B</t>
  </si>
  <si>
    <t>FA: L'hold Buildings: Depr'n - reclassification</t>
  </si>
  <si>
    <t>TFD080-B</t>
  </si>
  <si>
    <t>FA: L'hold Buildings: Impair't brought forward</t>
  </si>
  <si>
    <t>FA: L'hold Buildings: Impair't charged</t>
  </si>
  <si>
    <t>FA: L'hold Buildings: Impair't released on disposal</t>
  </si>
  <si>
    <t>FA: L'hold Buildings: Impair't - academy transfer in</t>
  </si>
  <si>
    <t>FA: L'hold Buildings: Impair't - academy transfer out</t>
  </si>
  <si>
    <t>Leasehold Improvements</t>
  </si>
  <si>
    <t>FA: L'hold Improv'ts: Cost brought forward</t>
  </si>
  <si>
    <t>TFC020-C</t>
  </si>
  <si>
    <t>FA: L'hold Improv'ts: Additons Free Schools PSBP</t>
  </si>
  <si>
    <t>TFC030-C</t>
  </si>
  <si>
    <t>FA: L'hold Improv'ts: Additions DfE Capital Grant</t>
  </si>
  <si>
    <t>TFC040-C</t>
  </si>
  <si>
    <t>FA: L'hold Improv'ts: Additons other capital grant</t>
  </si>
  <si>
    <t>TFC050-C</t>
  </si>
  <si>
    <t>FA: L'hold Improv'ts: Additions other</t>
  </si>
  <si>
    <t>FA: L'hold Improv'ts: Transfer on conversion (LA)</t>
  </si>
  <si>
    <t>TFC060-C</t>
  </si>
  <si>
    <t>FA: L'hold Improv'ts: Transfer on conversion (not LA)</t>
  </si>
  <si>
    <t>TFC070-C</t>
  </si>
  <si>
    <t>FA: L'hold Improv'ts: Transfer in - existing academy</t>
  </si>
  <si>
    <t>TFC080-C</t>
  </si>
  <si>
    <t>FA: L'hold Improv'ts: Donation from DfE</t>
  </si>
  <si>
    <t>TFC100-C</t>
  </si>
  <si>
    <t>FA: L'hold Improv'ts: Donations - not from DfE</t>
  </si>
  <si>
    <t>TFC110-C</t>
  </si>
  <si>
    <t>FA: L'hold Improv'ts: Disposals</t>
  </si>
  <si>
    <t>TFC120-C</t>
  </si>
  <si>
    <t>FA: L'hold Improv'ts: Transfer out of an academy</t>
  </si>
  <si>
    <t>TFC090-C</t>
  </si>
  <si>
    <t>FA: L'hold Improv'ts: Cost reclassification</t>
  </si>
  <si>
    <t>TFC140-C</t>
  </si>
  <si>
    <t>FA: L'hold Improv'ts: Cost revaluation</t>
  </si>
  <si>
    <t>TFC130-C</t>
  </si>
  <si>
    <t>FA: L'hold Improv'ts: Depr'n brought forward</t>
  </si>
  <si>
    <t>TFD020-C</t>
  </si>
  <si>
    <t>FA: L'hold Improv'ts: Depr'n charged</t>
  </si>
  <si>
    <t>TFD030-C</t>
  </si>
  <si>
    <t>FA: L'hold Improv'ts: Depr'n  - academy transfer in</t>
  </si>
  <si>
    <t>TFD050-C</t>
  </si>
  <si>
    <t>FA: L'hold Improv'ts: Depr'n  - academy transfer out</t>
  </si>
  <si>
    <t>TFD060-C</t>
  </si>
  <si>
    <t>FA: L'hold Improv'ts: Depr'n - eliminated on disposal</t>
  </si>
  <si>
    <t>TFD040-C</t>
  </si>
  <si>
    <t>FA: L'hold Improv'ts: Depr'n - revaluation</t>
  </si>
  <si>
    <t>TFD070-C</t>
  </si>
  <si>
    <t>FA: L'hold Improv'ts: Depr'n - reclassification</t>
  </si>
  <si>
    <t>TFD080-C</t>
  </si>
  <si>
    <t>FA: L'hold Improv'ts: Impair't brought forward</t>
  </si>
  <si>
    <t>TFI020-C</t>
  </si>
  <si>
    <t>FA: L'hold Improv'ts: Impair't charged</t>
  </si>
  <si>
    <t>TFI030-C</t>
  </si>
  <si>
    <t>FA: L'hold Improv'ts: Impair't released on disposal</t>
  </si>
  <si>
    <t>TFI040-C</t>
  </si>
  <si>
    <t>FA: L'hold Improv'ts: Impair't - academy transfer in</t>
  </si>
  <si>
    <t>TFI050-C</t>
  </si>
  <si>
    <t>FA: L'hold Improv'ts: Impair't - academy transfer out</t>
  </si>
  <si>
    <t>TFI060-C</t>
  </si>
  <si>
    <t>Plant &amp; Machinery</t>
  </si>
  <si>
    <t>FA: Plant &amp; Machinery: Cost brought forward</t>
  </si>
  <si>
    <t>TFC020-D</t>
  </si>
  <si>
    <t>FA: Plant &amp; Machinery: Additons Free Schools PSBP</t>
  </si>
  <si>
    <t>TFC030-D</t>
  </si>
  <si>
    <t>FA: Plant &amp; Machinery: Additions DfE Capital Grant</t>
  </si>
  <si>
    <t>TFC040-D</t>
  </si>
  <si>
    <t>FA: Plant &amp; Machinery: Additons other capital grant</t>
  </si>
  <si>
    <t>TFC050-D</t>
  </si>
  <si>
    <t>FA: Plant &amp; Machinery: Additions other</t>
  </si>
  <si>
    <t>FA: Plant &amp; Machinery: Transfer on conversion (LA)</t>
  </si>
  <si>
    <t>TFC060-D</t>
  </si>
  <si>
    <t>FA: Plant &amp; Machinery: Transfer on conversion (not LA)</t>
  </si>
  <si>
    <t>TFC070-D</t>
  </si>
  <si>
    <t>FA: Plant &amp; Machinery: Transfer in - existing academy</t>
  </si>
  <si>
    <t>TFC080-D</t>
  </si>
  <si>
    <t>FA: Plant &amp; Machinery: Donation from DfE</t>
  </si>
  <si>
    <t>TFC100-D</t>
  </si>
  <si>
    <t>FA: Plant &amp; Machinery: Donations - not from DfE</t>
  </si>
  <si>
    <t>TFC110-D</t>
  </si>
  <si>
    <t>FA: Plant &amp; Machinery: Disposals</t>
  </si>
  <si>
    <t>TFC120-D</t>
  </si>
  <si>
    <t>FA: Plant &amp; Machinery: Transfer out of an academy</t>
  </si>
  <si>
    <t>TFC090-D</t>
  </si>
  <si>
    <t>FA: Plant &amp; Machinery: Cost reclassification</t>
  </si>
  <si>
    <t>TFC140-D</t>
  </si>
  <si>
    <t>FA: Plant &amp; Machinery: Cost revaluation</t>
  </si>
  <si>
    <t>TFC130-D</t>
  </si>
  <si>
    <t>FA: Plant &amp; Machinery: Depr'n brought forward</t>
  </si>
  <si>
    <t>TFD020-D</t>
  </si>
  <si>
    <t>FA: Plant &amp; Machinery: Depr'n charged</t>
  </si>
  <si>
    <t>TFD030-D</t>
  </si>
  <si>
    <t>FA: Plant &amp; Machinery: Depr'n  - academy transfer in</t>
  </si>
  <si>
    <t>TFD050-D</t>
  </si>
  <si>
    <t>FA: Plant &amp; Machinery: Depr'n  - academy transfer out</t>
  </si>
  <si>
    <t>TFD060-D</t>
  </si>
  <si>
    <t>FA: Plant &amp; Machinery: Depr'n - eliminated on disposal</t>
  </si>
  <si>
    <t>TFD040-D</t>
  </si>
  <si>
    <t>FA: Plant &amp; Machinery: Depr'n - revaluation</t>
  </si>
  <si>
    <t>TFD070-D</t>
  </si>
  <si>
    <t>FA: Plant &amp; Machinery: Depr'n - reclassification</t>
  </si>
  <si>
    <t>TFD080-D</t>
  </si>
  <si>
    <t>FA: Plant &amp; Machinery: Impair't brought forward</t>
  </si>
  <si>
    <t>TFI020-D</t>
  </si>
  <si>
    <t>FA: Plant &amp; Machinery: Impair't charged</t>
  </si>
  <si>
    <t>TFI030-D</t>
  </si>
  <si>
    <t>FA: Plant &amp; Machinery: Impair't released on disposal</t>
  </si>
  <si>
    <t>TFI040-D</t>
  </si>
  <si>
    <t>FA: Plant &amp; Machinery: Impair't - academy transfer in</t>
  </si>
  <si>
    <t>TFI050-D</t>
  </si>
  <si>
    <t>FA: Plant &amp; Machinery: Impair't - academy transfer out</t>
  </si>
  <si>
    <t>TFI060-D</t>
  </si>
  <si>
    <t>Furniture &amp; Equipment</t>
  </si>
  <si>
    <t>FA: Furniture &amp; Equipment: Cost brought forward</t>
  </si>
  <si>
    <t>TFC020-E</t>
  </si>
  <si>
    <t>FA: Furniture &amp; Equipment: Additons Free Schools PSBP</t>
  </si>
  <si>
    <t>TFC030-E</t>
  </si>
  <si>
    <t>FA: Furniture &amp; Equipment: Additions DfE Capital Grant</t>
  </si>
  <si>
    <t>TFC040-E</t>
  </si>
  <si>
    <t>FA: Furniture &amp; Equipment: Additons other capital grant</t>
  </si>
  <si>
    <t>TFC050-E</t>
  </si>
  <si>
    <t>FA: Furniture &amp; Equipment: Additions other</t>
  </si>
  <si>
    <t>FA: Furniture &amp; Equipment: Transfer on conversion (LA)</t>
  </si>
  <si>
    <t>TFC060-E</t>
  </si>
  <si>
    <t>FA: Furniture &amp; Equipment: Transfer on conversion (not LA)</t>
  </si>
  <si>
    <t>TFC070-E</t>
  </si>
  <si>
    <t>FA: Furniture &amp; Equipment: Transfer in - existing academy</t>
  </si>
  <si>
    <t>TFC080-E</t>
  </si>
  <si>
    <t>FA: Furniture &amp; Equipment: Donation from DfE</t>
  </si>
  <si>
    <t>TFC100-E</t>
  </si>
  <si>
    <t>FA: Furniture &amp; Equipment: Donations - not from DfE</t>
  </si>
  <si>
    <t>TFC110-E</t>
  </si>
  <si>
    <t>FA: Furniture &amp; Equipment: Disposals</t>
  </si>
  <si>
    <t>TFC120-E</t>
  </si>
  <si>
    <t>FA: Furniture &amp; Equipment: Transfer out of an academy</t>
  </si>
  <si>
    <t>TFC090-E</t>
  </si>
  <si>
    <t>FA: Furniture &amp; Equipment: Cost reclassification</t>
  </si>
  <si>
    <t>TFC140-E</t>
  </si>
  <si>
    <t>FA: Furniture &amp; Equipment: Cost revaluation</t>
  </si>
  <si>
    <t>TFC130-E</t>
  </si>
  <si>
    <t>FA: Furniture &amp; Equipment: Depr'n brought forward</t>
  </si>
  <si>
    <t>TFD020-E</t>
  </si>
  <si>
    <t>FA: Furniture &amp; Equipment: Depr'n charged</t>
  </si>
  <si>
    <t>TFD030-E</t>
  </si>
  <si>
    <t>FA: Furniture &amp; Equipment: Depr'n  - academy transfer in</t>
  </si>
  <si>
    <t>TFD050-E</t>
  </si>
  <si>
    <t>FA: Furniture &amp; Equipment: Depr'n  - academy transfer out</t>
  </si>
  <si>
    <t>TFD060-E</t>
  </si>
  <si>
    <t>FA: Furniture &amp; Equipment: Depr'n - eliminated on disposal</t>
  </si>
  <si>
    <t>TFD040-E</t>
  </si>
  <si>
    <t>FA: Furniture &amp; Equipment: Depr'n - revaluation</t>
  </si>
  <si>
    <t>TFD070-E</t>
  </si>
  <si>
    <t>FA: Furniture &amp; Equipment: Depr'n - reclassification</t>
  </si>
  <si>
    <t>TFD080-E</t>
  </si>
  <si>
    <t>FA: Furniture &amp; Equipment: Impair't brought forward</t>
  </si>
  <si>
    <t>TFI020-E</t>
  </si>
  <si>
    <t>FA: Furniture &amp; Equipment: Impair't charged</t>
  </si>
  <si>
    <t>TFI030-E</t>
  </si>
  <si>
    <t>FA: Furniture &amp; Equipment: Impair't released on disposal</t>
  </si>
  <si>
    <t>TFI040-E</t>
  </si>
  <si>
    <t>FA: Furniture &amp; Equipment: Impair't - academy transfer in</t>
  </si>
  <si>
    <t>TFI050-E</t>
  </si>
  <si>
    <t>FA: Furniture &amp; Equipment: Impair't - academy transfer out</t>
  </si>
  <si>
    <t>TFI060-E</t>
  </si>
  <si>
    <t>Computer Equipment</t>
  </si>
  <si>
    <t>FA: Computer Equipment: Cost brought forward</t>
  </si>
  <si>
    <t>TFC020-F</t>
  </si>
  <si>
    <t>FA: Computer Equipment: Additons Free Schools PSBP</t>
  </si>
  <si>
    <t>TFC030-F</t>
  </si>
  <si>
    <t>FA: Computer Equipment: Additions DfE Capital Grant</t>
  </si>
  <si>
    <t>TFC040-F</t>
  </si>
  <si>
    <t>FA: Computer Equipment: Additons other capital grant</t>
  </si>
  <si>
    <t>TFC050-F</t>
  </si>
  <si>
    <t>FA: Computer Equipment: Additions other</t>
  </si>
  <si>
    <t>FA: Computer Equipment: Transfer on conversion (LA)</t>
  </si>
  <si>
    <t>TFC060-F</t>
  </si>
  <si>
    <t>FA: Computer Equipment: Transfer on conversion (not LA)</t>
  </si>
  <si>
    <t>TFC070-F</t>
  </si>
  <si>
    <t>FA: Computer Equipment: Transfer in - existing academy</t>
  </si>
  <si>
    <t>TFC080-F</t>
  </si>
  <si>
    <t>FA: Computer Equipment: Donation from DfE</t>
  </si>
  <si>
    <t>TFC100-F</t>
  </si>
  <si>
    <t>FA: Computer Equipment: Donations - not from DfE</t>
  </si>
  <si>
    <t>TFC110-F</t>
  </si>
  <si>
    <t>FA: Computer Equipment: Disposals</t>
  </si>
  <si>
    <t>TFC120-F</t>
  </si>
  <si>
    <t>FA: Computer Equipment: Transfer out of an academy</t>
  </si>
  <si>
    <t>TFC090-F</t>
  </si>
  <si>
    <t>FA: Computer Equipment: Cost reclassification</t>
  </si>
  <si>
    <t>TFC140-F</t>
  </si>
  <si>
    <t>FA: Computer Equipment: Cost revaluation</t>
  </si>
  <si>
    <t>TFC130-F</t>
  </si>
  <si>
    <t>FA: Computer Equipment: Depr'n brought forward</t>
  </si>
  <si>
    <t>TFD020-F</t>
  </si>
  <si>
    <t>FA: Computer Equipment: Depr'n charged</t>
  </si>
  <si>
    <t>TFD030-F</t>
  </si>
  <si>
    <t>FA: Computer Equipment: Depr'n  - academy transfer in</t>
  </si>
  <si>
    <t>TFD050-F</t>
  </si>
  <si>
    <t>FA: Computer Equipment: Depr'n  - academy transfer out</t>
  </si>
  <si>
    <t>TFD060-F</t>
  </si>
  <si>
    <t>FA: Computer Equipment: Depr'n - eliminated on disposal</t>
  </si>
  <si>
    <t>TFD040-F</t>
  </si>
  <si>
    <t>FA: Computer Equipment: Depr'n - revaluation</t>
  </si>
  <si>
    <t>TFD070-F</t>
  </si>
  <si>
    <t>FA: Computer Equipment: Depr'n - reclassification</t>
  </si>
  <si>
    <t>TFD080-F</t>
  </si>
  <si>
    <t>FA: Computer Equipment: Impair't brought forward</t>
  </si>
  <si>
    <t>TFI020-F</t>
  </si>
  <si>
    <t>FA: Computer Equipment: Impair't charged</t>
  </si>
  <si>
    <t>TFI030-F</t>
  </si>
  <si>
    <t>FA: Computer Equipment: Impair't released on disposal</t>
  </si>
  <si>
    <t>TFI040-F</t>
  </si>
  <si>
    <t>FA: Computer Equipment: Impair't - academy transfer in</t>
  </si>
  <si>
    <t>TFI050-F</t>
  </si>
  <si>
    <t>FA: Computer Equipment: Impair't - academy transfer out</t>
  </si>
  <si>
    <t>TFI060-F</t>
  </si>
  <si>
    <t>Motor Vehicles</t>
  </si>
  <si>
    <t>FA: Motor Vehicles: Cost brought forward</t>
  </si>
  <si>
    <t>TFC020-G</t>
  </si>
  <si>
    <t>FA: Motor Vehicles: Additons Free Schools PSBP</t>
  </si>
  <si>
    <t>TFC030-G</t>
  </si>
  <si>
    <t>FA: Motor Vehicles: Additions DfE Capital Grant</t>
  </si>
  <si>
    <t>TFC040-G</t>
  </si>
  <si>
    <t>FA: Motor Vehicles: Additons other capital grant</t>
  </si>
  <si>
    <t>TFC050-G</t>
  </si>
  <si>
    <t>FA: Motor Vehicles: Additions other</t>
  </si>
  <si>
    <t>FA: Motor Vehicles: Transfer on conversion (LA)</t>
  </si>
  <si>
    <t>TFC060-G</t>
  </si>
  <si>
    <t>FA: Motor Vehicles: Transfer on conversion (not LA)</t>
  </si>
  <si>
    <t>TFC070-G</t>
  </si>
  <si>
    <t>FA: Motor Vehicles: Transfer in - existing academy</t>
  </si>
  <si>
    <t>TFC080-G</t>
  </si>
  <si>
    <t>FA: Motor Vehicles: Donation from DfE</t>
  </si>
  <si>
    <t>TFC100-G</t>
  </si>
  <si>
    <t>FA: Motor Vehicles: Donations - not from DfE</t>
  </si>
  <si>
    <t>TFC110-G</t>
  </si>
  <si>
    <t>FA: Motor Vehicles: Disposals</t>
  </si>
  <si>
    <t>TFC120-G</t>
  </si>
  <si>
    <t>FA: Motor Vehicles: Transfer out of an academy</t>
  </si>
  <si>
    <t>TFC090-G</t>
  </si>
  <si>
    <t>FA: Motor Vehicles: Cost reclassification</t>
  </si>
  <si>
    <t>TFC140-G</t>
  </si>
  <si>
    <t>FA: Motor Vehicles: Cost revaluation</t>
  </si>
  <si>
    <t>TFC130-G</t>
  </si>
  <si>
    <t>FA: Motor Vehicles: Depr'n brought forward</t>
  </si>
  <si>
    <t>TFD020-G</t>
  </si>
  <si>
    <t>FA: Motor Vehicles: Depr'n charged</t>
  </si>
  <si>
    <t>TFD030-G</t>
  </si>
  <si>
    <t>FA: Motor Vehicles: Depr'n  - academy transfer in</t>
  </si>
  <si>
    <t>TFD050-G</t>
  </si>
  <si>
    <t>FA: Motor Vehicles: Depr'n  - academy transfer out</t>
  </si>
  <si>
    <t>TFD060-G</t>
  </si>
  <si>
    <t>FA: Motor Vehicles: Depr'n - eliminated on disposal</t>
  </si>
  <si>
    <t>TFD040-G</t>
  </si>
  <si>
    <t>FA: Motor Vehicles: Depr'n - revaluation</t>
  </si>
  <si>
    <t>TFD070-G</t>
  </si>
  <si>
    <t>FA: Motor Vehicles: Depr'n - reclassification</t>
  </si>
  <si>
    <t>TFD080-G</t>
  </si>
  <si>
    <t>FA: Motor Vehicles: Impair't brought forward</t>
  </si>
  <si>
    <t>TFI020-G</t>
  </si>
  <si>
    <t>FA: Motor Vehicles: Impair't charged</t>
  </si>
  <si>
    <t>TFI030-G</t>
  </si>
  <si>
    <t>FA: Motor Vehicles: Impair't released on disposal</t>
  </si>
  <si>
    <t>TFI040-G</t>
  </si>
  <si>
    <t>FA: Motor Vehicles: Impair't - academy transfer in</t>
  </si>
  <si>
    <t>TFI050-G</t>
  </si>
  <si>
    <t>FA: Motor Vehicles: Impair't - academy transfer out</t>
  </si>
  <si>
    <t>TFI060-G</t>
  </si>
  <si>
    <t>Assets Under Construction</t>
  </si>
  <si>
    <t>FA: AUC: Cost brought forward</t>
  </si>
  <si>
    <t>TFC020-H</t>
  </si>
  <si>
    <t>FA: AUC: Additons Free Schools PSBP</t>
  </si>
  <si>
    <t>TFC030-H</t>
  </si>
  <si>
    <t>FA: AUC: Additions DfE Capital Grant</t>
  </si>
  <si>
    <t>TFC040-H</t>
  </si>
  <si>
    <t>FA: AUC: Additons other capital grant</t>
  </si>
  <si>
    <t>TFC050-H</t>
  </si>
  <si>
    <t>FA: AUC: Additions other</t>
  </si>
  <si>
    <t>FA: AUC: Transfer on conversion (LA)</t>
  </si>
  <si>
    <t>TFC060-H</t>
  </si>
  <si>
    <t>FA: AUC: Transfer on conversion (not LA)</t>
  </si>
  <si>
    <t>TFC070-H</t>
  </si>
  <si>
    <t>FA: AUC: Transfer in - existing academy</t>
  </si>
  <si>
    <t>TFC080-H</t>
  </si>
  <si>
    <t>FA: AUC: Donation from DfE</t>
  </si>
  <si>
    <t>TFC100-H</t>
  </si>
  <si>
    <t>FA: AUC: Donations - not from DfE</t>
  </si>
  <si>
    <t>TFC110-H</t>
  </si>
  <si>
    <t>FA: AUC: Disposals</t>
  </si>
  <si>
    <t>TFC120-H</t>
  </si>
  <si>
    <t>FA: AUC: Transfer out of an academy</t>
  </si>
  <si>
    <t>TFC090-H</t>
  </si>
  <si>
    <t>FA: AUC: Cost reclassification</t>
  </si>
  <si>
    <t>TFC140-H</t>
  </si>
  <si>
    <t>FA: AUC: Cost revaluation</t>
  </si>
  <si>
    <t>TFC130-H</t>
  </si>
  <si>
    <t>FA: AUC: Impair't brought forward</t>
  </si>
  <si>
    <t>TFI020-H</t>
  </si>
  <si>
    <t>FA: AUC: Impair't charged</t>
  </si>
  <si>
    <t>TFI030-H</t>
  </si>
  <si>
    <t>FA: AUC: Impair't released on disposal</t>
  </si>
  <si>
    <t>TFI040-H</t>
  </si>
  <si>
    <t>FA: AUC: Impair't - academy transfer in</t>
  </si>
  <si>
    <t>TFI050-H</t>
  </si>
  <si>
    <t>FA: AUC: Impair't - academy transfer out</t>
  </si>
  <si>
    <t>TFI060-H</t>
  </si>
  <si>
    <t>Software</t>
  </si>
  <si>
    <t>FA: Software: Cost brought forward</t>
  </si>
  <si>
    <t>Computer Software</t>
  </si>
  <si>
    <t>IFC020-A</t>
  </si>
  <si>
    <t>Intangible Fixed Assets</t>
  </si>
  <si>
    <t>FA: Software: Additions other</t>
  </si>
  <si>
    <t>IFC030-A</t>
  </si>
  <si>
    <t xml:space="preserve">Additions </t>
  </si>
  <si>
    <t>FA: Software: Transfer on conversion (LA)</t>
  </si>
  <si>
    <t xml:space="preserve">Transfers in </t>
  </si>
  <si>
    <t>IFC040-A</t>
  </si>
  <si>
    <t>FA: Software: Transfer on conversion (not LA)</t>
  </si>
  <si>
    <t>IFC050-A</t>
  </si>
  <si>
    <t>FA: Software: Transfer in - existing academy</t>
  </si>
  <si>
    <t>IFC060-A</t>
  </si>
  <si>
    <t xml:space="preserve">Transferred in on existing academies joining the trust </t>
  </si>
  <si>
    <t>Donations - other</t>
  </si>
  <si>
    <t>FA: Software: Donations - other</t>
  </si>
  <si>
    <t>IFC080-A</t>
  </si>
  <si>
    <t xml:space="preserve">Donations </t>
  </si>
  <si>
    <t>FA: Software: Disposals</t>
  </si>
  <si>
    <t>IFC090-A</t>
  </si>
  <si>
    <t>FA: Software: Transfer out of an academy</t>
  </si>
  <si>
    <t>IFC070-A</t>
  </si>
  <si>
    <t>FA: Software: Cost reclassification</t>
  </si>
  <si>
    <t>Cost Revaluation</t>
  </si>
  <si>
    <t>IFC100-A</t>
  </si>
  <si>
    <t>FA: Software: Cost revaluation</t>
  </si>
  <si>
    <t>Cost Reclassification</t>
  </si>
  <si>
    <t>IFC110-A</t>
  </si>
  <si>
    <t>Amortisation brought forward</t>
  </si>
  <si>
    <t>FA: Software: Amortisation brought forward</t>
  </si>
  <si>
    <t>IFA020-A</t>
  </si>
  <si>
    <t>Amortisation charged</t>
  </si>
  <si>
    <t>FA: Software: Amortisation charged</t>
  </si>
  <si>
    <t>Charged in year</t>
  </si>
  <si>
    <t>IFA030-A</t>
  </si>
  <si>
    <t>Amor'n  - academy transfer in</t>
  </si>
  <si>
    <t>FA: Software: Amor'n  - academy transfer in</t>
  </si>
  <si>
    <t>Depreciation transfer in</t>
  </si>
  <si>
    <t>IFA050-A</t>
  </si>
  <si>
    <t>Amor'n  - academy transfer out</t>
  </si>
  <si>
    <t>FA: Software: Amor'n  - academy transfer out</t>
  </si>
  <si>
    <t>Depn Disposals</t>
  </si>
  <si>
    <t>IFA060-A</t>
  </si>
  <si>
    <t>Amor'n - eliminated on disposal</t>
  </si>
  <si>
    <t>FA: Software: Amor'n - eliminated on disposal</t>
  </si>
  <si>
    <t>IFA040-A</t>
  </si>
  <si>
    <t>Amor'n - revaluation</t>
  </si>
  <si>
    <t>FA: Software: Amor'n - revaluation</t>
  </si>
  <si>
    <t>Revaluation Depn</t>
  </si>
  <si>
    <t>IFA070-A</t>
  </si>
  <si>
    <t>Amor'n - reclassification</t>
  </si>
  <si>
    <t>FA: Software: Amor'n - reclassification</t>
  </si>
  <si>
    <t>Reclassification Depn</t>
  </si>
  <si>
    <t>IFA080-A</t>
  </si>
  <si>
    <t>FA: Software: Impair't brought forward</t>
  </si>
  <si>
    <t>IFI020-A</t>
  </si>
  <si>
    <t>FA: Software: Impair't charged</t>
  </si>
  <si>
    <t>IFI030-A</t>
  </si>
  <si>
    <t>FA: Software: Impair't released on disposal</t>
  </si>
  <si>
    <t>IFI040-A</t>
  </si>
  <si>
    <t>FA: Software: Impair't - academy transfer in</t>
  </si>
  <si>
    <t>IFI050-A</t>
  </si>
  <si>
    <t>FA: Software: Impair't - academy transfer out</t>
  </si>
  <si>
    <t>IFI060-A</t>
  </si>
  <si>
    <t>Other Intangible Fixed Assets</t>
  </si>
  <si>
    <t>FA: Other Intangible FA: Cost brought forward</t>
  </si>
  <si>
    <t>Other</t>
  </si>
  <si>
    <t>IFC020-B</t>
  </si>
  <si>
    <t>FA: Other Intangible FA: Additions other</t>
  </si>
  <si>
    <t>IFC030-B</t>
  </si>
  <si>
    <t>FA: Other Intangible FA: Transfer on conversion (LA)</t>
  </si>
  <si>
    <t>IFC040-B</t>
  </si>
  <si>
    <t>FA: Other Intangible FA: Transfer on conversion (not LA)</t>
  </si>
  <si>
    <t>IFC050-B</t>
  </si>
  <si>
    <t>FA: Other Intangible FA: Transfer in - existing academy</t>
  </si>
  <si>
    <t>IFC060-B</t>
  </si>
  <si>
    <t>FA: Other Intangible FA: Donations - other</t>
  </si>
  <si>
    <t>IFC080-B</t>
  </si>
  <si>
    <t>FA: Other Intangible FA: Disposals</t>
  </si>
  <si>
    <t>IFC090-B</t>
  </si>
  <si>
    <t>FA: Other Intangible FA: Transfer out of an academy</t>
  </si>
  <si>
    <t>IFC070-B</t>
  </si>
  <si>
    <t>FA: Other Intangible FA: Cost reclassification</t>
  </si>
  <si>
    <t>IFC100-B</t>
  </si>
  <si>
    <t>FA: Other Intangible FA: Cost revaluation</t>
  </si>
  <si>
    <t>IFC110-B</t>
  </si>
  <si>
    <t>FA: Other Intangible FA: Amortisation brought forward</t>
  </si>
  <si>
    <t>IFA020-B</t>
  </si>
  <si>
    <t>FA: Other Intangible FA: Amortisation charged</t>
  </si>
  <si>
    <t>IFA030-B</t>
  </si>
  <si>
    <t>FA: Other Intangible FA: Amor'n  - academy transfer in</t>
  </si>
  <si>
    <t>IFA050-B</t>
  </si>
  <si>
    <t>FA: Other Intangible FA: Amor'n  - academy transfer out</t>
  </si>
  <si>
    <t>IFA060-B</t>
  </si>
  <si>
    <t>FA: Other Intangible FA: Amor'n - eliminated on disposal</t>
  </si>
  <si>
    <t>IFA040-B</t>
  </si>
  <si>
    <t>FA: Other Intangible FA: Amor'n - revaluation</t>
  </si>
  <si>
    <t>IFA070-B</t>
  </si>
  <si>
    <t>FA: Other Intangible FA: Amor'n - reclassification</t>
  </si>
  <si>
    <t>IFA080-B</t>
  </si>
  <si>
    <t>FA: Other Intangible FA: Impair't brought forward</t>
  </si>
  <si>
    <t>IFI020-B</t>
  </si>
  <si>
    <t>FA: Other Intangible FA: Impair't charged</t>
  </si>
  <si>
    <t>IFI030-B</t>
  </si>
  <si>
    <t>FA: Other Intangible FA: Impair't released on disposal</t>
  </si>
  <si>
    <t>IFI040-B</t>
  </si>
  <si>
    <t>FA: Other Intangible FA: Impair't - academy transfer in</t>
  </si>
  <si>
    <t>IFI050-B</t>
  </si>
  <si>
    <t>FA: Other Intangible FA: Impair't - academy transfer out</t>
  </si>
  <si>
    <t>IFI060-B</t>
  </si>
  <si>
    <t>Subsidiaries (cost)</t>
  </si>
  <si>
    <t>FA: Subsidiaries (cost): Cost brought forward</t>
  </si>
  <si>
    <t>NCI020-A</t>
  </si>
  <si>
    <t>Non-current Investments</t>
  </si>
  <si>
    <t>Non-current Investments - Subsidiaries (Cost)</t>
  </si>
  <si>
    <t>FA: Subsidiaries (cost): Additions</t>
  </si>
  <si>
    <t>NCI030-A</t>
  </si>
  <si>
    <t>FA: Subsidiaries (cost): Transfer on conversion (LA)</t>
  </si>
  <si>
    <t>Transfers in Conversion</t>
  </si>
  <si>
    <t>NCI040-A</t>
  </si>
  <si>
    <t>FA: Subsidiaries (cost): Transfer on conversion (not LA)</t>
  </si>
  <si>
    <t>NCI050-A</t>
  </si>
  <si>
    <t>FA: Subsidiaries (cost): Transfer in - existing academy</t>
  </si>
  <si>
    <t>Transfers in existing</t>
  </si>
  <si>
    <t>NCI060-A</t>
  </si>
  <si>
    <t>FA: Subsidiaries (cost): Disposals</t>
  </si>
  <si>
    <t>NCI080-A</t>
  </si>
  <si>
    <t>FA: Subsidiaries (cost): Transfer out of an academy</t>
  </si>
  <si>
    <t>NCI070-A</t>
  </si>
  <si>
    <t>Reclassified from current invest</t>
  </si>
  <si>
    <t>FA: Subsidiaries (cost): Reclassified from current invest</t>
  </si>
  <si>
    <t>NCI100-A</t>
  </si>
  <si>
    <t xml:space="preserve">Reclassification from current asset investments </t>
  </si>
  <si>
    <t>Reclassified to current invest</t>
  </si>
  <si>
    <t>FA: Subsidiaries (cost): Reclassified to current invest</t>
  </si>
  <si>
    <t>NCI110-A</t>
  </si>
  <si>
    <t xml:space="preserve">Reclassification to current asset investments </t>
  </si>
  <si>
    <t>Reclassified within fixed invest</t>
  </si>
  <si>
    <t>FA: Subsidiaries (cost): Reclassified within fixed invest</t>
  </si>
  <si>
    <t>NCI120-A</t>
  </si>
  <si>
    <t xml:space="preserve">Reclassification within non current investments </t>
  </si>
  <si>
    <t>FA: Subsidiaries (cost): Impair't charged</t>
  </si>
  <si>
    <t>NCI090-A</t>
  </si>
  <si>
    <t xml:space="preserve">Impairments </t>
  </si>
  <si>
    <t>Investment Properties (cost)</t>
  </si>
  <si>
    <t>FA: Investment Properties (cost): Cost brought forward</t>
  </si>
  <si>
    <t>NCI020-B</t>
  </si>
  <si>
    <t>Non-current Investments - Investment Property (Cost)</t>
  </si>
  <si>
    <t>FA: Investment Properties (cost): Additions</t>
  </si>
  <si>
    <t>NCI030-B</t>
  </si>
  <si>
    <t>FA: Investment Properties (cost): Transfer on conversion (LA)</t>
  </si>
  <si>
    <t>NCI040-B</t>
  </si>
  <si>
    <t>FA: Investment Properties (cost): Transfer on conversion (not LA)</t>
  </si>
  <si>
    <t>NCI050-B</t>
  </si>
  <si>
    <t>FA: Investment Properties (cost): Transfer in - existing academy</t>
  </si>
  <si>
    <t>NCI060-B</t>
  </si>
  <si>
    <t>FA: Investment Properties (cost): Disposals</t>
  </si>
  <si>
    <t>NCI080-B</t>
  </si>
  <si>
    <t>FA: Investment Properties (cost): Transfer out of an academy</t>
  </si>
  <si>
    <t>NCI070-B</t>
  </si>
  <si>
    <t>FA: Investment Properties (cost): Reclassified from current invest</t>
  </si>
  <si>
    <t>NCI100-B</t>
  </si>
  <si>
    <t>FA: Investment Properties (cost): Reclassified to current invest</t>
  </si>
  <si>
    <t>NCI110-B</t>
  </si>
  <si>
    <t>FA: Investment Properties (cost): Reclassified within fixed invest</t>
  </si>
  <si>
    <t>NCI120-B</t>
  </si>
  <si>
    <t>FA: Investment Properties (cost): Impair't charged</t>
  </si>
  <si>
    <t>NCI090-B</t>
  </si>
  <si>
    <t>Shares/Bonds (cost)</t>
  </si>
  <si>
    <t>FA: Shares/Bonds (cost): Cost brought forward</t>
  </si>
  <si>
    <t xml:space="preserve"> Share/bonds</t>
  </si>
  <si>
    <t>NCI020-C</t>
  </si>
  <si>
    <t>Non-current Investments - Shares/Bonds (Cost)</t>
  </si>
  <si>
    <t>FA: Shares/Bonds (cost): Additions</t>
  </si>
  <si>
    <t>NCI030-C</t>
  </si>
  <si>
    <t>FA: Shares/Bonds (cost): Transfer on conversion (LA)</t>
  </si>
  <si>
    <t>NCI040-C</t>
  </si>
  <si>
    <t>FA: Shares/Bonds (cost): Transfer on conversion (not LA)</t>
  </si>
  <si>
    <t>NCI050-C</t>
  </si>
  <si>
    <t>FA: Shares/Bonds (cost): Transfer in - existing academy</t>
  </si>
  <si>
    <t>NCI060-C</t>
  </si>
  <si>
    <t>FA: Shares/Bonds (cost): Disposals</t>
  </si>
  <si>
    <t>NCI080-C</t>
  </si>
  <si>
    <t>FA: Shares/Bonds (cost): Transfer out of an academy</t>
  </si>
  <si>
    <t>NCI070-C</t>
  </si>
  <si>
    <t>FA: Shares/Bonds (cost): Reclassified from current invest</t>
  </si>
  <si>
    <t>NCI100-C</t>
  </si>
  <si>
    <t>FA: Shares/Bonds (cost): Reclassified to current invest</t>
  </si>
  <si>
    <t>NCI110-C</t>
  </si>
  <si>
    <t>FA: Shares/Bonds (cost): Reclassified within fixed invest</t>
  </si>
  <si>
    <t>NCI120-C</t>
  </si>
  <si>
    <t>FA: Shares/Bonds (cost): Impair't charged</t>
  </si>
  <si>
    <t>NCI090-C</t>
  </si>
  <si>
    <t>Other Investments (cost)</t>
  </si>
  <si>
    <t>FA: Other Investments (cost): Cost brought forward</t>
  </si>
  <si>
    <t xml:space="preserve"> Others</t>
  </si>
  <si>
    <t>NCI020-D</t>
  </si>
  <si>
    <t>Non-current Investments - Other Investments (Cost)</t>
  </si>
  <si>
    <t>FA: Other Investments (cost): Additions</t>
  </si>
  <si>
    <t>NCI030-D</t>
  </si>
  <si>
    <t>FA: Other Investments (cost): Transfer on conversion (LA)</t>
  </si>
  <si>
    <t>NCI040-D</t>
  </si>
  <si>
    <t>FA: Other Investments (cost): Transfer on conversion (not LA)</t>
  </si>
  <si>
    <t>NCI050-D</t>
  </si>
  <si>
    <t>FA: Other Investments (cost): Transfer in - existing academy</t>
  </si>
  <si>
    <t>NCI060-D</t>
  </si>
  <si>
    <t>FA: Other Investments (cost): Disposals</t>
  </si>
  <si>
    <t>NCI080-D</t>
  </si>
  <si>
    <t>FA: Other Investments (cost): Transfer out of an academy</t>
  </si>
  <si>
    <t>NCI070-D</t>
  </si>
  <si>
    <t>FA: Other Investments (cost): Reclassified from current invest</t>
  </si>
  <si>
    <t>NCI100-D</t>
  </si>
  <si>
    <t>FA: Other Investments (cost): Reclassified to current invest</t>
  </si>
  <si>
    <t>NCI110-D</t>
  </si>
  <si>
    <t>FA: Other Investments (cost): Reclassified within fixed invest</t>
  </si>
  <si>
    <t>NCI120-D</t>
  </si>
  <si>
    <t>FA: Other Investments (cost): Impair't charged</t>
  </si>
  <si>
    <t>NCI090-D</t>
  </si>
  <si>
    <t>Investment Property (fair value)</t>
  </si>
  <si>
    <t>FA: Investment Property (FV): Cost brought forward</t>
  </si>
  <si>
    <t>Investment properties FV</t>
  </si>
  <si>
    <t>NCI020-E</t>
  </si>
  <si>
    <t>Non-current Investments - Investment Property (at Fair Value)</t>
  </si>
  <si>
    <t>FA: Investment Property (FV): Additions</t>
  </si>
  <si>
    <t>NCI030-E</t>
  </si>
  <si>
    <t>FA: Investment Property (FV): Transfer on conversion (LA)</t>
  </si>
  <si>
    <t>NCI040-E</t>
  </si>
  <si>
    <t>FA: Investment Property (FV): Transfer on conversion (not LA)</t>
  </si>
  <si>
    <t>NCI050-E</t>
  </si>
  <si>
    <t>FA: Investment Property (FV): Transfer in - existing academy</t>
  </si>
  <si>
    <t>NCI060-E</t>
  </si>
  <si>
    <t>FA: Investment Property (FV): Disposals</t>
  </si>
  <si>
    <t>NCI080-E</t>
  </si>
  <si>
    <t>FA: Investment Property (FV): Transfer out of an academy</t>
  </si>
  <si>
    <t>NCI070-E</t>
  </si>
  <si>
    <t>FA: Investment Property (FV): Reclassified from current invest</t>
  </si>
  <si>
    <t>NCI100-E</t>
  </si>
  <si>
    <t>FA: Investment Property (FV): Reclassified to current invest</t>
  </si>
  <si>
    <t>NCI110-E</t>
  </si>
  <si>
    <t>FA: Investment Property (FV): Reclassified within fixed invest</t>
  </si>
  <si>
    <t>NCI120-E</t>
  </si>
  <si>
    <t>Period end fair value gain/loss</t>
  </si>
  <si>
    <t>FA: Investment Property (FV): Period end fair value gain/loss</t>
  </si>
  <si>
    <t>Fair value Gain/Loss</t>
  </si>
  <si>
    <t>NCI090-E</t>
  </si>
  <si>
    <t>FA: Investment Property (FV): Impair't charged</t>
  </si>
  <si>
    <t>NCI130-E</t>
  </si>
  <si>
    <t xml:space="preserve">Period end fair value gain/(loss) </t>
  </si>
  <si>
    <t>Managed funds (fair value)</t>
  </si>
  <si>
    <t>FA: Managed funds (FV): Cost brought forward</t>
  </si>
  <si>
    <t>Share/bonds FV</t>
  </si>
  <si>
    <t>NCI020-F</t>
  </si>
  <si>
    <t>Non-current Investments - Managed Funds (at Fair Value)</t>
  </si>
  <si>
    <t>FA: Managed funds (FV): Additions</t>
  </si>
  <si>
    <t>NCI030-F</t>
  </si>
  <si>
    <t>FA: Managed funds (FV): Transfer on conversion (LA)</t>
  </si>
  <si>
    <t>NCI040-F</t>
  </si>
  <si>
    <t>FA: Managed funds (FV): Transfer on conversion (not LA)</t>
  </si>
  <si>
    <t>NCI050-F</t>
  </si>
  <si>
    <t>FA: Managed funds (FV): Transfer in - existing academy</t>
  </si>
  <si>
    <t>NCI060-F</t>
  </si>
  <si>
    <t>FA: Managed funds (FV): Disposals</t>
  </si>
  <si>
    <t>NCI080-F</t>
  </si>
  <si>
    <t>FA: Managed funds (FV): Transfer out of an academy</t>
  </si>
  <si>
    <t>NCI070-F</t>
  </si>
  <si>
    <t>FA: Managed funds (FV): Reclassified from current invest</t>
  </si>
  <si>
    <t>NCI100-F</t>
  </si>
  <si>
    <t>FA: Managed funds (FV): Reclassified to current invest</t>
  </si>
  <si>
    <t>NCI110-F</t>
  </si>
  <si>
    <t>FA: Managed funds (FV): Reclassified within fixed invest</t>
  </si>
  <si>
    <t>NCI120-F</t>
  </si>
  <si>
    <t>FA: Managed funds (FV): Period end fair value gain/loss</t>
  </si>
  <si>
    <t>NCI090-F</t>
  </si>
  <si>
    <t>FA: Managed funds (FV): Impair't charged</t>
  </si>
  <si>
    <t>NCI130-F</t>
  </si>
  <si>
    <t>Cash Deposits (fair value)</t>
  </si>
  <si>
    <t>FA: Cash Deposits (FV): Cost brought forward</t>
  </si>
  <si>
    <t>Others FV</t>
  </si>
  <si>
    <t>NCI020-G</t>
  </si>
  <si>
    <t>Non-current Investments - Cash Deposits (at Fair Value)</t>
  </si>
  <si>
    <t>FA: Cash Deposits (FV): Additions</t>
  </si>
  <si>
    <t>NCI030-G</t>
  </si>
  <si>
    <t>FA: Cash Deposits (FV): Transfer on conversion (LA)</t>
  </si>
  <si>
    <t>NCI040-G</t>
  </si>
  <si>
    <t>FA: Cash Deposits (FV): Transfer on conversion (not LA)</t>
  </si>
  <si>
    <t>NCI050-G</t>
  </si>
  <si>
    <t>FA: Cash Deposits (FV): Transfer in - existing academy</t>
  </si>
  <si>
    <t>NCI060-G</t>
  </si>
  <si>
    <t>FA: Cash Deposits (FV): Disposals</t>
  </si>
  <si>
    <t>NCI080-G</t>
  </si>
  <si>
    <t>FA: Cash Deposits (FV): Transfer out of an academy</t>
  </si>
  <si>
    <t>NCI070-G</t>
  </si>
  <si>
    <t>FA: Cash Deposits (FV): Reclassified from current invest</t>
  </si>
  <si>
    <t>NCI100-G</t>
  </si>
  <si>
    <t>FA: Cash Deposits (FV): Reclassified to current invest</t>
  </si>
  <si>
    <t>NCI110-G</t>
  </si>
  <si>
    <t>FA: Cash Deposits (FV): Reclassified within fixed invest</t>
  </si>
  <si>
    <t>NCI120-G</t>
  </si>
  <si>
    <t>FA: Cash Deposits (FV): Period end fair value gain/loss</t>
  </si>
  <si>
    <t>NCI090-G</t>
  </si>
  <si>
    <t>FA: Cash Deposits (FV): Impair't charged</t>
  </si>
  <si>
    <t>NCI130-G</t>
  </si>
  <si>
    <t>Shares/Bonds (fair value)</t>
  </si>
  <si>
    <t>FA: Shares/Bonds (FV): Cost brought forward</t>
  </si>
  <si>
    <t>NCI020-H</t>
  </si>
  <si>
    <t>Non-current Investments - Shares/Bonds (at Fair Value)</t>
  </si>
  <si>
    <t>FA: Shares/Bonds (FV): Additions</t>
  </si>
  <si>
    <t>NCI030-H</t>
  </si>
  <si>
    <t>FA: Shares/Bonds (FV): Transfer on conversion (LA)</t>
  </si>
  <si>
    <t>NCI040-H</t>
  </si>
  <si>
    <t>FA: Shares/Bonds (FV): Transfer on conversion (not LA)</t>
  </si>
  <si>
    <t>NCI050-H</t>
  </si>
  <si>
    <t>FA: Shares/Bonds (FV): Transfer in - existing academy</t>
  </si>
  <si>
    <t>NCI060-H</t>
  </si>
  <si>
    <t>FA: Shares/Bonds (FV): Disposals</t>
  </si>
  <si>
    <t>NCI080-H</t>
  </si>
  <si>
    <t>FA: Shares/Bonds (FV): Transfer out of an academy</t>
  </si>
  <si>
    <t>NCI070-H</t>
  </si>
  <si>
    <t>FA: Shares/Bonds (FV): Reclassified from current invest</t>
  </si>
  <si>
    <t>NCI100-H</t>
  </si>
  <si>
    <t>FA: Shares/Bonds (FV): Reclassified to current invest</t>
  </si>
  <si>
    <t>NCI110-H</t>
  </si>
  <si>
    <t>FA: Shares/Bonds (FV): Reclassified within fixed invest</t>
  </si>
  <si>
    <t>NCI120-H</t>
  </si>
  <si>
    <t>FA: Shares/Bonds (FV): Period end fair value gain/loss</t>
  </si>
  <si>
    <t>NCI090-H</t>
  </si>
  <si>
    <t>FA: Shares/Bonds (FV): Impair't charged</t>
  </si>
  <si>
    <t>NCI130-H</t>
  </si>
  <si>
    <t>Other Investments (fair value)</t>
  </si>
  <si>
    <t>FA: Other Investments (FV): Cost brought forward</t>
  </si>
  <si>
    <t>NCI020-I</t>
  </si>
  <si>
    <t>Non-current Investments - Other Investments (at Fair Value)</t>
  </si>
  <si>
    <t>FA: Other Investments (FV): Additions</t>
  </si>
  <si>
    <t>NCI030-I</t>
  </si>
  <si>
    <t>FA: Other Investments (FV): Transfer on conversion (LA)</t>
  </si>
  <si>
    <t>NCI040-I</t>
  </si>
  <si>
    <t>FA: Other Investments (FV): Transfer on conversion (not LA)</t>
  </si>
  <si>
    <t>NCI050-I</t>
  </si>
  <si>
    <t>FA: Other Investments (FV): Transfer in - existing academy</t>
  </si>
  <si>
    <t>NCI060-I</t>
  </si>
  <si>
    <t>FA: Other Investments (FV): Disposals</t>
  </si>
  <si>
    <t>NCI080-I</t>
  </si>
  <si>
    <t>FA: Other Investments (FV): Transfer out of an academy</t>
  </si>
  <si>
    <t>NCI070-I</t>
  </si>
  <si>
    <t>FA: Other Investments (FV): Reclassified from current invest</t>
  </si>
  <si>
    <t>NCI100-I</t>
  </si>
  <si>
    <t>FA: Other Investments (FV): Reclassified to current invest</t>
  </si>
  <si>
    <t>NCI110-I</t>
  </si>
  <si>
    <t>FA: Other Investments (FV): Reclassified within fixed invest</t>
  </si>
  <si>
    <t>NCI120-I</t>
  </si>
  <si>
    <t>FA: Other Investments (FV): Period end fair value gain/loss</t>
  </si>
  <si>
    <t>NCI090-I</t>
  </si>
  <si>
    <t>FA: Other Investments (FV): Impair't charged</t>
  </si>
  <si>
    <t>NCI130-I</t>
  </si>
  <si>
    <t>Current Assets</t>
  </si>
  <si>
    <t>CA: Subsidiaries (cost): Cost brought forward</t>
  </si>
  <si>
    <t>CUI020-A</t>
  </si>
  <si>
    <t>Current Investments</t>
  </si>
  <si>
    <t>Current Investments - Subsidiaries (Cost)</t>
  </si>
  <si>
    <t>CA: Subsidiaries (cost): Additions</t>
  </si>
  <si>
    <t>CUI030-A</t>
  </si>
  <si>
    <t>CA: Subsidiaries (cost): Transfer on conversion (LA)</t>
  </si>
  <si>
    <t>CUI040-A</t>
  </si>
  <si>
    <t>CA: Subsidiaries (cost): Transfer on conversion (not LA)</t>
  </si>
  <si>
    <t>CUI050-A</t>
  </si>
  <si>
    <t>CA: Subsidiaries (cost): Transfer in - existing academy</t>
  </si>
  <si>
    <t>CUI060-A</t>
  </si>
  <si>
    <t>CA: Subsidiaries (cost): Disposals</t>
  </si>
  <si>
    <t>CUI080-A</t>
  </si>
  <si>
    <t>CA: Subsidiaries (cost): Transfer out of an academy</t>
  </si>
  <si>
    <t>CUI070-A</t>
  </si>
  <si>
    <t>Reclassified from fixed invest</t>
  </si>
  <si>
    <t>CA: Subsidiaries (cost): Reclassified from fixed invest</t>
  </si>
  <si>
    <t>CUI100-A</t>
  </si>
  <si>
    <t xml:space="preserve">Reclassification from non-current asset investments </t>
  </si>
  <si>
    <t>Reclassified to fixed invest</t>
  </si>
  <si>
    <t>CA: Subsidiaries (cost): Reclassified to fixed invest</t>
  </si>
  <si>
    <t>CUI110-A</t>
  </si>
  <si>
    <t xml:space="preserve">Reclassification to non-current asset investments </t>
  </si>
  <si>
    <t>Reclassify within current invest</t>
  </si>
  <si>
    <t>CA: Subsidiaries (cost): Reclassify within current invest</t>
  </si>
  <si>
    <t>CUI120-A</t>
  </si>
  <si>
    <t xml:space="preserve">Reclassification within current asset investments </t>
  </si>
  <si>
    <t>CA: Subsidiaries (cost): Impair't charged</t>
  </si>
  <si>
    <t>CUI090-A</t>
  </si>
  <si>
    <t>CA: Investment Properties (cost): Cost brought forward</t>
  </si>
  <si>
    <t>CUI020-B</t>
  </si>
  <si>
    <t>Current Investments - Investment Property (Cost)</t>
  </si>
  <si>
    <t>CA: Investment Properties (cost): Additions</t>
  </si>
  <si>
    <t>CUI030-B</t>
  </si>
  <si>
    <t>CA: Investment Properties (cost): Transfer on conversion (LA)</t>
  </si>
  <si>
    <t>CUI040-B</t>
  </si>
  <si>
    <t>CA: Investment Properties (cost): Transfer on conversion (not LA)</t>
  </si>
  <si>
    <t>CUI050-B</t>
  </si>
  <si>
    <t>CA: Investment Properties (cost): Transfer in - existing academy</t>
  </si>
  <si>
    <t>CUI060-B</t>
  </si>
  <si>
    <t>CA: Investment Properties (cost): Disposals</t>
  </si>
  <si>
    <t>CUI080-B</t>
  </si>
  <si>
    <t>CA: Investment Properties (cost): Transfer out of an academy</t>
  </si>
  <si>
    <t>CUI070-B</t>
  </si>
  <si>
    <t>CA: Investment Properties (cost): Reclassified from fixed invest</t>
  </si>
  <si>
    <t>CUI100-B</t>
  </si>
  <si>
    <t>CA: Investment Properties (cost): Reclassified to fixed invest</t>
  </si>
  <si>
    <t>CUI110-B</t>
  </si>
  <si>
    <t>CA: Investment Properties (cost): Reclassify within current invest</t>
  </si>
  <si>
    <t>CUI120-B</t>
  </si>
  <si>
    <t>CA: Investment Properties (cost): Impair't charged</t>
  </si>
  <si>
    <t>CUI090-B</t>
  </si>
  <si>
    <t>CA: Shares/Bonds (cost): Cost brought forward</t>
  </si>
  <si>
    <t>CUI020-C</t>
  </si>
  <si>
    <t>Current Investments - Shares/Bonds (Cost)</t>
  </si>
  <si>
    <t>CA: Shares/Bonds (cost): Additions</t>
  </si>
  <si>
    <t>CUI030-C</t>
  </si>
  <si>
    <t>CA: Shares/Bonds (cost): Transfer on conversion (LA)</t>
  </si>
  <si>
    <t>CUI040-C</t>
  </si>
  <si>
    <t>CA: Shares/Bonds (cost): Transfer on conversion (not LA)</t>
  </si>
  <si>
    <t>CUI050-C</t>
  </si>
  <si>
    <t>CA: Shares/Bonds (cost): Transfer in - existing academy</t>
  </si>
  <si>
    <t>CUI060-C</t>
  </si>
  <si>
    <t>CA: Shares/Bonds (cost): Disposals</t>
  </si>
  <si>
    <t>CUI080-C</t>
  </si>
  <si>
    <t>CA: Shares/Bonds (cost): Transfer out of an academy</t>
  </si>
  <si>
    <t>CUI070-C</t>
  </si>
  <si>
    <t>CA: Shares/Bonds (cost): Reclassified from fixed invest</t>
  </si>
  <si>
    <t>CUI100-C</t>
  </si>
  <si>
    <t>CA: Shares/Bonds (cost): Reclassified to fixed invest</t>
  </si>
  <si>
    <t>CUI110-C</t>
  </si>
  <si>
    <t>CA: Shares/Bonds (cost): Reclassify within current invest</t>
  </si>
  <si>
    <t>CUI120-C</t>
  </si>
  <si>
    <t>CA: Shares/Bonds (cost): Impair't charged</t>
  </si>
  <si>
    <t>CUI090-C</t>
  </si>
  <si>
    <t>CA: Other Investments (cost): Cost brought forward</t>
  </si>
  <si>
    <t>CUI020-D</t>
  </si>
  <si>
    <t>Current Investments - Other Investments (Cost)</t>
  </si>
  <si>
    <t>CA: Other Investments (cost): Additions</t>
  </si>
  <si>
    <t>CUI030-D</t>
  </si>
  <si>
    <t>CA: Other Investments (cost): Transfer on conversion (LA)</t>
  </si>
  <si>
    <t>CUI040-D</t>
  </si>
  <si>
    <t>CA: Other Investments (cost): Transfer on conversion (not LA)</t>
  </si>
  <si>
    <t>CUI050-D</t>
  </si>
  <si>
    <t>CA: Other Investments (cost): Transfer in - existing academy</t>
  </si>
  <si>
    <t>CUI060-D</t>
  </si>
  <si>
    <t>CA: Other Investments (cost): Disposals</t>
  </si>
  <si>
    <t>CUI080-D</t>
  </si>
  <si>
    <t>CA: Other Investments (cost): Transfer out of an academy</t>
  </si>
  <si>
    <t>CUI070-D</t>
  </si>
  <si>
    <t>CA: Other Investments (cost): Reclassified from fixed invest</t>
  </si>
  <si>
    <t>CUI100-D</t>
  </si>
  <si>
    <t>CA: Other Investments (cost): Reclassified to fixed invest</t>
  </si>
  <si>
    <t>CUI110-D</t>
  </si>
  <si>
    <t>CA: Other Investments (cost): Reclassify within current invest</t>
  </si>
  <si>
    <t>CUI120-D</t>
  </si>
  <si>
    <t>CA: Other Investments (cost): Impair't charged</t>
  </si>
  <si>
    <t>CUI090-D</t>
  </si>
  <si>
    <t>CA: Investment Property (FV): Cost brought forward</t>
  </si>
  <si>
    <t>CUI020-E</t>
  </si>
  <si>
    <t>Current Investments - Investment Property (at Fair Value)</t>
  </si>
  <si>
    <t>CA: Investment Property (FV): Additions</t>
  </si>
  <si>
    <t>CUI030-E</t>
  </si>
  <si>
    <t>CA: Investment Property (FV): Transfer on conversion (LA)</t>
  </si>
  <si>
    <t>CUI040-E</t>
  </si>
  <si>
    <t>CA: Investment Property (FV): Transfer on conversion (not LA)</t>
  </si>
  <si>
    <t>CUI050-E</t>
  </si>
  <si>
    <t>CA: Investment Property (FV): Transfer in - existing academy</t>
  </si>
  <si>
    <t>CUI060-E</t>
  </si>
  <si>
    <t>CA: Investment Property (FV): Disposals</t>
  </si>
  <si>
    <t>CUI080-E</t>
  </si>
  <si>
    <t>CA: Investment Property (FV): Transfer out of an academy</t>
  </si>
  <si>
    <t>CUI070-E</t>
  </si>
  <si>
    <t>CA: Investment Property (FV): Reclassified from fixed invest</t>
  </si>
  <si>
    <t>CUI100-E</t>
  </si>
  <si>
    <t>CA: Investment Property (FV): Reclassified to fixed invest</t>
  </si>
  <si>
    <t>CUI110-E</t>
  </si>
  <si>
    <t>CA: Investment Property (FV): Reclassify within current invest</t>
  </si>
  <si>
    <t>CUI120-E</t>
  </si>
  <si>
    <t>CA: Investment Property (FV): Period end fair value gain/loss</t>
  </si>
  <si>
    <t>CUI130-E</t>
  </si>
  <si>
    <t>CA: Investment Property (FV): Impair't charged</t>
  </si>
  <si>
    <t>CUI090-E</t>
  </si>
  <si>
    <t>CA: Managed funds (FV): Cost brought forward</t>
  </si>
  <si>
    <t>CUI020-F</t>
  </si>
  <si>
    <t>Current Investments - Managed Funds (at Fair Value)</t>
  </si>
  <si>
    <t>CA: Managed funds (FV): Additions</t>
  </si>
  <si>
    <t>CUI030-F</t>
  </si>
  <si>
    <t>CA: Managed funds (FV): Transfer on conversion (LA)</t>
  </si>
  <si>
    <t>CUI040-F</t>
  </si>
  <si>
    <t>CA: Managed funds (FV): Transfer on conversion (not LA)</t>
  </si>
  <si>
    <t>CUI050-F</t>
  </si>
  <si>
    <t>CA: Managed funds (FV): Transfer in - existing academy</t>
  </si>
  <si>
    <t>CUI060-F</t>
  </si>
  <si>
    <t>CA: Managed funds (FV): Disposals</t>
  </si>
  <si>
    <t>CUI080-F</t>
  </si>
  <si>
    <t>CA: Managed funds (FV): Transfer out of an academy</t>
  </si>
  <si>
    <t>CUI070-F</t>
  </si>
  <si>
    <t>CA: Managed funds (FV): Reclassified from fixed invest</t>
  </si>
  <si>
    <t>CUI100-F</t>
  </si>
  <si>
    <t>CA: Managed funds (FV): Reclassified to fixed invest</t>
  </si>
  <si>
    <t>CUI110-F</t>
  </si>
  <si>
    <t>CA: Managed funds (FV): Reclassify within current invest</t>
  </si>
  <si>
    <t>CUI120-F</t>
  </si>
  <si>
    <t>CA: Managed funds (FV): Period end fair value gain/loss</t>
  </si>
  <si>
    <t>CUI130-F</t>
  </si>
  <si>
    <t>CA: Managed funds (FV): Impair't charged</t>
  </si>
  <si>
    <t>CUI090-F</t>
  </si>
  <si>
    <t>CA: Cash Deposits (FV): Cost brought forward</t>
  </si>
  <si>
    <t>CUI020-G</t>
  </si>
  <si>
    <t>Current Investments - Cash Deposits (at Fair Value)</t>
  </si>
  <si>
    <t>CA: Cash Deposits (FV): Additions</t>
  </si>
  <si>
    <t>CUI030-G</t>
  </si>
  <si>
    <t>CA: Cash Deposits (FV): Transfer on conversion (LA)</t>
  </si>
  <si>
    <t>CUI040-G</t>
  </si>
  <si>
    <t>CA: Cash Deposits (FV): Transfer on conversion (not LA)</t>
  </si>
  <si>
    <t>CUI050-G</t>
  </si>
  <si>
    <t>CA: Cash Deposits (FV): Transfer in - existing academy</t>
  </si>
  <si>
    <t>CUI060-G</t>
  </si>
  <si>
    <t>CA: Cash Deposits (FV): Disposals</t>
  </si>
  <si>
    <t>CUI080-G</t>
  </si>
  <si>
    <t>CA: Cash Deposits (FV): Transfer out of an academy</t>
  </si>
  <si>
    <t>CUI070-G</t>
  </si>
  <si>
    <t>CA: Cash Deposits (FV): Reclassified from fixed invest</t>
  </si>
  <si>
    <t>CUI100-G</t>
  </si>
  <si>
    <t>CA: Cash Deposits (FV): Reclassified to fixed invest</t>
  </si>
  <si>
    <t>CUI110-G</t>
  </si>
  <si>
    <t>CA: Cash Deposits (FV): Reclassify within current invest</t>
  </si>
  <si>
    <t>CUI120-G</t>
  </si>
  <si>
    <t>CA: Cash Deposits (FV): Period end fair value gain/loss</t>
  </si>
  <si>
    <t>CUI130-G</t>
  </si>
  <si>
    <t>CA: Cash Deposits (FV): Impair't charged</t>
  </si>
  <si>
    <t>CUI090-G</t>
  </si>
  <si>
    <t>CA: Shares/Bonds (FV): Cost brought forward</t>
  </si>
  <si>
    <t>CUI020-H</t>
  </si>
  <si>
    <t>Current Investments - Shares/Bonds (at Fair Value)</t>
  </si>
  <si>
    <t>CA: Shares/Bonds (FV): Additions</t>
  </si>
  <si>
    <t>CUI030-H</t>
  </si>
  <si>
    <t>CA: Shares/Bonds (FV): Transfer on conversion (LA)</t>
  </si>
  <si>
    <t>CUI040-H</t>
  </si>
  <si>
    <t>CA: Shares/Bonds (FV): Transfer on conversion (not LA)</t>
  </si>
  <si>
    <t>CUI050-H</t>
  </si>
  <si>
    <t>CA: Shares/Bonds (FV): Transfer in - existing academy</t>
  </si>
  <si>
    <t>CUI060-H</t>
  </si>
  <si>
    <t>CA: Shares/Bonds (FV): Disposals</t>
  </si>
  <si>
    <t>CUI080-H</t>
  </si>
  <si>
    <t>CA: Shares/Bonds (FV): Transfer out of an academy</t>
  </si>
  <si>
    <t>CUI070-H</t>
  </si>
  <si>
    <t>CA: Shares/Bonds (FV): Reclassified from fixed invest</t>
  </si>
  <si>
    <t>CUI100-H</t>
  </si>
  <si>
    <t>CA: Shares/Bonds (FV): Reclassified to fixed invest</t>
  </si>
  <si>
    <t>CUI110-H</t>
  </si>
  <si>
    <t>CA: Shares/Bonds (FV): Reclassify within current invest</t>
  </si>
  <si>
    <t>CUI120-H</t>
  </si>
  <si>
    <t>CA: Shares/Bonds (FV): Period end fair value gain/loss</t>
  </si>
  <si>
    <t>CUI130-H</t>
  </si>
  <si>
    <t>CA: Shares/Bonds (FV): Impair't charged</t>
  </si>
  <si>
    <t>CUI090-H</t>
  </si>
  <si>
    <t>CA: Other Investments (FV): Cost brought forward</t>
  </si>
  <si>
    <t>CUI020-I</t>
  </si>
  <si>
    <t>Current Investments - Other Investments (at Fair Value)</t>
  </si>
  <si>
    <t>CA: Other Investments (FV): Additions</t>
  </si>
  <si>
    <t>CUI030-I</t>
  </si>
  <si>
    <t>CA: Other Investments (FV): Transfer on conversion (LA)</t>
  </si>
  <si>
    <t>CUI040-I</t>
  </si>
  <si>
    <t>CA: Other Investments (FV): Transfer on conversion (not LA)</t>
  </si>
  <si>
    <t>CUI050-I</t>
  </si>
  <si>
    <t>CA: Other Investments (FV): Transfer in - existing academy</t>
  </si>
  <si>
    <t>CUI060-I</t>
  </si>
  <si>
    <t>CA: Other Investments (FV): Disposals</t>
  </si>
  <si>
    <t>CUI080-I</t>
  </si>
  <si>
    <t>CA: Other Investments (FV): Transfer out of an academy</t>
  </si>
  <si>
    <t>CUI070-I</t>
  </si>
  <si>
    <t>CA: Other Investments (FV): Reclassified from fixed invest</t>
  </si>
  <si>
    <t>CUI100-I</t>
  </si>
  <si>
    <t>CA: Other Investments (FV): Reclassified to fixed invest</t>
  </si>
  <si>
    <t>CUI110-I</t>
  </si>
  <si>
    <t>CA: Other Investments (FV): Reclassify within current invest</t>
  </si>
  <si>
    <t>CUI120-I</t>
  </si>
  <si>
    <t>CA: Other Investments (FV): Period end fair value gain/loss</t>
  </si>
  <si>
    <t>CUI130-I</t>
  </si>
  <si>
    <t>CA: Other Investments (FV): Impair't charged</t>
  </si>
  <si>
    <t>CUI090-I</t>
  </si>
  <si>
    <t>CA: Stock: Stock</t>
  </si>
  <si>
    <t>STO010</t>
  </si>
  <si>
    <t>Debtors &lt;1 year</t>
  </si>
  <si>
    <t>Debtors control account</t>
  </si>
  <si>
    <t>CA: Debtors &lt;1 year: Debtors control account</t>
  </si>
  <si>
    <t>Trade debtors</t>
  </si>
  <si>
    <t>DEB010-A</t>
  </si>
  <si>
    <t xml:space="preserve">Trade debtors before bad debt </t>
  </si>
  <si>
    <t>Bad Debts</t>
  </si>
  <si>
    <t>CA: Debtors &lt;1 year: Bad Debts</t>
  </si>
  <si>
    <t>DEB020-A</t>
  </si>
  <si>
    <t xml:space="preserve">Bad debts  </t>
  </si>
  <si>
    <t>Accrued DfE capital grant</t>
  </si>
  <si>
    <t>CA: Debtors &lt;1 year: Accrued DfE capital grant</t>
  </si>
  <si>
    <t>Prepayments and accrued income</t>
  </si>
  <si>
    <t>DEB030-A</t>
  </si>
  <si>
    <t xml:space="preserve">Accrued capital grant DfE/ESFA </t>
  </si>
  <si>
    <t>Accrued capital grants</t>
  </si>
  <si>
    <t>CA: Debtors &lt;1 year: Accrued capital grants</t>
  </si>
  <si>
    <t>DEB040-A</t>
  </si>
  <si>
    <t xml:space="preserve">Accrued capital grant - other </t>
  </si>
  <si>
    <t>Accrued DfE revenue grant</t>
  </si>
  <si>
    <t>CA: Debtors &lt;1 year: Accrued DfE revenue grant</t>
  </si>
  <si>
    <t>DEB050-A</t>
  </si>
  <si>
    <t xml:space="preserve">Accrued revenue grants DFE/ESFA </t>
  </si>
  <si>
    <t>Accrued revenue grant</t>
  </si>
  <si>
    <t>CA: Debtors &lt;1 year: Accrued revenue grant</t>
  </si>
  <si>
    <t>DEB060-A</t>
  </si>
  <si>
    <t xml:space="preserve">Accrued revenue grants - other </t>
  </si>
  <si>
    <t>Accrued income - other</t>
  </si>
  <si>
    <t>CA: Debtors &lt;1 year: Accrued income - other</t>
  </si>
  <si>
    <t>DEB080-A</t>
  </si>
  <si>
    <t xml:space="preserve">Accrued income </t>
  </si>
  <si>
    <t>Prepayments</t>
  </si>
  <si>
    <t>CA: Debtors &lt;1 year: Prepayments</t>
  </si>
  <si>
    <t>DEB070-A</t>
  </si>
  <si>
    <t xml:space="preserve">Prepayments </t>
  </si>
  <si>
    <t>VAT recoverable</t>
  </si>
  <si>
    <t>CA: Debtors &lt;1 year: VAT recoverable</t>
  </si>
  <si>
    <t>DEB090-A</t>
  </si>
  <si>
    <t xml:space="preserve">VAT recoverable </t>
  </si>
  <si>
    <t>PFI payment</t>
  </si>
  <si>
    <t>CA: Debtors &lt;1 year: PFI payment</t>
  </si>
  <si>
    <t>PFI debtor</t>
  </si>
  <si>
    <t>DEB100-A</t>
  </si>
  <si>
    <t xml:space="preserve">PFI payment </t>
  </si>
  <si>
    <t>Other Debtors</t>
  </si>
  <si>
    <t>CA: Debtors &lt;1 year: Other Debtors</t>
  </si>
  <si>
    <t xml:space="preserve">Other debtors </t>
  </si>
  <si>
    <t>DEB110-A</t>
  </si>
  <si>
    <t>Debtors &gt;1 year</t>
  </si>
  <si>
    <t>Trade Debtors</t>
  </si>
  <si>
    <t>CA: Debtors &gt;1 year: Trade Debtors</t>
  </si>
  <si>
    <t>Trade debtors &gt; 1 yr</t>
  </si>
  <si>
    <t>DEB010-B</t>
  </si>
  <si>
    <t>CA: Debtors &gt;1 year: Bad Debts</t>
  </si>
  <si>
    <t>DEB020-B</t>
  </si>
  <si>
    <t>CA: Debtors &gt;1 year: Accrued DfE capital grant</t>
  </si>
  <si>
    <t>P&amp;AI &gt; 1 Yr</t>
  </si>
  <si>
    <t>DEB030-B</t>
  </si>
  <si>
    <t>CA: Debtors &gt;1 year: Accrued capital grants</t>
  </si>
  <si>
    <t>DEB040-B</t>
  </si>
  <si>
    <t>CA: Debtors &gt;1 year: Accrued DfE revenue grant</t>
  </si>
  <si>
    <t>DEB050-B</t>
  </si>
  <si>
    <t>CA: Debtors &gt;1 year: Accrued revenue grant</t>
  </si>
  <si>
    <t>DEB060-B</t>
  </si>
  <si>
    <t>CA: Debtors &gt;1 year: Accrued income - other</t>
  </si>
  <si>
    <t>DEB080-B</t>
  </si>
  <si>
    <t>CA: Debtors &gt;1 year: Prepayments</t>
  </si>
  <si>
    <t>DEB070-B</t>
  </si>
  <si>
    <t>CA: Debtors &gt;1 year: VAT recoverable</t>
  </si>
  <si>
    <t>VAT recoverable &gt; 1 yr</t>
  </si>
  <si>
    <t>DEB090-B</t>
  </si>
  <si>
    <t>CA: Debtors &gt;1 year: PFI payment</t>
  </si>
  <si>
    <t>PFI debtor &gt; 1 yr</t>
  </si>
  <si>
    <t>DEB100-B</t>
  </si>
  <si>
    <t>CA: Debtors &gt;1 year: Other Debtors</t>
  </si>
  <si>
    <t>Other debtors &gt; 1 yr</t>
  </si>
  <si>
    <t>DEB110-B</t>
  </si>
  <si>
    <t>Bank Accounts</t>
  </si>
  <si>
    <t>Bank Account 1</t>
  </si>
  <si>
    <t>CA: Bank Accounts: Bank Account 1</t>
  </si>
  <si>
    <t>Cash at bank and in hand</t>
  </si>
  <si>
    <t>CSH010</t>
  </si>
  <si>
    <t>Cash</t>
  </si>
  <si>
    <t xml:space="preserve">Cash balance </t>
  </si>
  <si>
    <t>Savings Accounts</t>
  </si>
  <si>
    <t>Savings Account 1</t>
  </si>
  <si>
    <t>CA: Savings Accounts: Savings Account 1</t>
  </si>
  <si>
    <t>Petty Cash</t>
  </si>
  <si>
    <t>Petty Cash Account 1</t>
  </si>
  <si>
    <t>CA: Petty Cash: Petty Cash Account 1</t>
  </si>
  <si>
    <t>Liabilities</t>
  </si>
  <si>
    <t>Creditors &lt;1 year</t>
  </si>
  <si>
    <t>Trade Creditors</t>
  </si>
  <si>
    <t>LB: Creditors &lt;1 year: Trade Creditors</t>
  </si>
  <si>
    <t>Trade creditors</t>
  </si>
  <si>
    <t>CRD030-A</t>
  </si>
  <si>
    <t>Creditors</t>
  </si>
  <si>
    <t xml:space="preserve">Trade creditors </t>
  </si>
  <si>
    <t>Bank Overdraft</t>
  </si>
  <si>
    <t>LB: Creditors &lt;1 year: Bank Overdraft</t>
  </si>
  <si>
    <t>Bank overdraft</t>
  </si>
  <si>
    <t>CRD010-A</t>
  </si>
  <si>
    <t xml:space="preserve">Bank overdraft </t>
  </si>
  <si>
    <t>Credit/Debit Card</t>
  </si>
  <si>
    <t>CA: Credit/Debit Card Accounts: Credit/Debit Card</t>
  </si>
  <si>
    <t>Other creditors</t>
  </si>
  <si>
    <t>CRD060-A</t>
  </si>
  <si>
    <t xml:space="preserve">Other creditors </t>
  </si>
  <si>
    <t>Loans</t>
  </si>
  <si>
    <t>LB: Creditors &lt;1 year: Loans</t>
  </si>
  <si>
    <t>CRD020-A</t>
  </si>
  <si>
    <t xml:space="preserve">Loans </t>
  </si>
  <si>
    <t>VAT payable</t>
  </si>
  <si>
    <t>LB: Creditors &lt;1 year: VAT payable</t>
  </si>
  <si>
    <t>CRD040-A</t>
  </si>
  <si>
    <t xml:space="preserve">VAT payable </t>
  </si>
  <si>
    <t>Other tax and social security</t>
  </si>
  <si>
    <t>LB: Creditors &lt;1 year: Other tax and social security</t>
  </si>
  <si>
    <t>Other taxation and social security</t>
  </si>
  <si>
    <t>CRD050-A</t>
  </si>
  <si>
    <t xml:space="preserve">Other taxation and social security </t>
  </si>
  <si>
    <t>LB: Creditors &lt;1 year: Other creditors</t>
  </si>
  <si>
    <t>Corporation Tax</t>
  </si>
  <si>
    <t>LB: Creditors &lt;1 year: Corporation Tax</t>
  </si>
  <si>
    <t>CRD070-A</t>
  </si>
  <si>
    <t xml:space="preserve">Corporation tax </t>
  </si>
  <si>
    <t>Unused holiday accrual</t>
  </si>
  <si>
    <t>LB: Creditors &lt;1 year: Unused holiday accrual</t>
  </si>
  <si>
    <t>Accruals and deferred income</t>
  </si>
  <si>
    <t>CRD080-A</t>
  </si>
  <si>
    <t xml:space="preserve">Unused holiday accrual </t>
  </si>
  <si>
    <t>Deferred DfE capital grant</t>
  </si>
  <si>
    <t>LB: Creditors &lt;1 year: Deferred DfE capital grant</t>
  </si>
  <si>
    <t>CRD100-A</t>
  </si>
  <si>
    <t xml:space="preserve">Deferred income - capital grants DFE and ESFA </t>
  </si>
  <si>
    <t>Deferred capital grants</t>
  </si>
  <si>
    <t>LB: Creditors &lt;1 year: Deferred capital grants</t>
  </si>
  <si>
    <t>CRD110-A</t>
  </si>
  <si>
    <t xml:space="preserve">Deferred income - Other Capital Grants </t>
  </si>
  <si>
    <t>Deferred DfE revenue grant</t>
  </si>
  <si>
    <t>LB: Creditors &lt;1 year: Deferred DfE revenue grant</t>
  </si>
  <si>
    <t>CRD120-A</t>
  </si>
  <si>
    <t xml:space="preserve">Deferred income - revenue grants DFE and ESFA </t>
  </si>
  <si>
    <t>Deferred revenue grant</t>
  </si>
  <si>
    <t>LB: Creditors &lt;1 year: Deferred revenue grant</t>
  </si>
  <si>
    <t>CRD130-A</t>
  </si>
  <si>
    <t xml:space="preserve">Deferred income - Other Revenue Grants </t>
  </si>
  <si>
    <t>Deferred income other</t>
  </si>
  <si>
    <t>LB: Creditors &lt;1 year: Deferred income other</t>
  </si>
  <si>
    <t>CRD140-A</t>
  </si>
  <si>
    <t xml:space="preserve">Deferred income other </t>
  </si>
  <si>
    <t>Finance leases</t>
  </si>
  <si>
    <t>LB: Creditors &lt;1 year: Finance leases</t>
  </si>
  <si>
    <t>Finance Leases</t>
  </si>
  <si>
    <t>CRD150-A</t>
  </si>
  <si>
    <t xml:space="preserve">Finance leases </t>
  </si>
  <si>
    <t>Imputed PFI finance lease</t>
  </si>
  <si>
    <t>LB: Creditors &lt;1 year: Imputed PFI finance lease</t>
  </si>
  <si>
    <t>CRD160-A</t>
  </si>
  <si>
    <t xml:space="preserve">Imputed finance lease of on-balance sheet PFI contracts </t>
  </si>
  <si>
    <t>Other accruals</t>
  </si>
  <si>
    <t>LB: Creditors &lt;1 year: Other accruals</t>
  </si>
  <si>
    <t>CRD090-A</t>
  </si>
  <si>
    <t xml:space="preserve">Other accruals </t>
  </si>
  <si>
    <t>Creditors &gt;1 year</t>
  </si>
  <si>
    <t>LB: Creditors &gt;1 year: Loans</t>
  </si>
  <si>
    <t>Loans &gt; 1 yr</t>
  </si>
  <si>
    <t>CRD020-B</t>
  </si>
  <si>
    <t>LB: Creditors &gt;1 year: Other creditors</t>
  </si>
  <si>
    <t>OC &gt;  1 yr</t>
  </si>
  <si>
    <t>CRD060-B</t>
  </si>
  <si>
    <t>LB: Creditors &gt;1 year: Deferred DfE capital grant</t>
  </si>
  <si>
    <t>Deferred &gt;1 yr</t>
  </si>
  <si>
    <t>CRD100-B</t>
  </si>
  <si>
    <t>LB: Creditors &gt;1 year: Deferred capital grants</t>
  </si>
  <si>
    <t>CRD110-B</t>
  </si>
  <si>
    <t>LB: Creditors &gt;1 year: Deferred DfE revenue grant</t>
  </si>
  <si>
    <t>CRD120-B</t>
  </si>
  <si>
    <t>LB: Creditors &gt;1 year: Deferred revenue grant</t>
  </si>
  <si>
    <t>CRD130-B</t>
  </si>
  <si>
    <t>LB: Creditors &gt;1 year: Deferred income other</t>
  </si>
  <si>
    <t>CRD140-B</t>
  </si>
  <si>
    <t>LB: Creditors &gt;1 year: Finance leases</t>
  </si>
  <si>
    <t>FL &gt;1 yr</t>
  </si>
  <si>
    <t>CRD150-B</t>
  </si>
  <si>
    <t>LB: Creditors &gt;1 year: Imputed PFI finance lease</t>
  </si>
  <si>
    <t>CRD160-B</t>
  </si>
  <si>
    <t>Other Accruals</t>
  </si>
  <si>
    <t>LB: Creditors &gt;1 year: Other Accruals</t>
  </si>
  <si>
    <t>OA &gt; 1yr</t>
  </si>
  <si>
    <t>CRD090-B</t>
  </si>
  <si>
    <t>Loans from DfE Group</t>
  </si>
  <si>
    <t>Balance brought forward</t>
  </si>
  <si>
    <t>LMT020-A</t>
  </si>
  <si>
    <t>Loans from DfE/ESFA</t>
  </si>
  <si>
    <t xml:space="preserve">Adjustments made in relation to the opening balance </t>
  </si>
  <si>
    <t>New borrowings</t>
  </si>
  <si>
    <t>LMT030-A</t>
  </si>
  <si>
    <t xml:space="preserve">New borrowings </t>
  </si>
  <si>
    <t>Academy transfer in</t>
  </si>
  <si>
    <t>LMT040-A</t>
  </si>
  <si>
    <t>Academy conversions</t>
  </si>
  <si>
    <t>LMT050-A</t>
  </si>
  <si>
    <t xml:space="preserve">Transferred in on conversion </t>
  </si>
  <si>
    <t>Academy transfer out</t>
  </si>
  <si>
    <t>LMT060-A</t>
  </si>
  <si>
    <t>Repayment of loan</t>
  </si>
  <si>
    <t>LMT070-A</t>
  </si>
  <si>
    <t xml:space="preserve">Repayment of borrowings </t>
  </si>
  <si>
    <t>Interest charged</t>
  </si>
  <si>
    <t>LMT080-A</t>
  </si>
  <si>
    <t xml:space="preserve">Interest charged </t>
  </si>
  <si>
    <t>Loans from other govt bodies</t>
  </si>
  <si>
    <t>LMT020-B</t>
  </si>
  <si>
    <t>Loans from other government bodies</t>
  </si>
  <si>
    <t>LMT030-B</t>
  </si>
  <si>
    <t>LMT040-B</t>
  </si>
  <si>
    <t>LMT050-B</t>
  </si>
  <si>
    <t>LMT060-B</t>
  </si>
  <si>
    <t>LMT070-B</t>
  </si>
  <si>
    <t>LMT080-B</t>
  </si>
  <si>
    <t>Loans from non-govt bodies</t>
  </si>
  <si>
    <t>LMT020-C</t>
  </si>
  <si>
    <t>Loans from non-government bodies</t>
  </si>
  <si>
    <t>LMT030-C</t>
  </si>
  <si>
    <t>LMT040-C</t>
  </si>
  <si>
    <t>LMT050-C</t>
  </si>
  <si>
    <t>LMT060-C</t>
  </si>
  <si>
    <t>LMT070-C</t>
  </si>
  <si>
    <t>LMT080-C</t>
  </si>
  <si>
    <t>Provisions</t>
  </si>
  <si>
    <t>PMT020</t>
  </si>
  <si>
    <t>PMT030</t>
  </si>
  <si>
    <t xml:space="preserve">Charged in the period </t>
  </si>
  <si>
    <t>PMT040</t>
  </si>
  <si>
    <t>PMT050</t>
  </si>
  <si>
    <t>PMT060</t>
  </si>
  <si>
    <t>Utilised in year</t>
  </si>
  <si>
    <t>PMT070</t>
  </si>
  <si>
    <t xml:space="preserve">Utilised in the period </t>
  </si>
  <si>
    <t>Released in year</t>
  </si>
  <si>
    <t>PMT080</t>
  </si>
  <si>
    <t xml:space="preserve">Released in the period </t>
  </si>
  <si>
    <t>Payroll control account</t>
  </si>
  <si>
    <t>Payroll 1</t>
  </si>
  <si>
    <t>LB: Payroll control account: Payroll 1</t>
  </si>
  <si>
    <t>not applicable</t>
  </si>
  <si>
    <t>Support Staff</t>
  </si>
  <si>
    <t xml:space="preserve">Support staff pay costs </t>
  </si>
  <si>
    <t>Pensions - present value</t>
  </si>
  <si>
    <t>Opening balance</t>
  </si>
  <si>
    <t>LB: Pensions - pres val: Opening balance</t>
  </si>
  <si>
    <t>At 1 September</t>
  </si>
  <si>
    <t>Pension reserve</t>
  </si>
  <si>
    <t>DBO020</t>
  </si>
  <si>
    <t>Pension disclosures</t>
  </si>
  <si>
    <t>Pension disclosures - present value</t>
  </si>
  <si>
    <t>Prior year conversions</t>
  </si>
  <si>
    <t>LB: Pensions - pres val: Prior year conversions</t>
  </si>
  <si>
    <t>DBO030</t>
  </si>
  <si>
    <t xml:space="preserve">Conversion of academy in prior year </t>
  </si>
  <si>
    <t>Current year conversion</t>
  </si>
  <si>
    <t>LB: Pensions - pres val: Current year conversion</t>
  </si>
  <si>
    <t>Conversion of academy trusts</t>
  </si>
  <si>
    <t>DBO040</t>
  </si>
  <si>
    <t xml:space="preserve">In-year conversion of academy </t>
  </si>
  <si>
    <t>Current service cost</t>
  </si>
  <si>
    <t>LB: Pensions - pres val: Current service cost</t>
  </si>
  <si>
    <t>DBO050</t>
  </si>
  <si>
    <t xml:space="preserve">Current service cost </t>
  </si>
  <si>
    <t>Interest cost</t>
  </si>
  <si>
    <t>LB: Pensions - pres val: Interest cost</t>
  </si>
  <si>
    <t>DBO060</t>
  </si>
  <si>
    <t xml:space="preserve">Interest cost </t>
  </si>
  <si>
    <t>Actuarial gain/loss - financial</t>
  </si>
  <si>
    <t>LB: Pensions - pres val: Actuarial gain/loss - financial</t>
  </si>
  <si>
    <t>Actuarial (gain)/loss- Financial</t>
  </si>
  <si>
    <t>DBO070</t>
  </si>
  <si>
    <t xml:space="preserve">Actuarial (loss)/gain - financial assumptions </t>
  </si>
  <si>
    <t>Actuarial gain/loss - demographics</t>
  </si>
  <si>
    <t>LB: Pensions - pres val: Actuarial gain/loss - demographics</t>
  </si>
  <si>
    <t xml:space="preserve">Actuarial (gain)/loss- </t>
  </si>
  <si>
    <t>DBO080</t>
  </si>
  <si>
    <t xml:space="preserve">Actuarial (loss)/gain -  demographic assumptions  </t>
  </si>
  <si>
    <t>Actuarial gain/loss - experience</t>
  </si>
  <si>
    <t>LB: Pensions - pres val: Actuarial gain/loss - experience</t>
  </si>
  <si>
    <t>Actuarial (gain)/loss- experience</t>
  </si>
  <si>
    <t>DBO090</t>
  </si>
  <si>
    <t xml:space="preserve">Actuarial (loss)/gain -  experience gains/ losses  </t>
  </si>
  <si>
    <t>Employee contributions</t>
  </si>
  <si>
    <t>LB: Pensions - pres val: Employee contributions</t>
  </si>
  <si>
    <t>DBO100</t>
  </si>
  <si>
    <t xml:space="preserve">Employee contributions </t>
  </si>
  <si>
    <t>Benefits paid</t>
  </si>
  <si>
    <t>LB: Pensions - pres val: Benefits paid</t>
  </si>
  <si>
    <t>DBO110</t>
  </si>
  <si>
    <t xml:space="preserve">Benefits paid </t>
  </si>
  <si>
    <t>Curtailments loss/gain</t>
  </si>
  <si>
    <t>LB: Pensions - pres val: Curtailments loss/gain</t>
  </si>
  <si>
    <t>Losses or gains on curtailments</t>
  </si>
  <si>
    <t>DBO120</t>
  </si>
  <si>
    <t xml:space="preserve">Losses or gains on curtailments </t>
  </si>
  <si>
    <t>Past service cost/gain</t>
  </si>
  <si>
    <t>LB: Pensions - pres val: Past service cost/gain</t>
  </si>
  <si>
    <t>Past service cost</t>
  </si>
  <si>
    <t>DBO130</t>
  </si>
  <si>
    <t xml:space="preserve">Past service cost/(gain) </t>
  </si>
  <si>
    <t>Unfunded payments</t>
  </si>
  <si>
    <t>LB: Pensions - pres val: Unfunded payments</t>
  </si>
  <si>
    <t>Unfunded pension payments</t>
  </si>
  <si>
    <t>DBO140</t>
  </si>
  <si>
    <t xml:space="preserve">Unfunded pension payments </t>
  </si>
  <si>
    <t>Non-routine settlements</t>
  </si>
  <si>
    <t>LB: Pensions - pres val: Non-routine settlements</t>
  </si>
  <si>
    <t>Effect of non-routine settlements</t>
  </si>
  <si>
    <t>DBO150</t>
  </si>
  <si>
    <t xml:space="preserve">Effect of non-routine settlements </t>
  </si>
  <si>
    <t>LB: Pensions - pres val: Academy transfer in</t>
  </si>
  <si>
    <t>Transferred in on existing academies joining the academy trust</t>
  </si>
  <si>
    <t>DBO160</t>
  </si>
  <si>
    <t>Academy transf out</t>
  </si>
  <si>
    <t>LB: Pensions - pres val: Academy transf out</t>
  </si>
  <si>
    <t>Transferred out on existing academies leaving the academy trust</t>
  </si>
  <si>
    <t>DBO170</t>
  </si>
  <si>
    <t>Pension admin costs</t>
  </si>
  <si>
    <t>LB: Pensions - pres val: Pension admin costs</t>
  </si>
  <si>
    <t>Admin costs</t>
  </si>
  <si>
    <t>DBO180</t>
  </si>
  <si>
    <t xml:space="preserve">Pension Admin Costs </t>
  </si>
  <si>
    <t>Pensions - fair value</t>
  </si>
  <si>
    <t>LB: Pensions - fair val: Opening balance</t>
  </si>
  <si>
    <t>FVA020</t>
  </si>
  <si>
    <t>Pension disclosures - fair value</t>
  </si>
  <si>
    <t>LB: Pensions - fair val: Prior year conversions</t>
  </si>
  <si>
    <t>FVA030</t>
  </si>
  <si>
    <t xml:space="preserve">Conversion of Academy Trusts in prior year </t>
  </si>
  <si>
    <t>Current year conversions</t>
  </si>
  <si>
    <t>LB: Pensions - fair val: Current year conversions</t>
  </si>
  <si>
    <t>FVA040</t>
  </si>
  <si>
    <t xml:space="preserve">In-year conversion of Academy Trusts </t>
  </si>
  <si>
    <t>Interest income</t>
  </si>
  <si>
    <t>LB: Pensions - fair val: Interest income</t>
  </si>
  <si>
    <t>FVA050</t>
  </si>
  <si>
    <t xml:space="preserve">Interest income </t>
  </si>
  <si>
    <t>LB: Pensions - fair val: Actuarial gain/loss - financial</t>
  </si>
  <si>
    <t>Actuarial (losses) / gains on defined benefit pension schemes</t>
  </si>
  <si>
    <t>LB: Pensions - fair val: Actuarial gain/loss - demographics</t>
  </si>
  <si>
    <t>LB: Pensions - fair val: Actuarial gain/loss - experience</t>
  </si>
  <si>
    <t>FVA080</t>
  </si>
  <si>
    <t>LB: Pensions - fair val: Employee contributions</t>
  </si>
  <si>
    <t>FVA100</t>
  </si>
  <si>
    <t>Employer contributions</t>
  </si>
  <si>
    <t>LB: Pensions - fair val: Employer contributions</t>
  </si>
  <si>
    <t>FVA090</t>
  </si>
  <si>
    <t xml:space="preserve">Employer contributions </t>
  </si>
  <si>
    <t>LB: Pensions - fair val: Benefits paid</t>
  </si>
  <si>
    <t>FVA110</t>
  </si>
  <si>
    <t>LB: Pensions - fair val: Non-routine settlements</t>
  </si>
  <si>
    <t>FVA120</t>
  </si>
  <si>
    <t>LB: Pensions - fair val: Academy transfer in</t>
  </si>
  <si>
    <t>FVA130</t>
  </si>
  <si>
    <t>LB: Pensions - fair val: Academy transfer out</t>
  </si>
  <si>
    <t>FVA140</t>
  </si>
  <si>
    <t>LB: Pensions - fair val: Pension admin costs</t>
  </si>
  <si>
    <t>Pension admin cost</t>
  </si>
  <si>
    <t>FVA150</t>
  </si>
  <si>
    <t>Surplus/Deficit bfwd</t>
  </si>
  <si>
    <t>FD: Surplus/Deficit bfwd</t>
  </si>
  <si>
    <t>General Annual Grant (GAG)</t>
  </si>
  <si>
    <t>Restricted General Funds</t>
  </si>
  <si>
    <t>Restricted General Fund</t>
  </si>
  <si>
    <t>Fund Balance</t>
  </si>
  <si>
    <t>FD: Restricted General Fund: Fund Balance</t>
  </si>
  <si>
    <t>Restricted Fixed Asset Fund</t>
  </si>
  <si>
    <t>Fund balance</t>
  </si>
  <si>
    <t>FD: Restricted Fixed Asset Fund: Fund balance</t>
  </si>
  <si>
    <t>DfE Group capital grants</t>
  </si>
  <si>
    <t>Pension Fund</t>
  </si>
  <si>
    <t>FD: Pension Fund: Fund balance</t>
  </si>
  <si>
    <t>Other Funds</t>
  </si>
  <si>
    <t>FD: Other Funds: Fund balance</t>
  </si>
  <si>
    <t>Other grants</t>
  </si>
  <si>
    <t>Balance at 1 September 2020</t>
  </si>
  <si>
    <t>Unrestricted Funds</t>
  </si>
  <si>
    <t>FD: Unrestricted Funds: Fund balance</t>
  </si>
  <si>
    <t>Total unrestricted funds</t>
  </si>
  <si>
    <t>Revaluation Fund</t>
  </si>
  <si>
    <t>FD: Revaluation Fund: Fund balance</t>
  </si>
  <si>
    <t>Endowment Funds</t>
  </si>
  <si>
    <t>FD: Endowment Funds: Fund balance</t>
  </si>
  <si>
    <t>Gross transfer between funds</t>
  </si>
  <si>
    <t>FD: Gross transfer between funds</t>
  </si>
  <si>
    <t>Gains, losses and transfers</t>
  </si>
  <si>
    <t>Restricted general - Gross transfer between funds</t>
  </si>
  <si>
    <t>Gross transfer between funds:Other</t>
  </si>
  <si>
    <t>Income</t>
  </si>
  <si>
    <t>DfE Revenue Grants</t>
  </si>
  <si>
    <t>GAG (not stud supp and trust grants)</t>
  </si>
  <si>
    <t>IN: DfE Revenue Grants: GAG (not stud supp and trust grants)</t>
  </si>
  <si>
    <t>Restricted Funds</t>
  </si>
  <si>
    <t>RGR010</t>
  </si>
  <si>
    <t>Revenue Grants</t>
  </si>
  <si>
    <t>ESFA Revenue Grants</t>
  </si>
  <si>
    <t xml:space="preserve">General Annual Grant (total allocation per statement) excluding Student Support Services and Grants for trust activity </t>
  </si>
  <si>
    <t>GAG (student support)</t>
  </si>
  <si>
    <t>IN: DfE Revenue Grants: GAG (student support)</t>
  </si>
  <si>
    <t>RGR030</t>
  </si>
  <si>
    <t>GAG (start up grants)</t>
  </si>
  <si>
    <t>IN: DfE Revenue Grants: GAG (start up grants)</t>
  </si>
  <si>
    <t>RGR090</t>
  </si>
  <si>
    <t xml:space="preserve">Grants for Trust activity </t>
  </si>
  <si>
    <t>Trust level grants</t>
  </si>
  <si>
    <t>IN: DfE Revenue Grants: Trust level grants</t>
  </si>
  <si>
    <t>Other DfE / ESFA grants</t>
  </si>
  <si>
    <t>Pupil number adjustment</t>
  </si>
  <si>
    <t>IN: DfE Revenue Grants: Pupil number adjustment</t>
  </si>
  <si>
    <t>RGR050</t>
  </si>
  <si>
    <t xml:space="preserve">Pupil Number Adjustment (PNA) </t>
  </si>
  <si>
    <t>Rates reclaim</t>
  </si>
  <si>
    <t>IN: DfE Revenue Grants: Rates reclaim</t>
  </si>
  <si>
    <t>RGR020</t>
  </si>
  <si>
    <t xml:space="preserve">Rates reclaim </t>
  </si>
  <si>
    <t>Pupil Premium</t>
  </si>
  <si>
    <t>IN: DfE Revenue Grants: Pupil Premium</t>
  </si>
  <si>
    <t>RGR040</t>
  </si>
  <si>
    <t xml:space="preserve">Pupil Premium and Service Premium </t>
  </si>
  <si>
    <t>Universal Inf Free School Meals</t>
  </si>
  <si>
    <t>IN: DfE Revenue Grants: Universal Inf Free School Meals</t>
  </si>
  <si>
    <t>RGR060</t>
  </si>
  <si>
    <t xml:space="preserve">Universal Infant Free School Meals (UiFSM) </t>
  </si>
  <si>
    <t>Insurance top up</t>
  </si>
  <si>
    <t>IN: DfE Revenue Grants: Insurance top up</t>
  </si>
  <si>
    <t>RGR070</t>
  </si>
  <si>
    <t xml:space="preserve">Insurance </t>
  </si>
  <si>
    <t>Sponsor capacity grant</t>
  </si>
  <si>
    <t>IN: DfE Revenue Grants: Sponsor capacity grant</t>
  </si>
  <si>
    <t>RGR080</t>
  </si>
  <si>
    <t xml:space="preserve">Sponsor Capacity Grant </t>
  </si>
  <si>
    <t>PE &amp; Sports grant</t>
  </si>
  <si>
    <t>IN: DfE Revenue Grants: PE &amp; Sports grant</t>
  </si>
  <si>
    <t>RGR100</t>
  </si>
  <si>
    <t xml:space="preserve">PE and Sports Grant </t>
  </si>
  <si>
    <t>Year 7 catch up</t>
  </si>
  <si>
    <t>IN: DfE Revenue Grants: Year 7 catch up</t>
  </si>
  <si>
    <t>RGR110</t>
  </si>
  <si>
    <t xml:space="preserve">Year 7 Catch Up Grant </t>
  </si>
  <si>
    <t>Teachers Pay Grant</t>
  </si>
  <si>
    <t>IN: DfE Revenue Grants: Teachers Pay Grant</t>
  </si>
  <si>
    <t>RGR120</t>
  </si>
  <si>
    <t xml:space="preserve">Teachers’ pay grant </t>
  </si>
  <si>
    <t>Teachers Pension Employer Contribution Grant</t>
  </si>
  <si>
    <t>IN: DfE Revenue Grants: Teachers Pension Employer Contribution Grant</t>
  </si>
  <si>
    <t>RGR121</t>
  </si>
  <si>
    <t>Grants</t>
  </si>
  <si>
    <t>RGR140</t>
  </si>
  <si>
    <t>ITT Bursaries Grant</t>
  </si>
  <si>
    <t>IN: DfE Revenue Grants: ITT Bursaries Grant</t>
  </si>
  <si>
    <t>RGR130</t>
  </si>
  <si>
    <t xml:space="preserve">ITT Bursaries Grant </t>
  </si>
  <si>
    <t>Other DfE revenue grants</t>
  </si>
  <si>
    <t>IN: DfE Revenue Grants: Other DfE revenue grants</t>
  </si>
  <si>
    <t>RGR150</t>
  </si>
  <si>
    <t xml:space="preserve">Other </t>
  </si>
  <si>
    <t>DfE Group Grants</t>
  </si>
  <si>
    <t>Standards &amp; Testing Agency</t>
  </si>
  <si>
    <t>IN: DfE Group Grants: Standards &amp; Testing Agency</t>
  </si>
  <si>
    <t>Other DfE Group grants</t>
  </si>
  <si>
    <t>RGG010</t>
  </si>
  <si>
    <t>DfE Group Revenue Grants</t>
  </si>
  <si>
    <t xml:space="preserve">Standards and Testing Agency (STA) </t>
  </si>
  <si>
    <t>Equalities &amp; Human Rights Comm</t>
  </si>
  <si>
    <t>IN: DfE Group Grants: Equalities &amp; Human Rights Comm</t>
  </si>
  <si>
    <t>ORG040</t>
  </si>
  <si>
    <t>Office of Childrens Commissioner</t>
  </si>
  <si>
    <t>IN: DfE Group Grants: Office of Childrens Commissioner</t>
  </si>
  <si>
    <t>RGG030</t>
  </si>
  <si>
    <t xml:space="preserve">Office of the Children's Commissioner (OCC) </t>
  </si>
  <si>
    <t>Student Loans Company</t>
  </si>
  <si>
    <t>IN: DfE Group Grants: Student Loans Company</t>
  </si>
  <si>
    <t>RGG040</t>
  </si>
  <si>
    <t xml:space="preserve">Student Loans Company (SLC) </t>
  </si>
  <si>
    <t>Office for Students</t>
  </si>
  <si>
    <t>IN: DfE Group Grants: Office for Students</t>
  </si>
  <si>
    <t>RGG050</t>
  </si>
  <si>
    <t xml:space="preserve">Office for Students (OfS) </t>
  </si>
  <si>
    <t>Engineering Contruction ITB</t>
  </si>
  <si>
    <t>IN: DfE Group Grants: Engineering Contruction ITB</t>
  </si>
  <si>
    <t>RGG060</t>
  </si>
  <si>
    <t xml:space="preserve">Engineering Construction Industry Training Board (ECITB) </t>
  </si>
  <si>
    <t>Construction ITB</t>
  </si>
  <si>
    <t>IN: DfE Group Grants: Construction ITB</t>
  </si>
  <si>
    <t>RGG070</t>
  </si>
  <si>
    <t xml:space="preserve">Construction Industry Training Board (CITB) </t>
  </si>
  <si>
    <t>Other Grants</t>
  </si>
  <si>
    <t>LA - SEN</t>
  </si>
  <si>
    <t>IN: Other Grants: LA - SEN</t>
  </si>
  <si>
    <t>ORG010</t>
  </si>
  <si>
    <t>Other Revenue Grants</t>
  </si>
  <si>
    <t xml:space="preserve">Local Authority - Special Educational Needs (SEN) </t>
  </si>
  <si>
    <t>LA - Early Years</t>
  </si>
  <si>
    <t>IN: Other Grants: LA - Early Years</t>
  </si>
  <si>
    <t>ORG020</t>
  </si>
  <si>
    <t xml:space="preserve">Local Authority - Early Years </t>
  </si>
  <si>
    <t>LA - Other grants</t>
  </si>
  <si>
    <t>IN: Other Grants: LA - Other grants</t>
  </si>
  <si>
    <t>ORG030</t>
  </si>
  <si>
    <t xml:space="preserve">Other Local Authority Revenue Grants </t>
  </si>
  <si>
    <t>Government grant - not DfE</t>
  </si>
  <si>
    <t>IN: Other Grants: Government grant - not DfE</t>
  </si>
  <si>
    <t xml:space="preserve">Other Government Revenue Grants </t>
  </si>
  <si>
    <t>Other revenue grants</t>
  </si>
  <si>
    <t>IN: Other Grants: Other revenue grants</t>
  </si>
  <si>
    <t>ORG050</t>
  </si>
  <si>
    <t xml:space="preserve">Non-Government - Revenue Grants </t>
  </si>
  <si>
    <t>Other Income</t>
  </si>
  <si>
    <t>Academy trusts</t>
  </si>
  <si>
    <t>IN: Other Income: Academy trusts</t>
  </si>
  <si>
    <t>Other income from the academy trust’s educational operations</t>
  </si>
  <si>
    <t>INC010</t>
  </si>
  <si>
    <t xml:space="preserve">Academies </t>
  </si>
  <si>
    <t>Govt sources - not grant</t>
  </si>
  <si>
    <t>IN: Other Income: Govt sources - not grant</t>
  </si>
  <si>
    <t>INC020</t>
  </si>
  <si>
    <t xml:space="preserve">Government sources - non grant </t>
  </si>
  <si>
    <t>Non-govt revenue</t>
  </si>
  <si>
    <t>IN: Other Income: Non-govt revenue</t>
  </si>
  <si>
    <t>INC030</t>
  </si>
  <si>
    <t xml:space="preserve">Non-government revenue </t>
  </si>
  <si>
    <t>Catering income from pupils</t>
  </si>
  <si>
    <t>IN: Other Income: Catering income from pupils</t>
  </si>
  <si>
    <t>INC040</t>
  </si>
  <si>
    <t xml:space="preserve">Student Catering Income </t>
  </si>
  <si>
    <t>Educational trips &amp; visits</t>
  </si>
  <si>
    <t>IN: Other Income: Educational trips &amp; visits</t>
  </si>
  <si>
    <t>Apprenticeship levy drawdown</t>
  </si>
  <si>
    <t>IN: Other Income: Apprenticeship levy drawdown</t>
  </si>
  <si>
    <t>INC050</t>
  </si>
  <si>
    <t xml:space="preserve">notional Apprenticeship Levy Income </t>
  </si>
  <si>
    <t>INC060</t>
  </si>
  <si>
    <t>IN: Other Income: Investment income</t>
  </si>
  <si>
    <t>Investment income receivable</t>
  </si>
  <si>
    <t>INV010</t>
  </si>
  <si>
    <t>Trading Income</t>
  </si>
  <si>
    <t>Hire of facilities</t>
  </si>
  <si>
    <t>IN: Trading Income: Hire of facilities</t>
  </si>
  <si>
    <t>OTA010</t>
  </si>
  <si>
    <t>Other Trading Activities</t>
  </si>
  <si>
    <t>Rental &amp; lettings income</t>
  </si>
  <si>
    <t>Catering inc (visitors &amp; staf)</t>
  </si>
  <si>
    <t>IN: Trading Income: Catering inc (visitors &amp; staf)</t>
  </si>
  <si>
    <t>Income from other charitable activities</t>
  </si>
  <si>
    <t>OTA020</t>
  </si>
  <si>
    <t xml:space="preserve">Catering income </t>
  </si>
  <si>
    <t>Rental Income</t>
  </si>
  <si>
    <t>IN: Trading Income: Rental Income</t>
  </si>
  <si>
    <t>Supply teacher insurance claim</t>
  </si>
  <si>
    <t>IN: Trading Income: Supply teacher insurance claim</t>
  </si>
  <si>
    <t>Income from ancillary trading activities</t>
  </si>
  <si>
    <t>OTA040</t>
  </si>
  <si>
    <t xml:space="preserve">Receipts from supply teacher insurance claims </t>
  </si>
  <si>
    <t>RPA claims</t>
  </si>
  <si>
    <t>IN: Trading Income: RPA claims</t>
  </si>
  <si>
    <t>OTA050</t>
  </si>
  <si>
    <t xml:space="preserve">Risk protection arrangement claims </t>
  </si>
  <si>
    <t>Sale of uniforms</t>
  </si>
  <si>
    <t>IN: Trading Income: Sale of uniforms</t>
  </si>
  <si>
    <t>OTA030</t>
  </si>
  <si>
    <t>Other income from facilities and services</t>
  </si>
  <si>
    <t>Income from clubs</t>
  </si>
  <si>
    <t>IN: Trading Income: Income from clubs</t>
  </si>
  <si>
    <t>Income from music</t>
  </si>
  <si>
    <t>IN: Trading Income: Income from music</t>
  </si>
  <si>
    <t>Sale of goods or services</t>
  </si>
  <si>
    <t>IN: Trading Income: Sale of goods or services</t>
  </si>
  <si>
    <t>Other trading income</t>
  </si>
  <si>
    <t>IN: Trading Income: Other trading income</t>
  </si>
  <si>
    <t>OTA060</t>
  </si>
  <si>
    <t>Trust contribution from academy</t>
  </si>
  <si>
    <t>IN: Trading Income: Trust contribution from academy</t>
  </si>
  <si>
    <t>DfE Capital Grants</t>
  </si>
  <si>
    <t>Condition Improvement Fund</t>
  </si>
  <si>
    <t>IN: DfE Capital Grants: Condition Improvement Fund</t>
  </si>
  <si>
    <t>Capital grants</t>
  </si>
  <si>
    <t>CGR010</t>
  </si>
  <si>
    <t>Capital Grants</t>
  </si>
  <si>
    <t>ESFA Capital Grants</t>
  </si>
  <si>
    <t xml:space="preserve">Condition Improvement Fund (CIF) </t>
  </si>
  <si>
    <t>MAT Condition Allowance</t>
  </si>
  <si>
    <t>IN: DfE Capital Grants: MAT Condition Allowance</t>
  </si>
  <si>
    <t>CGR020</t>
  </si>
  <si>
    <t xml:space="preserve">MATs School Condition Allowance (SCA) </t>
  </si>
  <si>
    <t>Priority School Building Prog</t>
  </si>
  <si>
    <t>IN: DfE Capital Grants: Priority School Building Prog</t>
  </si>
  <si>
    <t>CGR030</t>
  </si>
  <si>
    <t xml:space="preserve">Priority School Building Programme (PSBP) </t>
  </si>
  <si>
    <t>Devolved Formula Capital</t>
  </si>
  <si>
    <t>IN: DfE Capital Grants: Devolved Formula Capital</t>
  </si>
  <si>
    <t>CGR040</t>
  </si>
  <si>
    <t xml:space="preserve">Devolved Formula Capital Grant (DFC) </t>
  </si>
  <si>
    <t>DfE Managed Free Schools</t>
  </si>
  <si>
    <t>IN: DfE Capital Grants: DfE Managed Free Schools</t>
  </si>
  <si>
    <t>CGR050</t>
  </si>
  <si>
    <t xml:space="preserve">Centrally Managed Programme - Free Schools </t>
  </si>
  <si>
    <t>Building Schools for the Future</t>
  </si>
  <si>
    <t>IN: DfE Capital Grants: Building Schools for the Future</t>
  </si>
  <si>
    <t>CGR060</t>
  </si>
  <si>
    <t xml:space="preserve">Continuing Commitments - Building Schools for the Future (BSF) </t>
  </si>
  <si>
    <t>School Sponsorship Development</t>
  </si>
  <si>
    <t>IN: DfE Capital Grants: School Sponsorship Development</t>
  </si>
  <si>
    <t>CGR070</t>
  </si>
  <si>
    <t xml:space="preserve">Schools Sponsorship Development Fund (SSDF) </t>
  </si>
  <si>
    <t>Other DfE capital grants</t>
  </si>
  <si>
    <t>IN: DfE Capital Grants: Other DfE capital grants</t>
  </si>
  <si>
    <t>CGR080</t>
  </si>
  <si>
    <t>CGR090</t>
  </si>
  <si>
    <t>IN: DfE Group capital grants: Standards &amp; Testing Agency</t>
  </si>
  <si>
    <t>CGG010</t>
  </si>
  <si>
    <t>DFE Group Capital Grants</t>
  </si>
  <si>
    <t>IN: DfE Group capital grants: Equalities &amp; Human Rights Comm</t>
  </si>
  <si>
    <t>OCG020</t>
  </si>
  <si>
    <t>IN: DfE Group capital grants: Office of Childrens Commissioner</t>
  </si>
  <si>
    <t>CGG030</t>
  </si>
  <si>
    <t>IN: DfE Group capital grants: Student Loans Company</t>
  </si>
  <si>
    <t>CGG040</t>
  </si>
  <si>
    <t>IN: DfE Group capital grants: Office for Students</t>
  </si>
  <si>
    <t>CGG050</t>
  </si>
  <si>
    <t xml:space="preserve">Office for Students  (OfS) </t>
  </si>
  <si>
    <t>IN: DfE Group capital grants: Engineering Contruction ITB</t>
  </si>
  <si>
    <t>CGG060</t>
  </si>
  <si>
    <t>IN: DfE Group capital grants: Construction ITB</t>
  </si>
  <si>
    <t>CGG070</t>
  </si>
  <si>
    <t>Other capital income</t>
  </si>
  <si>
    <t>Local authority capital grants</t>
  </si>
  <si>
    <t>IN: Other capital income: Local authority capital grants</t>
  </si>
  <si>
    <t>OCG010</t>
  </si>
  <si>
    <t>Other Capital Grants</t>
  </si>
  <si>
    <t xml:space="preserve">Local Authority Capital Grants </t>
  </si>
  <si>
    <t>IN: Other capital income: Government grant - not DfE</t>
  </si>
  <si>
    <t xml:space="preserve">Other Government Capital Grants </t>
  </si>
  <si>
    <t>Non-govt capital grants</t>
  </si>
  <si>
    <t>IN: Other capital income: Non-govt capital grants</t>
  </si>
  <si>
    <t>OCG030</t>
  </si>
  <si>
    <t xml:space="preserve">Non-Government Capital Grants </t>
  </si>
  <si>
    <t>Contributions from revenue</t>
  </si>
  <si>
    <t>IN: Other capital income: Contributions from revenue</t>
  </si>
  <si>
    <t>Capital expenditure from GAG</t>
  </si>
  <si>
    <t>RFF070-C</t>
  </si>
  <si>
    <t>Funds - restricted fixed asset funds</t>
  </si>
  <si>
    <t>Restricted fixed asset - gross transfer between funds</t>
  </si>
  <si>
    <t>Boarding Income</t>
  </si>
  <si>
    <t>Fee Income</t>
  </si>
  <si>
    <t>IN: Boarding Income: Fee Income</t>
  </si>
  <si>
    <t>Fee income</t>
  </si>
  <si>
    <t>Boarding activities</t>
  </si>
  <si>
    <t>PBI010</t>
  </si>
  <si>
    <t>Boarding income</t>
  </si>
  <si>
    <t xml:space="preserve">Fee income </t>
  </si>
  <si>
    <t>DfE grants</t>
  </si>
  <si>
    <t>IN: Boarding Income: DfE grants</t>
  </si>
  <si>
    <t>PBI020</t>
  </si>
  <si>
    <t xml:space="preserve">Grants - DFE and ESFA </t>
  </si>
  <si>
    <t>IN: Boarding Income: Standards &amp; Testing Agency</t>
  </si>
  <si>
    <t>PBI030</t>
  </si>
  <si>
    <t xml:space="preserve">Grants - Standards and Teaching Agency (STA) </t>
  </si>
  <si>
    <t>IN: Boarding Income: Equalities &amp; Human Rights Comm</t>
  </si>
  <si>
    <t>PBI040</t>
  </si>
  <si>
    <t>IN: Boarding Income: Office of Childrens Commissioner</t>
  </si>
  <si>
    <t>PBI050</t>
  </si>
  <si>
    <t xml:space="preserve">Grants - Office of the Children's Commissioner (OCC) </t>
  </si>
  <si>
    <t>Other government grants</t>
  </si>
  <si>
    <t>IN: Boarding Income: Other government grants</t>
  </si>
  <si>
    <t>PBI060</t>
  </si>
  <si>
    <t xml:space="preserve">Grants - other Government </t>
  </si>
  <si>
    <t>Other boarding income</t>
  </si>
  <si>
    <t>IN: Boarding Income: Other boarding income</t>
  </si>
  <si>
    <t>Other income</t>
  </si>
  <si>
    <t>PBI070</t>
  </si>
  <si>
    <t xml:space="preserve">Other income </t>
  </si>
  <si>
    <t>Donations</t>
  </si>
  <si>
    <t>Donated fixed assets - DfE</t>
  </si>
  <si>
    <t>IN: Donations: Donated FA - DfE</t>
  </si>
  <si>
    <t xml:space="preserve">Donated fixed assets </t>
  </si>
  <si>
    <t>DON010</t>
  </si>
  <si>
    <t>Donations - Capital</t>
  </si>
  <si>
    <t xml:space="preserve">Donated fixed assets - DfE and ESFA </t>
  </si>
  <si>
    <t>Donated fixed assets - LA</t>
  </si>
  <si>
    <t>IN: Donations: Donated FA - LA</t>
  </si>
  <si>
    <t>DON020</t>
  </si>
  <si>
    <t xml:space="preserve">Donated fixed assets (non-DfE and ESFA) </t>
  </si>
  <si>
    <t>Donated fixed assets - other</t>
  </si>
  <si>
    <t>IN: Donations: Donated FA - other</t>
  </si>
  <si>
    <t>Donated intangible assets</t>
  </si>
  <si>
    <t>IN: Donations: Donated intangible assets</t>
  </si>
  <si>
    <t>DON030</t>
  </si>
  <si>
    <t xml:space="preserve">Donated intangible assets </t>
  </si>
  <si>
    <t>Other capital donations</t>
  </si>
  <si>
    <t>IN: Donations: Other capital donations</t>
  </si>
  <si>
    <t>DON040</t>
  </si>
  <si>
    <t xml:space="preserve">Other donations (capital) </t>
  </si>
  <si>
    <t>Revenue donations - general</t>
  </si>
  <si>
    <t>IN: Donations: Revenue donations - general</t>
  </si>
  <si>
    <t>Other donations</t>
  </si>
  <si>
    <t>DON050</t>
  </si>
  <si>
    <t>Donations - Revenue</t>
  </si>
  <si>
    <t xml:space="preserve">Other donations (revenue) </t>
  </si>
  <si>
    <t>Revenue donations - charity</t>
  </si>
  <si>
    <t>IN: Donations: Revenue donations - charity</t>
  </si>
  <si>
    <t>Revenue donations - gift aid</t>
  </si>
  <si>
    <t>IN: Donations: Revenue donations - gift aid</t>
  </si>
  <si>
    <t>Transfers</t>
  </si>
  <si>
    <t>Local authority capital</t>
  </si>
  <si>
    <t>IN: Academy conversions: Local authority capital</t>
  </si>
  <si>
    <t>Restricted Fixed Asset Funds</t>
  </si>
  <si>
    <t>Transfer from local authority on conversion</t>
  </si>
  <si>
    <t>TSD010</t>
  </si>
  <si>
    <t xml:space="preserve">Transferred in on conversion - local authority  </t>
  </si>
  <si>
    <t>Local authority revenue -surplus</t>
  </si>
  <si>
    <t>IN: Academy conversions: Local authority revenue -surplus</t>
  </si>
  <si>
    <t>Local authority revenue -deficit</t>
  </si>
  <si>
    <t>IN: Academy conversions: Local authority revenue -deficit</t>
  </si>
  <si>
    <t>Other body capital</t>
  </si>
  <si>
    <t>IN: Academy conversions: Other body capital</t>
  </si>
  <si>
    <t>Other Transfers (net)</t>
  </si>
  <si>
    <t>TSD020</t>
  </si>
  <si>
    <t xml:space="preserve">Transferred in on conversion - elsewhere  </t>
  </si>
  <si>
    <t>Other body revenue</t>
  </si>
  <si>
    <t>IN: Academy conversions: Other body revenue</t>
  </si>
  <si>
    <t>Capital transferred in</t>
  </si>
  <si>
    <t>IN: Academy transfer in: Capital transferred in</t>
  </si>
  <si>
    <t>TSD030</t>
  </si>
  <si>
    <t>Revenue transferred in</t>
  </si>
  <si>
    <t>IN: Academy transfer in: Revenue transferred in</t>
  </si>
  <si>
    <t>Capital transferred out</t>
  </si>
  <si>
    <t>IN: Academy transfer out: Capital transferred out</t>
  </si>
  <si>
    <t>TSD040</t>
  </si>
  <si>
    <t>Revenue transferred out</t>
  </si>
  <si>
    <t>IN: Academy transfer out: Revenue transferred out</t>
  </si>
  <si>
    <t>Staff Costs</t>
  </si>
  <si>
    <t>Leadership</t>
  </si>
  <si>
    <t>Wages and salaries</t>
  </si>
  <si>
    <t>Direct costs</t>
  </si>
  <si>
    <t>Direct Staff costs</t>
  </si>
  <si>
    <t>Educational operations</t>
  </si>
  <si>
    <t>CAD010</t>
  </si>
  <si>
    <t>Charitable Activities - Direct Costs</t>
  </si>
  <si>
    <t>Teaching &amp; Educational Support Staff</t>
  </si>
  <si>
    <t xml:space="preserve">Teaching and educational support staff </t>
  </si>
  <si>
    <t>Employers national insurance</t>
  </si>
  <si>
    <t>Social security costs</t>
  </si>
  <si>
    <t>Employers pension contribution</t>
  </si>
  <si>
    <t>Pension costs</t>
  </si>
  <si>
    <t>Teachers</t>
  </si>
  <si>
    <t>SF: Teachers: Wages and salaries</t>
  </si>
  <si>
    <t>SF: Teachers: Employers national insurance</t>
  </si>
  <si>
    <t>SF: Teachers: Employers pension contribution</t>
  </si>
  <si>
    <t>Teaching Assistants</t>
  </si>
  <si>
    <t>SF: Teaching Assistants: Wages and salaries</t>
  </si>
  <si>
    <t>Overtime</t>
  </si>
  <si>
    <t>SF: Teaching Assistants: Overtime</t>
  </si>
  <si>
    <t>SF: Teaching Assistants: Employers national insurance</t>
  </si>
  <si>
    <t>SF: Teaching Assistants: Employers pension contribution</t>
  </si>
  <si>
    <t>Librarians</t>
  </si>
  <si>
    <t>SF: Librarians: Wages and salaries</t>
  </si>
  <si>
    <t>SF: Librarians: Overtime</t>
  </si>
  <si>
    <t>SF: Librarians: Employers national insurance</t>
  </si>
  <si>
    <t>SF: Librarians: Employers pension contribution</t>
  </si>
  <si>
    <t>Technicians</t>
  </si>
  <si>
    <t>SF: Technicians: Wages and salaries</t>
  </si>
  <si>
    <t>SF: Technicians: Overtime</t>
  </si>
  <si>
    <t>SF: Technicians: Employers national insurance</t>
  </si>
  <si>
    <t>SF: Technicians: Employers pension contribution</t>
  </si>
  <si>
    <t>Finance and Admin</t>
  </si>
  <si>
    <t>SF: Finance and Admin: Wages and salaries</t>
  </si>
  <si>
    <t>Support staff costs</t>
  </si>
  <si>
    <t>CAS010</t>
  </si>
  <si>
    <t>Charitable Activities - Support Costs</t>
  </si>
  <si>
    <t>SF: Finance and Admin: Overtime</t>
  </si>
  <si>
    <t>SF: Finance and Admin: Employers national insurance</t>
  </si>
  <si>
    <t>SF: Finance and Admin: Employers pension contribution</t>
  </si>
  <si>
    <t>Site Staff</t>
  </si>
  <si>
    <t>SF: Site Staff: Wages and salaries</t>
  </si>
  <si>
    <t>SF: Site Staff: Overtime</t>
  </si>
  <si>
    <t>SF: Site Staff: Employers national insurance</t>
  </si>
  <si>
    <t>SF: Site Staff: Employers pension contribution</t>
  </si>
  <si>
    <t>Cleaning Staff</t>
  </si>
  <si>
    <t>SF: Cleaning Staff: Wages and salaries</t>
  </si>
  <si>
    <t>SF: Cleaning Staff: Overtime</t>
  </si>
  <si>
    <t>SF: Cleaning Staff: Employers national insurance</t>
  </si>
  <si>
    <t>SF: Cleaning Staff: Employers pension contribution</t>
  </si>
  <si>
    <t>Catering Staff</t>
  </si>
  <si>
    <t>SF: Catering Staff: Wages and salaries</t>
  </si>
  <si>
    <t>SF: Catering Staff: Overtime</t>
  </si>
  <si>
    <t>SF: Catering Staff: Employers national insurance</t>
  </si>
  <si>
    <t>SF: Catering Staff: Employers pension contribution</t>
  </si>
  <si>
    <t>Midday Supervisors</t>
  </si>
  <si>
    <t>SF: Midday Supervisors: Wages and salaries</t>
  </si>
  <si>
    <t>SF: Midday Supervisors: Overtime</t>
  </si>
  <si>
    <t>SF: Midday Supervisors: Employers national insurance</t>
  </si>
  <si>
    <t>SF: Midday Supervisors: Employers pension contribution</t>
  </si>
  <si>
    <t>Nursery Staff</t>
  </si>
  <si>
    <t>SF: Nursery Staff: Wages and salaries</t>
  </si>
  <si>
    <t>SF: Nursery Staff: Overtime</t>
  </si>
  <si>
    <t>SF: Nursery Staff: Employers national insurance</t>
  </si>
  <si>
    <t>SF: Nursery Staff: Employers pension contribution</t>
  </si>
  <si>
    <t>Family Support Workers</t>
  </si>
  <si>
    <t>SF: Family Support Workers: Wages and salaries</t>
  </si>
  <si>
    <t>SF: Family Support Workers: Overtime</t>
  </si>
  <si>
    <t>SF: Family Support Workers: Employers national insurance</t>
  </si>
  <si>
    <t>SF: Family Support Workers: Employers pension contribution</t>
  </si>
  <si>
    <t>Exam Invigilators</t>
  </si>
  <si>
    <t>SF: Exam Invigilators: Wages and salaries</t>
  </si>
  <si>
    <t>SF: Exam Invigilators: Overtime</t>
  </si>
  <si>
    <t>SF: Exam Invigilators: Employers national insurance</t>
  </si>
  <si>
    <t>SF: Exam Invigilators: Employers pension contribution</t>
  </si>
  <si>
    <t>Community Facilities Staff</t>
  </si>
  <si>
    <t>SF: Community Facilities Staff: Wages and salaries</t>
  </si>
  <si>
    <t>SF: Community Facilities Staff: Overtime</t>
  </si>
  <si>
    <t>SF: Community Facilities Staff: Employers national insurance</t>
  </si>
  <si>
    <t>SF: Community Facilities Staff: Employers pension contribution</t>
  </si>
  <si>
    <t>Other Staff</t>
  </si>
  <si>
    <t>Pensions</t>
  </si>
  <si>
    <t>Suplus/deficit on LGPS</t>
  </si>
  <si>
    <t>SF: Pensions: Suplus/deficit on LGPS</t>
  </si>
  <si>
    <t>Supply Staff</t>
  </si>
  <si>
    <t>Teachers - long term cover</t>
  </si>
  <si>
    <t>SF: Supply Staff: Teachers - long term cover</t>
  </si>
  <si>
    <t>Agency staff costs</t>
  </si>
  <si>
    <t>Teachers - long term cover:Employers national insurance</t>
  </si>
  <si>
    <t>SF: Supply Staff: Teachers - long term cover:Employers national insurance</t>
  </si>
  <si>
    <t>Teachers - long term cover:Employers pension</t>
  </si>
  <si>
    <t>SF: Supply Staff: Teachers - long term cover:Employers pension</t>
  </si>
  <si>
    <t>Teachers - short term cover</t>
  </si>
  <si>
    <t>SF: Supply Staff: Teachers - short term cover</t>
  </si>
  <si>
    <t>Teachers - short term cover:Employers national insurance</t>
  </si>
  <si>
    <t>SF: Supply Staff: Teachers - short term cover:Employers national insurance</t>
  </si>
  <si>
    <t>Teachers - short term cover:Employers pension</t>
  </si>
  <si>
    <t>SF: Supply Staff: Teachers - short term cover:Employers pension</t>
  </si>
  <si>
    <t>Teaching assistants</t>
  </si>
  <si>
    <t>SF: Supply Staff: Teaching assistants</t>
  </si>
  <si>
    <t>Teaching assistants:Employers national insurance</t>
  </si>
  <si>
    <t>SF: Supply Staff: Teaching assistants:Employers national insurance</t>
  </si>
  <si>
    <t>Teaching assistants:Employers pension</t>
  </si>
  <si>
    <t>SF: Supply Staff: Teaching assistants:Employers pension</t>
  </si>
  <si>
    <t>Support staff</t>
  </si>
  <si>
    <t>SF: Supply Staff: Support staff</t>
  </si>
  <si>
    <t>Support staff:Employers national insurance</t>
  </si>
  <si>
    <t>SF: Supply Staff: Support staff:Employers national insurance</t>
  </si>
  <si>
    <t>Support staff:Employers pension</t>
  </si>
  <si>
    <t>SF: Supply Staff: Support staff:Employers pension</t>
  </si>
  <si>
    <t>Boarding Staff costs - direct</t>
  </si>
  <si>
    <t>SF: Boarding Staff - direct: Wages and salaries</t>
  </si>
  <si>
    <t>Staff costs</t>
  </si>
  <si>
    <t>Staff -Direct</t>
  </si>
  <si>
    <t>PBE010</t>
  </si>
  <si>
    <t>Boarding expenditure</t>
  </si>
  <si>
    <t xml:space="preserve">Direct staff pay costs </t>
  </si>
  <si>
    <t>SF: Boarding Staff - direct: Overtime</t>
  </si>
  <si>
    <t>SF: Boarding Staff - direct: Employers national insurance</t>
  </si>
  <si>
    <t>SF: Boarding Staff - direct: Employers pension contribution</t>
  </si>
  <si>
    <t>Agency staff - direct staff</t>
  </si>
  <si>
    <t>SF: Boarding Staff - direct: Agency staff - direct staff</t>
  </si>
  <si>
    <t>Compensation - direct staff</t>
  </si>
  <si>
    <t>SF: Boarding Staff - direct: Compensation - direct staff</t>
  </si>
  <si>
    <t>Staff restructuring costs</t>
  </si>
  <si>
    <t>Boarding Staff costs - indirect</t>
  </si>
  <si>
    <t>SF: Boarding Staff - indirect: Wages and salaries</t>
  </si>
  <si>
    <t>Staff indirect costs</t>
  </si>
  <si>
    <t>PBE040</t>
  </si>
  <si>
    <t xml:space="preserve">Indirect costs for staff pay </t>
  </si>
  <si>
    <t>SF: Boarding Staff - indirect: Overtime</t>
  </si>
  <si>
    <t>SF: Boarding Staff - indirect: Employers national insurance</t>
  </si>
  <si>
    <t>SF: Boarding Staff - indirect: Employers pension contribution</t>
  </si>
  <si>
    <t>Agency staff - support</t>
  </si>
  <si>
    <t>SF: Boarding Staff - indirect: Agency staff - support</t>
  </si>
  <si>
    <t>Compensation - support</t>
  </si>
  <si>
    <t>SF: Boarding Staff - indirect: Compensation - support</t>
  </si>
  <si>
    <t>Staff Welfare</t>
  </si>
  <si>
    <t>SF: Boarding Staff - indirect: Staff Welfare</t>
  </si>
  <si>
    <t>Other support costs</t>
  </si>
  <si>
    <t>PBE100</t>
  </si>
  <si>
    <t xml:space="preserve">Other Indirect costs </t>
  </si>
  <si>
    <t>Staff Development</t>
  </si>
  <si>
    <t>SF: Boarding Staff - indirect: Staff Development</t>
  </si>
  <si>
    <t>Staff training</t>
  </si>
  <si>
    <t>SF: Boarding Staff - indirect: Staff training</t>
  </si>
  <si>
    <t>Staff insurance</t>
  </si>
  <si>
    <t>SF: Boarding Staff - indirect: Staff insurance</t>
  </si>
  <si>
    <t>Indirect Employee Expenses</t>
  </si>
  <si>
    <t>Apprenticeship levy</t>
  </si>
  <si>
    <t>SF: Ind Emp Exp: Apprenticeship levy</t>
  </si>
  <si>
    <t>SF: Ind Emp Exp: Ex-gratia/severance - teachers</t>
  </si>
  <si>
    <t>SF: Ind Emp Exp: Ex-gratia/severance - support</t>
  </si>
  <si>
    <t>SF: Ind Emp Exp: Redundancy - teachers</t>
  </si>
  <si>
    <t>SF: Ind Emp Exp: Redundancy - support staff</t>
  </si>
  <si>
    <t>SF: Ind Emp Exp: Other restructuring - teachers</t>
  </si>
  <si>
    <t>SF: Ind Emp Exp: Other restructuring - support</t>
  </si>
  <si>
    <t>Secondment income - teachers</t>
  </si>
  <si>
    <t>SF: Ind Emp Exp: Secondment income - teachers</t>
  </si>
  <si>
    <t>Secondment income - support</t>
  </si>
  <si>
    <t>SF: Ind Emp Exp: Secondment income - support</t>
  </si>
  <si>
    <t>Staff travel</t>
  </si>
  <si>
    <t>SF: Ind Emp Exp: Staff travel</t>
  </si>
  <si>
    <t>School trips and visits</t>
  </si>
  <si>
    <t>CAD020</t>
  </si>
  <si>
    <t>Charitable Activities - Direct costs - Staff expenses</t>
  </si>
  <si>
    <t xml:space="preserve">Staff expenses  </t>
  </si>
  <si>
    <t>Staff subsistence</t>
  </si>
  <si>
    <t>SF: Ind Emp Exp: Staff subsistence</t>
  </si>
  <si>
    <t>Interview expenses</t>
  </si>
  <si>
    <t>SF: Ind Emp Exp: Interview expenses</t>
  </si>
  <si>
    <t>Other direct costs</t>
  </si>
  <si>
    <t>Staff uniforms</t>
  </si>
  <si>
    <t>SF: Ind Emp Exp: Staff uniforms</t>
  </si>
  <si>
    <t>SF: Ind Emp Exp: Childcare vouchers</t>
  </si>
  <si>
    <t>Staff medical fees</t>
  </si>
  <si>
    <t>SF: Ind Emp Exp: Staff medical fees</t>
  </si>
  <si>
    <t>Duty meals</t>
  </si>
  <si>
    <t>SF: Ind Emp Exp: Duty meals</t>
  </si>
  <si>
    <t>Recruitment - teachers</t>
  </si>
  <si>
    <t>SF: Ind Emp Exp: Recruitment - teachers</t>
  </si>
  <si>
    <t>CAD030</t>
  </si>
  <si>
    <t>Charitable Activities - Direct costs - Other Staff Costs</t>
  </si>
  <si>
    <t xml:space="preserve">Other staff costs </t>
  </si>
  <si>
    <t>Recruitment - support staff</t>
  </si>
  <si>
    <t>SF: Ind Emp Exp: Recruitment - support staff</t>
  </si>
  <si>
    <t>CAS030</t>
  </si>
  <si>
    <t>Charitable Activities - Support costs - Other Staff Costs</t>
  </si>
  <si>
    <t>Staff Advertising - teachers</t>
  </si>
  <si>
    <t>SF: Ind Emp Exp: Staff Advertising - teachers</t>
  </si>
  <si>
    <t>Staff Advertising - support</t>
  </si>
  <si>
    <t>SF: Ind Emp Exp: Staff Advertising - support</t>
  </si>
  <si>
    <t>DBS checks - teachers</t>
  </si>
  <si>
    <t>SF: Ind Emp Exp: DBS checks - teachers</t>
  </si>
  <si>
    <t>DBS checks - support staff</t>
  </si>
  <si>
    <t>SF: Ind Emp Exp: DBS checks - support staff</t>
  </si>
  <si>
    <t>Staff training - teachers</t>
  </si>
  <si>
    <t>SF: Ind Emp Exp: Staff training - teachers</t>
  </si>
  <si>
    <t>Staff training - support staff</t>
  </si>
  <si>
    <t>SF: Ind Emp Exp: Staff training - support staff</t>
  </si>
  <si>
    <t>Notional Apprenticeship levy exp</t>
  </si>
  <si>
    <t>SF: Ind Emp Exp: Notional Apprenticeship levy exp</t>
  </si>
  <si>
    <t>CAD040</t>
  </si>
  <si>
    <t>Charitable Activities - Direct costs - notional Apprenticeship Levy</t>
  </si>
  <si>
    <t xml:space="preserve">notional Apprenticeship Levy Expenditure </t>
  </si>
  <si>
    <t>Other Ind Emp Expense - teachers</t>
  </si>
  <si>
    <t>SF: Ind Emp Exp: Other Ind Emp Expense - teachers</t>
  </si>
  <si>
    <t>Other Ind Emp Expense - support</t>
  </si>
  <si>
    <t>SF: Ind Emp Exp: Other Ind Emp Expense - support</t>
  </si>
  <si>
    <t>Supply insurance - teachers</t>
  </si>
  <si>
    <t>SF: Ind Emp Exp: Supply insurance - teachers</t>
  </si>
  <si>
    <t>CAD100</t>
  </si>
  <si>
    <t>Charitable Activities - Direct costs - Staff related insurance</t>
  </si>
  <si>
    <t xml:space="preserve">Staff related insurance </t>
  </si>
  <si>
    <t>Supply insurance - support</t>
  </si>
  <si>
    <t>SF: Ind Emp Exp: Supply insurance - support</t>
  </si>
  <si>
    <t>CAS020</t>
  </si>
  <si>
    <t>Charitable Activities - Support costs - Staff related insurance</t>
  </si>
  <si>
    <t>Employers liability insurance</t>
  </si>
  <si>
    <t>SF: Ind Emp Exp: Employers liability insurance</t>
  </si>
  <si>
    <t>CAS380</t>
  </si>
  <si>
    <t xml:space="preserve">Other support costs </t>
  </si>
  <si>
    <t>SF: Ind Emp Exp: Hospitality</t>
  </si>
  <si>
    <t>Premises costs</t>
  </si>
  <si>
    <t>Repairs &amp; Maintenance</t>
  </si>
  <si>
    <t>Building Repair and Maintenance</t>
  </si>
  <si>
    <t>PR: R&amp;M: Building Repair and Maintenance</t>
  </si>
  <si>
    <t>Premises</t>
  </si>
  <si>
    <t>Support Premises costs</t>
  </si>
  <si>
    <t>CAS070</t>
  </si>
  <si>
    <t>Charitable Activities - Support costs - Maintenance of premises</t>
  </si>
  <si>
    <t xml:space="preserve">Maintenance of premises </t>
  </si>
  <si>
    <t>Building Improvements</t>
  </si>
  <si>
    <t>PR: R&amp;M: Building Improvements</t>
  </si>
  <si>
    <t>Rates</t>
  </si>
  <si>
    <t>PR: Rates: Rates</t>
  </si>
  <si>
    <t>CAS120</t>
  </si>
  <si>
    <t>Charitable Activities - Support costs - Rates</t>
  </si>
  <si>
    <t xml:space="preserve">Rates </t>
  </si>
  <si>
    <t>Energy</t>
  </si>
  <si>
    <t>Gas</t>
  </si>
  <si>
    <t>PR: Energy: Gas</t>
  </si>
  <si>
    <t>CAS130</t>
  </si>
  <si>
    <t>Charitable Activities - Support costs - Energy</t>
  </si>
  <si>
    <t xml:space="preserve">Energy </t>
  </si>
  <si>
    <t>Oil</t>
  </si>
  <si>
    <t>PR: Energy: Oil</t>
  </si>
  <si>
    <t>Electricity</t>
  </si>
  <si>
    <t>PR: Energy: Electricity</t>
  </si>
  <si>
    <t>Repayment of Salix loans</t>
  </si>
  <si>
    <t>PR: Energy: Repayment of Salix loans</t>
  </si>
  <si>
    <t>Insurance</t>
  </si>
  <si>
    <t>Risk Protection Arrangement</t>
  </si>
  <si>
    <t>PR: Insurance: Risk Protection Arrangement</t>
  </si>
  <si>
    <t>CAS140</t>
  </si>
  <si>
    <t>Charitable Activities - Support costs - Risk Protection Arrangement</t>
  </si>
  <si>
    <t xml:space="preserve">Risk protection arrangement fees </t>
  </si>
  <si>
    <t>Premises Insurance (not RPA)</t>
  </si>
  <si>
    <t>PR: Insurance: Premises Insurance (not RPA)</t>
  </si>
  <si>
    <t>Charitable activities - Support costs - Other support costs</t>
  </si>
  <si>
    <t>Boarding provision Insurance</t>
  </si>
  <si>
    <t>PR: Insurance: Boarding Insurance</t>
  </si>
  <si>
    <t>insurance</t>
  </si>
  <si>
    <t>Vehicle Insurance</t>
  </si>
  <si>
    <t>PR: Insurance: Vehicle Insurance</t>
  </si>
  <si>
    <t>Cleaning &amp; Caretaking</t>
  </si>
  <si>
    <t>Cleaning contracts</t>
  </si>
  <si>
    <t>PR: Cleaning &amp; Caretaking: Cleaning contracts</t>
  </si>
  <si>
    <t>CAS090</t>
  </si>
  <si>
    <t>Charitable Activities - Support costs - Cleaning and Caretaking</t>
  </si>
  <si>
    <t xml:space="preserve">Cleaning and caretaking </t>
  </si>
  <si>
    <t>Cleaning equipment and materials</t>
  </si>
  <si>
    <t>PR: Cleaning &amp; Caretaking: Cleaning equipment and materials</t>
  </si>
  <si>
    <t>Window Cleaning</t>
  </si>
  <si>
    <t>PR: Cleaning &amp; Caretaking: Window Cleaning</t>
  </si>
  <si>
    <t>Caretaking Supplies and Equip</t>
  </si>
  <si>
    <t>PR: Cleaning &amp; Caretaking: Caretaking Supplies and Equip</t>
  </si>
  <si>
    <t>Operating leases</t>
  </si>
  <si>
    <t>PR: Operating leases: Building rent payable</t>
  </si>
  <si>
    <t>CAS100</t>
  </si>
  <si>
    <t>Charitable Activities - Support costs - Operating lease rentals buildings</t>
  </si>
  <si>
    <t xml:space="preserve">Operating lease rentals - land and buildings </t>
  </si>
  <si>
    <t>Photocopiers</t>
  </si>
  <si>
    <t>PR: Operating leases: Photocopiers</t>
  </si>
  <si>
    <t>CAS110</t>
  </si>
  <si>
    <t>Charitable Activities - Support costs - Operating lease rentals other</t>
  </si>
  <si>
    <t xml:space="preserve">Operating lease rentals - other </t>
  </si>
  <si>
    <t>PR: Operating leases: Telephony</t>
  </si>
  <si>
    <t>Other equipment</t>
  </si>
  <si>
    <t>PR: Operating leases: Other equipment</t>
  </si>
  <si>
    <t>Security</t>
  </si>
  <si>
    <t>Security Alarms / CCTV Services</t>
  </si>
  <si>
    <t>PR: Security: Security Alarms / CCTV Services</t>
  </si>
  <si>
    <t>CAS150</t>
  </si>
  <si>
    <t>Charitable Activities - Support costs - Security</t>
  </si>
  <si>
    <t xml:space="preserve">Security </t>
  </si>
  <si>
    <t>Security Patrols</t>
  </si>
  <si>
    <t>PR: Security: Security Patrols</t>
  </si>
  <si>
    <t>Special Facilities</t>
  </si>
  <si>
    <t>Swimming pool equipment/material</t>
  </si>
  <si>
    <t>PR: Special Facilities: Swimming pool equipment/material</t>
  </si>
  <si>
    <t>CAS080</t>
  </si>
  <si>
    <t>Charitable Activities - Support costs - Special facilities</t>
  </si>
  <si>
    <t xml:space="preserve">Special facilities </t>
  </si>
  <si>
    <t>Sports centre equipment/materials</t>
  </si>
  <si>
    <t>PR: Special Facilities: Sports centre equipment/materials</t>
  </si>
  <si>
    <t>Before and After School clubs</t>
  </si>
  <si>
    <t>PR: Special Facilities: Before and After School clubs</t>
  </si>
  <si>
    <t>Farm and Rural Studies</t>
  </si>
  <si>
    <t>PR: Special Facilities: Farm and Rural Studies</t>
  </si>
  <si>
    <t>External cluster funding contrib</t>
  </si>
  <si>
    <t>PR: Special Facilities: External cluster funding contrib</t>
  </si>
  <si>
    <t>Pupil travel across the trust</t>
  </si>
  <si>
    <t>PR: Special Facilities: Pupil travel across the trust</t>
  </si>
  <si>
    <t>Home to school transport</t>
  </si>
  <si>
    <t>PR: Special Facilities: Home to school transport</t>
  </si>
  <si>
    <t>Other Premises costs</t>
  </si>
  <si>
    <t>Grounds Maintenance</t>
  </si>
  <si>
    <t>PR: Other Premises: Grounds Maintenance</t>
  </si>
  <si>
    <t>CAS190</t>
  </si>
  <si>
    <t>Charitable Activities - Support costs - Other Premises costs</t>
  </si>
  <si>
    <t xml:space="preserve">Other premises costs </t>
  </si>
  <si>
    <t>Water and Sewerage</t>
  </si>
  <si>
    <t>PR: Other Premises: Water and Sewerage</t>
  </si>
  <si>
    <t>Septic Tanks</t>
  </si>
  <si>
    <t>PR: Other Premises: Septic Tanks</t>
  </si>
  <si>
    <t>Refuse Removal</t>
  </si>
  <si>
    <t>PR: Other Premises: Refuse Removal</t>
  </si>
  <si>
    <t>Hygiene Supplies &amp; Services</t>
  </si>
  <si>
    <t>PR: Other Premises: Hygiene Supplies &amp; Services</t>
  </si>
  <si>
    <t>Health &amp; Safety</t>
  </si>
  <si>
    <t>PR: Other Premises: Health &amp; Safety</t>
  </si>
  <si>
    <t>Electrical Service Contract</t>
  </si>
  <si>
    <t>PR: Other Premises: Electrical Service Contract</t>
  </si>
  <si>
    <t>Mechanical Service Contract</t>
  </si>
  <si>
    <t>PR: Other Premises: Mechanical Service Contract</t>
  </si>
  <si>
    <t>Appliance Testing</t>
  </si>
  <si>
    <t>PR: Other Premises: Appliance Testing</t>
  </si>
  <si>
    <t>Fire Alarm and Extinguisher Serv</t>
  </si>
  <si>
    <t>PR: Other Premises: Fire Alarm and Extinguisher Serv</t>
  </si>
  <si>
    <t>Heating and Air Conditioning</t>
  </si>
  <si>
    <t>PR: Other Premises: Heating and Air Conditioning</t>
  </si>
  <si>
    <t>Pest Control</t>
  </si>
  <si>
    <t>PR: Other Premises: Pest Control</t>
  </si>
  <si>
    <t>Other Occupancy costs</t>
  </si>
  <si>
    <t>PR: Other Premises: Other Occupancy</t>
  </si>
  <si>
    <t>Other Premises Costs</t>
  </si>
  <si>
    <t>Revenue expenditure from capital funding</t>
  </si>
  <si>
    <t>PR: Other premises: Revenue expenditure from capital funding</t>
  </si>
  <si>
    <t>CAS390</t>
  </si>
  <si>
    <t>Charitable activities - Support costs: Revenue expenditure from capital funding</t>
  </si>
  <si>
    <t>Boarding Provision - premises</t>
  </si>
  <si>
    <t>PR: Boarding - premises: Rates</t>
  </si>
  <si>
    <t>Rent and rates</t>
  </si>
  <si>
    <t>Water rates</t>
  </si>
  <si>
    <t>PR: Boarding - premises: Water rates</t>
  </si>
  <si>
    <t>PBE050</t>
  </si>
  <si>
    <t xml:space="preserve">Indirect costs for utilities </t>
  </si>
  <si>
    <t>Electricty</t>
  </si>
  <si>
    <t>PR: Boarding - premises: Electricty</t>
  </si>
  <si>
    <t>Utilities</t>
  </si>
  <si>
    <t>PR: Boarding - premises: Gas</t>
  </si>
  <si>
    <t>Heating oil</t>
  </si>
  <si>
    <t>PR: Boarding - premises: Heating oil</t>
  </si>
  <si>
    <t>Operating lease - Land and build</t>
  </si>
  <si>
    <t>PR: Boarding - premises: Operating lease - Land and build</t>
  </si>
  <si>
    <t>Operating lease - Photocopiers</t>
  </si>
  <si>
    <t>PR: Boarding - premises: Operating lease - Photocopiers</t>
  </si>
  <si>
    <t>Operating lease - Telephones</t>
  </si>
  <si>
    <t>PR: Boarding - premises: Operating lease - Telephones</t>
  </si>
  <si>
    <t>Operating lease - Other equip</t>
  </si>
  <si>
    <t>PR: Boarding - premises: Operating lease - Other equip</t>
  </si>
  <si>
    <t>Insurance - Commercial provider</t>
  </si>
  <si>
    <t>PR: Boarding - premises: Insurance - Commercial provider</t>
  </si>
  <si>
    <t>Reps &amp; renewals - Property</t>
  </si>
  <si>
    <t>PR: Boarding - premises: Reps &amp; renewals - Property</t>
  </si>
  <si>
    <t>Buildings maintenance</t>
  </si>
  <si>
    <t>PBE060</t>
  </si>
  <si>
    <t xml:space="preserve">Indirect costs for maintenance of premises </t>
  </si>
  <si>
    <t>Reps &amp; renewals - Grounds</t>
  </si>
  <si>
    <t>PR: Boarding - premises: Reps &amp; renewals - Grounds</t>
  </si>
  <si>
    <t>Reps &amp; renewals - Motor vehicles</t>
  </si>
  <si>
    <t>PR: Boarding - premises: Reps &amp; renewals - Motor vehicles</t>
  </si>
  <si>
    <t>Reps &amp; renewals - Equipment</t>
  </si>
  <si>
    <t>PR: Boarding - premises: Reps &amp; renewals - Equipment</t>
  </si>
  <si>
    <t>Boarding - Security</t>
  </si>
  <si>
    <t>PR: Boarding - premises: Boarding - Security</t>
  </si>
  <si>
    <t>Supplies &amp; Services Costs</t>
  </si>
  <si>
    <t>Educational Supplies</t>
  </si>
  <si>
    <t>Books</t>
  </si>
  <si>
    <t>SP: Educ Supplies: Books</t>
  </si>
  <si>
    <t>Direct Learning resources</t>
  </si>
  <si>
    <t>CAD080</t>
  </si>
  <si>
    <t>Charitable Activities - Direct costs - Educational supplies</t>
  </si>
  <si>
    <t xml:space="preserve">Educational supplies </t>
  </si>
  <si>
    <t>Library Services</t>
  </si>
  <si>
    <t>SP: Educ Supplies: Library Services</t>
  </si>
  <si>
    <t>Curriculum Materials</t>
  </si>
  <si>
    <t>SP: Educ Supplies: Curriculum Materials</t>
  </si>
  <si>
    <t>Education Equipment (not IT)</t>
  </si>
  <si>
    <t>SP: Educ Supplies: Education Equipment (not IT)</t>
  </si>
  <si>
    <t>Education Eqpmt repairs (not IT)</t>
  </si>
  <si>
    <t>SP: Educ Supplies: Education Eqpmt repairs (not IT)</t>
  </si>
  <si>
    <t>Educational Furniture</t>
  </si>
  <si>
    <t>SP: Educ Supplies: Educ Furniture</t>
  </si>
  <si>
    <t>Audio Visual</t>
  </si>
  <si>
    <t>SP: Educ Supplies: Audio Visual</t>
  </si>
  <si>
    <t>Repair of PE/Musical Equipment</t>
  </si>
  <si>
    <t>SP: Educ Supplies: Repair of PE/Musical Equipment</t>
  </si>
  <si>
    <t>SP: Educ Supplies: External education providers</t>
  </si>
  <si>
    <t>Primary school PIP exam fees</t>
  </si>
  <si>
    <t>SP: Educ Supplies: Primary school PIP exam fees</t>
  </si>
  <si>
    <t>Examination fees</t>
  </si>
  <si>
    <t>Examination Fees</t>
  </si>
  <si>
    <t>SP: Examination Fees: Examination Fees</t>
  </si>
  <si>
    <t>CAD090</t>
  </si>
  <si>
    <t>Charitable Activities - Direct costs - Examination Fees</t>
  </si>
  <si>
    <t xml:space="preserve">Examination fees </t>
  </si>
  <si>
    <t>Examination Resources</t>
  </si>
  <si>
    <t>SP: Examination Fees: Examination Resources</t>
  </si>
  <si>
    <t>Technology Costs</t>
  </si>
  <si>
    <t>Educational IT Equipment</t>
  </si>
  <si>
    <t>SP: Technology Costs: Educational IT Equipment</t>
  </si>
  <si>
    <t>Direct Technology costs</t>
  </si>
  <si>
    <t>CAD110</t>
  </si>
  <si>
    <t>Charitable Activities - Direct costs - Technology costs</t>
  </si>
  <si>
    <t xml:space="preserve">Technology costs </t>
  </si>
  <si>
    <t>Educational software &amp; licences</t>
  </si>
  <si>
    <t>SP: Technology Costs: Educational software &amp; licences</t>
  </si>
  <si>
    <t>ICT Support contract</t>
  </si>
  <si>
    <t>SP: Technology Costs: ICT Support contract</t>
  </si>
  <si>
    <t>Technology costs</t>
  </si>
  <si>
    <t>Support Technology costs</t>
  </si>
  <si>
    <t>CAS180</t>
  </si>
  <si>
    <t>Charitable Activities - Support costs - Technology costs</t>
  </si>
  <si>
    <t>SP: Technology Costs: ICT Hardware (not capital)</t>
  </si>
  <si>
    <t>ICT Repairs</t>
  </si>
  <si>
    <t>SP: Technology Costs: ICT Repairs</t>
  </si>
  <si>
    <t>ICT Software (not capital)</t>
  </si>
  <si>
    <t>SP: Technology Costs: ICT Software (not capital)</t>
  </si>
  <si>
    <t>ICT Licences</t>
  </si>
  <si>
    <t>SP: Technology Costs: ICT Licences</t>
  </si>
  <si>
    <t>ICT Broadband</t>
  </si>
  <si>
    <t>SP: Technology Costs: ICT Broadband</t>
  </si>
  <si>
    <t>ICT Consumable</t>
  </si>
  <si>
    <t>SP: Technology Costs: ICT Consumable</t>
  </si>
  <si>
    <t>Printer Consumables</t>
  </si>
  <si>
    <t>SP: Technology Costs: Printer Consumables</t>
  </si>
  <si>
    <t>ICT Annual Maintenance</t>
  </si>
  <si>
    <t>SP: Technology Costs: ICT Annual Maintenance</t>
  </si>
  <si>
    <t>ICT Consultancy</t>
  </si>
  <si>
    <t>SP: Technology Costs: ICT Consultancy</t>
  </si>
  <si>
    <t>ICT Hosting Fees</t>
  </si>
  <si>
    <t>SP: Technology Costs: ICT Hosting Fees</t>
  </si>
  <si>
    <t>ICT Other</t>
  </si>
  <si>
    <t>SP: Technology Costs: ICT Other</t>
  </si>
  <si>
    <t>Educational Consultancy</t>
  </si>
  <si>
    <t>External sports coaches</t>
  </si>
  <si>
    <t>SP: Educ Consultancy: External sports coaches</t>
  </si>
  <si>
    <t>CAD120</t>
  </si>
  <si>
    <t>Charitable Activities - Direct costs - Educational consultancy</t>
  </si>
  <si>
    <t xml:space="preserve">Educational consultancy </t>
  </si>
  <si>
    <t>Peripatetic music teachers</t>
  </si>
  <si>
    <t>SP: Educ Consultancy: Peripatetic music teachers</t>
  </si>
  <si>
    <t>Exam Invigilation costs</t>
  </si>
  <si>
    <t>SP: Educ Consultancy: Exam Invigilation costs</t>
  </si>
  <si>
    <t>Courses - external providers</t>
  </si>
  <si>
    <t>SP: Educ Consultancy: Courses - external providers</t>
  </si>
  <si>
    <t>Behaviour support services</t>
  </si>
  <si>
    <t>SP: Educ Consultancy: Behaviour support services</t>
  </si>
  <si>
    <t>Libarary &amp; museum services</t>
  </si>
  <si>
    <t>SP: Educ Consultancy: Libarary &amp; museum services</t>
  </si>
  <si>
    <t>Other Educational consultancy</t>
  </si>
  <si>
    <t>SP: Educ Consultancy: Other Educ consultancy</t>
  </si>
  <si>
    <t>School Trips</t>
  </si>
  <si>
    <t>School Trips - Travel costs</t>
  </si>
  <si>
    <t>SP: School Trips: School Trips - Travel costs</t>
  </si>
  <si>
    <t>CAD130</t>
  </si>
  <si>
    <t>Charitable Activities - Direct costs - Other Direct Costs</t>
  </si>
  <si>
    <t xml:space="preserve">Other direct costs </t>
  </si>
  <si>
    <t>School Trips - Accom/Entrance</t>
  </si>
  <si>
    <t>SP: School Trips: School Trips - Accom/Entrance</t>
  </si>
  <si>
    <t>School Trips -  Food &amp; Drink</t>
  </si>
  <si>
    <t>SP: School Trips: School Trips -  Food &amp; Drink</t>
  </si>
  <si>
    <t>School Trips - Sundry</t>
  </si>
  <si>
    <t>SP: School Trips: School Trips - Sundry</t>
  </si>
  <si>
    <t>School Trips - Insurance</t>
  </si>
  <si>
    <t>SP: School Trips: School Trips - Insurance</t>
  </si>
  <si>
    <t>Administration</t>
  </si>
  <si>
    <t>Subscriptions</t>
  </si>
  <si>
    <t>SP: Administration: Subscriptions</t>
  </si>
  <si>
    <t>TV licences</t>
  </si>
  <si>
    <t>SP: Administration: TV licences</t>
  </si>
  <si>
    <t>Non-ICT licences</t>
  </si>
  <si>
    <t>SP: Administration: Non-ICT licences</t>
  </si>
  <si>
    <t>Contribs from academies to trust</t>
  </si>
  <si>
    <t>SP: Administration: Contribs from academies to trust</t>
  </si>
  <si>
    <t>Admin Supplies &amp; Stationery</t>
  </si>
  <si>
    <t>SP: Administration: Admin Supplies &amp; Stationery</t>
  </si>
  <si>
    <t>Admin Photocopying</t>
  </si>
  <si>
    <t>SP: Administration: Admin Photocopying</t>
  </si>
  <si>
    <t>Printing</t>
  </si>
  <si>
    <t>SP: Administration: Printing</t>
  </si>
  <si>
    <t>PR (Literature &amp; Brochures)</t>
  </si>
  <si>
    <t>SP: Administration: PR (Literature &amp; Brochures)</t>
  </si>
  <si>
    <t>Advertising</t>
  </si>
  <si>
    <t>SP: Administration: Advertising</t>
  </si>
  <si>
    <t>Postage and Carriage</t>
  </si>
  <si>
    <t>SP: Administration: Postage and Carriage</t>
  </si>
  <si>
    <t>Telephone Costs</t>
  </si>
  <si>
    <t>SP: Administration: Telephone Costs</t>
  </si>
  <si>
    <t>Mobile Phones</t>
  </si>
  <si>
    <t>SP: Administration: Mobile Phones</t>
  </si>
  <si>
    <t>Admin Furniture</t>
  </si>
  <si>
    <t>SP: Administration: Admin Furniture</t>
  </si>
  <si>
    <t>Admin Equipment</t>
  </si>
  <si>
    <t>SP: Administration: Admin Equipment</t>
  </si>
  <si>
    <t>Admin ICT</t>
  </si>
  <si>
    <t>SP: Administration: Admin ICT</t>
  </si>
  <si>
    <t>Admin Equipment repairs</t>
  </si>
  <si>
    <t>SP: Administration: Admin Equipment repairs</t>
  </si>
  <si>
    <t>Medical</t>
  </si>
  <si>
    <t>SP: Administration: Medical</t>
  </si>
  <si>
    <t>Laundry</t>
  </si>
  <si>
    <t>SP: Administration: Laundry</t>
  </si>
  <si>
    <t>Refreshments</t>
  </si>
  <si>
    <t>SP: Administration: Refreshments</t>
  </si>
  <si>
    <t>Bank charges</t>
  </si>
  <si>
    <t>SP: Administration: Bank charges</t>
  </si>
  <si>
    <t>Transport</t>
  </si>
  <si>
    <t>Vehicle Costs</t>
  </si>
  <si>
    <t>SP: Transport: Vehicle Costs</t>
  </si>
  <si>
    <t>CAS160</t>
  </si>
  <si>
    <t>Charitable Activities - Support costs - Transport</t>
  </si>
  <si>
    <t xml:space="preserve">Transport </t>
  </si>
  <si>
    <t>Vehicle Hire</t>
  </si>
  <si>
    <t>SP: Transport: Vehicle Hire</t>
  </si>
  <si>
    <t>Bought in supply cover</t>
  </si>
  <si>
    <t>Agency teaching staff long term</t>
  </si>
  <si>
    <t>SP: Bought in supply cover: Agency teaching staff long term</t>
  </si>
  <si>
    <t>Agency teaching staff short term</t>
  </si>
  <si>
    <t>SP: Bought in supply cover: Agency teaching staff short term</t>
  </si>
  <si>
    <t>Agency teaching assistants</t>
  </si>
  <si>
    <t>SP: Bought in supply cover: Agency teaching assistants</t>
  </si>
  <si>
    <t>Catering</t>
  </si>
  <si>
    <t>Catering contract</t>
  </si>
  <si>
    <t>SP: Catering: Catering contract</t>
  </si>
  <si>
    <t>CAS170</t>
  </si>
  <si>
    <t>Charitable Activities - Support costs - Catering</t>
  </si>
  <si>
    <t xml:space="preserve">Catering </t>
  </si>
  <si>
    <t>Catering - Food &amp; Drink</t>
  </si>
  <si>
    <t>SP: Catering: Catering - Food &amp; Drink</t>
  </si>
  <si>
    <t>Catering - Consumables</t>
  </si>
  <si>
    <t>SP: Catering: Catering - Consumables</t>
  </si>
  <si>
    <t>Catering - Equipment</t>
  </si>
  <si>
    <t>SP: Catering: Catering - Equipment</t>
  </si>
  <si>
    <t>Catering - Maint. and Repairs</t>
  </si>
  <si>
    <t>SP: Catering: Catering - Maint. and Repairs</t>
  </si>
  <si>
    <t>Vending Machines</t>
  </si>
  <si>
    <t>SP: Catering: Vending Machines</t>
  </si>
  <si>
    <t>Non-educational contracts</t>
  </si>
  <si>
    <t>Consultancy Fees</t>
  </si>
  <si>
    <t>SP: Non-educ contracts: Consultancy Fees</t>
  </si>
  <si>
    <t>CAS250</t>
  </si>
  <si>
    <t>Charitable Activities - Support costs - Non-educational consultancy</t>
  </si>
  <si>
    <t xml:space="preserve">Non-educational consultancy </t>
  </si>
  <si>
    <t>Councellors</t>
  </si>
  <si>
    <t>SP: Non-educ contracts: Councellors</t>
  </si>
  <si>
    <t>CAS260</t>
  </si>
  <si>
    <t>Charitable Activities - Support costs - Legal &amp; professional</t>
  </si>
  <si>
    <t xml:space="preserve">Legal &amp; professional </t>
  </si>
  <si>
    <t>Financial</t>
  </si>
  <si>
    <t>SP: Non-educ contracts: Financial</t>
  </si>
  <si>
    <t>Legal</t>
  </si>
  <si>
    <t>SP: Non-educ contracts: Legal</t>
  </si>
  <si>
    <t xml:space="preserve">Legal costs – other </t>
  </si>
  <si>
    <t>Legal - Conversion</t>
  </si>
  <si>
    <t>SP: Non-educ contracts: Legal - Conversion</t>
  </si>
  <si>
    <t>Personnel/HR</t>
  </si>
  <si>
    <t>SP: Non-educ contracts: Personnel/HR</t>
  </si>
  <si>
    <t>Payroll</t>
  </si>
  <si>
    <t>SP: Non-educ contracts: Payroll</t>
  </si>
  <si>
    <t>Clerking board/governor meetings</t>
  </si>
  <si>
    <t>SP: Non-educ contracts: Clerking board/governor meetings</t>
  </si>
  <si>
    <t>Occupational Health</t>
  </si>
  <si>
    <t>SP: Non-educ contracts: Occupational Health</t>
  </si>
  <si>
    <t>Property Management Services</t>
  </si>
  <si>
    <t>SP: Non-educ contracts: Property Management Services</t>
  </si>
  <si>
    <t>Energy Management Services</t>
  </si>
  <si>
    <t>SP: Non-educ contracts: Energy Management Services</t>
  </si>
  <si>
    <t>Free School Meals - pupil checks</t>
  </si>
  <si>
    <t>SP: Non-educ contracts: Free School Meals - pupil checks</t>
  </si>
  <si>
    <t>Admissions service</t>
  </si>
  <si>
    <t>SP: Non-educ contracts: Admissions service</t>
  </si>
  <si>
    <t>Educational Psychologist</t>
  </si>
  <si>
    <t>SP: Non-educ contracts: educ Psychologist</t>
  </si>
  <si>
    <t>Speech &amp; Language Therapist</t>
  </si>
  <si>
    <t>SP: Non-educ contracts: Speech &amp; Language Therapist</t>
  </si>
  <si>
    <t>External SEN consultancy</t>
  </si>
  <si>
    <t>SP: Non-educ contracts: External SEN consultancy</t>
  </si>
  <si>
    <t>Cash Collection services</t>
  </si>
  <si>
    <t>SP: Non-educ contracts: Cash Collection services</t>
  </si>
  <si>
    <t>PFI contract management services</t>
  </si>
  <si>
    <t>SP: Non-educ contracts: PFI contract management services</t>
  </si>
  <si>
    <t>Audit</t>
  </si>
  <si>
    <t>Statutory audit fees</t>
  </si>
  <si>
    <t>SP: Audit: Statutory audit fees</t>
  </si>
  <si>
    <t>CAS270</t>
  </si>
  <si>
    <t>Charitable activities - Support costs - Auditor costs - audit fees</t>
  </si>
  <si>
    <t xml:space="preserve">Auditor costs for statutory accounts </t>
  </si>
  <si>
    <t>Internal audit &amp; other fees</t>
  </si>
  <si>
    <t>SP: Audit: Internal audit &amp; other fees</t>
  </si>
  <si>
    <t>CAS280</t>
  </si>
  <si>
    <t>Charitable activities - Support costs - Auditor costs - internal audit fees</t>
  </si>
  <si>
    <t xml:space="preserve">Internal and Other Auditing Fees </t>
  </si>
  <si>
    <t>Accounts return</t>
  </si>
  <si>
    <t>SP: Audit: Accounts return</t>
  </si>
  <si>
    <t>CAS290</t>
  </si>
  <si>
    <t>Charitable activities - Support costs - Auditor costs - other audit fees</t>
  </si>
  <si>
    <t xml:space="preserve">Accounting/audit costs for ESFA Accounts Return </t>
  </si>
  <si>
    <t>Governance costs</t>
  </si>
  <si>
    <t>Academy governor - travel</t>
  </si>
  <si>
    <t>SP: Governance: Academy governor - travel</t>
  </si>
  <si>
    <t>CAS300</t>
  </si>
  <si>
    <t>Charitable activities - Support costs - Governor reimbursement - travel &amp; subs</t>
  </si>
  <si>
    <t xml:space="preserve">Governor reimbursement - travel and subsistence </t>
  </si>
  <si>
    <t>Academy governor - subsistence</t>
  </si>
  <si>
    <t>SP: Governance: Academy governor - subsistence</t>
  </si>
  <si>
    <t>Academy governor - other reimb.</t>
  </si>
  <si>
    <t>SP: Governance: Academy governor - other reimb.</t>
  </si>
  <si>
    <t>CAS320</t>
  </si>
  <si>
    <t>Charitable activities - Support costs - Governor reimbursement - other</t>
  </si>
  <si>
    <t xml:space="preserve">Governors reimbursement - other </t>
  </si>
  <si>
    <t>Trust Director - travel</t>
  </si>
  <si>
    <t>SP: Governance: Trust Director - travel</t>
  </si>
  <si>
    <t>CAS310</t>
  </si>
  <si>
    <t>Charitable activities - Support costs - Director reimbursement - travel &amp; subs</t>
  </si>
  <si>
    <t xml:space="preserve">Trustee expenses - travel and subsistence </t>
  </si>
  <si>
    <t>Trust Director - subsistence</t>
  </si>
  <si>
    <t>SP: Governance: Trust Director - subsistence</t>
  </si>
  <si>
    <t>Trust Director - other reimb.</t>
  </si>
  <si>
    <t>SP: Governance: Trust Director - other reimb.</t>
  </si>
  <si>
    <t>CAS330</t>
  </si>
  <si>
    <t>Charitable activities - Support costs - Director reimbursement - other</t>
  </si>
  <si>
    <t xml:space="preserve">Trustee expenses - other </t>
  </si>
  <si>
    <t>SP: Administration-support costs: Revenue expenditure from capital funding</t>
  </si>
  <si>
    <t>Cost of raising funds</t>
  </si>
  <si>
    <t>Cost of raising funds - pay</t>
  </si>
  <si>
    <t>SP: Cost of raising funds: Cost of raising funds - pay</t>
  </si>
  <si>
    <t>CRF010</t>
  </si>
  <si>
    <t xml:space="preserve">Staff costs </t>
  </si>
  <si>
    <t>Cost of raising funds - premises</t>
  </si>
  <si>
    <t>SP: Cost of raising funds: Cost of raising funds - premises</t>
  </si>
  <si>
    <t>CRF020</t>
  </si>
  <si>
    <t xml:space="preserve">Premises Costs </t>
  </si>
  <si>
    <t>Cost of raising funds - depreciation</t>
  </si>
  <si>
    <t>SP: Cost of raising funds: Cost of raising funds - Depr'n</t>
  </si>
  <si>
    <t>CRF030</t>
  </si>
  <si>
    <t xml:space="preserve">Depreciation </t>
  </si>
  <si>
    <t>Cost of raising funds - amortisation</t>
  </si>
  <si>
    <t>SP: Cost of raising funds: Cost of raising funds - amortisation</t>
  </si>
  <si>
    <t>CRF040</t>
  </si>
  <si>
    <t xml:space="preserve">Amortisation </t>
  </si>
  <si>
    <t>Cost of raising funds - impairment</t>
  </si>
  <si>
    <t>SP: Cost of raising funds: Cost of raising funds - Impair't</t>
  </si>
  <si>
    <t>CRF050</t>
  </si>
  <si>
    <t xml:space="preserve">Impairment </t>
  </si>
  <si>
    <t>Cost of raising funds - teaching/learning</t>
  </si>
  <si>
    <t>SP: Cost of raising funds: Cost of raising funds - teaching/learning</t>
  </si>
  <si>
    <t>CRF060</t>
  </si>
  <si>
    <t xml:space="preserve">Learning resources </t>
  </si>
  <si>
    <t>Cost of raising funds - technology</t>
  </si>
  <si>
    <t>SP: Cost of raising funds: Cost of raising funds - technology</t>
  </si>
  <si>
    <t>CRF070</t>
  </si>
  <si>
    <t xml:space="preserve">Technology Costs </t>
  </si>
  <si>
    <t>Cost of raising funds - governance</t>
  </si>
  <si>
    <t>SP: Cost of raising funds: Cost of raising funds - governance</t>
  </si>
  <si>
    <t>CRF080</t>
  </si>
  <si>
    <t xml:space="preserve">Governance Costs </t>
  </si>
  <si>
    <t>Cost of raising funds - other</t>
  </si>
  <si>
    <t>SP: Cost of raising funds: Cost of raising funds - other</t>
  </si>
  <si>
    <t>CRF090</t>
  </si>
  <si>
    <t>Staff costs - direct</t>
  </si>
  <si>
    <t>Direct staff costs</t>
  </si>
  <si>
    <t>TSE010</t>
  </si>
  <si>
    <t xml:space="preserve">Direct staff costs </t>
  </si>
  <si>
    <t>Staff development</t>
  </si>
  <si>
    <t>TSE020</t>
  </si>
  <si>
    <t xml:space="preserve">Staff development </t>
  </si>
  <si>
    <t>Other Direct costs</t>
  </si>
  <si>
    <t>TSE030</t>
  </si>
  <si>
    <t>Staff costs - support</t>
  </si>
  <si>
    <t>TSE040</t>
  </si>
  <si>
    <t xml:space="preserve">Support staff costs </t>
  </si>
  <si>
    <t>Depreciation</t>
  </si>
  <si>
    <t>Direct Depreciation</t>
  </si>
  <si>
    <t>TSE050</t>
  </si>
  <si>
    <t>TSE060</t>
  </si>
  <si>
    <t>Recruitment and support</t>
  </si>
  <si>
    <t>TSE070</t>
  </si>
  <si>
    <t xml:space="preserve">Recruitment and support </t>
  </si>
  <si>
    <t>Security and support</t>
  </si>
  <si>
    <t>TSE080</t>
  </si>
  <si>
    <t xml:space="preserve">Security and support </t>
  </si>
  <si>
    <t>TSE100</t>
  </si>
  <si>
    <t xml:space="preserve">Share of governance costs </t>
  </si>
  <si>
    <t>Share of governance costs</t>
  </si>
  <si>
    <t>TSE090</t>
  </si>
  <si>
    <t>Other supplies &amp; services</t>
  </si>
  <si>
    <t>Pupil gifts and prizes</t>
  </si>
  <si>
    <t>SP: Other supplies &amp; services: Pupil gifts and prizes</t>
  </si>
  <si>
    <t>Student bursary expenditure</t>
  </si>
  <si>
    <t>SP: Other supplies &amp; services: Student bursary expenditure</t>
  </si>
  <si>
    <t>Increase in provisions</t>
  </si>
  <si>
    <t>SP: Other supplies &amp; services: Increase in provisions</t>
  </si>
  <si>
    <t>CAS340</t>
  </si>
  <si>
    <t>Charitable activities - Support costs - Net movement in provisions</t>
  </si>
  <si>
    <t xml:space="preserve">Net movement in provisions during the year </t>
  </si>
  <si>
    <t>Release of provisions</t>
  </si>
  <si>
    <t>SP: Other supplies &amp; services: Release of provisions</t>
  </si>
  <si>
    <t>Bad Debt written off</t>
  </si>
  <si>
    <t>SP: Other supplies &amp; services: Bad Debt written off</t>
  </si>
  <si>
    <t>Excluded pupils</t>
  </si>
  <si>
    <t>SP: Other supplies &amp; services: Excluded pupils</t>
  </si>
  <si>
    <t>Academy performances</t>
  </si>
  <si>
    <t>SP: Other supplies &amp; services: Academy performances</t>
  </si>
  <si>
    <t>Parent evenings/meetings</t>
  </si>
  <si>
    <t>SP: Other supplies &amp; services: Parent evenings/meetings</t>
  </si>
  <si>
    <t>Room Hire</t>
  </si>
  <si>
    <t>SP: Other supplies &amp; services: Room Hire</t>
  </si>
  <si>
    <t>Other not attributable expend.</t>
  </si>
  <si>
    <t>SP: Other supplies &amp; services: Other not attributable expend.</t>
  </si>
  <si>
    <t>OEX010</t>
  </si>
  <si>
    <t>Other expenditure not attributable to a specific heading</t>
  </si>
  <si>
    <t xml:space="preserve">Other expenditure not attributable to a specific expenditure heading </t>
  </si>
  <si>
    <t>School uniforms (cost)</t>
  </si>
  <si>
    <t>SP: Other supplies &amp; services: School uniforms (cost)</t>
  </si>
  <si>
    <t>Financing costs</t>
  </si>
  <si>
    <t xml:space="preserve">PFI Specialist concession acct </t>
  </si>
  <si>
    <t xml:space="preserve">SP: Financing costs: PFI Specialist concession acct </t>
  </si>
  <si>
    <t>CAS200</t>
  </si>
  <si>
    <t>Charitable Activities - Support costs - PFI service costs</t>
  </si>
  <si>
    <t xml:space="preserve">PFI service costs </t>
  </si>
  <si>
    <t>PFI payment to LA</t>
  </si>
  <si>
    <t>SP: Financing costs: PFI payment to LA</t>
  </si>
  <si>
    <t>CAS210</t>
  </si>
  <si>
    <t>Charitable Activities - Support costs - PFI support costs to LA</t>
  </si>
  <si>
    <t xml:space="preserve">PFI support costs to local authority </t>
  </si>
  <si>
    <t>Loan Interest paid - DfE Group</t>
  </si>
  <si>
    <t>SP: Financing costs: Loan Interest paid - DfE Group</t>
  </si>
  <si>
    <t>CAS220</t>
  </si>
  <si>
    <t>Charitable Activities - Support costs - Loan interest DfE Group</t>
  </si>
  <si>
    <t xml:space="preserve">Loan interest - paid to DFE Group bodies </t>
  </si>
  <si>
    <t>Loan Interest paid - other</t>
  </si>
  <si>
    <t>SP: Financing costs: Loan Interest paid - other</t>
  </si>
  <si>
    <t>CAS230</t>
  </si>
  <si>
    <t>Charitable Activities - Support costs - Loan interest Other</t>
  </si>
  <si>
    <t xml:space="preserve">Loan interest - paid to others </t>
  </si>
  <si>
    <t>Finance lease interest</t>
  </si>
  <si>
    <t>SP: Financing costs: Finance lease interest</t>
  </si>
  <si>
    <t>CAS240</t>
  </si>
  <si>
    <t>Charitable Activities - Support costs - Finance lease costs</t>
  </si>
  <si>
    <t xml:space="preserve">Finance lease interest </t>
  </si>
  <si>
    <t>Asset financing</t>
  </si>
  <si>
    <t>Depreciation - direct costs - buildings</t>
  </si>
  <si>
    <t>SP: Asset financing: Depr'n - direct costs - buildings</t>
  </si>
  <si>
    <t>CAD050</t>
  </si>
  <si>
    <t>Charitable Activities - Direct costs - Depreciation</t>
  </si>
  <si>
    <t>Depreciation - direct costs - other assets</t>
  </si>
  <si>
    <t>SP: Asset financing: Depr'n - direct costs - other assets</t>
  </si>
  <si>
    <t>Depreciation - indirect costs - buildings</t>
  </si>
  <si>
    <t>SP: Asset financing: Depr'n - indirect costs - buildings</t>
  </si>
  <si>
    <t>Support Depreciation</t>
  </si>
  <si>
    <t>CAS040</t>
  </si>
  <si>
    <t>Charitable Activities - Support costs - Depreciation</t>
  </si>
  <si>
    <t>Depreciation - indirect costs - other assets</t>
  </si>
  <si>
    <t>SP: Asset financing: Depr'n - indirect costs - other assets</t>
  </si>
  <si>
    <t>Amortisation - direct costs</t>
  </si>
  <si>
    <t>SP: Asset financing: Amortisation - direct costs</t>
  </si>
  <si>
    <t>CAD060</t>
  </si>
  <si>
    <t>Charitable Activities - Direct costs - Amortisation</t>
  </si>
  <si>
    <t>Amortisation - indirect costs</t>
  </si>
  <si>
    <t>SP: Asset financing: Amortisation - indirect costs</t>
  </si>
  <si>
    <t>CAS050</t>
  </si>
  <si>
    <t>Charitable Activities - Support costs - Amortisation</t>
  </si>
  <si>
    <t>Impairment - direct costs</t>
  </si>
  <si>
    <t>SP: Asset financing: Impair't - direct costs</t>
  </si>
  <si>
    <t>CAD070</t>
  </si>
  <si>
    <t>Charitable Activities - Direct costs - Impairment</t>
  </si>
  <si>
    <t>Impairment - indirect costs</t>
  </si>
  <si>
    <t>SP: Asset financing: Impair't - indirect costs</t>
  </si>
  <si>
    <t>CAS060</t>
  </si>
  <si>
    <t>Charitable Activities - Support costs - Impairment</t>
  </si>
  <si>
    <t>(Gain)/loss on disp of tang FA</t>
  </si>
  <si>
    <t>SP: Asset financing: (Gain)/loss on disp of tang FA</t>
  </si>
  <si>
    <t>CAS350</t>
  </si>
  <si>
    <t>Charitable activities - Support costs - Gain/loss on disp of tangible fixed asset</t>
  </si>
  <si>
    <t xml:space="preserve">Gain or loss on disposal of tangible fixed assets </t>
  </si>
  <si>
    <t>(Gain)/loss on disp of Intang FA</t>
  </si>
  <si>
    <t>SP: Asset financing: (Gain)/loss on disp of Intang FA</t>
  </si>
  <si>
    <t>CAS360</t>
  </si>
  <si>
    <t>Charitable activities - Support costs - Gain/loss on disp of intangible fixed asset</t>
  </si>
  <si>
    <t xml:space="preserve">Gain or loss on disposal of intangible fixed assets </t>
  </si>
  <si>
    <t>(Gain)/loss on disp of invest's</t>
  </si>
  <si>
    <t>SP: Asset financing: (Gain)/loss on disp of invest's</t>
  </si>
  <si>
    <t>CAS370</t>
  </si>
  <si>
    <t>Charitable activities - Support costs - Gain/loss on disp of investments</t>
  </si>
  <si>
    <t xml:space="preserve">Gain or loss on disposal of investments </t>
  </si>
  <si>
    <t>Revenue contributions to capital</t>
  </si>
  <si>
    <t>SP: Asset financing: Revenue contributions to capital</t>
  </si>
  <si>
    <t>RGF070-E</t>
  </si>
  <si>
    <t>Funds - restricted general funds</t>
  </si>
  <si>
    <t>Other recognised gains/losses</t>
  </si>
  <si>
    <t>Actuarial gain/loss pension fund</t>
  </si>
  <si>
    <t>SP: Other recognised gains/losses: Actuarial gain/loss pension fund</t>
  </si>
  <si>
    <t>SSM180</t>
  </si>
  <si>
    <t>SOFA Summary</t>
  </si>
  <si>
    <t xml:space="preserve">Actuarial gain/loss on pension fund </t>
  </si>
  <si>
    <t>Valuation of fixed assets</t>
  </si>
  <si>
    <t>SP: Other recognised gains/losses: Valuation of FA</t>
  </si>
  <si>
    <t>Other recognised gains/(losses) tangible and intangible assets</t>
  </si>
  <si>
    <t>SSM190</t>
  </si>
  <si>
    <t xml:space="preserve">Valuation gain or loss on tangible and intangible fixed assets </t>
  </si>
  <si>
    <t>Valuation of investments</t>
  </si>
  <si>
    <t>SP: Other recognised gains/losses: Valuation of investments</t>
  </si>
  <si>
    <t>Gains/(losses) on investments</t>
  </si>
  <si>
    <t>SSM200</t>
  </si>
  <si>
    <t xml:space="preserve">Valuation gain or loss on investment portfolio </t>
  </si>
  <si>
    <t>Boarding Provision - supplies</t>
  </si>
  <si>
    <t>Direct Goods &amp; services</t>
  </si>
  <si>
    <t>SP: Boarding - supplies: Direct Goods &amp; services</t>
  </si>
  <si>
    <t>Goods and services</t>
  </si>
  <si>
    <t>PBE020</t>
  </si>
  <si>
    <t xml:space="preserve">Direct costs for goods and services </t>
  </si>
  <si>
    <t>Direct Travel</t>
  </si>
  <si>
    <t>SP: Boarding - supplies: Direct Travel</t>
  </si>
  <si>
    <t>PBE030</t>
  </si>
  <si>
    <t>Direct subsistence</t>
  </si>
  <si>
    <t>SP: Boarding - supplies: Direct subsistence</t>
  </si>
  <si>
    <t>SP: Boarding - supplies: Catering</t>
  </si>
  <si>
    <t>Direct cost</t>
  </si>
  <si>
    <t>SP: Boarding - supplies: Direct cost</t>
  </si>
  <si>
    <t>Bad debt expense</t>
  </si>
  <si>
    <t>SP: Boarding - supplies: Bad debt expense</t>
  </si>
  <si>
    <t>Bad debt write offs</t>
  </si>
  <si>
    <t>Travel</t>
  </si>
  <si>
    <t>SP: Boarding - supplies: Travel</t>
  </si>
  <si>
    <t>Other indirect costs</t>
  </si>
  <si>
    <t>Subsistence</t>
  </si>
  <si>
    <t>SP: Boarding - supplies: Subsistence</t>
  </si>
  <si>
    <t>Other support cost</t>
  </si>
  <si>
    <t>SP: Boarding - supplies: Other support cost</t>
  </si>
  <si>
    <t>Other support cost Academy Trusts</t>
  </si>
  <si>
    <t>SP: Boarding - supplies: Other support cost Academy Trusts</t>
  </si>
  <si>
    <t>SP: Boarding - supplies: (Gain)/loss on disp of tang FA</t>
  </si>
  <si>
    <t>SP: Boarding - supplies: (Gain)/loss on disp of Intang FA</t>
  </si>
  <si>
    <t>SP: Boarding - supplies: (Gain)/loss on disp of invest's</t>
  </si>
  <si>
    <t>Depreciation - boarding - buildings</t>
  </si>
  <si>
    <t>SP: Boarding - supplies: Depr'n - boarding - buildings</t>
  </si>
  <si>
    <t>PBE070</t>
  </si>
  <si>
    <t xml:space="preserve">Indirect costs for depreciation </t>
  </si>
  <si>
    <t>Depreciation - boarding - other assets</t>
  </si>
  <si>
    <t>SP: Boarding - supplies: Depr'n - boarding - other assets</t>
  </si>
  <si>
    <t>Amortisation - boarding</t>
  </si>
  <si>
    <t>SP: Boarding - supplies: Amortisation - boarding</t>
  </si>
  <si>
    <t>PBE080</t>
  </si>
  <si>
    <t xml:space="preserve">Indirect costs for amortisation </t>
  </si>
  <si>
    <t>Impairment - boarding</t>
  </si>
  <si>
    <t>SP: Boarding - supplies: Impair't - boarding</t>
  </si>
  <si>
    <t>PBE090</t>
  </si>
  <si>
    <t xml:space="preserve">Indirect costs for impairment </t>
  </si>
  <si>
    <t>Key:</t>
  </si>
  <si>
    <t>Dates</t>
  </si>
  <si>
    <t>Year</t>
  </si>
  <si>
    <t>Period</t>
  </si>
  <si>
    <t>Prior Year2</t>
  </si>
  <si>
    <t>Names</t>
  </si>
  <si>
    <t>Academy Trust Name</t>
  </si>
  <si>
    <t>Academy Trust Company Number</t>
  </si>
  <si>
    <t>Note</t>
  </si>
  <si>
    <t>Fixed assets</t>
  </si>
  <si>
    <t>Intangible assets</t>
  </si>
  <si>
    <t>Tangible assets</t>
  </si>
  <si>
    <t>Investments</t>
  </si>
  <si>
    <t>Current assets</t>
  </si>
  <si>
    <t>Creditors: Amounts falling due within one year</t>
  </si>
  <si>
    <t>Net current assets</t>
  </si>
  <si>
    <t>Total assets less current liabilities</t>
  </si>
  <si>
    <t>Creditors: Amounts falling due after more than one year</t>
  </si>
  <si>
    <t>Net assets excluding pension liability</t>
  </si>
  <si>
    <t>Defined benefit pension scheme liability</t>
  </si>
  <si>
    <t xml:space="preserve">Net assets including pension liability </t>
  </si>
  <si>
    <t>Funds of the academy trust:</t>
  </si>
  <si>
    <t>Restricted funds</t>
  </si>
  <si>
    <t>Fixed asset fund</t>
  </si>
  <si>
    <t>Restricted income fund</t>
  </si>
  <si>
    <t>Total restricted funds</t>
  </si>
  <si>
    <t>Unrestricted income funds</t>
  </si>
  <si>
    <t>Total funds</t>
  </si>
  <si>
    <t>[Signed]</t>
  </si>
  <si>
    <t>[Name to be typed]</t>
  </si>
  <si>
    <t>Trustee</t>
  </si>
  <si>
    <t>Restricted Pension Funds</t>
  </si>
  <si>
    <t>Income and endowments from:</t>
  </si>
  <si>
    <t>Charitable activities:</t>
  </si>
  <si>
    <t>Total</t>
  </si>
  <si>
    <t>Expenditure on:</t>
  </si>
  <si>
    <t>Raising funds</t>
  </si>
  <si>
    <t xml:space="preserve">  </t>
  </si>
  <si>
    <t>Academy trust educational operations</t>
  </si>
  <si>
    <t xml:space="preserve">Net (expenditure) /income </t>
  </si>
  <si>
    <t>Transfers between funds</t>
  </si>
  <si>
    <t>Other recognised gains / (losses):</t>
  </si>
  <si>
    <t>Net movement in funds</t>
  </si>
  <si>
    <t>Reconciliation of funds</t>
  </si>
  <si>
    <t xml:space="preserve">Total funds brought forward </t>
  </si>
  <si>
    <t>Net Movement in funds</t>
  </si>
  <si>
    <t xml:space="preserve">Total funds carried forward </t>
  </si>
  <si>
    <t>£0</t>
  </si>
  <si>
    <t>Cash flows from operating activities</t>
  </si>
  <si>
    <t xml:space="preserve">Net cash provided by (used in) operating activities </t>
  </si>
  <si>
    <t>Change in cash and cash equivalents in the reporting period</t>
  </si>
  <si>
    <t>Cash and cash equivalents at the beginning of the year</t>
  </si>
  <si>
    <t>Cash and cash equivalents at the end of the year</t>
  </si>
  <si>
    <t xml:space="preserve">DfE / ESFA grants </t>
  </si>
  <si>
    <t xml:space="preserve">Other Government grants </t>
  </si>
  <si>
    <t>Exceptional government funding</t>
  </si>
  <si>
    <t>Coronavirus exceptional support</t>
  </si>
  <si>
    <t>Coronavirus Job Retention Scheme grants</t>
  </si>
  <si>
    <t xml:space="preserve">Bank Interest receivable </t>
  </si>
  <si>
    <t>Unrestricted</t>
  </si>
  <si>
    <t>Restricted</t>
  </si>
  <si>
    <t xml:space="preserve">Improvements to diocesan property occupied by the academy trust </t>
  </si>
  <si>
    <t>Non-Pay Expenditure</t>
  </si>
  <si>
    <t xml:space="preserve">Net income/(expenditure) for the period includes:  </t>
  </si>
  <si>
    <t xml:space="preserve"> </t>
  </si>
  <si>
    <t>Operating lease rentals</t>
  </si>
  <si>
    <t xml:space="preserve">(Gain)/loss on disposal of fixed assets </t>
  </si>
  <si>
    <t>Amortisation of intangible fixed assets (included within Charitable Activities – Academy trust educational operations)</t>
  </si>
  <si>
    <t>Auditor's remuneration - audit</t>
  </si>
  <si>
    <t>Auditor's remuneration - other services</t>
  </si>
  <si>
    <t>Included within expenditure are the following transactions.</t>
  </si>
  <si>
    <t>Total £</t>
  </si>
  <si>
    <t>Individual items above £5,000</t>
  </si>
  <si>
    <t>Amount £</t>
  </si>
  <si>
    <t>Reason</t>
  </si>
  <si>
    <t>Compensation payments</t>
  </si>
  <si>
    <t>Gifts made by the academy trust</t>
  </si>
  <si>
    <t>Fixed asset losses</t>
  </si>
  <si>
    <t>Stock losses</t>
  </si>
  <si>
    <t>Unrecoverable debts</t>
  </si>
  <si>
    <t>Cash losses</t>
  </si>
  <si>
    <t>Individual items</t>
  </si>
  <si>
    <t>Reason/ nature</t>
  </si>
  <si>
    <t>Ex-gratia payments</t>
  </si>
  <si>
    <r>
      <t>Direct costs – educational operations</t>
    </r>
    <r>
      <rPr>
        <i/>
        <sz val="10"/>
        <color rgb="FF000000"/>
        <rFont val="Arial"/>
        <family val="2"/>
      </rPr>
      <t xml:space="preserve"> </t>
    </r>
  </si>
  <si>
    <t>Direct Costs- Financing</t>
  </si>
  <si>
    <t>Support costs – educational operations</t>
  </si>
  <si>
    <t>Support Costs - Financing</t>
  </si>
  <si>
    <t>Analysis of Direct costs</t>
  </si>
  <si>
    <t>Teaching School Hub</t>
  </si>
  <si>
    <t>Total support costs</t>
  </si>
  <si>
    <t>Analysis of support costs</t>
  </si>
  <si>
    <t>Legal costs – conversion</t>
  </si>
  <si>
    <t>Total Costs</t>
  </si>
  <si>
    <t>Staff costs during the period were:</t>
  </si>
  <si>
    <t>Staff restructuring costs comprise:</t>
  </si>
  <si>
    <t>Redundancy payments</t>
  </si>
  <si>
    <t>Severance payments</t>
  </si>
  <si>
    <t>Other restructuring costs</t>
  </si>
  <si>
    <t>b.     Non statutory/non-contractual staff severance payments</t>
  </si>
  <si>
    <t>“Severance payments” include contractual payments, statutory payments and special staff severance payments. Special staff severance payments are amounts paid to employees outside of statutory and contractual requirements.</t>
  </si>
  <si>
    <t>Disclose all severance payments made by the academy trust during the period in the bands below. This requirement stems from HM Treasury’s Guidance on Public Sector Exit payments (para 4.1).</t>
  </si>
  <si>
    <t>c.     Special staff severance payments</t>
  </si>
  <si>
    <t xml:space="preserve">Disclose the individual value of all special staff severance payments (which are amounts paid to employees outside of statutory and contractual requirements) made by the academy trust during the period. This is regardless of value (and even when these payments form (part of) the payments included in note b) in accordance with the Academy Trust Handbook 2021 [section 5.7 onwards]. </t>
  </si>
  <si>
    <t>The names of the recipients do not need to be disclosed. Disclose as below, noting that the amounts are not rounded. A note is not required if no transactions arose.</t>
  </si>
  <si>
    <t>d.      Staff numbers</t>
  </si>
  <si>
    <t>The average number of persons employed by the academy trust during the year/period was as follows:</t>
  </si>
  <si>
    <t xml:space="preserve">No. </t>
  </si>
  <si>
    <t>No.</t>
  </si>
  <si>
    <t>Administration and support</t>
  </si>
  <si>
    <t>Management</t>
  </si>
  <si>
    <t>e.     Higher paid staff</t>
  </si>
  <si>
    <t>The number of employees whose employee benefits (excluding employer pension costs) exceeded</t>
  </si>
  <si>
    <t>£60,000 was:</t>
  </si>
  <si>
    <t>£60,001 - £70,000</t>
  </si>
  <si>
    <t>£70,001 - £80,000</t>
  </si>
  <si>
    <t>f.     Key management personnel</t>
  </si>
  <si>
    <t>No central services were provided by the academy trust to its academies during the period and no central</t>
  </si>
  <si>
    <t>charges arose.</t>
  </si>
  <si>
    <t>The academy trust has provided the following central services to its academies during the year:</t>
  </si>
  <si>
    <r>
      <t xml:space="preserve">Include </t>
    </r>
    <r>
      <rPr>
        <sz val="10"/>
        <color rgb="FF000000"/>
        <rFont val="Arial"/>
        <family val="2"/>
      </rPr>
      <t>the list of services, such as:</t>
    </r>
  </si>
  <si>
    <r>
      <t>·</t>
    </r>
    <r>
      <rPr>
        <sz val="7"/>
        <color rgb="FF000000"/>
        <rFont val="Times New Roman"/>
        <family val="1"/>
      </rPr>
      <t xml:space="preserve">       </t>
    </r>
    <r>
      <rPr>
        <sz val="10"/>
        <color rgb="FF000000"/>
        <rFont val="Arial"/>
        <family val="2"/>
      </rPr>
      <t>human resources</t>
    </r>
  </si>
  <si>
    <r>
      <t>·</t>
    </r>
    <r>
      <rPr>
        <sz val="7"/>
        <color rgb="FF000000"/>
        <rFont val="Times New Roman"/>
        <family val="1"/>
      </rPr>
      <t xml:space="preserve">       </t>
    </r>
    <r>
      <rPr>
        <sz val="10"/>
        <color rgb="FF000000"/>
        <rFont val="Arial"/>
        <family val="2"/>
      </rPr>
      <t>financial services</t>
    </r>
  </si>
  <si>
    <r>
      <t>·</t>
    </r>
    <r>
      <rPr>
        <sz val="7"/>
        <color rgb="FF000000"/>
        <rFont val="Times New Roman"/>
        <family val="1"/>
      </rPr>
      <t xml:space="preserve">       </t>
    </r>
    <r>
      <rPr>
        <sz val="10"/>
        <color rgb="FF000000"/>
        <rFont val="Arial"/>
        <family val="2"/>
      </rPr>
      <t>legal services</t>
    </r>
  </si>
  <si>
    <r>
      <t>·</t>
    </r>
    <r>
      <rPr>
        <sz val="7"/>
        <color rgb="FF000000"/>
        <rFont val="Times New Roman"/>
        <family val="1"/>
      </rPr>
      <t xml:space="preserve">       </t>
    </r>
    <r>
      <rPr>
        <sz val="10"/>
        <color rgb="FF000000"/>
        <rFont val="Arial"/>
        <family val="2"/>
      </rPr>
      <t>educational support services</t>
    </r>
  </si>
  <si>
    <r>
      <t>·</t>
    </r>
    <r>
      <rPr>
        <sz val="7"/>
        <color rgb="FF000000"/>
        <rFont val="Times New Roman"/>
        <family val="1"/>
      </rPr>
      <t xml:space="preserve">       </t>
    </r>
    <r>
      <rPr>
        <sz val="10"/>
        <color rgb="FF000000"/>
        <rFont val="Arial"/>
        <family val="2"/>
      </rPr>
      <t>others as arising</t>
    </r>
  </si>
  <si>
    <t>The academy trust charges for these services on the following basis:</t>
  </si>
  <si>
    <r>
      <t xml:space="preserve">Enter details, such </t>
    </r>
    <r>
      <rPr>
        <sz val="10"/>
        <color rgb="FF000000"/>
        <rFont val="Arial"/>
        <family val="2"/>
      </rPr>
      <t>as:</t>
    </r>
  </si>
  <si>
    <r>
      <t>·</t>
    </r>
    <r>
      <rPr>
        <sz val="7"/>
        <color rgb="FF000000"/>
        <rFont val="Times New Roman"/>
        <family val="1"/>
      </rPr>
      <t xml:space="preserve">       </t>
    </r>
    <r>
      <rPr>
        <sz val="10"/>
        <color rgb="FF000000"/>
        <rFont val="Arial"/>
        <family val="2"/>
      </rPr>
      <t>flat percentage of income (state percentage)</t>
    </r>
  </si>
  <si>
    <r>
      <t>·</t>
    </r>
    <r>
      <rPr>
        <sz val="7"/>
        <color rgb="FF000000"/>
        <rFont val="Times New Roman"/>
        <family val="1"/>
      </rPr>
      <t xml:space="preserve">       </t>
    </r>
    <r>
      <rPr>
        <sz val="10"/>
        <color rgb="FF000000"/>
        <rFont val="Arial"/>
        <family val="2"/>
      </rPr>
      <t xml:space="preserve">amount per pupil (state amount) </t>
    </r>
  </si>
  <si>
    <r>
      <t>·</t>
    </r>
    <r>
      <rPr>
        <sz val="7"/>
        <color rgb="FF000000"/>
        <rFont val="Times New Roman"/>
        <family val="1"/>
      </rPr>
      <t xml:space="preserve">       </t>
    </r>
    <r>
      <rPr>
        <sz val="10"/>
        <color rgb="FF000000"/>
        <rFont val="Arial"/>
        <family val="2"/>
      </rPr>
      <t>time-apportioned (describe basis)</t>
    </r>
  </si>
  <si>
    <r>
      <t>·</t>
    </r>
    <r>
      <rPr>
        <sz val="7"/>
        <color rgb="FF000000"/>
        <rFont val="Times New Roman"/>
        <family val="1"/>
      </rPr>
      <t xml:space="preserve">       </t>
    </r>
    <r>
      <rPr>
        <sz val="10"/>
        <color rgb="FF000000"/>
        <rFont val="Arial"/>
        <family val="2"/>
      </rPr>
      <t>other bases as arising</t>
    </r>
  </si>
  <si>
    <t>The actual amounts charged during the year were as follows:</t>
  </si>
  <si>
    <t>Academy 1</t>
  </si>
  <si>
    <t>Academy 2</t>
  </si>
  <si>
    <t>Academy 3</t>
  </si>
  <si>
    <r>
      <t xml:space="preserve">Alternatively, if the academy </t>
    </r>
    <r>
      <rPr>
        <sz val="10"/>
        <color rgb="FF000000"/>
        <rFont val="Arial"/>
        <family val="2"/>
      </rPr>
      <t>trust did not have a central management/services function and/or no central charges arose this must be disclosed. Suggested text is below:</t>
    </r>
  </si>
  <si>
    <t>No central services were provided by the academy trust to its academies during the period and no central charges arose.</t>
  </si>
  <si>
    <t>One or more trustees has been paid remuneration or has received other benefits from employment with the academy trust. The principal and other staff trustees only receive remuneration in respect of services they provide undertaking the roles of principal and staff members under their contracts of employment.</t>
  </si>
  <si>
    <t>[If this is not the case payments must be disclosed separately.]</t>
  </si>
  <si>
    <t>The value of trustees’ remuneration and other benefits was as follows:</t>
  </si>
  <si>
    <t xml:space="preserve">J Bloggs (principal and trustee): </t>
  </si>
  <si>
    <t xml:space="preserve">J Bloggs (staff trustee): </t>
  </si>
  <si>
    <t>J Bloggs (staff trustee):</t>
  </si>
  <si>
    <t>Other related party transactions involving the trustees are set out in note 33.</t>
  </si>
  <si>
    <t>Cost</t>
  </si>
  <si>
    <t>Disposals/transfers out</t>
  </si>
  <si>
    <t>Acquisitions/Transfer in</t>
  </si>
  <si>
    <t>Amortisation</t>
  </si>
  <si>
    <t>Transfer in</t>
  </si>
  <si>
    <t>Disposal/Transfer Out</t>
  </si>
  <si>
    <t>Revaluation</t>
  </si>
  <si>
    <t>Reclassification</t>
  </si>
  <si>
    <t>Carrying amount</t>
  </si>
  <si>
    <t>Acquisitions</t>
  </si>
  <si>
    <t>Revaluation Cost</t>
  </si>
  <si>
    <t>Transfers in/out</t>
  </si>
  <si>
    <t>Net book values</t>
  </si>
  <si>
    <t xml:space="preserve">The academy trust’s transactions relating to land and buildings included: </t>
  </si>
  <si>
    <r>
      <t>·            the acquisition of the freehold on</t>
    </r>
    <r>
      <rPr>
        <b/>
        <sz val="10"/>
        <rFont val="Arial"/>
        <family val="2"/>
      </rPr>
      <t xml:space="preserve"> [describe property acquired] </t>
    </r>
    <r>
      <rPr>
        <sz val="10"/>
        <rFont val="Arial"/>
        <family val="2"/>
      </rPr>
      <t>which was</t>
    </r>
    <r>
      <rPr>
        <b/>
        <sz val="10"/>
        <rFont val="Arial"/>
        <family val="2"/>
      </rPr>
      <t xml:space="preserve"> [purchased by/donated to] </t>
    </r>
    <r>
      <rPr>
        <sz val="10"/>
        <rFont val="Arial"/>
        <family val="2"/>
      </rPr>
      <t xml:space="preserve">the academy trust at a value of </t>
    </r>
    <r>
      <rPr>
        <b/>
        <sz val="10"/>
        <rFont val="Arial"/>
        <family val="2"/>
      </rPr>
      <t>£x</t>
    </r>
  </si>
  <si>
    <r>
      <t>·            the disposal of the freehold on</t>
    </r>
    <r>
      <rPr>
        <b/>
        <sz val="10"/>
        <rFont val="Arial"/>
        <family val="2"/>
      </rPr>
      <t xml:space="preserve"> [describe property disposed of] </t>
    </r>
    <r>
      <rPr>
        <sz val="10"/>
        <rFont val="Arial"/>
        <family val="2"/>
      </rPr>
      <t xml:space="preserve">by the academy trust at a value of </t>
    </r>
    <r>
      <rPr>
        <b/>
        <sz val="10"/>
        <rFont val="Arial"/>
        <family val="2"/>
      </rPr>
      <t>£x</t>
    </r>
  </si>
  <si>
    <r>
      <t xml:space="preserve">·            the taking up of a leasehold on </t>
    </r>
    <r>
      <rPr>
        <b/>
        <sz val="10"/>
        <rFont val="Arial"/>
        <family val="2"/>
      </rPr>
      <t>[describe property leased]</t>
    </r>
    <r>
      <rPr>
        <sz val="10"/>
        <rFont val="Arial"/>
        <family val="2"/>
      </rPr>
      <t xml:space="preserve"> for </t>
    </r>
    <r>
      <rPr>
        <b/>
        <sz val="10"/>
        <rFont val="Arial"/>
        <family val="2"/>
      </rPr>
      <t>£x</t>
    </r>
    <r>
      <rPr>
        <sz val="10"/>
        <rFont val="Arial"/>
        <family val="2"/>
      </rPr>
      <t xml:space="preserve"> over a term of </t>
    </r>
    <r>
      <rPr>
        <b/>
        <sz val="10"/>
        <rFont val="Arial"/>
        <family val="2"/>
      </rPr>
      <t>x years</t>
    </r>
  </si>
  <si>
    <r>
      <t xml:space="preserve">·            the granting of a leasehold on </t>
    </r>
    <r>
      <rPr>
        <b/>
        <sz val="10"/>
        <rFont val="Arial"/>
        <family val="2"/>
      </rPr>
      <t>[describe property leased]</t>
    </r>
    <r>
      <rPr>
        <sz val="10"/>
        <rFont val="Arial"/>
        <family val="2"/>
      </rPr>
      <t xml:space="preserve"> for </t>
    </r>
    <r>
      <rPr>
        <b/>
        <sz val="10"/>
        <rFont val="Arial"/>
        <family val="2"/>
      </rPr>
      <t>£x</t>
    </r>
    <r>
      <rPr>
        <sz val="10"/>
        <rFont val="Arial"/>
        <family val="2"/>
      </rPr>
      <t xml:space="preserve"> over a term of </t>
    </r>
    <r>
      <rPr>
        <b/>
        <sz val="10"/>
        <rFont val="Arial"/>
        <family val="2"/>
      </rPr>
      <t>x years</t>
    </r>
  </si>
  <si>
    <r>
      <t>·            the academy trust disposed of a heritage asset during the year comprising</t>
    </r>
    <r>
      <rPr>
        <b/>
        <sz val="10"/>
        <rFont val="Arial"/>
        <family val="2"/>
      </rPr>
      <t xml:space="preserve"> [describe item] </t>
    </r>
    <r>
      <rPr>
        <sz val="10"/>
        <rFont val="Arial"/>
        <family val="2"/>
      </rPr>
      <t xml:space="preserve">at a value of </t>
    </r>
    <r>
      <rPr>
        <b/>
        <sz val="10"/>
        <rFont val="Arial"/>
        <family val="2"/>
      </rPr>
      <t>£x</t>
    </r>
  </si>
  <si>
    <t>Subsiduaries FV</t>
  </si>
  <si>
    <t>Impairments</t>
  </si>
  <si>
    <t>Fair value Gain/Loss(FV only)</t>
  </si>
  <si>
    <t>Fair Value</t>
  </si>
  <si>
    <t xml:space="preserve"> Investment properties</t>
  </si>
  <si>
    <t>ESFA creditor: abatement of GAG</t>
  </si>
  <si>
    <t>Released from previous years</t>
  </si>
  <si>
    <t>Resources deferred in the year</t>
  </si>
  <si>
    <r>
      <t xml:space="preserve">Loans of </t>
    </r>
    <r>
      <rPr>
        <b/>
        <sz val="10"/>
        <color rgb="FF0D0D0D"/>
        <rFont val="Arial"/>
        <family val="2"/>
      </rPr>
      <t>[insert value]</t>
    </r>
    <r>
      <rPr>
        <sz val="10"/>
        <color rgb="FF0D0D0D"/>
        <rFont val="Arial"/>
        <family val="2"/>
      </rPr>
      <t xml:space="preserve"> from </t>
    </r>
    <r>
      <rPr>
        <b/>
        <sz val="10"/>
        <color rgb="FF0D0D0D"/>
        <rFont val="Arial"/>
        <family val="2"/>
      </rPr>
      <t xml:space="preserve">[insert relevant lender] </t>
    </r>
    <r>
      <rPr>
        <sz val="10"/>
        <color rgb="FF0D0D0D"/>
        <rFont val="Arial"/>
        <family val="2"/>
      </rPr>
      <t xml:space="preserve">which is provided on the following terms </t>
    </r>
    <r>
      <rPr>
        <b/>
        <sz val="10"/>
        <color rgb="FF0D0D0D"/>
        <rFont val="Arial"/>
        <family val="2"/>
      </rPr>
      <t>[insert details]</t>
    </r>
    <r>
      <rPr>
        <sz val="10"/>
        <color rgb="FF0D0D0D"/>
        <rFont val="Arial"/>
        <family val="2"/>
      </rPr>
      <t>.</t>
    </r>
  </si>
  <si>
    <t>Deferred Income</t>
  </si>
  <si>
    <r>
      <t xml:space="preserve">Loans of </t>
    </r>
    <r>
      <rPr>
        <b/>
        <sz val="10"/>
        <color rgb="FF0D0D0D"/>
        <rFont val="Arial"/>
        <family val="2"/>
      </rPr>
      <t>[insert value]</t>
    </r>
    <r>
      <rPr>
        <sz val="10"/>
        <color rgb="FF0D0D0D"/>
        <rFont val="Arial"/>
        <family val="2"/>
      </rPr>
      <t xml:space="preserve"> from </t>
    </r>
    <r>
      <rPr>
        <b/>
        <sz val="10"/>
        <color rgb="FF0D0D0D"/>
        <rFont val="Arial"/>
        <family val="2"/>
      </rPr>
      <t xml:space="preserve">[insert relevant lender] </t>
    </r>
    <r>
      <rPr>
        <sz val="10"/>
        <color rgb="FF0D0D0D"/>
        <rFont val="Arial"/>
        <family val="2"/>
      </rPr>
      <t xml:space="preserve">which is provided on the following terms </t>
    </r>
    <r>
      <rPr>
        <b/>
        <sz val="10"/>
        <color rgb="FF0D0D0D"/>
        <rFont val="Arial"/>
        <family val="2"/>
      </rPr>
      <t>[insert details such as interest rate, maturity, repayment schedule]</t>
    </r>
    <r>
      <rPr>
        <sz val="10"/>
        <color rgb="FF0D0D0D"/>
        <rFont val="Arial"/>
        <family val="2"/>
      </rPr>
      <t>.</t>
    </r>
  </si>
  <si>
    <t>Restricted general funds</t>
  </si>
  <si>
    <t>UIFSM</t>
  </si>
  <si>
    <t>Provision for boarding</t>
  </si>
  <si>
    <t>Restricted fixed asset funds</t>
  </si>
  <si>
    <t>Transfer on conversion</t>
  </si>
  <si>
    <t>Private sector capital sponsorship</t>
  </si>
  <si>
    <t>The academy trust is not subject to GAG carried forward limits [if applicable].</t>
  </si>
  <si>
    <t>The specific purposes for which the funds are to be applied are as follows:</t>
  </si>
  <si>
    <r>
      <t>The academy trust is carrying a net deficit of £</t>
    </r>
    <r>
      <rPr>
        <b/>
        <sz val="10"/>
        <color rgb="FF0D0D0D"/>
        <rFont val="Arial"/>
        <family val="2"/>
      </rPr>
      <t>x</t>
    </r>
    <r>
      <rPr>
        <sz val="10"/>
        <color rgb="FF0D0D0D"/>
        <rFont val="Arial"/>
        <family val="2"/>
      </rPr>
      <t xml:space="preserve">k on restricted general funds (excluding pension reserve) plus unrestricted funds because </t>
    </r>
    <r>
      <rPr>
        <b/>
        <sz val="10"/>
        <color rgb="FF0D0D0D"/>
        <rFont val="Arial"/>
        <family val="2"/>
      </rPr>
      <t xml:space="preserve">[give brief details]. </t>
    </r>
  </si>
  <si>
    <r>
      <t xml:space="preserve">The academy trust is taking the following action to return these funds to surplus: </t>
    </r>
    <r>
      <rPr>
        <b/>
        <sz val="10"/>
        <color rgb="FF0D0D0D"/>
        <rFont val="Arial"/>
        <family val="2"/>
      </rPr>
      <t>[give brief details]</t>
    </r>
    <r>
      <rPr>
        <sz val="10"/>
        <color rgb="FF0D0D0D"/>
        <rFont val="Arial"/>
        <family val="2"/>
      </rPr>
      <t>.</t>
    </r>
  </si>
  <si>
    <t>Comparative information in respect of the preceding period is as follows:</t>
  </si>
  <si>
    <t>Start Up Grant</t>
  </si>
  <si>
    <t>Total funds analysis by academy</t>
  </si>
  <si>
    <t>Either state:</t>
  </si>
  <si>
    <t>Central services</t>
  </si>
  <si>
    <t>Total before fixed assets and pension reserve</t>
  </si>
  <si>
    <t>Restricted fixed asset fund</t>
  </si>
  <si>
    <r>
      <t xml:space="preserve">Academy X is carrying a net deficit of £xk on these funds because: </t>
    </r>
    <r>
      <rPr>
        <b/>
        <sz val="10"/>
        <color rgb="FF000000"/>
        <rFont val="Arial"/>
        <family val="2"/>
      </rPr>
      <t xml:space="preserve">[give brief details]  </t>
    </r>
  </si>
  <si>
    <r>
      <t xml:space="preserve">The academy trust is taking the following action to return the academy to surplus: </t>
    </r>
    <r>
      <rPr>
        <b/>
        <sz val="10"/>
        <color rgb="FF000000"/>
        <rFont val="Arial"/>
        <family val="2"/>
      </rPr>
      <t>[give brief details]</t>
    </r>
  </si>
  <si>
    <t>Or:</t>
  </si>
  <si>
    <t>Total cost analysis by academy</t>
  </si>
  <si>
    <t>Expenditure incurred by each academy during the year was as follows:</t>
  </si>
  <si>
    <t xml:space="preserve">Teaching and Educational Support Staff Costs </t>
  </si>
  <si>
    <t>Other Support Staff Costs</t>
  </si>
  <si>
    <t>Other Costs (excluding Depreciation)</t>
  </si>
  <si>
    <t>Academy Trust</t>
  </si>
  <si>
    <t>Costs not attributable totalled £xk.</t>
  </si>
  <si>
    <t>Total Funds</t>
  </si>
  <si>
    <t>Current liabilities</t>
  </si>
  <si>
    <t>Non-current liabilities</t>
  </si>
  <si>
    <t>Pension scheme liability</t>
  </si>
  <si>
    <t>Total net assets</t>
  </si>
  <si>
    <t>Contracted for, but not provided in the financial statements</t>
  </si>
  <si>
    <t>Amounts due within one year</t>
  </si>
  <si>
    <t>Amounts due between one and five years</t>
  </si>
  <si>
    <t>Amounts due after five years</t>
  </si>
  <si>
    <t>Long-term commitments (other contractual commitments)</t>
  </si>
  <si>
    <t>Model disclosures for long term commitments, such as those relating to a service concession arrangements, are set out at paragraph 3.46 of the Direction.</t>
  </si>
  <si>
    <t>Net income/(expenditure) for the reporting period (as per the statement of financial activities)</t>
  </si>
  <si>
    <t>Adjusted for:</t>
  </si>
  <si>
    <t>Depreciation Charges</t>
  </si>
  <si>
    <t>Capital grants from DfE and other capital income</t>
  </si>
  <si>
    <t>Dividends, interest and rents from investments</t>
  </si>
  <si>
    <t>Defined benefit pension scheme obligation inherited</t>
  </si>
  <si>
    <t>Defined benefit pension scheme cost less contributions payable</t>
  </si>
  <si>
    <t>Defined benefit pension scheme finance cost</t>
  </si>
  <si>
    <t>(Increase)/decrease in stocks</t>
  </si>
  <si>
    <t>(Increase)/decrease in debtors</t>
  </si>
  <si>
    <t>Increase/(decrease) in creditors</t>
  </si>
  <si>
    <t>Net cash provided by / (used in) Operating Activities</t>
  </si>
  <si>
    <t>Proceeds from disposal of fixed asset investments</t>
  </si>
  <si>
    <t>Acquisitions of intangible fixed assets</t>
  </si>
  <si>
    <t>Acquisitions of tangible fixed assets</t>
  </si>
  <si>
    <t>Capital grants from DfE/ESFA Group</t>
  </si>
  <si>
    <t>Capital funding received from sponsors and others</t>
  </si>
  <si>
    <t>Acquisitions of fixed asset investments</t>
  </si>
  <si>
    <t>Proceeds from sale of intangible assets</t>
  </si>
  <si>
    <t>Proceeds from sale of tangible assets</t>
  </si>
  <si>
    <t>Net cash provided by / (used in) investing activities</t>
  </si>
  <si>
    <t>Cash in hand and at bank</t>
  </si>
  <si>
    <t>Notice deposits (less than 3 months)</t>
  </si>
  <si>
    <t>Total cash and cash equivalents</t>
  </si>
  <si>
    <t>Cash flows</t>
  </si>
  <si>
    <t>Debt</t>
  </si>
  <si>
    <t xml:space="preserve">Loans falling due within one year </t>
  </si>
  <si>
    <t>Loans falling due after more than one year</t>
  </si>
  <si>
    <t xml:space="preserve">Finance lease obligations </t>
  </si>
  <si>
    <t xml:space="preserve">Total </t>
  </si>
  <si>
    <r>
      <t>The academy trust’s employees belong to two principal pension schemes: the Teachers’ Pension Scheme England and Wales (TPS) for academic and related staff; and the Local Government Pension Scheme (LGPS) for non-teaching staff, which is managed by [</t>
    </r>
    <r>
      <rPr>
        <b/>
        <sz val="10"/>
        <color rgb="FF0D0D0D"/>
        <rFont val="Arial"/>
        <family val="2"/>
      </rPr>
      <t>insert name</t>
    </r>
    <r>
      <rPr>
        <sz val="10"/>
        <color rgb="FF0D0D0D"/>
        <rFont val="Arial"/>
        <family val="2"/>
      </rPr>
      <t>]. Both are multi-employer defined benefit schemes.</t>
    </r>
  </si>
  <si>
    <t>The latest actuarial valuation of the TPS related to the period ended 31 March 20xx and of the LGPS to the period ended 31 March 20xx.</t>
  </si>
  <si>
    <r>
      <t>There were no outstanding or prepaid contributions at either the beginning or the end of the financial year</t>
    </r>
    <r>
      <rPr>
        <sz val="10"/>
        <color rgb="FF000000"/>
        <rFont val="Arial"/>
        <family val="2"/>
      </rPr>
      <t>.</t>
    </r>
  </si>
  <si>
    <t xml:space="preserve">Teachers’ Pension Scheme </t>
  </si>
  <si>
    <t xml:space="preserve">The Teachers' Pension Scheme (TPS) is a statutory, contributory, defined benefit scheme, governed by the Teachers’ Pension Scheme Regulations 2014. Membership is automatic for teachers in academies. All teachers have the option to opt-out of the TPS following enrolment. </t>
  </si>
  <si>
    <t xml:space="preserve">The TPS is an unfunded scheme to which both the member and employer makes contributions, as a percentage of salary - these contributions are credited to the Exchequer. Retirement and other pension benefits are paid by public funds provided by Parliament.  </t>
  </si>
  <si>
    <t>Valuation of the Teachers’ Pension Scheme</t>
  </si>
  <si>
    <t>A copy of the valuation report and supporting documentation is on the Teachers’ Pensions website.</t>
  </si>
  <si>
    <t>Local Government Pension Scheme</t>
  </si>
  <si>
    <t>Principal actuarial assumptions</t>
  </si>
  <si>
    <t>Rate of increase in salaries</t>
  </si>
  <si>
    <t>x%</t>
  </si>
  <si>
    <t>y%</t>
  </si>
  <si>
    <t>Rate of increase for pensions in payment/inflation</t>
  </si>
  <si>
    <t>Discount rate for scheme liabilities</t>
  </si>
  <si>
    <t xml:space="preserve">Inflation assumption (CPI) </t>
  </si>
  <si>
    <t>Commutation of pensions to lump sums</t>
  </si>
  <si>
    <t xml:space="preserve">The current mortality assumptions include sufficient allowance for future improvements in mortality rates. The assumed life expectations on </t>
  </si>
  <si>
    <t>retirement age 65 are:</t>
  </si>
  <si>
    <t>Retiring today</t>
  </si>
  <si>
    <t>Males</t>
  </si>
  <si>
    <t>Females</t>
  </si>
  <si>
    <t>Retiring in 20 years</t>
  </si>
  <si>
    <t>Sensitivity analysis</t>
  </si>
  <si>
    <t>Discount rate +0.1%</t>
  </si>
  <si>
    <t>x</t>
  </si>
  <si>
    <t>Discount rate -0.1%</t>
  </si>
  <si>
    <t>Mortality assumption – 1 year increase</t>
  </si>
  <si>
    <t>Mortality assumption – 1 year decrease</t>
  </si>
  <si>
    <t>CPI rate +0.1%</t>
  </si>
  <si>
    <t>CPI rate -0.1%</t>
  </si>
  <si>
    <t>The academy trust’s share of the assets in the scheme were:</t>
  </si>
  <si>
    <t>Equities</t>
  </si>
  <si>
    <t>Gilts</t>
  </si>
  <si>
    <t>Corporate bonds</t>
  </si>
  <si>
    <t>Property</t>
  </si>
  <si>
    <t>Cash and other liquid assets</t>
  </si>
  <si>
    <t>Derivatives</t>
  </si>
  <si>
    <t>Investment funds</t>
  </si>
  <si>
    <t>Asset backed securities</t>
  </si>
  <si>
    <t>Total market value of assets</t>
  </si>
  <si>
    <t>Amount recognised in the Statement of Financial Activities</t>
  </si>
  <si>
    <t>Benefit changes, gain/(loss) on curtailment and gain/(loss) on settlement</t>
  </si>
  <si>
    <t>Admin expenses</t>
  </si>
  <si>
    <t>Total amount recognised in the SOFA</t>
  </si>
  <si>
    <t>Changes in the present value of defined benefit obligations were as follows:</t>
  </si>
  <si>
    <t>At 31 August</t>
  </si>
  <si>
    <t>Changes in the fair value of academy trust’s share of scheme assets:</t>
  </si>
  <si>
    <t>Total direct costs</t>
  </si>
  <si>
    <t>Total indirect costs</t>
  </si>
  <si>
    <t>Stock costs</t>
  </si>
  <si>
    <t>Opening stock</t>
  </si>
  <si>
    <t>Less closing stock</t>
  </si>
  <si>
    <t>Stock adjustment</t>
  </si>
  <si>
    <t>Total operating costs</t>
  </si>
  <si>
    <t>Surplus/(Deficit) on Boarding</t>
  </si>
  <si>
    <t>Mappings used to populate this document
(expand cells to right using the '+' above column S)
---------&gt;</t>
  </si>
  <si>
    <t>If the trust sent financial data from their FMS into the AR in the previous FY, the draft trust FS's will populate the prior year columns with the final FMS report that the trust ‘Accepted’ into the AR. The trust will need to ensure they are happy with this information if they wish to use it, e.g., be mindful if there were late journals processed that may have altered the balances shown.</t>
  </si>
  <si>
    <t>The 'Note names' tab can be used to alter the note numbering dynamically. Simply delete any number in column A that is not required for your organisation. This will then change all the numbers in the file.</t>
  </si>
  <si>
    <t>The 'Note names' tab also enables easier navigation. Each of the notes is hyperlinked so you can navigate to them easily from this tab. You can also navigate back to this page from any of the notes by clicking on the note name in the top right cell, see example:</t>
  </si>
  <si>
    <t>The 'Mappings' tab shows all CoA codes, and the underlying CoA information, the mapping to other part of this workbook, and the mapping to the AAR. Selecting the + above the stated columns unhides the relevant sections for you to view.</t>
  </si>
  <si>
    <t>This report can be updated with new data by simply sending in a new version to the form. It will populate this template and be ready for download. There is no need to accept the data into the form first.</t>
  </si>
  <si>
    <t>If you find there are errors in the mapping, please feed this back so we can improve the report.</t>
  </si>
  <si>
    <t>Provision of boarding activities</t>
  </si>
  <si>
    <t>Teaching school Hub</t>
  </si>
  <si>
    <t xml:space="preserve">Direct costs – boarding </t>
  </si>
  <si>
    <t xml:space="preserve">Direct costs – teaching school hub </t>
  </si>
  <si>
    <t xml:space="preserve">Support costs – boarding </t>
  </si>
  <si>
    <t xml:space="preserve">Support costs – teaching school hub </t>
  </si>
  <si>
    <t>Data points that need to be updated</t>
  </si>
  <si>
    <t>Actions for Trusts:</t>
  </si>
  <si>
    <t>Capital transferred from GAG</t>
  </si>
  <si>
    <t>Version Number</t>
  </si>
  <si>
    <t>CoA account code</t>
  </si>
  <si>
    <t>Fixed asset funds - other gains losses or transfers</t>
  </si>
  <si>
    <t>Restricted general funds - other gains losses or transfers</t>
  </si>
  <si>
    <t>DFE Capital</t>
  </si>
  <si>
    <t>Pension</t>
  </si>
  <si>
    <t xml:space="preserve">Other gains, losses and transfers </t>
  </si>
  <si>
    <t>Government capital grants - not DfE</t>
  </si>
  <si>
    <t>Parental income from nursery provision</t>
  </si>
  <si>
    <t>Parental income from wraparound provision</t>
  </si>
  <si>
    <t>IN: Trading Income: Parental income from nursery provision</t>
  </si>
  <si>
    <t>IN: Trading Income: Parental income from wraparound provision</t>
  </si>
  <si>
    <t>UEF080-B</t>
  </si>
  <si>
    <t>RGF080-A</t>
  </si>
  <si>
    <t>RFF080-A</t>
  </si>
  <si>
    <t>RGF080-D</t>
  </si>
  <si>
    <t>UEF080-A</t>
  </si>
  <si>
    <t>16 to 19 funding</t>
  </si>
  <si>
    <t xml:space="preserve">IN: DfE Revenue Grants: 16 to 19 </t>
  </si>
  <si>
    <t>16 to 19 allocations</t>
  </si>
  <si>
    <t>RGR011</t>
  </si>
  <si>
    <t>Cost of raising funds:Staff costs</t>
  </si>
  <si>
    <t>SF: Cost of raising funds: Wages and salaries</t>
  </si>
  <si>
    <t>SF: Cost of raising funds: Overtime</t>
  </si>
  <si>
    <t>SF: Cost of raising funds: Employers national insurance</t>
  </si>
  <si>
    <t>SF: Cost of raising funds: Employers pension contribution</t>
  </si>
  <si>
    <t>Coat of raising funds</t>
  </si>
  <si>
    <t>SF: Teachers: Overtime</t>
  </si>
  <si>
    <t>Boarding - Other premises costs</t>
  </si>
  <si>
    <t>PR: Boarding - premises: Boarding - Other premises costs</t>
  </si>
  <si>
    <t>Legal - conversion</t>
  </si>
  <si>
    <t>CAS261</t>
  </si>
  <si>
    <t>AR field reference</t>
  </si>
  <si>
    <t>Student Support Services</t>
  </si>
  <si>
    <t>Teaching Schools Hub Expenditure</t>
  </si>
  <si>
    <t>Teaching Sshool Hub</t>
  </si>
  <si>
    <t>Teaching School Hub expenditure</t>
  </si>
  <si>
    <t>SP: Teaching School Hub: Staff costs - direct</t>
  </si>
  <si>
    <t>SP: Teaching School Hub: Staff Development</t>
  </si>
  <si>
    <t>SP: Teaching School Hub: Other Direct costs</t>
  </si>
  <si>
    <t>SP: Teaching School Hub: Staff costs - support</t>
  </si>
  <si>
    <t>SP: Teaching School Hub: Depr'n</t>
  </si>
  <si>
    <t>SP: Teaching School Hub: Technology costs</t>
  </si>
  <si>
    <t>SP: Teaching School Hub: Recruitment and support</t>
  </si>
  <si>
    <t>SP: Teaching School Hub: Security and support</t>
  </si>
  <si>
    <t>SP: Teaching School Hub: Governance costs</t>
  </si>
  <si>
    <t>SP: Teaching School Hub: Other support costs</t>
  </si>
  <si>
    <t xml:space="preserve">Teaching school hub Grant </t>
  </si>
  <si>
    <t>IN: DfE Revenue Grants: Teaching school hub grant</t>
  </si>
  <si>
    <t>Teaching school hub grant</t>
  </si>
  <si>
    <t>Teaching school hub other income</t>
  </si>
  <si>
    <t>IN: Other Income: Teaching school hub other income</t>
  </si>
  <si>
    <t xml:space="preserve">Teaching school hub grant </t>
  </si>
  <si>
    <t>IN: DfE Capital Grants: Teaching school hub capital grants</t>
  </si>
  <si>
    <t>Teaching school hub capital grants</t>
  </si>
  <si>
    <t>Teaching school hub</t>
  </si>
  <si>
    <t>DfE / ESFA grants (Teaching school hub)</t>
  </si>
  <si>
    <t>Other income (Teaching school hub)</t>
  </si>
  <si>
    <r>
      <t xml:space="preserve">DfE / ESFA grants </t>
    </r>
    <r>
      <rPr>
        <i/>
        <sz val="10"/>
        <color rgb="FF000000"/>
        <rFont val="Arial"/>
        <family val="2"/>
      </rPr>
      <t>(Teaching school hub)</t>
    </r>
  </si>
  <si>
    <r>
      <t xml:space="preserve">Other income </t>
    </r>
    <r>
      <rPr>
        <i/>
        <sz val="11"/>
        <color theme="1"/>
        <rFont val="Calibri"/>
        <family val="2"/>
        <scheme val="minor"/>
      </rPr>
      <t>(Teaching school hub)</t>
    </r>
  </si>
  <si>
    <t>15b</t>
  </si>
  <si>
    <t>Non-current assets - investments</t>
  </si>
  <si>
    <t>Current assets - investments</t>
  </si>
  <si>
    <t>17b</t>
  </si>
  <si>
    <t>Version control -  DRAFT TRUST FINANCIAL STATEMENTS</t>
  </si>
  <si>
    <t>Cover Supervisors</t>
  </si>
  <si>
    <t>675520</t>
  </si>
  <si>
    <t>675570</t>
  </si>
  <si>
    <t>Recruitment - leadership</t>
  </si>
  <si>
    <t>SF: Ind Emp Exp: Recruitment - Leadership</t>
  </si>
  <si>
    <t>Staff Advertising - leadership</t>
  </si>
  <si>
    <t>Investment Properties</t>
  </si>
  <si>
    <t>Share/bonds</t>
  </si>
  <si>
    <t>Others</t>
  </si>
  <si>
    <t>Local authority grants</t>
  </si>
  <si>
    <t>Allocated support costs</t>
  </si>
  <si>
    <t>Loans &gt; 1 year</t>
  </si>
  <si>
    <t>Provisions &gt; 1 year</t>
  </si>
  <si>
    <t>n/a</t>
  </si>
  <si>
    <t>330100 to 330400</t>
  </si>
  <si>
    <t>Loans from DfE Group &lt;1 year</t>
  </si>
  <si>
    <t>335100 to 335400</t>
  </si>
  <si>
    <t>Loans from other govt bodies &lt;1 year</t>
  </si>
  <si>
    <t>340100 to 340400</t>
  </si>
  <si>
    <t>Loans from non-govt bodies &lt;1 year</t>
  </si>
  <si>
    <t>350100 to 350400</t>
  </si>
  <si>
    <t>Provisions &lt;1 year</t>
  </si>
  <si>
    <t>525750</t>
  </si>
  <si>
    <t>Leadership - Teaching</t>
  </si>
  <si>
    <t>SF: Pensions: LGPS cash contribution to pension deficit</t>
  </si>
  <si>
    <t>SP: Educ Consultancy: Education welfare and attendance services</t>
  </si>
  <si>
    <t>SP: Bought in supply cover: Agency support staff - cleaning and caretaking</t>
  </si>
  <si>
    <t>SP: Bought in supply cover: Agency support staff - grounds maintenance</t>
  </si>
  <si>
    <t>SP: Bought in supply cover: Agency support staff - other occupational costs</t>
  </si>
  <si>
    <t>SP: Bought in supply cover: Agency support staff - special facilities</t>
  </si>
  <si>
    <t>SP: Bought in supply cover: Agency support staff - catering</t>
  </si>
  <si>
    <t xml:space="preserve">SP: Bought in supply cover: Agency support staff - professional service - non-curriculum </t>
  </si>
  <si>
    <t>SP: Other supplies &amp; services: Donations to charities</t>
  </si>
  <si>
    <t>SF: Ind Emp Exp: Staff Advertising - leadership</t>
  </si>
  <si>
    <t>Loans from other govt bodies &gt;1 year</t>
  </si>
  <si>
    <t>LB: Loans: Other Govt bodies: &gt;1 year: Balance brought forward</t>
  </si>
  <si>
    <t>LB: Loans: Other Govt bodies: &gt;1 year: New borrowings</t>
  </si>
  <si>
    <t>LB: Loans: Other Govt bodies: &gt;1 year: Academy transfer in</t>
  </si>
  <si>
    <t>LB: Loans: Other Govt bodies: &gt;1 year: Academy conversions</t>
  </si>
  <si>
    <t>LB: Loans: Other Govt bodies: &gt;1 year: Academy transfer out</t>
  </si>
  <si>
    <t>LB: Loans: Other Govt bodies: &gt;1 year: Repayment of loan</t>
  </si>
  <si>
    <t>LB: Loans: Other Govt bodies: &gt;1 year: Interest charged</t>
  </si>
  <si>
    <t>Loans from non-govt bodies &gt;1 year</t>
  </si>
  <si>
    <t>LB: Loans: Non-Govt bodies: &gt;1 year: Balance brought forward</t>
  </si>
  <si>
    <t>LB: Loans: Non-Govt bodies: &gt;1 year: New borrowings</t>
  </si>
  <si>
    <t>LB: Loans: Non-Govt bodies: &gt;1 year: Academy transfer in</t>
  </si>
  <si>
    <t>LB: Loans: Non-Govt bodies: &gt;1 year: Academy conversions</t>
  </si>
  <si>
    <t>LB: Loans: Non-Govt bodies: &gt;1 year: Academy transfer out</t>
  </si>
  <si>
    <t>LB: Loans: Non-Govt bodies: &gt;1 year: Repayment of loan</t>
  </si>
  <si>
    <t>LB: Loans: Non-Govt bodies: &gt;1 year: Interest charged</t>
  </si>
  <si>
    <t>Provisions &gt;1 year</t>
  </si>
  <si>
    <t>LB: Provisions: &gt;1 year: Balance brought forward</t>
  </si>
  <si>
    <t>LB: Provisions: &gt;1 year: Charged in year</t>
  </si>
  <si>
    <t>LB: Provisions: &gt;1 year: Academy transfer in</t>
  </si>
  <si>
    <t>LB: Provisions: &gt;1 year: Academy conversions</t>
  </si>
  <si>
    <t>LB: Provisions: &gt;1 year: Academy transfer out</t>
  </si>
  <si>
    <t>LB: Provisions: &gt;1 year: Utilised in year</t>
  </si>
  <si>
    <t>LB: Provisions: &gt;1 year: Released in year</t>
  </si>
  <si>
    <t>Temporary DfE / ESFA revenue grants 1 (for DfE use)</t>
  </si>
  <si>
    <t>IN: DfE Revenue Grants: Temporary DfE / ESFA grants 1 (for DfE use)</t>
  </si>
  <si>
    <t>Temporary DfE / ESFA revenue grants 2 (for DfE use)</t>
  </si>
  <si>
    <t>IN: DfE Revenue Grants: Temporary DfE / ESFA grants 2 (for DfE use)</t>
  </si>
  <si>
    <t>Temporary DfE / ESFA revenue grants 3 (for DfE use)</t>
  </si>
  <si>
    <t>IN: DfE Revenue Grants: Temporary DfE / ESFA grants 3 (for DfE use)</t>
  </si>
  <si>
    <t>Other DfE/ESFA revenue grants</t>
  </si>
  <si>
    <t>Temporary other Government revenue grants - not DfE (for DfE use)</t>
  </si>
  <si>
    <t>IN: Other Grants: Temporary other Government revenue grants - not DfE (for DfE use)</t>
  </si>
  <si>
    <t>Temporary DfE / ESFA capital grants (for DfE use)</t>
  </si>
  <si>
    <t>IN: DfE Capital Grants: Temporary DfE / ESFA capital grants (for DfE use)</t>
  </si>
  <si>
    <t>SF: Leadership - Teaching: Overtime</t>
  </si>
  <si>
    <t>Leadership - Non-teaching</t>
  </si>
  <si>
    <t>SF: Leadership - Non-teaching: Wages and salaries</t>
  </si>
  <si>
    <t>SF: Leadership - Non-teaching: Overtime</t>
  </si>
  <si>
    <t>SF: Leadership - Non-teaching: Employers national insurance</t>
  </si>
  <si>
    <t>SF: Leadership - Non-teaching: Employers pension contribution</t>
  </si>
  <si>
    <t>Loans from DfE Group &gt;1 year</t>
  </si>
  <si>
    <t>LB: Loans: DfE group:&gt;1 year: Balance brought forward</t>
  </si>
  <si>
    <t>LB: Loans: DfE group:&gt;1 year: New borrowings</t>
  </si>
  <si>
    <t>LB: Loans: DfE group:&gt;1 year: Academy transfer in</t>
  </si>
  <si>
    <t>LB: Loans: DfE group:&gt;1 year: Academy conversions</t>
  </si>
  <si>
    <t>LB: Loans: DfE group:&gt;1 year: Academy transfer out</t>
  </si>
  <si>
    <t>LB: Loans: DfE group:&gt;1 year: Repayment of loan</t>
  </si>
  <si>
    <t>LB: Loans: DfE group:&gt;1 year: Interest charged</t>
  </si>
  <si>
    <t>Wages and Salaries</t>
  </si>
  <si>
    <t>Social Security Costs</t>
  </si>
  <si>
    <t>Pension Cost: Non-teaching staff</t>
  </si>
  <si>
    <t>LGPS cash contribution to pension deficit</t>
  </si>
  <si>
    <t>Education welfare and attendance services</t>
  </si>
  <si>
    <t>Agency support staff - cleaning and caretaking</t>
  </si>
  <si>
    <t>Agency support staff - grounds maintenance</t>
  </si>
  <si>
    <t>Agency support staff - other occupational costs</t>
  </si>
  <si>
    <t>Agency support staff - special facilities</t>
  </si>
  <si>
    <t>Agency support staff - catering</t>
  </si>
  <si>
    <t>Agency support staff - professional services - non-curriculum</t>
  </si>
  <si>
    <t xml:space="preserve">Other non-educational contracts </t>
  </si>
  <si>
    <t>SP: Non-educ contracts: Other non-educational contracts</t>
  </si>
  <si>
    <t>Welfare payments to pupils/students</t>
  </si>
  <si>
    <t>SP: Other supplies &amp; services: Welfare payments to pupils/students</t>
  </si>
  <si>
    <t>Donations to charities</t>
  </si>
  <si>
    <t>Various</t>
  </si>
  <si>
    <t>Changes - Mappings to draft financial statements</t>
  </si>
  <si>
    <t>Changes - Mappings to accounts return</t>
  </si>
  <si>
    <t>Dave of update</t>
  </si>
  <si>
    <t>V1.0 DTFS 2023/24</t>
  </si>
  <si>
    <t>AR table (Column U) - changed from ' Creditors to 'Creditors'</t>
  </si>
  <si>
    <r>
      <rPr>
        <b/>
        <sz val="11"/>
        <color theme="1"/>
        <rFont val="Calibri"/>
        <family val="2"/>
        <scheme val="minor"/>
      </rPr>
      <t>Field 1</t>
    </r>
    <r>
      <rPr>
        <sz val="11"/>
        <color theme="1"/>
        <rFont val="Calibri"/>
        <family val="2"/>
        <scheme val="minor"/>
      </rPr>
      <t xml:space="preserve"> (Column K) - changed from ' Subsiduaries to 'Subsiduaries'</t>
    </r>
  </si>
  <si>
    <r>
      <rPr>
        <b/>
        <sz val="11"/>
        <color theme="1"/>
        <rFont val="Calibri"/>
        <family val="2"/>
        <scheme val="minor"/>
      </rPr>
      <t>Field 1</t>
    </r>
    <r>
      <rPr>
        <sz val="11"/>
        <color theme="1"/>
        <rFont val="Calibri"/>
        <family val="2"/>
        <scheme val="minor"/>
      </rPr>
      <t xml:space="preserve"> (Column K) - changed from ' Investment Properties to 'Investment Properties'</t>
    </r>
  </si>
  <si>
    <r>
      <rPr>
        <b/>
        <sz val="11"/>
        <color theme="1"/>
        <rFont val="Calibri"/>
        <family val="2"/>
        <scheme val="minor"/>
      </rPr>
      <t>Field 1</t>
    </r>
    <r>
      <rPr>
        <sz val="11"/>
        <color theme="1"/>
        <rFont val="Calibri"/>
        <family val="2"/>
        <scheme val="minor"/>
      </rPr>
      <t xml:space="preserve"> (Column K) - changed from ' Share/bonds to 'Share/bonds'</t>
    </r>
  </si>
  <si>
    <r>
      <rPr>
        <b/>
        <sz val="11"/>
        <color theme="1"/>
        <rFont val="Calibri"/>
        <family val="2"/>
        <scheme val="minor"/>
      </rPr>
      <t xml:space="preserve">Field 1 </t>
    </r>
    <r>
      <rPr>
        <sz val="11"/>
        <color theme="1"/>
        <rFont val="Calibri"/>
        <family val="2"/>
        <scheme val="minor"/>
      </rPr>
      <t>(Column K) - changed from ' Others to 'Others'</t>
    </r>
  </si>
  <si>
    <r>
      <rPr>
        <b/>
        <sz val="11"/>
        <color theme="1"/>
        <rFont val="Calibri"/>
        <family val="2"/>
        <scheme val="minor"/>
      </rPr>
      <t xml:space="preserve">Field 3 </t>
    </r>
    <r>
      <rPr>
        <sz val="11"/>
        <color theme="1"/>
        <rFont val="Calibri"/>
        <family val="2"/>
        <scheme val="minor"/>
      </rPr>
      <t>(Column M) - changed from ' Pupil Premium to 'Pupil Premium'</t>
    </r>
  </si>
  <si>
    <r>
      <rPr>
        <b/>
        <sz val="11"/>
        <color theme="1"/>
        <rFont val="Calibri"/>
        <family val="2"/>
        <scheme val="minor"/>
      </rPr>
      <t>Field 3</t>
    </r>
    <r>
      <rPr>
        <sz val="11"/>
        <color theme="1"/>
        <rFont val="Calibri"/>
        <family val="2"/>
        <scheme val="minor"/>
      </rPr>
      <t xml:space="preserve"> (Column M) - changed from ' UIFSM to 'UIFSM'</t>
    </r>
  </si>
  <si>
    <r>
      <rPr>
        <b/>
        <sz val="11"/>
        <color theme="1"/>
        <rFont val="Calibri"/>
        <family val="2"/>
        <scheme val="minor"/>
      </rPr>
      <t xml:space="preserve">Field 3 </t>
    </r>
    <r>
      <rPr>
        <sz val="11"/>
        <color theme="1"/>
        <rFont val="Calibri"/>
        <family val="2"/>
        <scheme val="minor"/>
      </rPr>
      <t>(Column M) - changed from ' Local authority grants to 'Local authority grants'</t>
    </r>
  </si>
  <si>
    <r>
      <rPr>
        <b/>
        <sz val="11"/>
        <color theme="1"/>
        <rFont val="Calibri"/>
        <family val="2"/>
        <scheme val="minor"/>
      </rPr>
      <t>Field 3</t>
    </r>
    <r>
      <rPr>
        <sz val="11"/>
        <color theme="1"/>
        <rFont val="Calibri"/>
        <family val="2"/>
        <scheme val="minor"/>
      </rPr>
      <t xml:space="preserve"> (Column M) - changed from '  Allocated support costs to 'Allocated support costs'</t>
    </r>
  </si>
  <si>
    <r>
      <rPr>
        <b/>
        <sz val="11"/>
        <color theme="1"/>
        <rFont val="Calibri"/>
        <family val="2"/>
        <scheme val="minor"/>
      </rPr>
      <t>Field 4</t>
    </r>
    <r>
      <rPr>
        <sz val="11"/>
        <color theme="1"/>
        <rFont val="Calibri"/>
        <family val="2"/>
        <scheme val="minor"/>
      </rPr>
      <t xml:space="preserve"> (Column N) - changed from ' Depn Disposals to 'Depn Disposals'</t>
    </r>
  </si>
  <si>
    <t>Code Description (Column I) - changed from 'SF: Ind Emp Exp: Recruitment - leadership to 'SF: Ind Emp Exp: Staff Advertising - leadership'</t>
  </si>
  <si>
    <r>
      <rPr>
        <b/>
        <sz val="11"/>
        <color theme="1"/>
        <rFont val="Calibri"/>
        <family val="2"/>
        <scheme val="minor"/>
      </rPr>
      <t>Field 5</t>
    </r>
    <r>
      <rPr>
        <sz val="11"/>
        <color theme="1"/>
        <rFont val="Calibri"/>
        <family val="2"/>
        <scheme val="minor"/>
      </rPr>
      <t xml:space="preserve"> (Column O) - changed from ' Staff costs to 'Staff costs'</t>
    </r>
  </si>
  <si>
    <r>
      <rPr>
        <b/>
        <sz val="11"/>
        <color theme="1"/>
        <rFont val="Calibri"/>
        <family val="2"/>
        <scheme val="minor"/>
      </rPr>
      <t xml:space="preserve">Field 5 </t>
    </r>
    <r>
      <rPr>
        <sz val="11"/>
        <color theme="1"/>
        <rFont val="Calibri"/>
        <family val="2"/>
        <scheme val="minor"/>
      </rPr>
      <t>(Column O) - changed from '  Allocated support costs to 'Allocated support costs'</t>
    </r>
  </si>
  <si>
    <t>SF: Other Staff - Support costs: Wages and salaries</t>
  </si>
  <si>
    <t>SF: Other Staff - Support costs: Overtime</t>
  </si>
  <si>
    <t>SF: Other Staff - Support costs: Employers national insurance</t>
  </si>
  <si>
    <t>SF: Other Staff - Support costs: Employers pension contribution</t>
  </si>
  <si>
    <t>Childcare vouchers and other salary sacrifice scheme costs</t>
  </si>
  <si>
    <t xml:space="preserve">Refreshments and hospitality costs for staff </t>
  </si>
  <si>
    <t>Land and building rent payable</t>
  </si>
  <si>
    <t xml:space="preserve">Telephony &amp; connectivity </t>
  </si>
  <si>
    <t>Revenue expenditure from capital funding (Premises)</t>
  </si>
  <si>
    <t>External Education Providers - (Excl Alternative Provision)</t>
  </si>
  <si>
    <t>ICT Admin Hardware (not capital)</t>
  </si>
  <si>
    <t>LB: Loans: DfE group:&lt;1 year: Balance brought forward</t>
  </si>
  <si>
    <t>LB: Loans: DfE group:&lt;1 year: New borrowings</t>
  </si>
  <si>
    <t>LB: Loans: DfE group:&lt;1 year: Academy transfer in</t>
  </si>
  <si>
    <t>LB: Loans: DfE group:&lt;1 year: Academy conversions</t>
  </si>
  <si>
    <t>LB: Loans: DfE group:&lt;1 year: Academy transfer out</t>
  </si>
  <si>
    <t>LB: Loans: DfE group:&lt;1 year: Repayment of loan</t>
  </si>
  <si>
    <t>LB: Loans: DfE group:&lt;1 year: Interest charged</t>
  </si>
  <si>
    <t>LB: Loans: Other Govt bodies: &lt;1 year: Balance brought forward</t>
  </si>
  <si>
    <t>LB: Loans: Other Govt bodies: &lt;1 year: New borrowings</t>
  </si>
  <si>
    <t>LB: Loans: Other Govt bodies: &lt;1 year: Academy transfer in</t>
  </si>
  <si>
    <t>LB: Loans: Other Govt bodies: &lt;1 year: Academy conversions</t>
  </si>
  <si>
    <t>LB: Loans: Other Govt bodies: &lt;1 year: Academy transfer out</t>
  </si>
  <si>
    <t>LB: Loans: Other Govt bodies: &lt;1 year: Repayment of loan</t>
  </si>
  <si>
    <t>LB: Loans: Other Govt bodies: &lt;1 year: Interest charged</t>
  </si>
  <si>
    <t>LB: Loans: Non-Govt bodies: &lt;1 year: Balance brought forward</t>
  </si>
  <si>
    <t>LB: Loans: Non-Govt bodies: &lt;1 year: New borrowings</t>
  </si>
  <si>
    <t>LB: Loans: Non-Govt bodies: &lt;1 year: Academy transfer in</t>
  </si>
  <si>
    <t>LB: Loans: Non-Govt bodies: &lt;1 year: Academy conversions</t>
  </si>
  <si>
    <t>LB: Loans: Non-Govt bodies: &lt;1 year: Academy transfer out</t>
  </si>
  <si>
    <t>LB: Loans: Non-Govt bodies: &lt;1 year: Repayment of loan</t>
  </si>
  <si>
    <t>LB: Loans: Non-Govt bodies: &lt;1 year: Interest charged</t>
  </si>
  <si>
    <t>LB: Provisions: &lt;1 year: Balance brought forward</t>
  </si>
  <si>
    <t>LB: Provisions: &lt;1 year: Charged in year</t>
  </si>
  <si>
    <t>LB: Provisions: &lt;1 year: Academy transfer in</t>
  </si>
  <si>
    <t>LB: Provisions: &lt;1 year: Academy conversions</t>
  </si>
  <si>
    <t>LB: Provisions: &lt;1 year: Academy transfer out</t>
  </si>
  <si>
    <t>LB: Provisions: &lt;1 year: Utilised in year</t>
  </si>
  <si>
    <t>LB: Provisions: &lt;1 year: Released in year</t>
  </si>
  <si>
    <t>SF: Leadership - Teaching: Wages and salaries</t>
  </si>
  <si>
    <t>SF: Leadership - Teaching: Employers national insurance</t>
  </si>
  <si>
    <t>SF: Leadership - Teaching: Employers pension contribution</t>
  </si>
  <si>
    <t>331100 to 331400</t>
  </si>
  <si>
    <t>336100 to 336400</t>
  </si>
  <si>
    <t>341100 to 341400</t>
  </si>
  <si>
    <t>351100 to 351400</t>
  </si>
  <si>
    <t>Changes - to the account code</t>
  </si>
  <si>
    <t>New account codes: 'Loans from non-govt bodies &gt;1 year'</t>
  </si>
  <si>
    <t>New account codes: 'Loans from other govt bodies &gt;1 year'</t>
  </si>
  <si>
    <t>New account codes: 'Loans from DfE Group &gt;1 year'</t>
  </si>
  <si>
    <t>New account codes: 'Provisions &gt;1 year'</t>
  </si>
  <si>
    <t>New account codes</t>
  </si>
  <si>
    <t>510970, 510980 to 510990</t>
  </si>
  <si>
    <t>New account code</t>
  </si>
  <si>
    <t>New account code: 'Temporary DfE / ESFA capital grants (for DfE use)'</t>
  </si>
  <si>
    <t>New account code: 'Temporary other Government revenue grants - not DfE (for DfE use)'</t>
  </si>
  <si>
    <t>New account codes: 'Temporary DfE / ESFA revenue grants X (for DfE use)'</t>
  </si>
  <si>
    <t>New account code:  'Leadership - Teaching' &gt; 'Overtime'</t>
  </si>
  <si>
    <t>New account code:  'Leadership - Non-teaching' &gt; 'Overtime'</t>
  </si>
  <si>
    <t>New account code:  'Leadership - Non-teaching' &gt; 'Wages and salaries'</t>
  </si>
  <si>
    <t>New account code:  'Leadership - Non-teaching' &gt; 'Employers national insurance'</t>
  </si>
  <si>
    <t>New account code:  'Leadership - Non-teaching' &gt; 'Employers pension contribution'</t>
  </si>
  <si>
    <t>New accoutn code: 'LGPS cash contribution to pension deficit'</t>
  </si>
  <si>
    <t>New account code: 'Education welfare and attendance services'</t>
  </si>
  <si>
    <t>New account code: 'Agency support staff - cleaning and caretaking'</t>
  </si>
  <si>
    <t>New account code: 'Agency support staff - grounds maintenance'</t>
  </si>
  <si>
    <t>New account code: 'Agency support staff - other occupational costs'</t>
  </si>
  <si>
    <t>New account code: 'Agency support staff - special facilities'</t>
  </si>
  <si>
    <t>New account code: 'Agency support staff - catering'</t>
  </si>
  <si>
    <t>New account code:'Agency support staff - professional services - non-curriculum'</t>
  </si>
  <si>
    <t>New account code: 'Other non-educational contracts '</t>
  </si>
  <si>
    <t>New account code: 'Donations to charities'</t>
  </si>
  <si>
    <t>New account code: 'Welfare payments to pupils/students'</t>
  </si>
  <si>
    <t>Other Government grants (Not LA or SEN)</t>
  </si>
  <si>
    <r>
      <rPr>
        <b/>
        <sz val="11"/>
        <color theme="1"/>
        <rFont val="Calibri"/>
        <family val="2"/>
        <scheme val="minor"/>
      </rPr>
      <t>Field 3 (Column M)</t>
    </r>
    <r>
      <rPr>
        <sz val="11"/>
        <color theme="1"/>
        <rFont val="Calibri"/>
        <family val="2"/>
        <scheme val="minor"/>
      </rPr>
      <t>: 'Changed from 'Local authority grants' to 'Other Government grants (Not LA or SEN)'</t>
    </r>
  </si>
  <si>
    <r>
      <rPr>
        <b/>
        <sz val="11"/>
        <color theme="1"/>
        <rFont val="Calibri"/>
        <family val="2"/>
        <scheme val="minor"/>
      </rPr>
      <t>Field 4 (Column N)</t>
    </r>
    <r>
      <rPr>
        <sz val="11"/>
        <color theme="1"/>
        <rFont val="Calibri"/>
        <family val="2"/>
        <scheme val="minor"/>
      </rPr>
      <t>: 'Academy's educational operations:', remove ':'</t>
    </r>
  </si>
  <si>
    <t>Academy's educational operations</t>
  </si>
  <si>
    <r>
      <rPr>
        <b/>
        <sz val="11"/>
        <color theme="1"/>
        <rFont val="Calibri"/>
        <family val="2"/>
        <scheme val="minor"/>
      </rPr>
      <t>AR field ref (column T)</t>
    </r>
    <r>
      <rPr>
        <sz val="11"/>
        <color theme="1"/>
        <rFont val="Calibri"/>
        <family val="2"/>
        <scheme val="minor"/>
      </rPr>
      <t xml:space="preserve">: changed from FVA060 to FVA080
</t>
    </r>
    <r>
      <rPr>
        <b/>
        <sz val="11"/>
        <color theme="1"/>
        <rFont val="Calibri"/>
        <family val="2"/>
        <scheme val="minor"/>
      </rPr>
      <t>AR field name (column W)</t>
    </r>
    <r>
      <rPr>
        <sz val="11"/>
        <color theme="1"/>
        <rFont val="Calibri"/>
        <family val="2"/>
        <scheme val="minor"/>
      </rPr>
      <t>: changed from 'Actuarial (loss)/gain - financial assumptions' to 'Actuarial (loss)/gain -  experience gains/ losses'</t>
    </r>
  </si>
  <si>
    <r>
      <rPr>
        <b/>
        <sz val="11"/>
        <color theme="1"/>
        <rFont val="Calibri"/>
        <family val="2"/>
        <scheme val="minor"/>
      </rPr>
      <t>AR field ref (column T)</t>
    </r>
    <r>
      <rPr>
        <sz val="11"/>
        <color theme="1"/>
        <rFont val="Calibri"/>
        <family val="2"/>
        <scheme val="minor"/>
      </rPr>
      <t xml:space="preserve">: changed from FVA070 to FVA080
</t>
    </r>
    <r>
      <rPr>
        <b/>
        <sz val="11"/>
        <color theme="1"/>
        <rFont val="Calibri"/>
        <family val="2"/>
        <scheme val="minor"/>
      </rPr>
      <t>AR field name (column W)</t>
    </r>
    <r>
      <rPr>
        <sz val="11"/>
        <color theme="1"/>
        <rFont val="Calibri"/>
        <family val="2"/>
        <scheme val="minor"/>
      </rPr>
      <t>: changed from 'Actuarial (loss)/gain -  demographic assumptions' to 'Actuarial (loss)/gain -  experience gains/ losses'</t>
    </r>
  </si>
  <si>
    <r>
      <rPr>
        <b/>
        <sz val="11"/>
        <color theme="1"/>
        <rFont val="Calibri"/>
        <family val="2"/>
        <scheme val="minor"/>
      </rPr>
      <t xml:space="preserve">AR field name (column W): </t>
    </r>
    <r>
      <rPr>
        <sz val="11"/>
        <color theme="1"/>
        <rFont val="Calibri"/>
        <family val="2"/>
        <scheme val="minor"/>
      </rPr>
      <t>Student Support Services (per statement) (also known as Academy Post 16 Bursary Funding)' to 'Student support services'</t>
    </r>
  </si>
  <si>
    <r>
      <rPr>
        <b/>
        <sz val="11"/>
        <color theme="1"/>
        <rFont val="Calibri"/>
        <family val="2"/>
        <scheme val="minor"/>
      </rPr>
      <t>L3 Description (Column 3):</t>
    </r>
    <r>
      <rPr>
        <sz val="11"/>
        <color theme="1"/>
        <rFont val="Calibri"/>
        <family val="2"/>
        <scheme val="minor"/>
      </rPr>
      <t xml:space="preserve"> Changed from 'Teaching Schools Grant' to 'Teaching school hub Grant'</t>
    </r>
  </si>
  <si>
    <r>
      <rPr>
        <b/>
        <sz val="11"/>
        <color theme="1"/>
        <rFont val="Calibri"/>
        <family val="2"/>
        <scheme val="minor"/>
      </rPr>
      <t>AR field name (column W)</t>
    </r>
    <r>
      <rPr>
        <sz val="11"/>
        <color theme="1"/>
        <rFont val="Calibri"/>
        <family val="2"/>
        <scheme val="minor"/>
      </rPr>
      <t>: Changed from 'Teaching Schools Grant' to 'Teaching school hub Grant'</t>
    </r>
  </si>
  <si>
    <r>
      <rPr>
        <b/>
        <sz val="11"/>
        <color theme="1"/>
        <rFont val="Calibri"/>
        <family val="2"/>
        <scheme val="minor"/>
      </rPr>
      <t>AR field name (column W)</t>
    </r>
    <r>
      <rPr>
        <sz val="11"/>
        <color theme="1"/>
        <rFont val="Calibri"/>
        <family val="2"/>
        <scheme val="minor"/>
      </rPr>
      <t>: Changed from 'Investment income interest' to 'Investment income'</t>
    </r>
  </si>
  <si>
    <r>
      <rPr>
        <b/>
        <sz val="11"/>
        <color theme="1"/>
        <rFont val="Calibri"/>
        <family val="2"/>
        <scheme val="minor"/>
      </rPr>
      <t>AR field name (column W)</t>
    </r>
    <r>
      <rPr>
        <sz val="11"/>
        <color theme="1"/>
        <rFont val="Calibri"/>
        <family val="2"/>
        <scheme val="minor"/>
      </rPr>
      <t>: Changed from 'Teaching school grant' to 'Teaching school hub grant'</t>
    </r>
  </si>
  <si>
    <r>
      <rPr>
        <b/>
        <sz val="11"/>
        <color theme="1"/>
        <rFont val="Calibri"/>
        <family val="2"/>
        <scheme val="minor"/>
      </rPr>
      <t>L3 Description (Column 3):</t>
    </r>
    <r>
      <rPr>
        <sz val="11"/>
        <color theme="1"/>
        <rFont val="Calibri"/>
        <family val="2"/>
        <scheme val="minor"/>
      </rPr>
      <t xml:space="preserve"> Changed from 'Teaching school other income' to 'Teaching school hub other income'</t>
    </r>
  </si>
  <si>
    <r>
      <rPr>
        <b/>
        <sz val="11"/>
        <color theme="1"/>
        <rFont val="Calibri"/>
        <family val="2"/>
        <scheme val="minor"/>
      </rPr>
      <t>AR field name (column W)</t>
    </r>
    <r>
      <rPr>
        <sz val="11"/>
        <color theme="1"/>
        <rFont val="Calibri"/>
        <family val="2"/>
        <scheme val="minor"/>
      </rPr>
      <t>: Changed from 'Teaching school other income' to 'Teaching school hub other income'</t>
    </r>
  </si>
  <si>
    <t>610100, 6100150, 610200 &amp; 610300</t>
  </si>
  <si>
    <r>
      <rPr>
        <b/>
        <sz val="11"/>
        <color theme="1"/>
        <rFont val="Calibri"/>
        <family val="2"/>
        <scheme val="minor"/>
      </rPr>
      <t>L3 Description (Column G):</t>
    </r>
    <r>
      <rPr>
        <sz val="11"/>
        <color theme="1"/>
        <rFont val="Calibri"/>
        <family val="2"/>
        <scheme val="minor"/>
      </rPr>
      <t xml:space="preserve"> Changed from 'Teaching School capital grants' to 'Teaching school hub capital grants'</t>
    </r>
  </si>
  <si>
    <r>
      <rPr>
        <b/>
        <sz val="11"/>
        <color theme="1"/>
        <rFont val="Calibri"/>
        <family val="2"/>
        <scheme val="minor"/>
      </rPr>
      <t>L2 Description (Column F):</t>
    </r>
    <r>
      <rPr>
        <sz val="11"/>
        <color theme="1"/>
        <rFont val="Calibri"/>
        <family val="2"/>
        <scheme val="minor"/>
      </rPr>
      <t xml:space="preserve"> Changed from 'Leadership' to 'Leadership - Teaching'</t>
    </r>
  </si>
  <si>
    <r>
      <rPr>
        <b/>
        <sz val="11"/>
        <color theme="1"/>
        <rFont val="Calibri"/>
        <family val="2"/>
        <scheme val="minor"/>
      </rPr>
      <t>AR field ref (column T)</t>
    </r>
    <r>
      <rPr>
        <sz val="11"/>
        <color theme="1"/>
        <rFont val="Calibri"/>
        <family val="2"/>
        <scheme val="minor"/>
      </rPr>
      <t>: changed from CAS380 to CAS180</t>
    </r>
  </si>
  <si>
    <r>
      <rPr>
        <b/>
        <sz val="11"/>
        <color theme="1"/>
        <rFont val="Calibri"/>
        <family val="2"/>
        <scheme val="minor"/>
      </rPr>
      <t>AR field ref (column T)</t>
    </r>
    <r>
      <rPr>
        <sz val="11"/>
        <color theme="1"/>
        <rFont val="Calibri"/>
        <family val="2"/>
        <scheme val="minor"/>
      </rPr>
      <t>: changed from CAS260 to CAS261</t>
    </r>
  </si>
  <si>
    <t>L2 Description (Column F) - changed from 'Loans from DfE Group' to 'Loans from DfE Group &lt;1 year'</t>
  </si>
  <si>
    <t>L2 Description (Column F) - changed from 'Loans from other govt bodies' to 'Loans from other govt bodies &lt;1 year'</t>
  </si>
  <si>
    <t>L2 Description (Column F) - changed from 'Loans from non-govt bodies' to 'Loans from non-govt bodies &lt;1 year'</t>
  </si>
  <si>
    <t>L2 Description (Column F) - changed from 'Provisions' to 'Provisions &lt;1 year'</t>
  </si>
  <si>
    <r>
      <rPr>
        <b/>
        <sz val="11"/>
        <color theme="1"/>
        <rFont val="Calibri"/>
        <family val="2"/>
        <scheme val="minor"/>
      </rPr>
      <t>Field 3 (</t>
    </r>
    <r>
      <rPr>
        <sz val="11"/>
        <color theme="1"/>
        <rFont val="Calibri"/>
        <family val="2"/>
        <scheme val="minor"/>
      </rPr>
      <t>Column M) - changed from ' Depn Disposals to 'Depn Disposals'</t>
    </r>
  </si>
  <si>
    <t>580300, 580350,580400</t>
  </si>
  <si>
    <r>
      <rPr>
        <b/>
        <sz val="11"/>
        <color theme="1"/>
        <rFont val="Calibri"/>
        <family val="2"/>
        <scheme val="minor"/>
      </rPr>
      <t>Field 1</t>
    </r>
    <r>
      <rPr>
        <sz val="11"/>
        <color theme="1"/>
        <rFont val="Calibri"/>
        <family val="2"/>
        <scheme val="minor"/>
      </rPr>
      <t xml:space="preserve">: changed from "Restricted  General Funds" to "Restricted General Funds" ie remove additioanl space
</t>
    </r>
    <r>
      <rPr>
        <b/>
        <sz val="11"/>
        <color theme="1"/>
        <rFont val="Calibri"/>
        <family val="2"/>
        <scheme val="minor"/>
      </rPr>
      <t>Donations and capital grants tab:</t>
    </r>
    <r>
      <rPr>
        <sz val="11"/>
        <color theme="1"/>
        <rFont val="Calibri"/>
        <family val="2"/>
        <scheme val="minor"/>
      </rPr>
      <t>Cell C4 heading also changed as above</t>
    </r>
  </si>
  <si>
    <r>
      <rPr>
        <b/>
        <sz val="11"/>
        <color theme="1"/>
        <rFont val="Calibri"/>
        <family val="2"/>
        <scheme val="minor"/>
      </rPr>
      <t>Field 1</t>
    </r>
    <r>
      <rPr>
        <sz val="11"/>
        <color theme="1"/>
        <rFont val="Calibri"/>
        <family val="2"/>
        <scheme val="minor"/>
      </rPr>
      <t xml:space="preserve">: changed from "Restricted  Fixed Assets Funds" to "Restricted Fixed Asset Funds" ie remove additioanl space
</t>
    </r>
    <r>
      <rPr>
        <b/>
        <sz val="11"/>
        <color theme="1"/>
        <rFont val="Calibri"/>
        <family val="2"/>
        <scheme val="minor"/>
      </rPr>
      <t>Donations and capital grants tab:</t>
    </r>
    <r>
      <rPr>
        <sz val="11"/>
        <color theme="1"/>
        <rFont val="Calibri"/>
        <family val="2"/>
        <scheme val="minor"/>
      </rPr>
      <t>Cell D4 heading also changed as above</t>
    </r>
  </si>
  <si>
    <t>648100, 648150, 648200, 648000</t>
  </si>
  <si>
    <r>
      <rPr>
        <b/>
        <sz val="11"/>
        <color theme="1"/>
        <rFont val="Calibri"/>
        <family val="2"/>
        <scheme val="minor"/>
      </rPr>
      <t>Field 4:</t>
    </r>
    <r>
      <rPr>
        <sz val="11"/>
        <color theme="1"/>
        <rFont val="Calibri"/>
        <family val="2"/>
        <scheme val="minor"/>
      </rPr>
      <t xml:space="preserve"> changed from 'Academy's educational operations' to 'Expenditure on raising funds:'
</t>
    </r>
    <r>
      <rPr>
        <b/>
        <sz val="11"/>
        <color theme="1"/>
        <rFont val="Calibri"/>
        <family val="2"/>
        <scheme val="minor"/>
      </rPr>
      <t>Field 5:</t>
    </r>
    <r>
      <rPr>
        <sz val="11"/>
        <color theme="1"/>
        <rFont val="Calibri"/>
        <family val="2"/>
        <scheme val="minor"/>
      </rPr>
      <t xml:space="preserve"> changed from blank to 'Staff costs'</t>
    </r>
  </si>
  <si>
    <t>Expenditure on raising funds</t>
  </si>
  <si>
    <r>
      <rPr>
        <b/>
        <sz val="11"/>
        <color theme="1"/>
        <rFont val="Calibri"/>
        <family val="2"/>
        <scheme val="minor"/>
      </rPr>
      <t>Field 4:</t>
    </r>
    <r>
      <rPr>
        <sz val="11"/>
        <color theme="1"/>
        <rFont val="Calibri"/>
        <family val="2"/>
        <scheme val="minor"/>
      </rPr>
      <t xml:space="preserve"> removing ':' from 'Expenditure on raising funds:'
</t>
    </r>
    <r>
      <rPr>
        <b/>
        <sz val="11"/>
        <color theme="1"/>
        <rFont val="Calibri"/>
        <family val="2"/>
        <scheme val="minor"/>
      </rPr>
      <t>Exepnditure tab</t>
    </r>
    <r>
      <rPr>
        <sz val="11"/>
        <color theme="1"/>
        <rFont val="Calibri"/>
        <family val="2"/>
        <scheme val="minor"/>
      </rPr>
      <t>: removing ':' from 'Expenditure on raising funds:'</t>
    </r>
  </si>
  <si>
    <r>
      <rPr>
        <b/>
        <sz val="11"/>
        <color theme="1"/>
        <rFont val="Calibri"/>
        <family val="2"/>
        <scheme val="minor"/>
      </rPr>
      <t>Field 4:</t>
    </r>
    <r>
      <rPr>
        <sz val="11"/>
        <color theme="1"/>
        <rFont val="Calibri"/>
        <family val="2"/>
        <scheme val="minor"/>
      </rPr>
      <t xml:space="preserve"> removing ':' from 'Academies educational opreations:'
</t>
    </r>
    <r>
      <rPr>
        <b/>
        <sz val="11"/>
        <color theme="1"/>
        <rFont val="Calibri"/>
        <family val="2"/>
        <scheme val="minor"/>
      </rPr>
      <t>Exepnditure tab</t>
    </r>
    <r>
      <rPr>
        <sz val="11"/>
        <color theme="1"/>
        <rFont val="Calibri"/>
        <family val="2"/>
        <scheme val="minor"/>
      </rPr>
      <t>: removing ':' from 'Academies educational opreations:'</t>
    </r>
  </si>
  <si>
    <r>
      <rPr>
        <b/>
        <sz val="11"/>
        <color theme="1"/>
        <rFont val="Calibri"/>
        <family val="2"/>
        <scheme val="minor"/>
      </rPr>
      <t>Field 4:</t>
    </r>
    <r>
      <rPr>
        <sz val="11"/>
        <color theme="1"/>
        <rFont val="Calibri"/>
        <family val="2"/>
        <scheme val="minor"/>
      </rPr>
      <t xml:space="preserve"> changed from 'Academy's educational operations' to 'Academy boarding trading account'
</t>
    </r>
    <r>
      <rPr>
        <b/>
        <sz val="11"/>
        <color theme="1"/>
        <rFont val="Calibri"/>
        <family val="2"/>
        <scheme val="minor"/>
      </rPr>
      <t>Field 5:</t>
    </r>
    <r>
      <rPr>
        <sz val="11"/>
        <color theme="1"/>
        <rFont val="Calibri"/>
        <family val="2"/>
        <scheme val="minor"/>
      </rPr>
      <t xml:space="preserve"> changed from blank to 'Staff costs'</t>
    </r>
  </si>
  <si>
    <r>
      <rPr>
        <b/>
        <sz val="11"/>
        <color theme="1"/>
        <rFont val="Calibri"/>
        <family val="2"/>
        <scheme val="minor"/>
      </rPr>
      <t>Field 7</t>
    </r>
    <r>
      <rPr>
        <sz val="11"/>
        <color theme="1"/>
        <rFont val="Calibri"/>
        <family val="2"/>
        <scheme val="minor"/>
      </rPr>
      <t>: changed from BLANK to 'Income'</t>
    </r>
  </si>
  <si>
    <t>570100, 570200, 570220. 570230. 570240. 570250, 570300</t>
  </si>
  <si>
    <r>
      <rPr>
        <b/>
        <sz val="11"/>
        <color theme="1"/>
        <rFont val="Calibri"/>
        <family val="2"/>
        <scheme val="minor"/>
      </rPr>
      <t xml:space="preserve">Charitable activities tab: </t>
    </r>
    <r>
      <rPr>
        <sz val="11"/>
        <color theme="1"/>
        <rFont val="Calibri"/>
        <family val="2"/>
        <scheme val="minor"/>
      </rPr>
      <t>Cell A27 changed from 'Total support costs' to 'Total direct costs'</t>
    </r>
  </si>
  <si>
    <t>Various fixed &amp; current assets</t>
  </si>
  <si>
    <r>
      <rPr>
        <b/>
        <sz val="11"/>
        <color theme="1"/>
        <rFont val="Calibri"/>
        <family val="2"/>
        <scheme val="minor"/>
      </rPr>
      <t>Field 3</t>
    </r>
    <r>
      <rPr>
        <sz val="11"/>
        <color theme="1"/>
        <rFont val="Calibri"/>
        <family val="2"/>
        <scheme val="minor"/>
      </rPr>
      <t>: changed from 'Impairement charged' to 'Impairement'</t>
    </r>
  </si>
  <si>
    <t>Investment properties</t>
  </si>
  <si>
    <t>Subsidiaries</t>
  </si>
  <si>
    <t xml:space="preserve"> Subsidiaries</t>
  </si>
  <si>
    <r>
      <rPr>
        <b/>
        <sz val="11"/>
        <color theme="1"/>
        <rFont val="Calibri"/>
        <family val="2"/>
        <scheme val="minor"/>
      </rPr>
      <t>Field 1</t>
    </r>
    <r>
      <rPr>
        <sz val="11"/>
        <color theme="1"/>
        <rFont val="Calibri"/>
        <family val="2"/>
        <scheme val="minor"/>
      </rPr>
      <t xml:space="preserve">: changed from 'Provisions' to 'Provisions &lt; 1'
</t>
    </r>
    <r>
      <rPr>
        <b/>
        <sz val="11"/>
        <color theme="1"/>
        <rFont val="Calibri"/>
        <family val="2"/>
        <scheme val="minor"/>
      </rPr>
      <t>Creditors less than 1 year tab:</t>
    </r>
    <r>
      <rPr>
        <sz val="11"/>
        <color theme="1"/>
        <rFont val="Calibri"/>
        <family val="2"/>
        <scheme val="minor"/>
      </rPr>
      <t xml:space="preserve"> changed from 'Provisions' to 'Provisions &lt; 1'</t>
    </r>
  </si>
  <si>
    <t>Loans &lt; 1 yr</t>
  </si>
  <si>
    <t>Provision &lt; 1 yr</t>
  </si>
  <si>
    <t>Provisions &gt; 1 yr</t>
  </si>
  <si>
    <t>Special educational projects</t>
  </si>
  <si>
    <t>a.      Staff costs and employee benefits</t>
  </si>
  <si>
    <t>Other employee benefits</t>
  </si>
  <si>
    <r>
      <rPr>
        <b/>
        <sz val="11"/>
        <color theme="1"/>
        <rFont val="Calibri"/>
        <family val="2"/>
        <scheme val="minor"/>
      </rPr>
      <t>Staff tab - cell A3</t>
    </r>
    <r>
      <rPr>
        <sz val="11"/>
        <color theme="1"/>
        <rFont val="Calibri"/>
        <family val="2"/>
        <scheme val="minor"/>
      </rPr>
      <t xml:space="preserve">: Change title from 'Staff costs' to 'Staff costs and employee benefits'
</t>
    </r>
    <r>
      <rPr>
        <b/>
        <sz val="11"/>
        <color theme="1"/>
        <rFont val="Calibri"/>
        <family val="2"/>
        <scheme val="minor"/>
      </rPr>
      <t>Staff tab - cell A10</t>
    </r>
    <r>
      <rPr>
        <sz val="11"/>
        <color theme="1"/>
        <rFont val="Calibri"/>
        <family val="2"/>
        <scheme val="minor"/>
      </rPr>
      <t>: Added a new line 'Other employee benefits'</t>
    </r>
  </si>
  <si>
    <t xml:space="preserve">Grants </t>
  </si>
  <si>
    <t xml:space="preserve">Account code deleted
Account code (Column C) - changed from '845250 - Do not use to 'Account code deleted and replaced with 845260, 845270, 845280, 845290, 845300 &amp; 845310'
</t>
  </si>
  <si>
    <t>All cells can be overwritten, but many are formula driven. If you change them, the formulas may no longer work. Where data is not available from the automated feed, you can manually type information in. We suggest adding/subtracting from existing formulas rather than overwriting where this is necessary.</t>
  </si>
  <si>
    <t>a) Funds - It may be necessary for Trusts to manually reallocate some of the automated 'Funds' as appropriate. 
b) Other employee benefits - new category added to the staff costs table as per AAD requirements, this is not automated and trusts will need to reallocate costs to this heading where applicable.</t>
  </si>
  <si>
    <t>'Version control' is the last tab of the workbook, which details all the changes to the draft trust FS workbook.</t>
  </si>
  <si>
    <t>Contributions amounting to £x,xxx were payable to the schemes at 31 August 20xx (20xx/xx: £x,xxx) and are included within creditors.</t>
  </si>
  <si>
    <t>The Government Actuary, using normal actuarial principles, conducts a formal actuarial review of the TPS in accordance with the Public Service Pensions (Valuations and Employer Cost Cap) Directions 2014 published by HM Treasury every 4 years. The aim of the review is to specify the level of future contributions.</t>
  </si>
  <si>
    <t>Actuarial scheme valuations are dependent on assumptions about the value of future costs, design of benefits and many other factors. The latest actuarial valuation of the TPS was carried out as at 31 March 2020. The valuation report was published by the Department for Education on 27 October 2023, with the SCAPE rate, set by HMT, applying a notional investment return based on 1.7% above the rate of CPI. The key elements of the valuation outcome are:</t>
  </si>
  <si>
    <t xml:space="preserve">  -   Employer contribution rates set at 28.68% of pensionable pay (including a 0.08% administration levy). This is an increase of 5% in employer contributions and the cost control result is such that no change in member benefits is needed</t>
  </si>
  <si>
    <t xml:space="preserve">  -   Total scheme liabilities (pensions currently in payment and the estimated cost of future benefits) for service to the effective date of £262,000 million and notional assets (estimated future contributions together with the notional investments held at the valuation date) of £222,200 million, giving a notional past service deficit of £39,800 million</t>
  </si>
  <si>
    <t>The result of this valuation will be implemented from 1 April 2024.The next valuation result is due to be implemented from 1 April 2028</t>
  </si>
  <si>
    <t xml:space="preserve">Under the definitions set out in FRS 102, the TPS is an unfunded multi-employer pension scheme. The academy trust is unable to identify its share of the underlying assets and liabilities of the plan. Accordingly, the academy trust has taken advantage of the exemption in FRS 102 and has accounted for its contributions to the scheme as if it were a defined contribution scheme. The academy trust has set out above, the information available on the scheme, </t>
  </si>
  <si>
    <t>Parliament has agreed, at the request of the Secretary of State for Education, to a guarantee that, in the event of an academy trust closure, outstanding Local Government Pension Scheme liabilities would be met by the Department for Education. The guarantee came into force on 18 July 2013 and on 21 July 2022, the Department for Education reaffirmed its commitment to the guarantee, with a parliamentary minute published on GOV.UK.</t>
  </si>
  <si>
    <r>
      <rPr>
        <b/>
        <sz val="11"/>
        <color theme="1"/>
        <rFont val="Calibri"/>
        <family val="2"/>
        <scheme val="minor"/>
      </rPr>
      <t>Pension &amp; similar obligation tab</t>
    </r>
    <r>
      <rPr>
        <sz val="11"/>
        <color theme="1"/>
        <rFont val="Calibri"/>
        <family val="2"/>
        <scheme val="minor"/>
      </rPr>
      <t xml:space="preserve"> - Narrative updated to be in line with AAD model accounts</t>
    </r>
  </si>
  <si>
    <r>
      <rPr>
        <b/>
        <sz val="11"/>
        <color theme="1"/>
        <rFont val="Calibri"/>
        <family val="2"/>
        <scheme val="minor"/>
      </rPr>
      <t>Funding for the AT CA tab - row 20:</t>
    </r>
    <r>
      <rPr>
        <sz val="11"/>
        <color theme="1"/>
        <rFont val="Calibri"/>
        <family val="2"/>
        <scheme val="minor"/>
      </rPr>
      <t xml:space="preserve"> New category added for 'Other Government grants (Not LA or SEN)'</t>
    </r>
  </si>
  <si>
    <t>Check to zero</t>
  </si>
  <si>
    <r>
      <rPr>
        <b/>
        <sz val="11"/>
        <color theme="1"/>
        <rFont val="Calibri"/>
        <family val="2"/>
        <scheme val="minor"/>
      </rPr>
      <t>Instructions tab</t>
    </r>
    <r>
      <rPr>
        <sz val="11"/>
        <color theme="1"/>
        <rFont val="Calibri"/>
        <family val="2"/>
        <scheme val="minor"/>
      </rPr>
      <t xml:space="preserve">: inserted point 5 to refer to 'Check to zero' field on balance sheet tab
</t>
    </r>
    <r>
      <rPr>
        <b/>
        <sz val="11"/>
        <color theme="1"/>
        <rFont val="Calibri"/>
        <family val="2"/>
        <scheme val="minor"/>
      </rPr>
      <t>Balance sheet tab:</t>
    </r>
    <r>
      <rPr>
        <sz val="11"/>
        <color theme="1"/>
        <rFont val="Calibri"/>
        <family val="2"/>
        <scheme val="minor"/>
      </rPr>
      <t xml:space="preserve"> added title to check total and also added a formula for previous year</t>
    </r>
  </si>
  <si>
    <t>V1.1 DTFS 2023/24</t>
  </si>
  <si>
    <t>Changes - Other</t>
  </si>
  <si>
    <t xml:space="preserve">The legal authority sought to make ex-gratia payments followed the Academies Trust Handbook 2024, being delegated authority or approval from the Education and Skills Funding Agency. </t>
  </si>
  <si>
    <t>In accordance with normal commercial practice, the academy has purchased insurance to protect trustees and officers from claims arising from negligent acts, errors or omissions occurring whilst on academy business. The insurance provides cover up to £x,xxx,xxx on any one claim and the cost for the period ended 31 August 2024 was £x (2023: £x). The cost of this insurance is included in the total insurance cost.</t>
  </si>
  <si>
    <t>Fund balances at 31 August 2024 were allocated as follows:</t>
  </si>
  <si>
    <t xml:space="preserve">Fund balances for each academy 31 August 2024 and 31 August 2023 were zero, hence a breakdown by academy is not included in these accounts. </t>
  </si>
  <si>
    <t>At 31 August 2024 the total of the Academy Trust’s future minimum lease payments under non-cancellable operating leases was:</t>
  </si>
  <si>
    <t>At 31 August 2024 the total of the Academy Trust’s future minimum payments under other contractual commitments was:</t>
  </si>
  <si>
    <t>The employer’s pension costs paid to TPS in the period amounted to £XXX (2022/23: £XXX).</t>
  </si>
  <si>
    <t>Remuneration £x,xxx - £x,xxx (2023: £x,xxx - £x,xxx)</t>
  </si>
  <si>
    <t>Employer’s pension contributions paid £x,xxx - £x,xxx (2023: £x,xxx - £x,xxx)</t>
  </si>
  <si>
    <t>Employer’s pension contributions paid £x,xxx - £x,xxx (2023 £x,xxx - £x,xxx)</t>
  </si>
  <si>
    <t>During the period ended 31 August 2024, travel and subsistence expenses totalling £x were reimbursed or paid directly to x trustees (2023: £x to x trustees).</t>
  </si>
  <si>
    <t>Statement of Cash Flows for the year ended 31 August 2024</t>
  </si>
  <si>
    <t xml:space="preserve">Included in staff restructuring costs are non-statutory/non-contractual severance payments totalling £x (2023: £x). Individually, the payments were: £x and £x. </t>
  </si>
  <si>
    <r>
      <t>The LGPS is a funded defined benefit pension scheme, with the assets held in separate trustee-administered funds. The total contribution made for the year ended 31 August 2024 was £301,000 (2023: £250,000), of which employer’s contributions totalled £250</t>
    </r>
    <r>
      <rPr>
        <sz val="10"/>
        <rFont val="Arial"/>
        <family val="2"/>
      </rPr>
      <t>,000 (2023: £201,000)</t>
    </r>
    <r>
      <rPr>
        <sz val="10"/>
        <color rgb="FF0D0D0D"/>
        <rFont val="Arial"/>
        <family val="2"/>
      </rPr>
      <t xml:space="preserve"> and employees’ contributions totalled £51,000 (2023: £49,000). The agreed contribution rates for future years are X per cent for employers and X per cent for employees.</t>
    </r>
  </si>
  <si>
    <t>At the balance sheet date the academy trust was holding funds (of £[x]) received in advance for lettings booked for the autumn term 2023.</t>
  </si>
  <si>
    <t>The Balance sheet tab contains 'Check to zero' fields. Check that these fields are zero(-) when you first import your data and after making amendments.</t>
  </si>
  <si>
    <t>The actual return on scheme assets was £XXX,XXX (2023: £XXX,XXX)</t>
  </si>
  <si>
    <t>The financial statements on pages [insert values] were approved by the trustees and authorised for issue on [date] and are signed on their behalf by</t>
  </si>
  <si>
    <t>Cash flows from financing activities</t>
  </si>
  <si>
    <t>Repayments of borrowing</t>
  </si>
  <si>
    <t xml:space="preserve">Cash inflows from new borrowing </t>
  </si>
  <si>
    <t>Net cash provided by / (used in) financing activities</t>
  </si>
  <si>
    <t xml:space="preserve"> (for balance sheet net assets calculation)</t>
  </si>
  <si>
    <r>
      <rPr>
        <b/>
        <sz val="11"/>
        <color theme="1"/>
        <rFont val="Calibri"/>
        <family val="2"/>
        <scheme val="minor"/>
      </rPr>
      <t>Balance sheet &amp; similar oblgations tab</t>
    </r>
    <r>
      <rPr>
        <sz val="11"/>
        <color theme="1"/>
        <rFont val="Calibri"/>
        <family val="2"/>
        <scheme val="minor"/>
      </rPr>
      <t>: added note 25 'Cash flows from financing activities’</t>
    </r>
  </si>
  <si>
    <t>Cash flows from financing activities *</t>
  </si>
  <si>
    <t xml:space="preserve">* Currently nothing mapping to this cell as the AAD note 2.121 states “this shows cash flows relating to borrowing and gifts of permanent or expendable endowment funds and so would not be applicable to most academy trusts”. </t>
  </si>
  <si>
    <r>
      <rPr>
        <b/>
        <sz val="11"/>
        <color theme="1"/>
        <rFont val="Calibri"/>
        <family val="2"/>
        <scheme val="minor"/>
      </rPr>
      <t>CF:</t>
    </r>
    <r>
      <rPr>
        <sz val="11"/>
        <color theme="1"/>
        <rFont val="Calibri"/>
        <family val="2"/>
        <scheme val="minor"/>
      </rPr>
      <t xml:space="preserve"> Cash flows from financing activities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</si>
</sst>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1" formatCode="_-* #,##0_-;\-* #,##0_-;_-* &quot;-&quot;_-;_-@_-"/>
    <numFmt numFmtId="43" formatCode="_-* #,##0.00_-;\-* #,##0.00_-;_-* &quot;-&quot;??_-;_-@_-"/>
    <numFmt numFmtId="164" formatCode="#,##0;\(\-#,##0\)"/>
    <numFmt numFmtId="165" formatCode="#,##0;\(#,##0\)"/>
    <numFmt numFmtId="166" formatCode="_-* #,##0_-;\-* #,##0_-;_-* &quot;-&quot;??_-;_-@_-"/>
    <numFmt numFmtId="167" formatCode="#,##0;\(#,##0\);\-"/>
    <numFmt numFmtId="168" formatCode="0;\-0;;@"/>
  </numFmts>
  <fonts count="48" x14ac:knownFonts="1">
    <font>
      <sz val="11"/>
      <color theme="1"/>
      <name val="Calibri"/>
      <family val="2"/>
      <scheme val="minor"/>
    </font>
    <font>
      <b/>
      <sz val="11"/>
      <color theme="1"/>
      <name val="Calibri"/>
      <family val="2"/>
      <scheme val="minor"/>
    </font>
    <font>
      <sz val="10"/>
      <color rgb="FFFF0000"/>
      <name val="Arial"/>
      <family val="2"/>
    </font>
    <font>
      <sz val="10"/>
      <color theme="1"/>
      <name val="Times New Roman"/>
      <family val="1"/>
    </font>
    <font>
      <b/>
      <sz val="10"/>
      <color rgb="FF0D0D0D"/>
      <name val="Arial"/>
      <family val="2"/>
    </font>
    <font>
      <sz val="10"/>
      <color rgb="FF0D0D0D"/>
      <name val="Arial"/>
      <family val="2"/>
    </font>
    <font>
      <b/>
      <sz val="10"/>
      <name val="Arial"/>
      <family val="2"/>
    </font>
    <font>
      <sz val="10"/>
      <name val="Arial"/>
      <family val="2"/>
    </font>
    <font>
      <b/>
      <sz val="10"/>
      <color rgb="FF000000"/>
      <name val="Arial"/>
      <family val="2"/>
    </font>
    <font>
      <sz val="10"/>
      <color rgb="FF000000"/>
      <name val="Arial"/>
      <family val="2"/>
    </font>
    <font>
      <b/>
      <sz val="10"/>
      <color rgb="FFFF0000"/>
      <name val="Arial"/>
      <family val="2"/>
    </font>
    <font>
      <b/>
      <i/>
      <sz val="10"/>
      <color rgb="FF000000"/>
      <name val="Arial"/>
      <family val="2"/>
    </font>
    <font>
      <i/>
      <sz val="10"/>
      <color rgb="FF000000"/>
      <name val="Arial"/>
      <family val="2"/>
    </font>
    <font>
      <sz val="12"/>
      <color rgb="FF000000"/>
      <name val="Symbol"/>
      <family val="1"/>
      <charset val="2"/>
    </font>
    <font>
      <sz val="7"/>
      <color rgb="FF000000"/>
      <name val="Times New Roman"/>
      <family val="1"/>
    </font>
    <font>
      <sz val="12"/>
      <color rgb="FF000000"/>
      <name val="Arial"/>
      <family val="2"/>
    </font>
    <font>
      <b/>
      <sz val="4"/>
      <name val="Arial"/>
      <family val="2"/>
    </font>
    <font>
      <i/>
      <sz val="10"/>
      <name val="Arial"/>
      <family val="2"/>
    </font>
    <font>
      <i/>
      <sz val="6"/>
      <name val="Arial"/>
      <family val="2"/>
    </font>
    <font>
      <u/>
      <sz val="11"/>
      <color theme="10"/>
      <name val="Calibri"/>
      <family val="2"/>
      <scheme val="minor"/>
    </font>
    <font>
      <sz val="11"/>
      <color theme="1"/>
      <name val="Calibri"/>
      <family val="2"/>
      <scheme val="minor"/>
    </font>
    <font>
      <sz val="11"/>
      <name val="Calibri"/>
      <family val="2"/>
      <scheme val="minor"/>
    </font>
    <font>
      <sz val="12"/>
      <color theme="1"/>
      <name val="Arial"/>
      <family val="2"/>
    </font>
    <font>
      <sz val="11"/>
      <name val="Calibri"/>
      <family val="2"/>
    </font>
    <font>
      <sz val="11"/>
      <color rgb="FF9C5700"/>
      <name val="Calibri"/>
      <family val="2"/>
      <scheme val="minor"/>
    </font>
    <font>
      <sz val="8"/>
      <name val="Calibri"/>
      <family val="2"/>
      <scheme val="minor"/>
    </font>
    <font>
      <sz val="11"/>
      <color rgb="FF006100"/>
      <name val="Calibri"/>
      <family val="2"/>
      <scheme val="minor"/>
    </font>
    <font>
      <sz val="11"/>
      <color rgb="FF9C0006"/>
      <name val="Calibri"/>
      <family val="2"/>
      <scheme val="minor"/>
    </font>
    <font>
      <sz val="11"/>
      <color rgb="FFFF0000"/>
      <name val="Calibri"/>
      <family val="2"/>
      <scheme val="minor"/>
    </font>
    <font>
      <sz val="9"/>
      <color indexed="81"/>
      <name val="Tahoma"/>
      <family val="2"/>
    </font>
    <font>
      <b/>
      <sz val="9"/>
      <color indexed="81"/>
      <name val="Tahoma"/>
      <family val="2"/>
    </font>
    <font>
      <sz val="10"/>
      <color theme="1"/>
      <name val="Arial"/>
      <family val="2"/>
    </font>
    <font>
      <sz val="11"/>
      <color theme="1"/>
      <name val="Arial"/>
      <family val="2"/>
    </font>
    <font>
      <b/>
      <sz val="10"/>
      <color theme="1"/>
      <name val="Arial"/>
      <family val="2"/>
    </font>
    <font>
      <b/>
      <u/>
      <sz val="10"/>
      <name val="Arial"/>
      <family val="2"/>
    </font>
    <font>
      <sz val="10"/>
      <color rgb="FF9C5700"/>
      <name val="Arial"/>
      <family val="2"/>
    </font>
    <font>
      <sz val="10"/>
      <color rgb="FF9C0006"/>
      <name val="Arial"/>
      <family val="2"/>
    </font>
    <font>
      <b/>
      <u/>
      <sz val="10"/>
      <color theme="1"/>
      <name val="Arial"/>
      <family val="2"/>
    </font>
    <font>
      <b/>
      <sz val="11"/>
      <color theme="0"/>
      <name val="Calibri"/>
      <family val="2"/>
      <scheme val="minor"/>
    </font>
    <font>
      <b/>
      <sz val="10"/>
      <color theme="2" tint="-0.249977111117893"/>
      <name val="Arial"/>
      <family val="2"/>
    </font>
    <font>
      <u/>
      <sz val="10"/>
      <name val="Arial"/>
      <family val="2"/>
    </font>
    <font>
      <b/>
      <sz val="10"/>
      <color theme="0"/>
      <name val="Arial"/>
      <family val="2"/>
    </font>
    <font>
      <b/>
      <u/>
      <sz val="14"/>
      <color theme="1"/>
      <name val="Arial"/>
      <family val="2"/>
    </font>
    <font>
      <u val="singleAccounting"/>
      <sz val="11"/>
      <color theme="1"/>
      <name val="Calibri"/>
      <family val="2"/>
      <scheme val="minor"/>
    </font>
    <font>
      <sz val="11"/>
      <color indexed="8"/>
      <name val="Calibri"/>
      <family val="2"/>
      <scheme val="minor"/>
    </font>
    <font>
      <i/>
      <sz val="11"/>
      <color theme="1"/>
      <name val="Calibri"/>
      <family val="2"/>
      <scheme val="minor"/>
    </font>
    <font>
      <b/>
      <u/>
      <sz val="11"/>
      <color theme="1"/>
      <name val="Calibri"/>
      <family val="2"/>
      <scheme val="minor"/>
    </font>
    <font>
      <i/>
      <sz val="10"/>
      <color rgb="FF0D0D0D"/>
      <name val="Arial"/>
      <family val="2"/>
    </font>
  </fonts>
  <fills count="16">
    <fill>
      <patternFill patternType="none"/>
    </fill>
    <fill>
      <patternFill patternType="gray125"/>
    </fill>
    <fill>
      <patternFill patternType="solid">
        <fgColor rgb="FFCFDCE3"/>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theme="1"/>
        <bgColor indexed="64"/>
      </patternFill>
    </fill>
    <fill>
      <patternFill patternType="solid">
        <fgColor theme="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s>
  <borders count="38">
    <border>
      <left/>
      <right/>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style="thick">
        <color indexed="64"/>
      </bottom>
      <diagonal/>
    </border>
    <border>
      <left/>
      <right/>
      <top style="medium">
        <color indexed="64"/>
      </top>
      <bottom/>
      <diagonal/>
    </border>
    <border>
      <left/>
      <right/>
      <top style="thick">
        <color indexed="64"/>
      </top>
      <bottom style="thick">
        <color indexed="64"/>
      </bottom>
      <diagonal/>
    </border>
    <border>
      <left style="medium">
        <color rgb="FF969696"/>
      </left>
      <right style="medium">
        <color rgb="FF969696"/>
      </right>
      <top style="medium">
        <color rgb="FF969696"/>
      </top>
      <bottom style="medium">
        <color rgb="FF969696"/>
      </bottom>
      <diagonal/>
    </border>
    <border>
      <left/>
      <right/>
      <top style="medium">
        <color rgb="FF000000"/>
      </top>
      <bottom style="thick">
        <color indexed="64"/>
      </bottom>
      <diagonal/>
    </border>
    <border>
      <left/>
      <right/>
      <top/>
      <bottom style="thick">
        <color indexed="64"/>
      </bottom>
      <diagonal/>
    </border>
    <border>
      <left style="medium">
        <color rgb="FF969696"/>
      </left>
      <right style="medium">
        <color rgb="FF969696"/>
      </right>
      <top style="medium">
        <color rgb="FF969696"/>
      </top>
      <bottom/>
      <diagonal/>
    </border>
    <border>
      <left style="medium">
        <color rgb="FF969696"/>
      </left>
      <right style="medium">
        <color rgb="FF969696"/>
      </right>
      <top/>
      <bottom/>
      <diagonal/>
    </border>
    <border>
      <left style="medium">
        <color rgb="FF969696"/>
      </left>
      <right style="medium">
        <color rgb="FF969696"/>
      </right>
      <top/>
      <bottom style="medium">
        <color rgb="FF969696"/>
      </bottom>
      <diagonal/>
    </border>
    <border>
      <left/>
      <right/>
      <top style="thin">
        <color indexed="64"/>
      </top>
      <bottom/>
      <diagonal/>
    </border>
    <border>
      <left/>
      <right/>
      <top style="thin">
        <color indexed="64"/>
      </top>
      <bottom style="medium">
        <color indexed="64"/>
      </bottom>
      <diagonal/>
    </border>
    <border>
      <left/>
      <right/>
      <top style="medium">
        <color indexed="64"/>
      </top>
      <bottom style="double">
        <color indexed="64"/>
      </bottom>
      <diagonal/>
    </border>
    <border>
      <left/>
      <right/>
      <top style="thick">
        <color indexed="64"/>
      </top>
      <bottom/>
      <diagonal/>
    </border>
    <border>
      <left/>
      <right/>
      <top style="thin">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19" fillId="0" borderId="0" applyNumberFormat="0" applyFill="0" applyBorder="0" applyAlignment="0" applyProtection="0"/>
    <xf numFmtId="0" fontId="20" fillId="0" borderId="0"/>
    <xf numFmtId="0" fontId="22" fillId="0" borderId="0"/>
    <xf numFmtId="0" fontId="23" fillId="0" borderId="0"/>
    <xf numFmtId="0" fontId="24"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cellStyleXfs>
  <cellXfs count="499">
    <xf numFmtId="0" fontId="0" fillId="0" borderId="0" xfId="0"/>
    <xf numFmtId="3" fontId="0" fillId="0" borderId="0" xfId="0" applyNumberFormat="1"/>
    <xf numFmtId="0" fontId="0" fillId="0" borderId="0" xfId="0" applyAlignment="1">
      <alignment horizontal="center"/>
    </xf>
    <xf numFmtId="0" fontId="1" fillId="0" borderId="0" xfId="0" applyFont="1"/>
    <xf numFmtId="0" fontId="1" fillId="0" borderId="0" xfId="0" applyFont="1" applyAlignment="1">
      <alignment horizontal="center"/>
    </xf>
    <xf numFmtId="6" fontId="1" fillId="0" borderId="0" xfId="0" applyNumberFormat="1" applyFont="1" applyAlignment="1">
      <alignment horizontal="center"/>
    </xf>
    <xf numFmtId="0" fontId="6" fillId="0" borderId="0" xfId="0" applyFont="1" applyAlignment="1">
      <alignment vertical="center"/>
    </xf>
    <xf numFmtId="0" fontId="2" fillId="0" borderId="0" xfId="0" applyFont="1" applyAlignment="1">
      <alignment vertical="center"/>
    </xf>
    <xf numFmtId="6" fontId="4" fillId="0" borderId="0" xfId="0" applyNumberFormat="1" applyFont="1" applyAlignment="1">
      <alignment horizontal="right" vertical="center" wrapText="1"/>
    </xf>
    <xf numFmtId="3" fontId="8" fillId="0" borderId="0" xfId="0" applyNumberFormat="1" applyFont="1" applyAlignment="1">
      <alignment horizontal="right" vertical="center" wrapText="1"/>
    </xf>
    <xf numFmtId="0" fontId="6" fillId="0" borderId="0" xfId="0" applyFont="1" applyAlignment="1">
      <alignment horizontal="right" vertical="center" wrapText="1"/>
    </xf>
    <xf numFmtId="0" fontId="5" fillId="2" borderId="7" xfId="0" applyFont="1" applyFill="1" applyBorder="1" applyAlignment="1">
      <alignment vertical="center" wrapText="1"/>
    </xf>
    <xf numFmtId="6" fontId="6" fillId="0" borderId="0" xfId="0" applyNumberFormat="1" applyFont="1" applyAlignment="1">
      <alignment horizontal="right" vertical="center" wrapText="1"/>
    </xf>
    <xf numFmtId="0" fontId="11"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left" vertical="center" indent="4"/>
    </xf>
    <xf numFmtId="0" fontId="7" fillId="0" borderId="0" xfId="0" applyFont="1" applyAlignment="1">
      <alignment horizontal="left" vertical="center" indent="4"/>
    </xf>
    <xf numFmtId="6" fontId="8" fillId="0" borderId="0" xfId="0" applyNumberFormat="1" applyFont="1" applyAlignment="1">
      <alignment horizontal="right" vertical="center" wrapText="1"/>
    </xf>
    <xf numFmtId="0" fontId="5" fillId="0" borderId="0" xfId="0" applyFont="1" applyAlignment="1">
      <alignment horizontal="left" vertical="center" indent="4"/>
    </xf>
    <xf numFmtId="0" fontId="13" fillId="2" borderId="11" xfId="0" applyFont="1" applyFill="1" applyBorder="1" applyAlignment="1">
      <alignment horizontal="left" vertical="center" wrapText="1" indent="4"/>
    </xf>
    <xf numFmtId="0" fontId="13" fillId="2" borderId="12" xfId="0" applyFont="1" applyFill="1" applyBorder="1" applyAlignment="1">
      <alignment horizontal="left" vertical="center" wrapText="1" indent="4"/>
    </xf>
    <xf numFmtId="0" fontId="15" fillId="0" borderId="0" xfId="0" applyFont="1" applyAlignment="1">
      <alignment horizontal="left" vertical="center" wrapText="1" indent="3"/>
    </xf>
    <xf numFmtId="0" fontId="7" fillId="2" borderId="7" xfId="0" applyFont="1" applyFill="1" applyBorder="1" applyAlignment="1">
      <alignment vertical="center" wrapText="1"/>
    </xf>
    <xf numFmtId="0" fontId="9" fillId="0" borderId="0" xfId="0" applyFont="1" applyAlignment="1">
      <alignment vertical="center"/>
    </xf>
    <xf numFmtId="0" fontId="2" fillId="0" borderId="0" xfId="0" applyFont="1" applyAlignment="1">
      <alignment vertical="center" wrapText="1"/>
    </xf>
    <xf numFmtId="0" fontId="8" fillId="0" borderId="0" xfId="0" applyFont="1" applyAlignment="1">
      <alignment vertical="center"/>
    </xf>
    <xf numFmtId="0" fontId="9" fillId="0" borderId="0" xfId="0" applyFont="1" applyAlignment="1">
      <alignment horizontal="right" vertical="center"/>
    </xf>
    <xf numFmtId="3" fontId="9" fillId="0" borderId="0" xfId="0" applyNumberFormat="1" applyFont="1" applyAlignment="1">
      <alignment horizontal="right" vertical="center"/>
    </xf>
    <xf numFmtId="0" fontId="5" fillId="0" borderId="0" xfId="0" applyFont="1" applyAlignment="1">
      <alignment horizontal="left" vertical="center" wrapText="1" indent="3"/>
    </xf>
    <xf numFmtId="0" fontId="6" fillId="0" borderId="0" xfId="0" applyFont="1" applyAlignment="1">
      <alignment horizontal="justify" vertical="center" wrapText="1"/>
    </xf>
    <xf numFmtId="0" fontId="6" fillId="0" borderId="0" xfId="0" applyFont="1" applyAlignment="1">
      <alignment vertical="center" wrapText="1"/>
    </xf>
    <xf numFmtId="0" fontId="19" fillId="0" borderId="0" xfId="1" applyAlignment="1">
      <alignment vertical="center"/>
    </xf>
    <xf numFmtId="0" fontId="16" fillId="0" borderId="0" xfId="0" applyFont="1" applyAlignment="1">
      <alignment horizontal="justify" vertical="center"/>
    </xf>
    <xf numFmtId="0" fontId="7" fillId="0" borderId="0" xfId="0" applyFont="1" applyAlignment="1">
      <alignment horizontal="justify" vertical="center"/>
    </xf>
    <xf numFmtId="10" fontId="7" fillId="0" borderId="0" xfId="0" applyNumberFormat="1" applyFont="1" applyAlignment="1">
      <alignment horizontal="right" vertical="center"/>
    </xf>
    <xf numFmtId="0" fontId="17" fillId="0" borderId="0" xfId="0" applyFont="1" applyAlignment="1">
      <alignment horizontal="justify" vertical="center"/>
    </xf>
    <xf numFmtId="0" fontId="18" fillId="0" borderId="0" xfId="0" applyFont="1" applyAlignment="1">
      <alignment vertical="center"/>
    </xf>
    <xf numFmtId="0" fontId="17" fillId="0" borderId="0" xfId="0" applyFont="1" applyAlignment="1">
      <alignment vertical="center"/>
    </xf>
    <xf numFmtId="0" fontId="6" fillId="0" borderId="0" xfId="0" applyFont="1" applyAlignment="1">
      <alignment horizontal="justify" vertical="center"/>
    </xf>
    <xf numFmtId="0" fontId="5" fillId="0" borderId="0" xfId="0" applyFont="1" applyAlignment="1">
      <alignment horizontal="right" vertical="center"/>
    </xf>
    <xf numFmtId="0" fontId="4" fillId="0" borderId="0" xfId="0" applyFont="1" applyAlignment="1">
      <alignment horizontal="center" vertical="center"/>
    </xf>
    <xf numFmtId="6" fontId="4" fillId="0" borderId="0" xfId="0" applyNumberFormat="1" applyFont="1" applyAlignment="1">
      <alignment horizontal="center"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applyAlignment="1">
      <alignment horizontal="right" vertical="center"/>
    </xf>
    <xf numFmtId="0" fontId="3" fillId="0" borderId="0" xfId="0" applyFont="1"/>
    <xf numFmtId="0" fontId="3" fillId="0" borderId="0" xfId="0" applyFont="1" applyAlignment="1">
      <alignment wrapText="1"/>
    </xf>
    <xf numFmtId="0" fontId="7" fillId="2" borderId="10" xfId="0" applyFont="1" applyFill="1" applyBorder="1" applyAlignment="1">
      <alignment vertical="center" wrapText="1"/>
    </xf>
    <xf numFmtId="0" fontId="5" fillId="0" borderId="0" xfId="0" applyFont="1" applyAlignment="1">
      <alignment vertical="center" wrapText="1"/>
    </xf>
    <xf numFmtId="0" fontId="9"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9" fillId="0" borderId="0" xfId="0" applyFont="1" applyAlignment="1">
      <alignment horizontal="right" vertical="center" wrapText="1"/>
    </xf>
    <xf numFmtId="0" fontId="8" fillId="0" borderId="0" xfId="0" applyFont="1" applyAlignment="1">
      <alignment horizontal="right" vertical="center" wrapText="1"/>
    </xf>
    <xf numFmtId="0" fontId="4" fillId="0" borderId="0" xfId="0" applyFont="1" applyAlignment="1">
      <alignment horizontal="right" vertical="center" wrapText="1"/>
    </xf>
    <xf numFmtId="0" fontId="7" fillId="0" borderId="0" xfId="0" applyFont="1" applyAlignment="1">
      <alignment horizontal="right" vertical="center"/>
    </xf>
    <xf numFmtId="0" fontId="5" fillId="0" borderId="0" xfId="0" applyFont="1" applyAlignment="1">
      <alignment horizontal="right" vertical="center" wrapText="1"/>
    </xf>
    <xf numFmtId="0" fontId="7" fillId="0" borderId="0" xfId="0" applyFont="1" applyAlignment="1">
      <alignment horizontal="center" vertical="center" wrapText="1"/>
    </xf>
    <xf numFmtId="6" fontId="9" fillId="0" borderId="0" xfId="0" applyNumberFormat="1" applyFont="1" applyAlignment="1">
      <alignment horizontal="center" vertical="center" wrapText="1"/>
    </xf>
    <xf numFmtId="0" fontId="0" fillId="0" borderId="0" xfId="0" applyAlignment="1">
      <alignment horizontal="right"/>
    </xf>
    <xf numFmtId="0" fontId="28" fillId="0" borderId="0" xfId="0" applyFont="1"/>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3" fontId="5" fillId="0" borderId="0" xfId="0" applyNumberFormat="1" applyFont="1" applyAlignment="1">
      <alignment horizontal="right" vertical="center"/>
    </xf>
    <xf numFmtId="43" fontId="0" fillId="0" borderId="0" xfId="8" applyFont="1"/>
    <xf numFmtId="0" fontId="26" fillId="0" borderId="0" xfId="6" applyFill="1"/>
    <xf numFmtId="0" fontId="24" fillId="0" borderId="0" xfId="5" applyFill="1"/>
    <xf numFmtId="0" fontId="20" fillId="0" borderId="0" xfId="5" applyFont="1" applyFill="1" applyBorder="1"/>
    <xf numFmtId="165" fontId="0" fillId="0" borderId="0" xfId="0" applyNumberFormat="1"/>
    <xf numFmtId="165" fontId="6" fillId="0" borderId="0" xfId="0" applyNumberFormat="1" applyFont="1" applyAlignment="1">
      <alignment horizontal="right" vertical="center" wrapText="1"/>
    </xf>
    <xf numFmtId="165" fontId="7" fillId="0" borderId="0" xfId="0" applyNumberFormat="1" applyFont="1" applyAlignment="1">
      <alignment vertical="center" wrapText="1"/>
    </xf>
    <xf numFmtId="165" fontId="7" fillId="0" borderId="0" xfId="0" applyNumberFormat="1" applyFont="1" applyAlignment="1">
      <alignment horizontal="right" vertical="center" wrapText="1"/>
    </xf>
    <xf numFmtId="165" fontId="6" fillId="0" borderId="0" xfId="0" applyNumberFormat="1" applyFont="1" applyAlignment="1">
      <alignment vertical="center" wrapText="1"/>
    </xf>
    <xf numFmtId="0" fontId="1" fillId="0" borderId="0" xfId="0" applyFont="1" applyAlignment="1">
      <alignment wrapText="1"/>
    </xf>
    <xf numFmtId="0" fontId="21" fillId="0" borderId="0" xfId="0" applyFont="1"/>
    <xf numFmtId="6" fontId="9" fillId="0" borderId="0" xfId="0" applyNumberFormat="1" applyFont="1" applyAlignment="1">
      <alignment horizontal="right" vertical="center" wrapText="1"/>
    </xf>
    <xf numFmtId="43" fontId="0" fillId="0" borderId="0" xfId="8" applyFont="1" applyAlignment="1">
      <alignment horizontal="center"/>
    </xf>
    <xf numFmtId="43" fontId="0" fillId="0" borderId="0" xfId="8" applyFont="1" applyBorder="1" applyAlignment="1">
      <alignment horizontal="center"/>
    </xf>
    <xf numFmtId="0" fontId="0" fillId="0" borderId="0" xfId="0" applyAlignment="1">
      <alignment horizontal="center" wrapText="1"/>
    </xf>
    <xf numFmtId="0" fontId="4" fillId="0" borderId="0" xfId="0" applyFont="1" applyAlignment="1">
      <alignment wrapText="1"/>
    </xf>
    <xf numFmtId="0" fontId="32" fillId="0" borderId="0" xfId="0" applyFont="1"/>
    <xf numFmtId="0" fontId="32" fillId="0" borderId="0" xfId="0" applyFont="1" applyAlignment="1">
      <alignment horizontal="center" wrapText="1"/>
    </xf>
    <xf numFmtId="0" fontId="31" fillId="0" borderId="0" xfId="0" applyFont="1"/>
    <xf numFmtId="0" fontId="31" fillId="0" borderId="0" xfId="0" applyFont="1" applyAlignment="1">
      <alignment wrapText="1"/>
    </xf>
    <xf numFmtId="0" fontId="10" fillId="0" borderId="0" xfId="0" applyFont="1" applyAlignment="1">
      <alignment horizontal="center" wrapText="1"/>
    </xf>
    <xf numFmtId="0" fontId="33" fillId="0" borderId="0" xfId="0" applyFont="1" applyAlignment="1">
      <alignment wrapText="1"/>
    </xf>
    <xf numFmtId="0" fontId="6" fillId="0" borderId="0" xfId="0" applyFont="1" applyAlignment="1">
      <alignment horizontal="center" vertical="center" wrapText="1"/>
    </xf>
    <xf numFmtId="0" fontId="7" fillId="0" borderId="0" xfId="0" applyFont="1" applyAlignment="1">
      <alignment wrapText="1"/>
    </xf>
    <xf numFmtId="0" fontId="0" fillId="0" borderId="0" xfId="0" applyAlignment="1">
      <alignment horizontal="right" vertical="center"/>
    </xf>
    <xf numFmtId="0" fontId="0" fillId="0" borderId="16" xfId="0" applyBorder="1" applyAlignment="1">
      <alignment horizontal="right" vertical="center"/>
    </xf>
    <xf numFmtId="0" fontId="6" fillId="0" borderId="0" xfId="0" quotePrefix="1" applyFont="1" applyAlignment="1">
      <alignment horizontal="right" vertical="center" wrapText="1"/>
    </xf>
    <xf numFmtId="0" fontId="6" fillId="0" borderId="0" xfId="0" applyFont="1" applyAlignment="1">
      <alignment horizontal="left"/>
    </xf>
    <xf numFmtId="3" fontId="7" fillId="0" borderId="0" xfId="0" applyNumberFormat="1" applyFont="1" applyAlignment="1">
      <alignment horizontal="left" vertical="center" indent="4"/>
    </xf>
    <xf numFmtId="0" fontId="21" fillId="0" borderId="0" xfId="5" applyFont="1" applyFill="1" applyAlignment="1">
      <alignment vertical="center" wrapText="1"/>
    </xf>
    <xf numFmtId="0" fontId="7" fillId="0" borderId="0" xfId="0" applyFont="1"/>
    <xf numFmtId="0" fontId="7" fillId="0" borderId="0" xfId="5" applyFont="1" applyFill="1" applyAlignment="1">
      <alignment vertical="center" wrapText="1"/>
    </xf>
    <xf numFmtId="0" fontId="7" fillId="0" borderId="0" xfId="5" applyFont="1" applyFill="1"/>
    <xf numFmtId="166" fontId="6" fillId="0" borderId="0" xfId="8" applyNumberFormat="1" applyFont="1" applyFill="1" applyAlignment="1">
      <alignment vertical="center"/>
    </xf>
    <xf numFmtId="166" fontId="7" fillId="0" borderId="0" xfId="8" applyNumberFormat="1" applyFont="1" applyFill="1"/>
    <xf numFmtId="166" fontId="7" fillId="0" borderId="0" xfId="8" applyNumberFormat="1" applyFont="1" applyFill="1" applyAlignment="1">
      <alignment vertical="center"/>
    </xf>
    <xf numFmtId="166" fontId="6" fillId="0" borderId="0" xfId="8" applyNumberFormat="1" applyFont="1" applyFill="1" applyAlignment="1">
      <alignment vertical="center" wrapText="1"/>
    </xf>
    <xf numFmtId="166" fontId="7" fillId="0" borderId="0" xfId="8" applyNumberFormat="1" applyFont="1" applyFill="1" applyAlignment="1">
      <alignment vertical="center" wrapText="1"/>
    </xf>
    <xf numFmtId="166" fontId="7" fillId="0" borderId="0" xfId="8" applyNumberFormat="1" applyFont="1" applyFill="1" applyAlignment="1">
      <alignment horizontal="left" vertical="center" indent="3"/>
    </xf>
    <xf numFmtId="166" fontId="2" fillId="0" borderId="0" xfId="8" applyNumberFormat="1" applyFont="1" applyFill="1" applyAlignment="1">
      <alignment vertical="center"/>
    </xf>
    <xf numFmtId="3" fontId="7" fillId="0" borderId="0" xfId="0" applyNumberFormat="1" applyFont="1" applyAlignment="1">
      <alignment horizontal="right" vertical="center" wrapText="1"/>
    </xf>
    <xf numFmtId="3" fontId="6" fillId="0" borderId="0" xfId="0" applyNumberFormat="1" applyFont="1" applyAlignment="1">
      <alignment horizontal="right" vertical="center" wrapText="1"/>
    </xf>
    <xf numFmtId="0" fontId="9" fillId="0" borderId="0" xfId="0" applyFont="1" applyAlignment="1">
      <alignment horizontal="left" vertical="center" wrapText="1" indent="3"/>
    </xf>
    <xf numFmtId="0" fontId="6" fillId="0" borderId="0" xfId="5" applyFont="1" applyFill="1" applyAlignment="1">
      <alignment vertical="center"/>
    </xf>
    <xf numFmtId="0" fontId="7" fillId="0" borderId="0" xfId="5" applyFont="1" applyFill="1" applyAlignment="1">
      <alignment horizontal="right" vertical="center" wrapText="1"/>
    </xf>
    <xf numFmtId="0" fontId="7" fillId="0" borderId="0" xfId="5" applyFont="1" applyFill="1" applyAlignment="1">
      <alignment horizontal="left" vertical="center" wrapText="1" indent="3"/>
    </xf>
    <xf numFmtId="0" fontId="21" fillId="0" borderId="0" xfId="2" applyFont="1"/>
    <xf numFmtId="0" fontId="7" fillId="0" borderId="0" xfId="2" applyFont="1"/>
    <xf numFmtId="0" fontId="34" fillId="0" borderId="0" xfId="0" applyFont="1"/>
    <xf numFmtId="0" fontId="7" fillId="0" borderId="0" xfId="5" applyFont="1" applyFill="1" applyBorder="1" applyAlignment="1">
      <alignment vertical="center" wrapText="1"/>
    </xf>
    <xf numFmtId="3" fontId="7" fillId="0" borderId="0" xfId="0" applyNumberFormat="1" applyFont="1"/>
    <xf numFmtId="0" fontId="35" fillId="0" borderId="0" xfId="5" applyFont="1" applyFill="1" applyAlignment="1">
      <alignment horizontal="right" vertical="center" wrapText="1"/>
    </xf>
    <xf numFmtId="0" fontId="35" fillId="0" borderId="0" xfId="5" applyFont="1" applyFill="1"/>
    <xf numFmtId="0" fontId="7" fillId="0" borderId="0" xfId="5" applyFont="1" applyFill="1" applyAlignment="1">
      <alignment wrapText="1"/>
    </xf>
    <xf numFmtId="164" fontId="8" fillId="0" borderId="0" xfId="0" applyNumberFormat="1" applyFont="1" applyAlignment="1">
      <alignment horizontal="right" vertical="center" wrapText="1"/>
    </xf>
    <xf numFmtId="3" fontId="31" fillId="0" borderId="0" xfId="0" applyNumberFormat="1" applyFont="1"/>
    <xf numFmtId="0" fontId="31" fillId="0" borderId="0" xfId="0" applyFont="1" applyAlignment="1">
      <alignment vertical="center" wrapText="1"/>
    </xf>
    <xf numFmtId="0" fontId="20" fillId="0" borderId="0" xfId="2"/>
    <xf numFmtId="165" fontId="21" fillId="0" borderId="0" xfId="0" applyNumberFormat="1" applyFont="1"/>
    <xf numFmtId="0" fontId="7" fillId="0" borderId="0" xfId="0" applyFont="1" applyAlignment="1">
      <alignment horizontal="right" vertical="center" wrapText="1"/>
    </xf>
    <xf numFmtId="0" fontId="31" fillId="0" borderId="0" xfId="0" applyFont="1" applyAlignment="1">
      <alignment horizontal="right" vertical="center"/>
    </xf>
    <xf numFmtId="0" fontId="7" fillId="0" borderId="0" xfId="5" applyFont="1" applyFill="1" applyAlignment="1">
      <alignment horizontal="right" vertical="center"/>
    </xf>
    <xf numFmtId="0" fontId="0" fillId="0" borderId="0" xfId="0" quotePrefix="1"/>
    <xf numFmtId="0" fontId="0" fillId="6" borderId="0" xfId="0" applyFill="1"/>
    <xf numFmtId="0" fontId="33" fillId="0" borderId="0" xfId="0" applyFont="1" applyAlignment="1">
      <alignment vertical="center"/>
    </xf>
    <xf numFmtId="0" fontId="37" fillId="0" borderId="0" xfId="0" applyFont="1"/>
    <xf numFmtId="0" fontId="31" fillId="0" borderId="0" xfId="0" applyFont="1" applyAlignment="1">
      <alignment horizontal="center"/>
    </xf>
    <xf numFmtId="0" fontId="33" fillId="0" borderId="0" xfId="0" applyFont="1" applyAlignment="1">
      <alignment horizontal="center"/>
    </xf>
    <xf numFmtId="0" fontId="33" fillId="0" borderId="0" xfId="0" applyFont="1"/>
    <xf numFmtId="0" fontId="7" fillId="0" borderId="0" xfId="7" applyFont="1" applyFill="1"/>
    <xf numFmtId="0" fontId="36" fillId="0" borderId="0" xfId="7" applyFont="1" applyFill="1"/>
    <xf numFmtId="0" fontId="31" fillId="0" borderId="16" xfId="0" applyFont="1" applyBorder="1"/>
    <xf numFmtId="0" fontId="0" fillId="0" borderId="0" xfId="0" applyAlignment="1">
      <alignment wrapText="1"/>
    </xf>
    <xf numFmtId="43" fontId="1" fillId="0" borderId="0" xfId="8" quotePrefix="1" applyFont="1" applyAlignment="1">
      <alignment horizontal="center"/>
    </xf>
    <xf numFmtId="0" fontId="38" fillId="7" borderId="0" xfId="0" applyFont="1" applyFill="1"/>
    <xf numFmtId="0" fontId="31" fillId="0" borderId="0" xfId="0" applyFont="1" applyAlignment="1">
      <alignment vertical="top" wrapText="1"/>
    </xf>
    <xf numFmtId="0" fontId="9" fillId="6" borderId="0" xfId="0" applyFont="1" applyFill="1" applyAlignment="1">
      <alignment horizontal="left" vertical="center" wrapText="1" indent="3"/>
    </xf>
    <xf numFmtId="41" fontId="0" fillId="0" borderId="0" xfId="0" applyNumberFormat="1"/>
    <xf numFmtId="41" fontId="9" fillId="0" borderId="16" xfId="0" applyNumberFormat="1" applyFont="1" applyBorder="1" applyAlignment="1">
      <alignment horizontal="right" vertical="center"/>
    </xf>
    <xf numFmtId="41" fontId="0" fillId="0" borderId="0" xfId="0" applyNumberFormat="1" applyAlignment="1">
      <alignment horizontal="center"/>
    </xf>
    <xf numFmtId="0" fontId="0" fillId="8" borderId="0" xfId="0" applyFill="1"/>
    <xf numFmtId="0" fontId="33" fillId="0" borderId="0" xfId="0" applyFont="1" applyAlignment="1">
      <alignment horizontal="center" vertical="center"/>
    </xf>
    <xf numFmtId="0" fontId="4" fillId="0" borderId="0" xfId="0" applyFont="1" applyAlignment="1">
      <alignment horizontal="center" vertical="center" wrapText="1"/>
    </xf>
    <xf numFmtId="165" fontId="0" fillId="0" borderId="0" xfId="8" applyNumberFormat="1" applyFont="1"/>
    <xf numFmtId="165" fontId="38" fillId="7" borderId="0" xfId="8" applyNumberFormat="1" applyFont="1" applyFill="1"/>
    <xf numFmtId="43" fontId="0" fillId="0" borderId="0" xfId="8" applyFont="1" applyFill="1"/>
    <xf numFmtId="165" fontId="8" fillId="0" borderId="0" xfId="0" applyNumberFormat="1" applyFont="1" applyAlignment="1">
      <alignment horizontal="right" vertical="center" wrapText="1"/>
    </xf>
    <xf numFmtId="165" fontId="9" fillId="0" borderId="0" xfId="0" applyNumberFormat="1" applyFont="1" applyAlignment="1">
      <alignment horizontal="right" vertical="center" wrapText="1"/>
    </xf>
    <xf numFmtId="165" fontId="4" fillId="0" borderId="0" xfId="0" applyNumberFormat="1" applyFont="1" applyAlignment="1">
      <alignment horizontal="right" vertical="center" wrapText="1"/>
    </xf>
    <xf numFmtId="165" fontId="5" fillId="0" borderId="0" xfId="0" applyNumberFormat="1" applyFont="1" applyAlignment="1">
      <alignment vertical="center" wrapText="1"/>
    </xf>
    <xf numFmtId="165" fontId="4" fillId="0" borderId="0" xfId="0" applyNumberFormat="1" applyFont="1" applyAlignment="1">
      <alignment vertical="center" wrapText="1"/>
    </xf>
    <xf numFmtId="165" fontId="7" fillId="0" borderId="0" xfId="0" applyNumberFormat="1" applyFont="1" applyAlignment="1">
      <alignment horizontal="right" vertical="center"/>
    </xf>
    <xf numFmtId="165" fontId="31" fillId="0" borderId="0" xfId="0" applyNumberFormat="1" applyFont="1" applyAlignment="1">
      <alignment horizontal="right" vertical="center"/>
    </xf>
    <xf numFmtId="165" fontId="9" fillId="0" borderId="0" xfId="0" applyNumberFormat="1" applyFont="1" applyAlignment="1">
      <alignment horizontal="right" vertical="center"/>
    </xf>
    <xf numFmtId="165" fontId="31" fillId="0" borderId="0" xfId="0" applyNumberFormat="1" applyFont="1" applyAlignment="1">
      <alignment vertical="center" wrapText="1"/>
    </xf>
    <xf numFmtId="165" fontId="28" fillId="0" borderId="0" xfId="0" applyNumberFormat="1" applyFont="1"/>
    <xf numFmtId="165" fontId="8" fillId="0" borderId="0" xfId="0" applyNumberFormat="1" applyFont="1" applyAlignment="1">
      <alignment vertical="center" wrapText="1"/>
    </xf>
    <xf numFmtId="165" fontId="8" fillId="0" borderId="0" xfId="0" applyNumberFormat="1" applyFont="1" applyAlignment="1">
      <alignment horizontal="center" vertical="center" wrapText="1"/>
    </xf>
    <xf numFmtId="165" fontId="4" fillId="0" borderId="0" xfId="0" applyNumberFormat="1" applyFont="1" applyAlignment="1">
      <alignment horizontal="left" vertical="center"/>
    </xf>
    <xf numFmtId="165" fontId="9" fillId="0" borderId="0" xfId="0" applyNumberFormat="1" applyFont="1" applyAlignment="1">
      <alignment horizontal="center" vertical="center" wrapText="1"/>
    </xf>
    <xf numFmtId="165" fontId="9" fillId="0" borderId="0" xfId="0" applyNumberFormat="1" applyFont="1" applyAlignment="1">
      <alignment vertical="center" wrapText="1"/>
    </xf>
    <xf numFmtId="165" fontId="7" fillId="0" borderId="0" xfId="0" applyNumberFormat="1" applyFont="1" applyAlignment="1">
      <alignment horizontal="left" wrapText="1"/>
    </xf>
    <xf numFmtId="165" fontId="6" fillId="0" borderId="0" xfId="0" applyNumberFormat="1" applyFont="1" applyAlignment="1">
      <alignment horizontal="left" wrapText="1"/>
    </xf>
    <xf numFmtId="165" fontId="5" fillId="0" borderId="0" xfId="0" applyNumberFormat="1" applyFont="1" applyAlignment="1">
      <alignment horizontal="right" vertical="center" wrapText="1"/>
    </xf>
    <xf numFmtId="165" fontId="5" fillId="0" borderId="0" xfId="0" applyNumberFormat="1" applyFont="1" applyAlignment="1">
      <alignment horizontal="center" vertical="center" wrapText="1"/>
    </xf>
    <xf numFmtId="165" fontId="9" fillId="0" borderId="0" xfId="0" applyNumberFormat="1" applyFont="1" applyAlignment="1">
      <alignment horizontal="left" wrapText="1"/>
    </xf>
    <xf numFmtId="165" fontId="4"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65" fontId="0" fillId="0" borderId="16" xfId="0" applyNumberFormat="1" applyBorder="1"/>
    <xf numFmtId="165" fontId="0" fillId="0" borderId="0" xfId="0" applyNumberFormat="1" applyAlignment="1">
      <alignment horizontal="center"/>
    </xf>
    <xf numFmtId="165" fontId="0" fillId="0" borderId="16" xfId="0" applyNumberFormat="1" applyBorder="1" applyAlignment="1">
      <alignment horizontal="center"/>
    </xf>
    <xf numFmtId="165" fontId="4" fillId="0" borderId="0" xfId="0" applyNumberFormat="1" applyFont="1" applyAlignment="1">
      <alignment vertical="center"/>
    </xf>
    <xf numFmtId="165" fontId="2" fillId="0" borderId="0" xfId="0" applyNumberFormat="1" applyFont="1" applyAlignment="1">
      <alignment vertical="center" wrapText="1"/>
    </xf>
    <xf numFmtId="165" fontId="8" fillId="0" borderId="0" xfId="0" applyNumberFormat="1" applyFont="1" applyAlignment="1">
      <alignment horizontal="right" vertical="center"/>
    </xf>
    <xf numFmtId="165" fontId="7" fillId="0" borderId="0" xfId="8" applyNumberFormat="1" applyFont="1" applyFill="1" applyAlignment="1">
      <alignment horizontal="right" vertical="center" wrapText="1"/>
    </xf>
    <xf numFmtId="165" fontId="6" fillId="0" borderId="0" xfId="8" applyNumberFormat="1" applyFont="1" applyFill="1" applyAlignment="1">
      <alignment horizontal="right" vertical="center" wrapText="1"/>
    </xf>
    <xf numFmtId="165" fontId="6" fillId="0" borderId="0" xfId="8" applyNumberFormat="1" applyFont="1" applyFill="1" applyAlignment="1">
      <alignment vertical="center"/>
    </xf>
    <xf numFmtId="165" fontId="7" fillId="0" borderId="0" xfId="8" applyNumberFormat="1" applyFont="1" applyFill="1"/>
    <xf numFmtId="165" fontId="7" fillId="0" borderId="0" xfId="8" applyNumberFormat="1" applyFont="1" applyFill="1" applyAlignment="1">
      <alignment vertical="center"/>
    </xf>
    <xf numFmtId="165" fontId="7" fillId="0" borderId="0" xfId="5" applyNumberFormat="1" applyFont="1" applyFill="1" applyAlignment="1">
      <alignment horizontal="right" vertical="center"/>
    </xf>
    <xf numFmtId="165" fontId="7" fillId="0" borderId="0" xfId="0" applyNumberFormat="1" applyFont="1" applyAlignment="1">
      <alignment vertical="center"/>
    </xf>
    <xf numFmtId="165" fontId="31" fillId="0" borderId="0" xfId="0" applyNumberFormat="1" applyFont="1"/>
    <xf numFmtId="165" fontId="31" fillId="0" borderId="0" xfId="0" applyNumberFormat="1" applyFont="1" applyAlignment="1">
      <alignment wrapText="1"/>
    </xf>
    <xf numFmtId="165" fontId="5" fillId="0" borderId="0" xfId="0" applyNumberFormat="1" applyFont="1" applyAlignment="1">
      <alignment vertical="center"/>
    </xf>
    <xf numFmtId="165" fontId="6" fillId="0" borderId="0" xfId="0" applyNumberFormat="1" applyFont="1" applyAlignment="1">
      <alignment vertical="center"/>
    </xf>
    <xf numFmtId="165" fontId="8" fillId="0" borderId="0" xfId="0" applyNumberFormat="1" applyFont="1" applyAlignment="1">
      <alignment vertical="center"/>
    </xf>
    <xf numFmtId="165" fontId="9" fillId="0" borderId="0" xfId="0" applyNumberFormat="1" applyFont="1" applyAlignment="1">
      <alignment vertical="center"/>
    </xf>
    <xf numFmtId="6" fontId="0" fillId="0" borderId="0" xfId="0" applyNumberFormat="1" applyAlignment="1">
      <alignment horizontal="center"/>
    </xf>
    <xf numFmtId="0" fontId="33" fillId="0" borderId="0" xfId="0" applyFont="1" applyAlignment="1">
      <alignment horizontal="center" vertical="center" wrapText="1"/>
    </xf>
    <xf numFmtId="6" fontId="33" fillId="0" borderId="0" xfId="0" applyNumberFormat="1" applyFont="1" applyAlignment="1">
      <alignment horizontal="center" vertical="center"/>
    </xf>
    <xf numFmtId="0" fontId="31" fillId="0" borderId="0" xfId="0" applyFont="1" applyAlignment="1">
      <alignment horizontal="center" vertical="center"/>
    </xf>
    <xf numFmtId="43" fontId="20" fillId="0" borderId="0" xfId="8" quotePrefix="1" applyFont="1" applyAlignment="1">
      <alignment horizontal="center"/>
    </xf>
    <xf numFmtId="6" fontId="8" fillId="0" borderId="0" xfId="0" applyNumberFormat="1" applyFont="1" applyAlignment="1">
      <alignment horizontal="center" vertical="center" wrapText="1"/>
    </xf>
    <xf numFmtId="6" fontId="4" fillId="0" borderId="0" xfId="0" applyNumberFormat="1" applyFont="1" applyAlignment="1">
      <alignment horizontal="center" vertical="center" wrapText="1"/>
    </xf>
    <xf numFmtId="6" fontId="5" fillId="0" borderId="0" xfId="0" applyNumberFormat="1" applyFont="1" applyAlignment="1">
      <alignment horizontal="center" vertical="center" wrapText="1"/>
    </xf>
    <xf numFmtId="0" fontId="8" fillId="0" borderId="0" xfId="0" applyFont="1" applyAlignment="1">
      <alignment horizontal="center" wrapText="1"/>
    </xf>
    <xf numFmtId="0" fontId="4" fillId="0" borderId="0" xfId="0" applyFont="1" applyAlignment="1">
      <alignment horizontal="center" wrapText="1"/>
    </xf>
    <xf numFmtId="6" fontId="4" fillId="0" borderId="0" xfId="0" applyNumberFormat="1" applyFont="1" applyAlignment="1">
      <alignment horizontal="center" wrapText="1"/>
    </xf>
    <xf numFmtId="0" fontId="5" fillId="0" borderId="0" xfId="0" applyFont="1" applyAlignment="1">
      <alignment horizontal="center" wrapText="1"/>
    </xf>
    <xf numFmtId="6" fontId="5" fillId="0" borderId="0" xfId="0" applyNumberFormat="1" applyFont="1" applyAlignment="1">
      <alignment horizontal="center" wrapText="1"/>
    </xf>
    <xf numFmtId="0" fontId="5" fillId="0" borderId="0" xfId="0" applyFont="1" applyAlignment="1">
      <alignment horizontal="center" vertical="center" wrapText="1"/>
    </xf>
    <xf numFmtId="0" fontId="6" fillId="0" borderId="0" xfId="0" applyFont="1" applyAlignment="1">
      <alignment horizontal="center" vertical="center"/>
    </xf>
    <xf numFmtId="6" fontId="6" fillId="0" borderId="0" xfId="0" applyNumberFormat="1" applyFont="1" applyAlignment="1">
      <alignment horizontal="center" vertical="center" wrapText="1"/>
    </xf>
    <xf numFmtId="6" fontId="6" fillId="0" borderId="0" xfId="0" applyNumberFormat="1" applyFont="1" applyAlignment="1">
      <alignment horizontal="center" vertical="center"/>
    </xf>
    <xf numFmtId="0" fontId="7" fillId="0" borderId="0" xfId="0" applyFont="1" applyAlignment="1">
      <alignment horizontal="center" vertical="center"/>
    </xf>
    <xf numFmtId="6" fontId="7" fillId="0" borderId="0" xfId="0" applyNumberFormat="1" applyFont="1" applyAlignment="1">
      <alignment horizontal="center" vertical="center"/>
    </xf>
    <xf numFmtId="3" fontId="4" fillId="0" borderId="0" xfId="0" applyNumberFormat="1" applyFont="1" applyAlignment="1">
      <alignment horizontal="center" vertical="center" wrapText="1"/>
    </xf>
    <xf numFmtId="3" fontId="4" fillId="0" borderId="0" xfId="0" applyNumberFormat="1" applyFont="1" applyAlignment="1">
      <alignment horizontal="center" vertical="center"/>
    </xf>
    <xf numFmtId="3" fontId="5" fillId="0" borderId="0" xfId="0" applyNumberFormat="1" applyFont="1" applyAlignment="1">
      <alignment horizontal="center" vertical="center" wrapText="1"/>
    </xf>
    <xf numFmtId="3" fontId="7" fillId="0" borderId="0" xfId="0" applyNumberFormat="1" applyFont="1" applyAlignment="1">
      <alignment horizontal="center" vertical="center"/>
    </xf>
    <xf numFmtId="3" fontId="6" fillId="0" borderId="0" xfId="0" applyNumberFormat="1" applyFont="1" applyAlignment="1">
      <alignment vertical="center"/>
    </xf>
    <xf numFmtId="3" fontId="2" fillId="0" borderId="0" xfId="0" applyNumberFormat="1" applyFont="1" applyAlignment="1">
      <alignment vertical="center"/>
    </xf>
    <xf numFmtId="3" fontId="8" fillId="0" borderId="0" xfId="0" applyNumberFormat="1" applyFont="1" applyAlignment="1">
      <alignment vertical="center" wrapText="1"/>
    </xf>
    <xf numFmtId="3" fontId="11" fillId="0" borderId="0" xfId="0" applyNumberFormat="1" applyFont="1" applyAlignment="1">
      <alignment vertical="center" wrapText="1"/>
    </xf>
    <xf numFmtId="3" fontId="7" fillId="0" borderId="0" xfId="0" applyNumberFormat="1" applyFont="1" applyAlignment="1">
      <alignment vertical="center" wrapText="1"/>
    </xf>
    <xf numFmtId="3" fontId="7" fillId="0" borderId="0" xfId="0" applyNumberFormat="1" applyFont="1" applyAlignment="1">
      <alignment vertical="center"/>
    </xf>
    <xf numFmtId="3" fontId="9" fillId="0" borderId="0" xfId="0" applyNumberFormat="1" applyFont="1" applyAlignment="1">
      <alignment vertical="center" wrapText="1"/>
    </xf>
    <xf numFmtId="3" fontId="7" fillId="0" borderId="0" xfId="0" applyNumberFormat="1" applyFont="1" applyAlignment="1">
      <alignment horizontal="center" vertical="center" wrapText="1"/>
    </xf>
    <xf numFmtId="3" fontId="1" fillId="0" borderId="0" xfId="0" applyNumberFormat="1" applyFont="1"/>
    <xf numFmtId="3" fontId="8" fillId="0" borderId="0" xfId="0" applyNumberFormat="1" applyFont="1" applyAlignment="1">
      <alignment horizontal="center" vertical="center" wrapText="1"/>
    </xf>
    <xf numFmtId="3" fontId="6" fillId="0" borderId="0" xfId="0" applyNumberFormat="1" applyFont="1" applyAlignment="1">
      <alignment horizontal="center" vertical="center" wrapText="1"/>
    </xf>
    <xf numFmtId="0" fontId="6" fillId="0" borderId="0" xfId="5" applyFont="1" applyFill="1" applyAlignment="1">
      <alignment horizontal="right" vertical="center" wrapText="1"/>
    </xf>
    <xf numFmtId="0" fontId="7" fillId="0" borderId="0" xfId="5" applyFont="1" applyFill="1" applyAlignment="1">
      <alignment horizontal="center" vertical="center" wrapText="1"/>
    </xf>
    <xf numFmtId="0" fontId="6" fillId="0" borderId="0" xfId="5" applyFont="1" applyFill="1" applyAlignment="1">
      <alignment horizontal="center" vertical="center" wrapText="1"/>
    </xf>
    <xf numFmtId="166" fontId="6" fillId="0" borderId="0" xfId="8" applyNumberFormat="1" applyFont="1" applyFill="1" applyAlignment="1">
      <alignment horizontal="center" vertical="center"/>
    </xf>
    <xf numFmtId="166" fontId="6" fillId="0" borderId="0" xfId="8" quotePrefix="1" applyNumberFormat="1" applyFont="1" applyFill="1" applyAlignment="1">
      <alignment horizontal="center" vertical="center" wrapText="1"/>
    </xf>
    <xf numFmtId="165" fontId="7" fillId="0" borderId="0" xfId="8" applyNumberFormat="1" applyFont="1" applyFill="1" applyAlignment="1">
      <alignment horizontal="center" vertical="center"/>
    </xf>
    <xf numFmtId="165" fontId="6" fillId="0" borderId="0" xfId="8" applyNumberFormat="1" applyFont="1" applyFill="1" applyAlignment="1">
      <alignment horizontal="center" vertical="center"/>
    </xf>
    <xf numFmtId="165" fontId="7" fillId="0" borderId="0" xfId="8" quotePrefix="1" applyNumberFormat="1" applyFont="1" applyFill="1" applyAlignment="1">
      <alignment horizontal="center" vertical="center" wrapText="1"/>
    </xf>
    <xf numFmtId="165" fontId="6" fillId="0" borderId="0" xfId="8" quotePrefix="1" applyNumberFormat="1" applyFont="1" applyFill="1" applyAlignment="1">
      <alignment horizontal="center" vertical="center" wrapText="1"/>
    </xf>
    <xf numFmtId="6" fontId="7" fillId="0" borderId="0" xfId="0" applyNumberFormat="1" applyFont="1" applyAlignment="1">
      <alignment horizontal="center" vertical="center" wrapText="1"/>
    </xf>
    <xf numFmtId="6" fontId="7" fillId="0" borderId="0" xfId="5" applyNumberFormat="1" applyFont="1" applyFill="1" applyAlignment="1">
      <alignment horizontal="center" vertical="center" wrapText="1"/>
    </xf>
    <xf numFmtId="0" fontId="7" fillId="0" borderId="0" xfId="6" applyFont="1" applyFill="1" applyBorder="1" applyAlignment="1">
      <alignment vertical="center"/>
    </xf>
    <xf numFmtId="0" fontId="34" fillId="0" borderId="0" xfId="0" applyFont="1" applyAlignment="1">
      <alignment vertical="center"/>
    </xf>
    <xf numFmtId="0" fontId="31" fillId="0" borderId="0" xfId="0" applyFont="1" applyAlignment="1">
      <alignment horizontal="center" wrapText="1"/>
    </xf>
    <xf numFmtId="0" fontId="3" fillId="0" borderId="0" xfId="0" applyFont="1" applyAlignment="1">
      <alignment horizontal="center" wrapText="1"/>
    </xf>
    <xf numFmtId="6" fontId="8" fillId="0" borderId="0" xfId="0" applyNumberFormat="1" applyFont="1" applyAlignment="1">
      <alignment horizontal="center" vertical="center"/>
    </xf>
    <xf numFmtId="0" fontId="9" fillId="0" borderId="0" xfId="0" applyFont="1" applyAlignment="1">
      <alignment horizontal="center" vertical="center"/>
    </xf>
    <xf numFmtId="6" fontId="9" fillId="0" borderId="0" xfId="0" applyNumberFormat="1" applyFont="1" applyAlignment="1">
      <alignment horizontal="center" vertical="center"/>
    </xf>
    <xf numFmtId="0" fontId="31" fillId="0" borderId="21" xfId="0" applyFont="1" applyBorder="1"/>
    <xf numFmtId="0" fontId="31" fillId="9" borderId="0" xfId="0" applyFont="1" applyFill="1"/>
    <xf numFmtId="0" fontId="31" fillId="0" borderId="0" xfId="0" quotePrefix="1" applyFont="1" applyAlignment="1">
      <alignment horizontal="center"/>
    </xf>
    <xf numFmtId="0" fontId="31" fillId="10" borderId="0" xfId="0" applyFont="1" applyFill="1"/>
    <xf numFmtId="0" fontId="31" fillId="11" borderId="0" xfId="0" applyFont="1" applyFill="1"/>
    <xf numFmtId="0" fontId="31" fillId="0" borderId="1" xfId="0" applyFont="1" applyBorder="1"/>
    <xf numFmtId="0" fontId="31" fillId="0" borderId="29" xfId="0" applyFont="1" applyBorder="1"/>
    <xf numFmtId="0" fontId="21" fillId="0" borderId="0" xfId="0" applyFont="1" applyAlignment="1">
      <alignment horizontal="center"/>
    </xf>
    <xf numFmtId="167" fontId="0" fillId="0" borderId="0" xfId="0" applyNumberFormat="1"/>
    <xf numFmtId="167" fontId="1" fillId="0" borderId="0" xfId="0" applyNumberFormat="1" applyFont="1"/>
    <xf numFmtId="167" fontId="1" fillId="0" borderId="0" xfId="8" applyNumberFormat="1" applyFont="1" applyFill="1" applyBorder="1"/>
    <xf numFmtId="167" fontId="0" fillId="0" borderId="0" xfId="0" applyNumberFormat="1" applyAlignment="1">
      <alignment horizontal="center"/>
    </xf>
    <xf numFmtId="167" fontId="0" fillId="0" borderId="1" xfId="0" applyNumberFormat="1" applyBorder="1"/>
    <xf numFmtId="167" fontId="1" fillId="0" borderId="16" xfId="0" applyNumberFormat="1" applyFont="1" applyBorder="1"/>
    <xf numFmtId="167" fontId="20" fillId="0" borderId="0" xfId="5" applyNumberFormat="1" applyFont="1" applyFill="1" applyBorder="1"/>
    <xf numFmtId="167" fontId="24" fillId="0" borderId="0" xfId="5" applyNumberFormat="1" applyFill="1" applyBorder="1"/>
    <xf numFmtId="167" fontId="21" fillId="0" borderId="0" xfId="5" applyNumberFormat="1" applyFont="1" applyFill="1" applyBorder="1"/>
    <xf numFmtId="167" fontId="0" fillId="0" borderId="9" xfId="0" applyNumberFormat="1" applyBorder="1"/>
    <xf numFmtId="167" fontId="7" fillId="0" borderId="0" xfId="0" applyNumberFormat="1" applyFont="1" applyAlignment="1">
      <alignment horizontal="right" vertical="center"/>
    </xf>
    <xf numFmtId="167" fontId="7" fillId="0" borderId="0" xfId="0" applyNumberFormat="1" applyFont="1" applyAlignment="1">
      <alignment horizontal="right" vertical="center" wrapText="1"/>
    </xf>
    <xf numFmtId="167" fontId="7" fillId="0" borderId="0" xfId="7" applyNumberFormat="1" applyFont="1" applyFill="1" applyAlignment="1">
      <alignment horizontal="right" vertical="center"/>
    </xf>
    <xf numFmtId="167" fontId="7" fillId="0" borderId="0" xfId="7" applyNumberFormat="1" applyFont="1" applyFill="1" applyAlignment="1">
      <alignment horizontal="right" vertical="center" wrapText="1"/>
    </xf>
    <xf numFmtId="167" fontId="31" fillId="0" borderId="0" xfId="0" applyNumberFormat="1" applyFont="1" applyAlignment="1">
      <alignment horizontal="right" vertical="center"/>
    </xf>
    <xf numFmtId="167" fontId="31" fillId="0" borderId="3" xfId="0" applyNumberFormat="1" applyFont="1" applyBorder="1" applyAlignment="1">
      <alignment horizontal="right" vertical="center"/>
    </xf>
    <xf numFmtId="167" fontId="31" fillId="0" borderId="13" xfId="0" applyNumberFormat="1" applyFont="1" applyBorder="1" applyAlignment="1">
      <alignment horizontal="right" vertical="center"/>
    </xf>
    <xf numFmtId="167" fontId="31" fillId="0" borderId="17" xfId="0" applyNumberFormat="1" applyFont="1" applyBorder="1" applyAlignment="1">
      <alignment horizontal="right" vertical="center"/>
    </xf>
    <xf numFmtId="167" fontId="31" fillId="0" borderId="9" xfId="0" applyNumberFormat="1" applyFont="1" applyBorder="1" applyAlignment="1">
      <alignment horizontal="right" vertical="center"/>
    </xf>
    <xf numFmtId="167" fontId="31" fillId="0" borderId="16" xfId="0" applyNumberFormat="1" applyFont="1" applyBorder="1" applyAlignment="1">
      <alignment horizontal="right" vertical="center"/>
    </xf>
    <xf numFmtId="167" fontId="33" fillId="0" borderId="0" xfId="0" applyNumberFormat="1" applyFont="1" applyAlignment="1">
      <alignment horizontal="right" vertical="center"/>
    </xf>
    <xf numFmtId="167" fontId="33" fillId="0" borderId="16" xfId="0" applyNumberFormat="1" applyFont="1" applyBorder="1" applyAlignment="1">
      <alignment horizontal="right" vertical="center"/>
    </xf>
    <xf numFmtId="167" fontId="9" fillId="0" borderId="0" xfId="0" applyNumberFormat="1" applyFont="1" applyAlignment="1">
      <alignment horizontal="right" vertical="center" wrapText="1"/>
    </xf>
    <xf numFmtId="167" fontId="31" fillId="0" borderId="1" xfId="0" applyNumberFormat="1" applyFont="1" applyBorder="1" applyAlignment="1">
      <alignment horizontal="right" vertical="center"/>
    </xf>
    <xf numFmtId="167" fontId="31" fillId="0" borderId="5" xfId="0" applyNumberFormat="1" applyFont="1" applyBorder="1" applyAlignment="1">
      <alignment horizontal="right" vertical="center"/>
    </xf>
    <xf numFmtId="167" fontId="31" fillId="0" borderId="4" xfId="0" applyNumberFormat="1" applyFont="1" applyBorder="1" applyAlignment="1">
      <alignment horizontal="right" vertical="center"/>
    </xf>
    <xf numFmtId="167" fontId="0" fillId="0" borderId="0" xfId="8" applyNumberFormat="1" applyFont="1" applyAlignment="1"/>
    <xf numFmtId="167" fontId="0" fillId="0" borderId="0" xfId="8" applyNumberFormat="1" applyFont="1" applyBorder="1" applyAlignment="1"/>
    <xf numFmtId="167" fontId="0" fillId="0" borderId="9" xfId="8" applyNumberFormat="1" applyFont="1" applyBorder="1" applyAlignment="1"/>
    <xf numFmtId="167" fontId="0" fillId="0" borderId="6" xfId="8" applyNumberFormat="1" applyFont="1" applyBorder="1" applyAlignment="1"/>
    <xf numFmtId="167" fontId="5" fillId="0" borderId="0" xfId="0" applyNumberFormat="1" applyFont="1" applyAlignment="1">
      <alignment horizontal="right" vertical="center" wrapText="1"/>
    </xf>
    <xf numFmtId="167" fontId="4" fillId="0" borderId="0" xfId="0" applyNumberFormat="1" applyFont="1" applyAlignment="1">
      <alignment horizontal="right" vertical="center" wrapText="1"/>
    </xf>
    <xf numFmtId="167" fontId="5" fillId="0" borderId="4" xfId="0" applyNumberFormat="1" applyFont="1" applyBorder="1" applyAlignment="1">
      <alignment horizontal="right" vertical="center" wrapText="1"/>
    </xf>
    <xf numFmtId="167" fontId="8" fillId="0" borderId="0" xfId="0" applyNumberFormat="1" applyFont="1" applyAlignment="1">
      <alignment horizontal="right" vertical="center" wrapText="1"/>
    </xf>
    <xf numFmtId="167" fontId="6" fillId="0" borderId="0" xfId="0" applyNumberFormat="1" applyFont="1" applyAlignment="1">
      <alignment horizontal="right" vertical="center" wrapText="1"/>
    </xf>
    <xf numFmtId="167" fontId="9" fillId="0" borderId="2" xfId="0" applyNumberFormat="1" applyFont="1" applyBorder="1" applyAlignment="1">
      <alignment horizontal="right" vertical="center" wrapText="1"/>
    </xf>
    <xf numFmtId="167" fontId="3" fillId="0" borderId="0" xfId="0" applyNumberFormat="1" applyFont="1" applyAlignment="1">
      <alignment horizontal="right" vertical="center" wrapText="1"/>
    </xf>
    <xf numFmtId="167" fontId="9" fillId="0" borderId="5" xfId="0" applyNumberFormat="1" applyFont="1" applyBorder="1" applyAlignment="1">
      <alignment horizontal="right" vertical="center" wrapText="1"/>
    </xf>
    <xf numFmtId="167" fontId="0" fillId="0" borderId="0" xfId="0" applyNumberFormat="1" applyAlignment="1">
      <alignment horizontal="right" vertical="center"/>
    </xf>
    <xf numFmtId="167" fontId="9" fillId="0" borderId="6" xfId="0" applyNumberFormat="1" applyFont="1" applyBorder="1" applyAlignment="1">
      <alignment horizontal="right" vertical="center" wrapText="1"/>
    </xf>
    <xf numFmtId="167" fontId="0" fillId="0" borderId="6" xfId="0" applyNumberFormat="1" applyBorder="1" applyAlignment="1">
      <alignment horizontal="right" vertical="center"/>
    </xf>
    <xf numFmtId="167" fontId="1" fillId="0" borderId="16" xfId="0" applyNumberFormat="1" applyFont="1" applyBorder="1" applyAlignment="1">
      <alignment horizontal="right" vertical="center"/>
    </xf>
    <xf numFmtId="167" fontId="1" fillId="0" borderId="0" xfId="0" applyNumberFormat="1" applyFont="1" applyAlignment="1">
      <alignment horizontal="right" vertical="center"/>
    </xf>
    <xf numFmtId="167" fontId="7" fillId="0" borderId="0" xfId="0" applyNumberFormat="1" applyFont="1" applyAlignment="1">
      <alignment vertical="center"/>
    </xf>
    <xf numFmtId="167" fontId="8" fillId="0" borderId="2" xfId="0" applyNumberFormat="1" applyFont="1" applyBorder="1" applyAlignment="1">
      <alignment horizontal="right" vertical="center" wrapText="1"/>
    </xf>
    <xf numFmtId="167" fontId="0" fillId="0" borderId="0" xfId="8" applyNumberFormat="1" applyFont="1" applyAlignment="1">
      <alignment horizontal="right" vertical="center"/>
    </xf>
    <xf numFmtId="167" fontId="0" fillId="0" borderId="0" xfId="8" applyNumberFormat="1" applyFont="1" applyFill="1" applyAlignment="1">
      <alignment horizontal="right" vertical="center"/>
    </xf>
    <xf numFmtId="167" fontId="3" fillId="0" borderId="0" xfId="0" applyNumberFormat="1" applyFont="1" applyAlignment="1">
      <alignment wrapText="1"/>
    </xf>
    <xf numFmtId="167" fontId="3" fillId="0" borderId="0" xfId="0" applyNumberFormat="1" applyFont="1"/>
    <xf numFmtId="167" fontId="4" fillId="0" borderId="4" xfId="0" applyNumberFormat="1" applyFont="1" applyBorder="1" applyAlignment="1">
      <alignment horizontal="right" vertical="center" wrapText="1"/>
    </xf>
    <xf numFmtId="3" fontId="4" fillId="0" borderId="0" xfId="0" quotePrefix="1" applyNumberFormat="1" applyFont="1" applyAlignment="1">
      <alignment horizontal="center" vertical="center" wrapText="1"/>
    </xf>
    <xf numFmtId="3" fontId="5" fillId="0" borderId="0" xfId="0" quotePrefix="1" applyNumberFormat="1" applyFont="1" applyAlignment="1">
      <alignment horizontal="center" vertical="center" wrapText="1"/>
    </xf>
    <xf numFmtId="167" fontId="8" fillId="0" borderId="0" xfId="0" applyNumberFormat="1" applyFont="1" applyAlignment="1">
      <alignment horizontal="right" vertical="center"/>
    </xf>
    <xf numFmtId="167" fontId="8" fillId="0" borderId="1" xfId="0" applyNumberFormat="1" applyFont="1" applyBorder="1" applyAlignment="1">
      <alignment horizontal="right" vertical="center"/>
    </xf>
    <xf numFmtId="167" fontId="9" fillId="0" borderId="0" xfId="0" applyNumberFormat="1" applyFont="1" applyAlignment="1">
      <alignment horizontal="right" vertical="center"/>
    </xf>
    <xf numFmtId="167" fontId="9" fillId="0" borderId="1" xfId="0" applyNumberFormat="1" applyFont="1" applyBorder="1" applyAlignment="1">
      <alignment horizontal="right" vertical="center"/>
    </xf>
    <xf numFmtId="167" fontId="9" fillId="0" borderId="1" xfId="0" applyNumberFormat="1" applyFont="1" applyBorder="1" applyAlignment="1">
      <alignment horizontal="right" vertical="center" wrapText="1"/>
    </xf>
    <xf numFmtId="167" fontId="8" fillId="0" borderId="1" xfId="0" applyNumberFormat="1" applyFont="1" applyBorder="1" applyAlignment="1">
      <alignment horizontal="right" vertical="center" wrapText="1"/>
    </xf>
    <xf numFmtId="167" fontId="9" fillId="0" borderId="15" xfId="0" applyNumberFormat="1" applyFont="1" applyBorder="1" applyAlignment="1">
      <alignment horizontal="right" vertical="center" wrapText="1"/>
    </xf>
    <xf numFmtId="167" fontId="8" fillId="0" borderId="15" xfId="0" applyNumberFormat="1" applyFont="1" applyBorder="1" applyAlignment="1">
      <alignment horizontal="right" vertical="center" wrapText="1"/>
    </xf>
    <xf numFmtId="167" fontId="8" fillId="0" borderId="4" xfId="0" applyNumberFormat="1" applyFont="1" applyBorder="1" applyAlignment="1">
      <alignment horizontal="right" vertical="center"/>
    </xf>
    <xf numFmtId="167" fontId="9" fillId="0" borderId="4" xfId="0" applyNumberFormat="1" applyFont="1" applyBorder="1" applyAlignment="1">
      <alignment horizontal="right" vertical="center"/>
    </xf>
    <xf numFmtId="167" fontId="8" fillId="0" borderId="8" xfId="0" applyNumberFormat="1" applyFont="1" applyBorder="1" applyAlignment="1">
      <alignment horizontal="right" vertical="center"/>
    </xf>
    <xf numFmtId="167" fontId="9" fillId="0" borderId="8" xfId="0" applyNumberFormat="1" applyFont="1" applyBorder="1" applyAlignment="1">
      <alignment horizontal="right" vertical="center"/>
    </xf>
    <xf numFmtId="167" fontId="39" fillId="0" borderId="0" xfId="0" applyNumberFormat="1" applyFont="1"/>
    <xf numFmtId="167" fontId="31" fillId="0" borderId="0" xfId="0" applyNumberFormat="1" applyFont="1"/>
    <xf numFmtId="167" fontId="6" fillId="0" borderId="0" xfId="0" applyNumberFormat="1" applyFont="1" applyAlignment="1">
      <alignment horizontal="right" vertical="center"/>
    </xf>
    <xf numFmtId="167" fontId="6" fillId="0" borderId="1" xfId="0" applyNumberFormat="1" applyFont="1" applyBorder="1" applyAlignment="1">
      <alignment horizontal="right" vertical="center"/>
    </xf>
    <xf numFmtId="167" fontId="7" fillId="0" borderId="1" xfId="0" applyNumberFormat="1" applyFont="1" applyBorder="1" applyAlignment="1">
      <alignment horizontal="right" vertical="center"/>
    </xf>
    <xf numFmtId="167" fontId="7" fillId="0" borderId="0" xfId="5" applyNumberFormat="1" applyFont="1" applyFill="1" applyAlignment="1">
      <alignment horizontal="right" vertical="center"/>
    </xf>
    <xf numFmtId="167" fontId="8" fillId="0" borderId="2" xfId="0" applyNumberFormat="1" applyFont="1" applyBorder="1" applyAlignment="1">
      <alignment horizontal="right" vertical="center"/>
    </xf>
    <xf numFmtId="167" fontId="6" fillId="0" borderId="2" xfId="5" applyNumberFormat="1" applyFont="1" applyFill="1" applyBorder="1" applyAlignment="1">
      <alignment horizontal="right" vertical="center"/>
    </xf>
    <xf numFmtId="167" fontId="6" fillId="0" borderId="1" xfId="5" applyNumberFormat="1" applyFont="1" applyFill="1" applyBorder="1" applyAlignment="1">
      <alignment horizontal="right" vertical="center"/>
    </xf>
    <xf numFmtId="167" fontId="7" fillId="0" borderId="0" xfId="8" applyNumberFormat="1" applyFont="1" applyFill="1" applyAlignment="1">
      <alignment horizontal="right" vertical="center"/>
    </xf>
    <xf numFmtId="167" fontId="6" fillId="0" borderId="0" xfId="8" applyNumberFormat="1" applyFont="1" applyFill="1" applyAlignment="1">
      <alignment horizontal="right" vertical="center"/>
    </xf>
    <xf numFmtId="167" fontId="6" fillId="0" borderId="1" xfId="8" applyNumberFormat="1" applyFont="1" applyFill="1" applyBorder="1" applyAlignment="1">
      <alignment horizontal="right" vertical="center"/>
    </xf>
    <xf numFmtId="167" fontId="7" fillId="0" borderId="2" xfId="8" applyNumberFormat="1" applyFont="1" applyFill="1" applyBorder="1" applyAlignment="1">
      <alignment horizontal="right" vertical="center"/>
    </xf>
    <xf numFmtId="167" fontId="6" fillId="0" borderId="2" xfId="8" applyNumberFormat="1" applyFont="1" applyFill="1" applyBorder="1" applyAlignment="1">
      <alignment horizontal="right" vertical="center"/>
    </xf>
    <xf numFmtId="167" fontId="7" fillId="0" borderId="0" xfId="8" applyNumberFormat="1" applyFont="1" applyFill="1" applyBorder="1" applyAlignment="1">
      <alignment horizontal="right" vertical="center"/>
    </xf>
    <xf numFmtId="167" fontId="7" fillId="0" borderId="1" xfId="8" applyNumberFormat="1" applyFont="1" applyFill="1" applyBorder="1" applyAlignment="1">
      <alignment horizontal="right" vertical="center"/>
    </xf>
    <xf numFmtId="167" fontId="7" fillId="0" borderId="2" xfId="0" applyNumberFormat="1" applyFont="1" applyBorder="1" applyAlignment="1">
      <alignment horizontal="right" vertical="center"/>
    </xf>
    <xf numFmtId="167" fontId="6" fillId="0" borderId="2" xfId="0" applyNumberFormat="1" applyFont="1" applyBorder="1" applyAlignment="1">
      <alignment horizontal="right" vertical="center"/>
    </xf>
    <xf numFmtId="167" fontId="6" fillId="0" borderId="0" xfId="5" applyNumberFormat="1" applyFont="1" applyFill="1" applyBorder="1" applyAlignment="1">
      <alignment horizontal="right" vertical="center"/>
    </xf>
    <xf numFmtId="167" fontId="7" fillId="0" borderId="0" xfId="5" applyNumberFormat="1" applyFont="1" applyFill="1" applyBorder="1" applyAlignment="1">
      <alignment horizontal="right" vertical="center"/>
    </xf>
    <xf numFmtId="167" fontId="7" fillId="0" borderId="1" xfId="5" applyNumberFormat="1" applyFont="1" applyFill="1" applyBorder="1" applyAlignment="1">
      <alignment horizontal="right" vertical="center"/>
    </xf>
    <xf numFmtId="167" fontId="5" fillId="0" borderId="0" xfId="0" applyNumberFormat="1" applyFont="1" applyAlignment="1">
      <alignment horizontal="right" vertical="center"/>
    </xf>
    <xf numFmtId="167" fontId="5" fillId="0" borderId="1" xfId="0" applyNumberFormat="1" applyFont="1" applyBorder="1" applyAlignment="1">
      <alignment horizontal="right" vertical="center"/>
    </xf>
    <xf numFmtId="167" fontId="4" fillId="0" borderId="2" xfId="0" applyNumberFormat="1" applyFont="1" applyBorder="1" applyAlignment="1">
      <alignment horizontal="right" vertical="center"/>
    </xf>
    <xf numFmtId="167" fontId="5" fillId="0" borderId="0" xfId="8" applyNumberFormat="1" applyFont="1" applyAlignment="1">
      <alignment horizontal="right" vertical="center"/>
    </xf>
    <xf numFmtId="167" fontId="4" fillId="0" borderId="0" xfId="8" applyNumberFormat="1" applyFont="1" applyAlignment="1">
      <alignment horizontal="right" vertical="center"/>
    </xf>
    <xf numFmtId="167" fontId="4" fillId="0" borderId="0" xfId="0" applyNumberFormat="1" applyFont="1" applyAlignment="1">
      <alignment horizontal="right" vertical="center"/>
    </xf>
    <xf numFmtId="167" fontId="4" fillId="0" borderId="1" xfId="0" applyNumberFormat="1" applyFont="1" applyBorder="1" applyAlignment="1">
      <alignment horizontal="right" vertical="center"/>
    </xf>
    <xf numFmtId="167" fontId="5" fillId="0" borderId="2" xfId="0" applyNumberFormat="1" applyFont="1" applyBorder="1" applyAlignment="1">
      <alignment horizontal="right" vertical="center"/>
    </xf>
    <xf numFmtId="167" fontId="5" fillId="0" borderId="0" xfId="0" applyNumberFormat="1" applyFont="1" applyAlignment="1">
      <alignment vertical="center"/>
    </xf>
    <xf numFmtId="167" fontId="5" fillId="0" borderId="1" xfId="0" applyNumberFormat="1" applyFont="1" applyBorder="1" applyAlignment="1">
      <alignment vertical="center"/>
    </xf>
    <xf numFmtId="167" fontId="4" fillId="0" borderId="0" xfId="0" applyNumberFormat="1" applyFont="1" applyAlignment="1">
      <alignment vertical="center"/>
    </xf>
    <xf numFmtId="167" fontId="4" fillId="0" borderId="0" xfId="0" applyNumberFormat="1" applyFont="1" applyAlignment="1">
      <alignment horizontal="center" vertical="center" wrapText="1"/>
    </xf>
    <xf numFmtId="167" fontId="31" fillId="0" borderId="0" xfId="0" applyNumberFormat="1" applyFont="1" applyAlignment="1">
      <alignment wrapText="1"/>
    </xf>
    <xf numFmtId="167" fontId="9" fillId="0" borderId="2" xfId="0" applyNumberFormat="1" applyFont="1" applyBorder="1" applyAlignment="1">
      <alignment horizontal="right" vertical="center"/>
    </xf>
    <xf numFmtId="165" fontId="8" fillId="0" borderId="0" xfId="0" quotePrefix="1" applyNumberFormat="1" applyFont="1" applyAlignment="1">
      <alignment horizontal="right" vertical="center" wrapText="1"/>
    </xf>
    <xf numFmtId="167" fontId="4" fillId="0" borderId="1" xfId="0" applyNumberFormat="1" applyFont="1" applyBorder="1" applyAlignment="1">
      <alignment horizontal="right" vertical="center" wrapText="1"/>
    </xf>
    <xf numFmtId="167" fontId="5" fillId="0" borderId="1" xfId="0" applyNumberFormat="1" applyFont="1" applyBorder="1" applyAlignment="1">
      <alignment horizontal="right" vertical="center" wrapText="1"/>
    </xf>
    <xf numFmtId="167" fontId="6" fillId="0" borderId="1" xfId="0" applyNumberFormat="1" applyFont="1" applyBorder="1" applyAlignment="1">
      <alignment horizontal="right" vertical="center" wrapText="1"/>
    </xf>
    <xf numFmtId="167" fontId="7" fillId="0" borderId="1" xfId="0" applyNumberFormat="1" applyFont="1" applyBorder="1" applyAlignment="1">
      <alignment horizontal="right" vertical="center" wrapText="1"/>
    </xf>
    <xf numFmtId="165" fontId="4" fillId="0" borderId="0" xfId="0" applyNumberFormat="1" applyFont="1" applyAlignment="1">
      <alignment vertical="top"/>
    </xf>
    <xf numFmtId="167" fontId="9" fillId="0" borderId="0" xfId="0" applyNumberFormat="1" applyFont="1" applyAlignment="1">
      <alignment horizontal="center" vertical="center"/>
    </xf>
    <xf numFmtId="167" fontId="31" fillId="0" borderId="0" xfId="0" applyNumberFormat="1" applyFont="1" applyAlignment="1">
      <alignment horizontal="center" vertical="center"/>
    </xf>
    <xf numFmtId="167" fontId="2" fillId="0" borderId="0" xfId="0" applyNumberFormat="1" applyFont="1" applyAlignment="1">
      <alignment horizontal="center" vertical="center"/>
    </xf>
    <xf numFmtId="167" fontId="9" fillId="0" borderId="14" xfId="0" applyNumberFormat="1" applyFont="1" applyBorder="1" applyAlignment="1">
      <alignment horizontal="right" vertical="center"/>
    </xf>
    <xf numFmtId="167" fontId="5" fillId="0" borderId="0" xfId="0" applyNumberFormat="1" applyFont="1" applyAlignment="1">
      <alignment horizontal="center" vertical="center"/>
    </xf>
    <xf numFmtId="167" fontId="5" fillId="0" borderId="6" xfId="0" applyNumberFormat="1" applyFont="1" applyBorder="1" applyAlignment="1">
      <alignment horizontal="right" vertical="center"/>
    </xf>
    <xf numFmtId="167" fontId="9" fillId="0" borderId="16" xfId="0" applyNumberFormat="1" applyFont="1" applyBorder="1" applyAlignment="1">
      <alignment horizontal="right" vertical="center"/>
    </xf>
    <xf numFmtId="167" fontId="9" fillId="0" borderId="6" xfId="0" applyNumberFormat="1" applyFont="1" applyBorder="1" applyAlignment="1">
      <alignment horizontal="right" vertical="center"/>
    </xf>
    <xf numFmtId="0" fontId="6" fillId="0" borderId="0" xfId="1" applyFont="1" applyAlignment="1">
      <alignment vertical="center"/>
    </xf>
    <xf numFmtId="0" fontId="6" fillId="0" borderId="0" xfId="1" applyFont="1" applyFill="1" applyAlignment="1">
      <alignment vertical="center"/>
    </xf>
    <xf numFmtId="166" fontId="6" fillId="0" borderId="0" xfId="1" applyNumberFormat="1" applyFont="1" applyFill="1" applyAlignment="1">
      <alignment vertical="center"/>
    </xf>
    <xf numFmtId="168" fontId="21" fillId="0" borderId="0" xfId="0" applyNumberFormat="1" applyFont="1" applyAlignment="1">
      <alignment horizontal="center"/>
    </xf>
    <xf numFmtId="168" fontId="21" fillId="0" borderId="0" xfId="1" applyNumberFormat="1" applyFont="1" applyAlignment="1">
      <alignment horizontal="center"/>
    </xf>
    <xf numFmtId="168" fontId="21" fillId="0" borderId="0" xfId="0" applyNumberFormat="1" applyFont="1"/>
    <xf numFmtId="168" fontId="21" fillId="0" borderId="0" xfId="1" applyNumberFormat="1" applyFont="1" applyFill="1" applyBorder="1" applyAlignment="1">
      <alignment horizontal="center"/>
    </xf>
    <xf numFmtId="168" fontId="7" fillId="0" borderId="0" xfId="0" applyNumberFormat="1" applyFont="1" applyAlignment="1">
      <alignment horizontal="center"/>
    </xf>
    <xf numFmtId="168" fontId="21" fillId="0" borderId="0" xfId="1" applyNumberFormat="1" applyFont="1" applyFill="1" applyAlignment="1">
      <alignment horizontal="center"/>
    </xf>
    <xf numFmtId="168" fontId="7" fillId="0" borderId="0" xfId="7" applyNumberFormat="1" applyFont="1" applyFill="1" applyAlignment="1">
      <alignment horizontal="center"/>
    </xf>
    <xf numFmtId="0" fontId="41" fillId="7" borderId="0" xfId="0" applyFont="1" applyFill="1" applyAlignment="1">
      <alignment horizontal="center"/>
    </xf>
    <xf numFmtId="0" fontId="40" fillId="0" borderId="0" xfId="1" applyFont="1"/>
    <xf numFmtId="167" fontId="5" fillId="0" borderId="0" xfId="8" applyNumberFormat="1" applyFont="1" applyFill="1" applyAlignment="1">
      <alignment horizontal="right" vertical="center"/>
    </xf>
    <xf numFmtId="167" fontId="0" fillId="0" borderId="0" xfId="8" applyNumberFormat="1" applyFont="1" applyFill="1" applyBorder="1" applyAlignment="1"/>
    <xf numFmtId="165" fontId="0" fillId="0" borderId="0" xfId="8" applyNumberFormat="1" applyFont="1" applyFill="1" applyBorder="1"/>
    <xf numFmtId="167" fontId="24" fillId="0" borderId="0" xfId="5" applyNumberFormat="1" applyFill="1"/>
    <xf numFmtId="43" fontId="24" fillId="0" borderId="0" xfId="8" applyFont="1" applyFill="1"/>
    <xf numFmtId="168" fontId="21" fillId="0" borderId="0" xfId="1" applyNumberFormat="1" applyFont="1" applyFill="1" applyAlignment="1">
      <alignment horizontal="center" vertical="center"/>
    </xf>
    <xf numFmtId="168" fontId="21" fillId="0" borderId="0" xfId="1" quotePrefix="1" applyNumberFormat="1" applyFont="1" applyFill="1" applyAlignment="1">
      <alignment horizontal="center" vertical="center"/>
    </xf>
    <xf numFmtId="167" fontId="0" fillId="0" borderId="5" xfId="0" applyNumberFormat="1" applyBorder="1"/>
    <xf numFmtId="167" fontId="1" fillId="0" borderId="5" xfId="0" applyNumberFormat="1" applyFont="1" applyBorder="1"/>
    <xf numFmtId="167" fontId="1" fillId="0" borderId="0" xfId="0" applyNumberFormat="1" applyFont="1" applyAlignment="1">
      <alignment horizontal="center"/>
    </xf>
    <xf numFmtId="167" fontId="0" fillId="0" borderId="1" xfId="0" applyNumberFormat="1" applyBorder="1" applyAlignment="1">
      <alignment horizontal="center"/>
    </xf>
    <xf numFmtId="167" fontId="0" fillId="0" borderId="2" xfId="0" applyNumberFormat="1" applyBorder="1"/>
    <xf numFmtId="167" fontId="20" fillId="0" borderId="0" xfId="2" applyNumberFormat="1" applyAlignment="1">
      <alignment horizontal="right"/>
    </xf>
    <xf numFmtId="0" fontId="0" fillId="12" borderId="0" xfId="0" applyFill="1"/>
    <xf numFmtId="0" fontId="0" fillId="0" borderId="18" xfId="0" applyBorder="1"/>
    <xf numFmtId="0" fontId="42" fillId="0" borderId="5" xfId="0" applyFont="1" applyBorder="1"/>
    <xf numFmtId="0" fontId="0" fillId="0" borderId="5" xfId="0" applyBorder="1"/>
    <xf numFmtId="0" fontId="0" fillId="0" borderId="19" xfId="0" applyBorder="1"/>
    <xf numFmtId="0" fontId="0" fillId="0" borderId="20" xfId="0" applyBorder="1"/>
    <xf numFmtId="0" fontId="31" fillId="0" borderId="21" xfId="0" applyFont="1" applyBorder="1" applyAlignment="1">
      <alignment wrapText="1"/>
    </xf>
    <xf numFmtId="0" fontId="31" fillId="0" borderId="0" xfId="0" applyFont="1" applyAlignment="1">
      <alignment vertical="top"/>
    </xf>
    <xf numFmtId="0" fontId="0" fillId="0" borderId="28" xfId="0" applyBorder="1"/>
    <xf numFmtId="0" fontId="42" fillId="0" borderId="0" xfId="0" applyFont="1"/>
    <xf numFmtId="0" fontId="0" fillId="0" borderId="21" xfId="0" applyBorder="1"/>
    <xf numFmtId="0" fontId="35" fillId="0" borderId="0" xfId="5" applyFont="1" applyFill="1" applyAlignment="1">
      <alignment horizontal="left" vertical="center"/>
    </xf>
    <xf numFmtId="0" fontId="0" fillId="0" borderId="0" xfId="0" applyAlignment="1">
      <alignment horizontal="left"/>
    </xf>
    <xf numFmtId="0" fontId="43" fillId="0" borderId="0" xfId="0" applyFont="1" applyAlignment="1">
      <alignment horizontal="center" wrapText="1"/>
    </xf>
    <xf numFmtId="0" fontId="0" fillId="0" borderId="0" xfId="0" applyAlignment="1">
      <alignment vertical="top"/>
    </xf>
    <xf numFmtId="0" fontId="5" fillId="0" borderId="0" xfId="0" applyFont="1" applyAlignment="1">
      <alignment horizontal="left" vertical="center" indent="1"/>
    </xf>
    <xf numFmtId="0" fontId="9" fillId="0" borderId="0" xfId="0" applyFont="1" applyAlignment="1">
      <alignment horizontal="left" vertical="center" wrapText="1" indent="1"/>
    </xf>
    <xf numFmtId="0" fontId="0" fillId="0" borderId="0" xfId="0" applyAlignment="1">
      <alignment horizontal="left" indent="1"/>
    </xf>
    <xf numFmtId="0" fontId="31" fillId="0" borderId="0" xfId="0" applyFont="1" applyAlignment="1">
      <alignment horizontal="right"/>
    </xf>
    <xf numFmtId="0" fontId="6" fillId="0" borderId="0" xfId="0" applyFont="1" applyAlignment="1">
      <alignment horizontal="left" vertical="center" wrapText="1"/>
    </xf>
    <xf numFmtId="0" fontId="31" fillId="0" borderId="0" xfId="0" quotePrefix="1" applyFont="1"/>
    <xf numFmtId="43" fontId="0" fillId="0" borderId="30" xfId="11" applyFont="1" applyBorder="1" applyAlignment="1">
      <alignment horizontal="left" vertical="top" wrapText="1"/>
    </xf>
    <xf numFmtId="14" fontId="0" fillId="0" borderId="30" xfId="11" applyNumberFormat="1" applyFont="1" applyBorder="1" applyAlignment="1">
      <alignment horizontal="left" vertical="top" wrapText="1"/>
    </xf>
    <xf numFmtId="0" fontId="0" fillId="0" borderId="30" xfId="0" applyBorder="1" applyAlignment="1">
      <alignment horizontal="left" vertical="top" wrapText="1"/>
    </xf>
    <xf numFmtId="0" fontId="0" fillId="0" borderId="30" xfId="0" applyBorder="1" applyAlignment="1">
      <alignment horizontal="left" wrapText="1"/>
    </xf>
    <xf numFmtId="0" fontId="1" fillId="13" borderId="30" xfId="0" applyFont="1" applyFill="1" applyBorder="1" applyAlignment="1">
      <alignment horizontal="center" wrapText="1"/>
    </xf>
    <xf numFmtId="1" fontId="1" fillId="13" borderId="30" xfId="0" applyNumberFormat="1" applyFont="1" applyFill="1" applyBorder="1" applyAlignment="1">
      <alignment horizontal="center" vertical="top" wrapText="1"/>
    </xf>
    <xf numFmtId="1" fontId="0" fillId="0" borderId="30" xfId="0" applyNumberFormat="1" applyBorder="1" applyAlignment="1">
      <alignment horizontal="left" vertical="top"/>
    </xf>
    <xf numFmtId="0" fontId="0" fillId="0" borderId="30" xfId="0" applyBorder="1" applyAlignment="1">
      <alignment horizontal="left" vertical="top"/>
    </xf>
    <xf numFmtId="1" fontId="0" fillId="0" borderId="30" xfId="11" applyNumberFormat="1" applyFont="1" applyBorder="1" applyAlignment="1">
      <alignment horizontal="left" vertical="top" wrapText="1"/>
    </xf>
    <xf numFmtId="1" fontId="0" fillId="0" borderId="30" xfId="0" applyNumberFormat="1" applyBorder="1" applyAlignment="1">
      <alignment horizontal="left" vertical="top" wrapText="1"/>
    </xf>
    <xf numFmtId="1" fontId="0" fillId="0" borderId="0" xfId="0" applyNumberFormat="1" applyAlignment="1">
      <alignment horizontal="left" vertical="top"/>
    </xf>
    <xf numFmtId="0" fontId="0" fillId="0" borderId="0" xfId="3" applyFont="1" applyAlignment="1">
      <alignment vertical="top"/>
    </xf>
    <xf numFmtId="0" fontId="44" fillId="0" borderId="0" xfId="0" applyFont="1" applyAlignment="1" applyProtection="1">
      <alignment vertical="top" wrapText="1" readingOrder="1"/>
      <protection locked="0"/>
    </xf>
    <xf numFmtId="0" fontId="0" fillId="6" borderId="21" xfId="3" applyFont="1" applyFill="1" applyBorder="1" applyAlignment="1">
      <alignment vertical="top"/>
    </xf>
    <xf numFmtId="0" fontId="0" fillId="6" borderId="20" xfId="0" applyFill="1" applyBorder="1"/>
    <xf numFmtId="0" fontId="0" fillId="6" borderId="0" xfId="3" applyFont="1" applyFill="1" applyAlignment="1">
      <alignment vertical="top"/>
    </xf>
    <xf numFmtId="0" fontId="0" fillId="6" borderId="21" xfId="0" applyFill="1" applyBorder="1"/>
    <xf numFmtId="0" fontId="44" fillId="6" borderId="0" xfId="0" applyFont="1" applyFill="1" applyAlignment="1" applyProtection="1">
      <alignment vertical="top" wrapText="1" readingOrder="1"/>
      <protection locked="0"/>
    </xf>
    <xf numFmtId="0" fontId="0" fillId="6" borderId="20" xfId="3" applyFont="1" applyFill="1" applyBorder="1" applyAlignment="1">
      <alignment vertical="top"/>
    </xf>
    <xf numFmtId="0" fontId="44" fillId="6" borderId="21" xfId="0" applyFont="1" applyFill="1" applyBorder="1" applyAlignment="1" applyProtection="1">
      <alignment vertical="top" wrapText="1" readingOrder="1"/>
      <protection locked="0"/>
    </xf>
    <xf numFmtId="0" fontId="44" fillId="6" borderId="20" xfId="0" applyFont="1" applyFill="1" applyBorder="1" applyAlignment="1" applyProtection="1">
      <alignment vertical="top" wrapText="1" readingOrder="1"/>
      <protection locked="0"/>
    </xf>
    <xf numFmtId="0" fontId="0" fillId="6" borderId="0" xfId="0" applyFill="1" applyAlignment="1">
      <alignment wrapText="1"/>
    </xf>
    <xf numFmtId="0" fontId="0" fillId="6" borderId="31" xfId="0" applyFill="1" applyBorder="1" applyAlignment="1">
      <alignment horizontal="left" vertical="top" wrapText="1"/>
    </xf>
    <xf numFmtId="0" fontId="38" fillId="7" borderId="0" xfId="0" applyFont="1" applyFill="1" applyAlignment="1">
      <alignment horizontal="left"/>
    </xf>
    <xf numFmtId="0" fontId="0" fillId="6" borderId="0" xfId="0" applyFill="1" applyAlignment="1">
      <alignment horizontal="left"/>
    </xf>
    <xf numFmtId="0" fontId="0" fillId="0" borderId="0" xfId="0" quotePrefix="1" applyAlignment="1">
      <alignment horizontal="left"/>
    </xf>
    <xf numFmtId="0" fontId="0" fillId="14" borderId="0" xfId="0" applyFill="1"/>
    <xf numFmtId="0" fontId="0" fillId="0" borderId="30" xfId="0" quotePrefix="1" applyBorder="1" applyAlignment="1">
      <alignment horizontal="left" vertical="top" wrapText="1"/>
    </xf>
    <xf numFmtId="0" fontId="0" fillId="9" borderId="0" xfId="0" applyFill="1"/>
    <xf numFmtId="3" fontId="0" fillId="0" borderId="30" xfId="0" quotePrefix="1" applyNumberFormat="1" applyBorder="1" applyAlignment="1">
      <alignment horizontal="left" vertical="top" wrapText="1"/>
    </xf>
    <xf numFmtId="0" fontId="7" fillId="0" borderId="0" xfId="0" applyFont="1" applyAlignment="1">
      <alignment horizontal="left" vertical="top" indent="1"/>
    </xf>
    <xf numFmtId="0" fontId="7" fillId="0" borderId="0" xfId="0" applyFont="1" applyAlignment="1">
      <alignment horizontal="left" vertical="center" indent="1"/>
    </xf>
    <xf numFmtId="166" fontId="7" fillId="0" borderId="0" xfId="8" applyNumberFormat="1" applyFont="1" applyFill="1" applyAlignment="1">
      <alignment horizontal="left"/>
    </xf>
    <xf numFmtId="166" fontId="6" fillId="0" borderId="0" xfId="8" applyNumberFormat="1" applyFont="1" applyFill="1" applyAlignment="1">
      <alignment horizontal="left" vertical="center" wrapText="1"/>
    </xf>
    <xf numFmtId="166" fontId="7" fillId="0" borderId="0" xfId="8" applyNumberFormat="1" applyFont="1" applyFill="1" applyAlignment="1">
      <alignment horizontal="left" vertical="center" wrapText="1"/>
    </xf>
    <xf numFmtId="0" fontId="6" fillId="0" borderId="0" xfId="0" applyFont="1" applyAlignment="1">
      <alignment horizontal="left" vertical="center"/>
    </xf>
    <xf numFmtId="0" fontId="0" fillId="0" borderId="30" xfId="0" applyBorder="1" applyAlignment="1">
      <alignment horizontal="left"/>
    </xf>
    <xf numFmtId="0" fontId="0" fillId="0" borderId="30" xfId="0" applyBorder="1"/>
    <xf numFmtId="0" fontId="0" fillId="0" borderId="30" xfId="0" applyBorder="1" applyAlignment="1">
      <alignment wrapText="1"/>
    </xf>
    <xf numFmtId="0" fontId="0" fillId="12" borderId="0" xfId="0" applyFill="1" applyAlignment="1">
      <alignment horizontal="left"/>
    </xf>
    <xf numFmtId="167" fontId="1" fillId="15" borderId="32" xfId="0" applyNumberFormat="1" applyFont="1" applyFill="1" applyBorder="1" applyAlignment="1">
      <alignment horizontal="center"/>
    </xf>
    <xf numFmtId="167" fontId="1" fillId="15" borderId="33" xfId="0" applyNumberFormat="1" applyFont="1" applyFill="1" applyBorder="1" applyAlignment="1">
      <alignment horizontal="center"/>
    </xf>
    <xf numFmtId="0" fontId="1" fillId="15" borderId="34" xfId="0" applyFont="1" applyFill="1" applyBorder="1" applyAlignment="1">
      <alignment horizontal="center"/>
    </xf>
    <xf numFmtId="167" fontId="1" fillId="15" borderId="36" xfId="0" applyNumberFormat="1" applyFont="1" applyFill="1" applyBorder="1"/>
    <xf numFmtId="167" fontId="1" fillId="15" borderId="37" xfId="0" applyNumberFormat="1" applyFont="1" applyFill="1" applyBorder="1"/>
    <xf numFmtId="0" fontId="1" fillId="15" borderId="35" xfId="0" applyFont="1" applyFill="1" applyBorder="1" applyAlignment="1">
      <alignment horizontal="center"/>
    </xf>
    <xf numFmtId="1" fontId="8" fillId="0" borderId="0" xfId="0" applyNumberFormat="1" applyFont="1" applyAlignment="1">
      <alignment horizontal="right" vertical="center" wrapText="1"/>
    </xf>
    <xf numFmtId="0" fontId="47" fillId="0" borderId="0" xfId="0" applyFont="1" applyAlignment="1">
      <alignment vertical="center"/>
    </xf>
    <xf numFmtId="165" fontId="45" fillId="0" borderId="0" xfId="0" applyNumberFormat="1" applyFont="1"/>
    <xf numFmtId="0" fontId="45" fillId="0" borderId="0" xfId="0" applyFont="1" applyAlignment="1">
      <alignment horizontal="left" indent="1"/>
    </xf>
    <xf numFmtId="14" fontId="0" fillId="0" borderId="30" xfId="0" applyNumberFormat="1" applyBorder="1" applyAlignment="1">
      <alignment horizontal="left" vertical="top"/>
    </xf>
    <xf numFmtId="0" fontId="31" fillId="0" borderId="0" xfId="0" applyFont="1" applyAlignment="1">
      <alignment horizontal="left" vertical="top" wrapText="1"/>
    </xf>
    <xf numFmtId="0" fontId="33" fillId="0" borderId="0" xfId="0" applyFont="1" applyAlignment="1">
      <alignment horizontal="left" vertical="top" wrapText="1"/>
    </xf>
    <xf numFmtId="0" fontId="31" fillId="0" borderId="22" xfId="0" applyFont="1" applyBorder="1" applyAlignment="1">
      <alignment horizontal="center" wrapText="1"/>
    </xf>
    <xf numFmtId="0" fontId="31" fillId="0" borderId="23" xfId="0" applyFont="1" applyBorder="1" applyAlignment="1">
      <alignment horizontal="center" wrapText="1"/>
    </xf>
    <xf numFmtId="0" fontId="31" fillId="0" borderId="26" xfId="0" applyFont="1" applyBorder="1" applyAlignment="1">
      <alignment horizontal="center" wrapText="1"/>
    </xf>
    <xf numFmtId="0" fontId="31" fillId="0" borderId="27" xfId="0" applyFont="1" applyBorder="1" applyAlignment="1">
      <alignment horizontal="center" wrapText="1"/>
    </xf>
    <xf numFmtId="0" fontId="31" fillId="0" borderId="24" xfId="0" applyFont="1" applyBorder="1" applyAlignment="1">
      <alignment horizontal="center" wrapText="1"/>
    </xf>
    <xf numFmtId="0" fontId="31" fillId="0" borderId="25" xfId="0" applyFont="1" applyBorder="1" applyAlignment="1">
      <alignment horizontal="center" wrapText="1"/>
    </xf>
    <xf numFmtId="0" fontId="38" fillId="7" borderId="0" xfId="0" applyFont="1" applyFill="1" applyAlignment="1">
      <alignment horizontal="center" vertical="center" wrapText="1"/>
    </xf>
    <xf numFmtId="0" fontId="3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horizontal="center" wrapText="1"/>
    </xf>
    <xf numFmtId="0" fontId="0" fillId="0" borderId="0" xfId="0"/>
    <xf numFmtId="0" fontId="0" fillId="0" borderId="0" xfId="0" applyAlignment="1">
      <alignment wrapText="1"/>
    </xf>
    <xf numFmtId="0" fontId="6" fillId="0" borderId="0" xfId="0" applyFont="1" applyAlignment="1">
      <alignment horizontal="right" vertical="center"/>
    </xf>
    <xf numFmtId="0" fontId="6" fillId="0" borderId="0" xfId="0" applyFont="1" applyAlignment="1">
      <alignment horizontal="center" vertical="center"/>
    </xf>
    <xf numFmtId="0" fontId="31" fillId="0" borderId="0" xfId="0" applyFont="1" applyAlignment="1">
      <alignment vertical="top" wrapText="1"/>
    </xf>
    <xf numFmtId="0" fontId="5" fillId="0" borderId="0" xfId="0" applyFont="1" applyAlignment="1">
      <alignment vertical="center" wrapText="1"/>
    </xf>
    <xf numFmtId="165" fontId="7" fillId="0" borderId="0" xfId="8" applyNumberFormat="1" applyFont="1" applyFill="1" applyAlignment="1">
      <alignment horizontal="center" vertical="center" wrapText="1"/>
    </xf>
    <xf numFmtId="166" fontId="6" fillId="0" borderId="0" xfId="8" applyNumberFormat="1" applyFont="1" applyFill="1" applyAlignment="1">
      <alignment vertical="center" wrapText="1"/>
    </xf>
    <xf numFmtId="166" fontId="6" fillId="0" borderId="0" xfId="8" applyNumberFormat="1" applyFont="1" applyFill="1" applyAlignment="1">
      <alignment horizontal="center" vertical="center" wrapText="1"/>
    </xf>
    <xf numFmtId="0" fontId="7" fillId="0" borderId="0" xfId="0" applyFont="1" applyAlignment="1">
      <alignment horizontal="center" vertical="center" wrapText="1"/>
    </xf>
    <xf numFmtId="0" fontId="31" fillId="0" borderId="0" xfId="0" applyFont="1" applyAlignment="1">
      <alignment vertical="center" wrapText="1"/>
    </xf>
    <xf numFmtId="165" fontId="9" fillId="2" borderId="10" xfId="0" applyNumberFormat="1" applyFont="1" applyFill="1" applyBorder="1" applyAlignment="1">
      <alignment vertical="center" wrapText="1"/>
    </xf>
    <xf numFmtId="165" fontId="9" fillId="2" borderId="12" xfId="0" applyNumberFormat="1" applyFont="1" applyFill="1" applyBorder="1" applyAlignment="1">
      <alignment vertical="center" wrapText="1"/>
    </xf>
    <xf numFmtId="165" fontId="5" fillId="0" borderId="0" xfId="0" applyNumberFormat="1" applyFont="1" applyAlignment="1">
      <alignment vertical="center" wrapText="1"/>
    </xf>
    <xf numFmtId="165" fontId="7" fillId="2" borderId="10" xfId="0" applyNumberFormat="1" applyFont="1" applyFill="1" applyBorder="1" applyAlignment="1">
      <alignment vertical="center" wrapText="1"/>
    </xf>
    <xf numFmtId="165" fontId="7" fillId="2" borderId="12" xfId="0" applyNumberFormat="1" applyFont="1" applyFill="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vertical="center"/>
    </xf>
    <xf numFmtId="0" fontId="46" fillId="0" borderId="0" xfId="0" applyFont="1" applyAlignment="1">
      <alignment horizontal="left"/>
    </xf>
  </cellXfs>
  <cellStyles count="12">
    <cellStyle name="Bad" xfId="7" builtinId="27"/>
    <cellStyle name="Comma" xfId="8" builtinId="3"/>
    <cellStyle name="Comma 2" xfId="9" xr:uid="{11143B88-C5DA-4101-BC9E-8815489BB120}"/>
    <cellStyle name="Comma 2 2" xfId="11" xr:uid="{5626870C-A0C9-4C6D-B569-059E7E58E1C8}"/>
    <cellStyle name="Comma 3" xfId="10" xr:uid="{A3E9B577-E13A-4C43-B8C5-EEF04849D513}"/>
    <cellStyle name="Good" xfId="6" builtinId="26"/>
    <cellStyle name="Hyperlink" xfId="1" builtinId="8"/>
    <cellStyle name="Neutral" xfId="5" builtinId="28"/>
    <cellStyle name="Normal" xfId="0" builtinId="0"/>
    <cellStyle name="Normal 2" xfId="2" xr:uid="{8C30D57C-5B61-47FA-9C27-F90504E02A5E}"/>
    <cellStyle name="Normal 3" xfId="3" xr:uid="{51C1505C-7F92-4070-9079-41152284DF11}"/>
    <cellStyle name="Normal 4" xfId="4" xr:uid="{61A26B0C-A4B3-4ED7-BD5F-392F39B140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40"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223838</xdr:colOff>
      <xdr:row>11</xdr:row>
      <xdr:rowOff>61913</xdr:rowOff>
    </xdr:from>
    <xdr:to>
      <xdr:col>7</xdr:col>
      <xdr:colOff>277677</xdr:colOff>
      <xdr:row>14</xdr:row>
      <xdr:rowOff>46673</xdr:rowOff>
    </xdr:to>
    <xdr:pic>
      <xdr:nvPicPr>
        <xdr:cNvPr id="2" name="Picture 1" descr="Donations and capital grants">
          <a:extLst>
            <a:ext uri="{FF2B5EF4-FFF2-40B4-BE49-F238E27FC236}">
              <a16:creationId xmlns:a16="http://schemas.microsoft.com/office/drawing/2014/main" id="{191369BF-3B77-422E-9B4D-E0B491D8F150}"/>
            </a:ext>
          </a:extLst>
        </xdr:cNvPr>
        <xdr:cNvPicPr>
          <a:picLocks noChangeAspect="1"/>
        </xdr:cNvPicPr>
      </xdr:nvPicPr>
      <xdr:blipFill>
        <a:blip xmlns:r="http://schemas.openxmlformats.org/officeDocument/2006/relationships" r:embed="rId1"/>
        <a:stretch>
          <a:fillRect/>
        </a:stretch>
      </xdr:blipFill>
      <xdr:spPr>
        <a:xfrm>
          <a:off x="631114" y="3210637"/>
          <a:ext cx="2523770" cy="536553"/>
        </a:xfrm>
        <a:prstGeom prst="rect">
          <a:avLst/>
        </a:prstGeom>
      </xdr:spPr>
    </xdr:pic>
    <xdr:clientData/>
  </xdr:twoCellAnchor>
  <xdr:twoCellAnchor>
    <xdr:from>
      <xdr:col>6</xdr:col>
      <xdr:colOff>4763</xdr:colOff>
      <xdr:row>12</xdr:row>
      <xdr:rowOff>123825</xdr:rowOff>
    </xdr:from>
    <xdr:to>
      <xdr:col>9</xdr:col>
      <xdr:colOff>56</xdr:colOff>
      <xdr:row>12</xdr:row>
      <xdr:rowOff>128589</xdr:rowOff>
    </xdr:to>
    <xdr:cxnSp macro="">
      <xdr:nvCxnSpPr>
        <xdr:cNvPr id="3" name="Straight Arrow Connector 2" descr="arrow">
          <a:extLst>
            <a:ext uri="{FF2B5EF4-FFF2-40B4-BE49-F238E27FC236}">
              <a16:creationId xmlns:a16="http://schemas.microsoft.com/office/drawing/2014/main" id="{3C4C57CF-149A-43DB-8005-1692B62055B2}"/>
            </a:ext>
          </a:extLst>
        </xdr:cNvPr>
        <xdr:cNvCxnSpPr/>
      </xdr:nvCxnSpPr>
      <xdr:spPr>
        <a:xfrm flipH="1">
          <a:off x="2264487" y="3456480"/>
          <a:ext cx="1847741" cy="476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138666</xdr:colOff>
      <xdr:row>19</xdr:row>
      <xdr:rowOff>147636</xdr:rowOff>
    </xdr:from>
    <xdr:to>
      <xdr:col>10</xdr:col>
      <xdr:colOff>0</xdr:colOff>
      <xdr:row>26</xdr:row>
      <xdr:rowOff>160020</xdr:rowOff>
    </xdr:to>
    <xdr:pic>
      <xdr:nvPicPr>
        <xdr:cNvPr id="4" name="Picture 3" descr="showing the plus sign">
          <a:extLst>
            <a:ext uri="{FF2B5EF4-FFF2-40B4-BE49-F238E27FC236}">
              <a16:creationId xmlns:a16="http://schemas.microsoft.com/office/drawing/2014/main" id="{2CE55475-EEF4-44BF-BDFF-16D9CB165B2C}"/>
            </a:ext>
          </a:extLst>
        </xdr:cNvPr>
        <xdr:cNvPicPr>
          <a:picLocks noChangeAspect="1"/>
        </xdr:cNvPicPr>
      </xdr:nvPicPr>
      <xdr:blipFill>
        <a:blip xmlns:r="http://schemas.openxmlformats.org/officeDocument/2006/relationships" r:embed="rId2"/>
        <a:stretch>
          <a:fillRect/>
        </a:stretch>
      </xdr:blipFill>
      <xdr:spPr>
        <a:xfrm>
          <a:off x="322597" y="5109395"/>
          <a:ext cx="4407058" cy="1299901"/>
        </a:xfrm>
        <a:prstGeom prst="rect">
          <a:avLst/>
        </a:prstGeom>
      </xdr:spPr>
    </xdr:pic>
    <xdr:clientData/>
  </xdr:twoCellAnchor>
  <xdr:twoCellAnchor>
    <xdr:from>
      <xdr:col>7</xdr:col>
      <xdr:colOff>13758</xdr:colOff>
      <xdr:row>20</xdr:row>
      <xdr:rowOff>45507</xdr:rowOff>
    </xdr:from>
    <xdr:to>
      <xdr:col>10</xdr:col>
      <xdr:colOff>60960</xdr:colOff>
      <xdr:row>23</xdr:row>
      <xdr:rowOff>10160</xdr:rowOff>
    </xdr:to>
    <xdr:cxnSp macro="">
      <xdr:nvCxnSpPr>
        <xdr:cNvPr id="5" name="Straight Arrow Connector 4" descr="arrow">
          <a:extLst>
            <a:ext uri="{FF2B5EF4-FFF2-40B4-BE49-F238E27FC236}">
              <a16:creationId xmlns:a16="http://schemas.microsoft.com/office/drawing/2014/main" id="{9FEBD7EE-47D8-4361-A612-97555379FDAD}"/>
            </a:ext>
          </a:extLst>
        </xdr:cNvPr>
        <xdr:cNvCxnSpPr/>
      </xdr:nvCxnSpPr>
      <xdr:spPr>
        <a:xfrm flipH="1" flipV="1">
          <a:off x="2877608" y="5208057"/>
          <a:ext cx="1895052" cy="51710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teacherspensions.co.uk/news/employers/2019/04/teachers-pensions-valuation-repor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57592-DDC4-416F-977B-3CD877F4E7D1}">
  <sheetPr>
    <pageSetUpPr fitToPage="1"/>
  </sheetPr>
  <dimension ref="A1:P46"/>
  <sheetViews>
    <sheetView showGridLines="0" tabSelected="1" showRuler="0" zoomScaleNormal="100" zoomScaleSheetLayoutView="57" zoomScalePageLayoutView="70" workbookViewId="0">
      <selection activeCell="D1" sqref="D1"/>
    </sheetView>
  </sheetViews>
  <sheetFormatPr defaultColWidth="9" defaultRowHeight="14.5" x14ac:dyDescent="0.35"/>
  <cols>
    <col min="1" max="1" width="1.54296875" customWidth="1"/>
    <col min="2" max="2" width="1" style="392" customWidth="1"/>
    <col min="3" max="3" width="3.1796875" style="392" customWidth="1"/>
    <col min="4" max="14" width="8.81640625" style="392" customWidth="1"/>
    <col min="15" max="15" width="1" style="392" customWidth="1"/>
    <col min="16" max="16" width="1.1796875" style="392" customWidth="1"/>
    <col min="17" max="16384" width="9" style="392"/>
  </cols>
  <sheetData>
    <row r="1" spans="2:16" ht="15" thickBot="1" x14ac:dyDescent="0.4">
      <c r="B1"/>
      <c r="C1"/>
      <c r="D1"/>
      <c r="E1"/>
      <c r="F1"/>
      <c r="G1"/>
      <c r="H1"/>
      <c r="I1"/>
      <c r="J1"/>
      <c r="K1"/>
      <c r="L1"/>
      <c r="M1"/>
      <c r="N1"/>
      <c r="O1"/>
      <c r="P1"/>
    </row>
    <row r="2" spans="2:16" ht="18" x14ac:dyDescent="0.4">
      <c r="B2" s="393"/>
      <c r="C2" s="394" t="s">
        <v>0</v>
      </c>
      <c r="D2" s="395"/>
      <c r="E2" s="395"/>
      <c r="F2" s="395"/>
      <c r="G2" s="395"/>
      <c r="H2" s="395"/>
      <c r="I2" s="395"/>
      <c r="J2" s="395"/>
      <c r="K2" s="395"/>
      <c r="L2" s="395"/>
      <c r="M2" s="395"/>
      <c r="N2" s="395"/>
      <c r="O2" s="396"/>
      <c r="P2"/>
    </row>
    <row r="3" spans="2:16" ht="18" x14ac:dyDescent="0.4">
      <c r="B3" s="397"/>
      <c r="C3" s="401"/>
      <c r="D3"/>
      <c r="E3"/>
      <c r="F3"/>
      <c r="G3"/>
      <c r="H3"/>
      <c r="I3"/>
      <c r="J3"/>
      <c r="K3"/>
      <c r="L3"/>
      <c r="M3"/>
      <c r="N3"/>
      <c r="O3" s="402"/>
      <c r="P3"/>
    </row>
    <row r="4" spans="2:16" x14ac:dyDescent="0.35">
      <c r="B4" s="397"/>
      <c r="C4" s="85" t="s">
        <v>1</v>
      </c>
      <c r="D4" s="85"/>
      <c r="E4" s="85"/>
      <c r="F4" s="85"/>
      <c r="G4" s="85"/>
      <c r="H4" s="85"/>
      <c r="I4" s="85"/>
      <c r="J4" s="85"/>
      <c r="K4" s="85"/>
      <c r="L4" s="85"/>
      <c r="M4" s="85"/>
      <c r="N4" s="85"/>
      <c r="O4" s="246"/>
      <c r="P4"/>
    </row>
    <row r="5" spans="2:16" x14ac:dyDescent="0.35">
      <c r="B5" s="397"/>
      <c r="C5" s="85"/>
      <c r="D5" s="85"/>
      <c r="E5" s="85"/>
      <c r="F5" s="85"/>
      <c r="G5" s="85"/>
      <c r="H5" s="85"/>
      <c r="I5" s="85"/>
      <c r="J5" s="85"/>
      <c r="K5" s="85"/>
      <c r="L5" s="85"/>
      <c r="M5" s="85"/>
      <c r="N5" s="85"/>
      <c r="O5" s="246"/>
      <c r="P5"/>
    </row>
    <row r="6" spans="2:16" ht="54.75" customHeight="1" x14ac:dyDescent="0.35">
      <c r="B6" s="397"/>
      <c r="C6" s="464" t="s">
        <v>3065</v>
      </c>
      <c r="D6" s="464"/>
      <c r="E6" s="464"/>
      <c r="F6" s="464"/>
      <c r="G6" s="464"/>
      <c r="H6" s="464"/>
      <c r="I6" s="464"/>
      <c r="J6" s="464"/>
      <c r="K6" s="464"/>
      <c r="L6" s="464"/>
      <c r="M6" s="464"/>
      <c r="N6" s="464"/>
      <c r="O6" s="398"/>
      <c r="P6"/>
    </row>
    <row r="7" spans="2:16" x14ac:dyDescent="0.35">
      <c r="B7" s="397"/>
      <c r="C7" s="85"/>
      <c r="D7" s="85"/>
      <c r="E7" s="85"/>
      <c r="F7" s="85"/>
      <c r="G7" s="85"/>
      <c r="H7" s="85"/>
      <c r="I7" s="85"/>
      <c r="J7" s="85"/>
      <c r="K7" s="85"/>
      <c r="L7" s="85"/>
      <c r="M7" s="85"/>
      <c r="N7" s="85"/>
      <c r="O7" s="246"/>
      <c r="P7"/>
    </row>
    <row r="8" spans="2:16" ht="28.5" customHeight="1" x14ac:dyDescent="0.35">
      <c r="B8" s="397"/>
      <c r="C8" s="399">
        <v>1</v>
      </c>
      <c r="D8" s="464" t="s">
        <v>3066</v>
      </c>
      <c r="E8" s="464"/>
      <c r="F8" s="464"/>
      <c r="G8" s="464"/>
      <c r="H8" s="464"/>
      <c r="I8" s="464"/>
      <c r="J8" s="464"/>
      <c r="K8" s="464"/>
      <c r="L8" s="464"/>
      <c r="M8" s="464"/>
      <c r="N8" s="464"/>
      <c r="O8" s="246"/>
      <c r="P8"/>
    </row>
    <row r="9" spans="2:16" x14ac:dyDescent="0.35">
      <c r="B9" s="397"/>
      <c r="C9" s="85"/>
      <c r="D9" s="85"/>
      <c r="E9" s="85"/>
      <c r="F9" s="85"/>
      <c r="G9" s="85"/>
      <c r="H9" s="85"/>
      <c r="I9" s="85"/>
      <c r="J9" s="85"/>
      <c r="K9" s="85"/>
      <c r="L9" s="85"/>
      <c r="M9" s="85"/>
      <c r="N9" s="85"/>
      <c r="O9" s="246"/>
      <c r="P9"/>
    </row>
    <row r="10" spans="2:16" ht="42" customHeight="1" x14ac:dyDescent="0.35">
      <c r="B10" s="397"/>
      <c r="C10" s="399">
        <v>2</v>
      </c>
      <c r="D10" s="464" t="s">
        <v>3067</v>
      </c>
      <c r="E10" s="464"/>
      <c r="F10" s="464"/>
      <c r="G10" s="464"/>
      <c r="H10" s="464"/>
      <c r="I10" s="464"/>
      <c r="J10" s="464"/>
      <c r="K10" s="464"/>
      <c r="L10" s="464"/>
      <c r="M10" s="464"/>
      <c r="N10" s="464"/>
      <c r="O10" s="246"/>
      <c r="P10"/>
    </row>
    <row r="11" spans="2:16" x14ac:dyDescent="0.35">
      <c r="B11" s="397"/>
      <c r="C11" s="85"/>
      <c r="D11" s="85"/>
      <c r="E11" s="85"/>
      <c r="F11" s="85"/>
      <c r="G11" s="85"/>
      <c r="H11" s="85"/>
      <c r="I11" s="85"/>
      <c r="J11" s="85"/>
      <c r="K11" s="85"/>
      <c r="L11" s="85"/>
      <c r="M11" s="85"/>
      <c r="N11" s="85"/>
      <c r="O11" s="246"/>
      <c r="P11"/>
    </row>
    <row r="12" spans="2:16" x14ac:dyDescent="0.35">
      <c r="B12" s="397"/>
      <c r="C12" s="85"/>
      <c r="D12" s="85"/>
      <c r="E12" s="85"/>
      <c r="F12" s="85"/>
      <c r="G12" s="85"/>
      <c r="H12" s="85"/>
      <c r="I12" s="85"/>
      <c r="J12" s="85"/>
      <c r="K12" s="85"/>
      <c r="L12" s="85"/>
      <c r="M12" s="85"/>
      <c r="N12" s="85"/>
      <c r="O12" s="246"/>
      <c r="P12"/>
    </row>
    <row r="13" spans="2:16" x14ac:dyDescent="0.35">
      <c r="B13" s="397"/>
      <c r="C13" s="85"/>
      <c r="D13" s="85"/>
      <c r="E13" s="85"/>
      <c r="F13" s="85"/>
      <c r="G13" s="85"/>
      <c r="H13" s="85"/>
      <c r="I13" s="85"/>
      <c r="J13" s="466" t="s">
        <v>2</v>
      </c>
      <c r="K13" s="467"/>
      <c r="L13" s="85"/>
      <c r="M13" s="85"/>
      <c r="N13" s="85"/>
      <c r="O13" s="246"/>
      <c r="P13"/>
    </row>
    <row r="14" spans="2:16" x14ac:dyDescent="0.35">
      <c r="B14" s="397"/>
      <c r="C14" s="85"/>
      <c r="D14" s="85"/>
      <c r="E14" s="85"/>
      <c r="F14" s="85"/>
      <c r="G14" s="85"/>
      <c r="H14" s="85"/>
      <c r="I14" s="85"/>
      <c r="J14" s="470"/>
      <c r="K14" s="471"/>
      <c r="L14" s="85"/>
      <c r="M14" s="85"/>
      <c r="N14" s="85"/>
      <c r="O14" s="246"/>
      <c r="P14"/>
    </row>
    <row r="15" spans="2:16" x14ac:dyDescent="0.35">
      <c r="B15" s="397"/>
      <c r="C15" s="85"/>
      <c r="D15" s="85"/>
      <c r="E15" s="85"/>
      <c r="F15" s="85"/>
      <c r="G15" s="85"/>
      <c r="H15" s="85"/>
      <c r="I15" s="85"/>
      <c r="J15" s="468"/>
      <c r="K15" s="469"/>
      <c r="L15" s="85"/>
      <c r="M15" s="85"/>
      <c r="N15" s="85"/>
      <c r="O15" s="246"/>
      <c r="P15"/>
    </row>
    <row r="16" spans="2:16" x14ac:dyDescent="0.35">
      <c r="B16" s="397"/>
      <c r="C16" s="85"/>
      <c r="D16" s="85"/>
      <c r="E16" s="85"/>
      <c r="F16" s="85"/>
      <c r="G16" s="85"/>
      <c r="H16" s="85"/>
      <c r="I16" s="85"/>
      <c r="J16" s="241"/>
      <c r="K16" s="241"/>
      <c r="L16" s="85"/>
      <c r="M16" s="85"/>
      <c r="N16" s="85"/>
      <c r="O16" s="246"/>
      <c r="P16"/>
    </row>
    <row r="17" spans="2:16" x14ac:dyDescent="0.35">
      <c r="B17" s="397"/>
      <c r="C17" s="85"/>
      <c r="D17" s="464" t="s">
        <v>3</v>
      </c>
      <c r="E17" s="464"/>
      <c r="F17" s="464"/>
      <c r="G17" s="464"/>
      <c r="H17" s="464"/>
      <c r="I17" s="464"/>
      <c r="J17" s="464"/>
      <c r="K17" s="464"/>
      <c r="L17" s="464"/>
      <c r="M17" s="464"/>
      <c r="N17" s="464"/>
      <c r="O17" s="246"/>
      <c r="P17"/>
    </row>
    <row r="18" spans="2:16" x14ac:dyDescent="0.35">
      <c r="B18" s="397"/>
      <c r="C18" s="85"/>
      <c r="D18" s="85"/>
      <c r="E18" s="85"/>
      <c r="F18" s="85"/>
      <c r="G18" s="85"/>
      <c r="H18" s="85"/>
      <c r="I18" s="85"/>
      <c r="J18" s="85"/>
      <c r="K18" s="85"/>
      <c r="L18" s="85"/>
      <c r="M18" s="85"/>
      <c r="N18" s="85"/>
      <c r="O18" s="246"/>
      <c r="P18"/>
    </row>
    <row r="19" spans="2:16" ht="42" customHeight="1" x14ac:dyDescent="0.35">
      <c r="B19" s="397"/>
      <c r="C19" s="399">
        <v>3</v>
      </c>
      <c r="D19" s="464" t="s">
        <v>3068</v>
      </c>
      <c r="E19" s="464"/>
      <c r="F19" s="464"/>
      <c r="G19" s="464"/>
      <c r="H19" s="464"/>
      <c r="I19" s="464"/>
      <c r="J19" s="464"/>
      <c r="K19" s="464"/>
      <c r="L19" s="464"/>
      <c r="M19" s="464"/>
      <c r="N19" s="464"/>
      <c r="O19" s="246"/>
      <c r="P19"/>
    </row>
    <row r="20" spans="2:16" x14ac:dyDescent="0.35">
      <c r="B20" s="397"/>
      <c r="C20" s="85"/>
      <c r="D20" s="85"/>
      <c r="E20" s="85"/>
      <c r="F20" s="85"/>
      <c r="G20" s="85"/>
      <c r="H20" s="85"/>
      <c r="I20" s="85"/>
      <c r="J20" s="85"/>
      <c r="K20" s="85"/>
      <c r="L20" s="85"/>
      <c r="M20" s="85"/>
      <c r="N20" s="85"/>
      <c r="O20" s="246"/>
      <c r="P20"/>
    </row>
    <row r="21" spans="2:16" x14ac:dyDescent="0.35">
      <c r="B21" s="397"/>
      <c r="C21" s="85"/>
      <c r="D21" s="85"/>
      <c r="E21" s="85"/>
      <c r="F21" s="85"/>
      <c r="G21" s="85"/>
      <c r="H21" s="85"/>
      <c r="I21" s="85"/>
      <c r="J21" s="85"/>
      <c r="K21" s="85"/>
      <c r="L21" s="85"/>
      <c r="M21" s="85"/>
      <c r="N21" s="85"/>
      <c r="O21" s="246"/>
      <c r="P21"/>
    </row>
    <row r="22" spans="2:16" x14ac:dyDescent="0.35">
      <c r="B22" s="397"/>
      <c r="C22" s="85"/>
      <c r="D22" s="85"/>
      <c r="E22" s="85"/>
      <c r="F22" s="85"/>
      <c r="G22" s="85"/>
      <c r="H22" s="85"/>
      <c r="I22" s="85"/>
      <c r="J22" s="85"/>
      <c r="K22" s="85"/>
      <c r="L22" s="85"/>
      <c r="M22" s="85"/>
      <c r="N22" s="85"/>
      <c r="O22" s="246"/>
      <c r="P22"/>
    </row>
    <row r="23" spans="2:16" x14ac:dyDescent="0.35">
      <c r="B23" s="397"/>
      <c r="C23" s="85"/>
      <c r="D23" s="85"/>
      <c r="E23" s="85"/>
      <c r="F23" s="85"/>
      <c r="G23" s="85"/>
      <c r="H23" s="85"/>
      <c r="I23" s="85"/>
      <c r="J23" s="85"/>
      <c r="K23" s="466" t="s">
        <v>4</v>
      </c>
      <c r="L23" s="467"/>
      <c r="M23" s="85"/>
      <c r="N23" s="85"/>
      <c r="O23" s="246"/>
      <c r="P23"/>
    </row>
    <row r="24" spans="2:16" x14ac:dyDescent="0.35">
      <c r="B24" s="397"/>
      <c r="C24" s="85"/>
      <c r="D24" s="85"/>
      <c r="E24" s="85"/>
      <c r="F24" s="85"/>
      <c r="G24" s="85"/>
      <c r="H24" s="85"/>
      <c r="I24" s="85"/>
      <c r="J24" s="85"/>
      <c r="K24" s="468"/>
      <c r="L24" s="469"/>
      <c r="M24" s="85"/>
      <c r="N24" s="85"/>
      <c r="O24" s="246"/>
      <c r="P24"/>
    </row>
    <row r="25" spans="2:16" x14ac:dyDescent="0.35">
      <c r="B25" s="397"/>
      <c r="C25" s="85"/>
      <c r="D25" s="85"/>
      <c r="E25" s="85"/>
      <c r="F25" s="85"/>
      <c r="G25" s="85"/>
      <c r="H25" s="85"/>
      <c r="I25" s="85"/>
      <c r="J25" s="85"/>
      <c r="K25" s="85"/>
      <c r="L25" s="85"/>
      <c r="M25" s="85"/>
      <c r="N25" s="85"/>
      <c r="O25" s="246"/>
      <c r="P25"/>
    </row>
    <row r="26" spans="2:16" x14ac:dyDescent="0.35">
      <c r="B26" s="397"/>
      <c r="C26" s="85"/>
      <c r="D26" s="85"/>
      <c r="E26" s="85"/>
      <c r="F26" s="85"/>
      <c r="G26" s="85"/>
      <c r="H26" s="85"/>
      <c r="I26" s="85"/>
      <c r="J26" s="85"/>
      <c r="K26" s="86"/>
      <c r="L26" s="86"/>
      <c r="M26" s="85"/>
      <c r="N26" s="85"/>
      <c r="O26" s="246"/>
      <c r="P26"/>
    </row>
    <row r="27" spans="2:16" x14ac:dyDescent="0.35">
      <c r="B27" s="397"/>
      <c r="C27" s="85"/>
      <c r="D27" s="85"/>
      <c r="E27" s="85"/>
      <c r="F27" s="85"/>
      <c r="G27" s="85"/>
      <c r="H27" s="85"/>
      <c r="I27" s="85"/>
      <c r="J27" s="85"/>
      <c r="K27" s="86"/>
      <c r="L27" s="86"/>
      <c r="M27" s="85"/>
      <c r="N27" s="85"/>
      <c r="O27" s="246"/>
      <c r="P27"/>
    </row>
    <row r="28" spans="2:16" x14ac:dyDescent="0.35">
      <c r="B28" s="397"/>
      <c r="C28" s="85"/>
      <c r="D28" s="85"/>
      <c r="E28" s="85"/>
      <c r="F28" s="85"/>
      <c r="G28" s="85"/>
      <c r="H28" s="85"/>
      <c r="I28" s="85"/>
      <c r="J28" s="85"/>
      <c r="K28" s="85"/>
      <c r="L28" s="85"/>
      <c r="M28" s="85"/>
      <c r="N28" s="85"/>
      <c r="O28" s="246"/>
      <c r="P28"/>
    </row>
    <row r="29" spans="2:16" ht="39.75" customHeight="1" x14ac:dyDescent="0.35">
      <c r="B29" s="397"/>
      <c r="C29" s="399">
        <v>4</v>
      </c>
      <c r="D29" s="464" t="s">
        <v>3385</v>
      </c>
      <c r="E29" s="464"/>
      <c r="F29" s="464"/>
      <c r="G29" s="464"/>
      <c r="H29" s="464"/>
      <c r="I29" s="464"/>
      <c r="J29" s="464"/>
      <c r="K29" s="464"/>
      <c r="L29" s="464"/>
      <c r="M29" s="464"/>
      <c r="N29" s="464"/>
      <c r="O29" s="246"/>
      <c r="P29"/>
    </row>
    <row r="30" spans="2:16" x14ac:dyDescent="0.35">
      <c r="B30" s="397"/>
      <c r="C30" s="85"/>
      <c r="D30" s="85"/>
      <c r="E30" s="85"/>
      <c r="F30" s="85"/>
      <c r="G30" s="85"/>
      <c r="H30" s="85"/>
      <c r="I30" s="85"/>
      <c r="J30" s="85"/>
      <c r="K30" s="85"/>
      <c r="L30" s="85"/>
      <c r="M30" s="85"/>
      <c r="N30" s="85"/>
      <c r="O30" s="246"/>
      <c r="P30"/>
    </row>
    <row r="31" spans="2:16" x14ac:dyDescent="0.35">
      <c r="B31" s="397"/>
      <c r="C31" s="85"/>
      <c r="D31" s="464" t="s">
        <v>3070</v>
      </c>
      <c r="E31" s="464"/>
      <c r="F31" s="464"/>
      <c r="G31" s="464"/>
      <c r="H31" s="464"/>
      <c r="I31" s="464"/>
      <c r="J31" s="464"/>
      <c r="K31" s="464"/>
      <c r="L31" s="464"/>
      <c r="M31" s="464"/>
      <c r="N31" s="464"/>
      <c r="O31" s="246"/>
      <c r="P31"/>
    </row>
    <row r="32" spans="2:16" x14ac:dyDescent="0.35">
      <c r="B32" s="397"/>
      <c r="C32" s="85"/>
      <c r="D32" s="85"/>
      <c r="E32" s="85"/>
      <c r="F32" s="85"/>
      <c r="G32" s="85"/>
      <c r="H32" s="85"/>
      <c r="I32" s="85"/>
      <c r="J32" s="85"/>
      <c r="K32" s="85"/>
      <c r="L32" s="85"/>
      <c r="M32" s="85"/>
      <c r="N32" s="85"/>
      <c r="O32" s="246"/>
      <c r="P32"/>
    </row>
    <row r="33" spans="2:16" ht="28.5" customHeight="1" x14ac:dyDescent="0.35">
      <c r="B33" s="397"/>
      <c r="C33" s="399">
        <v>5</v>
      </c>
      <c r="D33" s="464" t="s">
        <v>3417</v>
      </c>
      <c r="E33" s="464"/>
      <c r="F33" s="464"/>
      <c r="G33" s="464"/>
      <c r="H33" s="464"/>
      <c r="I33" s="464"/>
      <c r="J33" s="464"/>
      <c r="K33" s="464"/>
      <c r="L33" s="464"/>
      <c r="M33" s="464"/>
      <c r="N33" s="464"/>
      <c r="O33" s="246"/>
      <c r="P33"/>
    </row>
    <row r="34" spans="2:16" x14ac:dyDescent="0.35">
      <c r="B34" s="397"/>
      <c r="C34" s="85"/>
      <c r="D34" s="85"/>
      <c r="E34" s="85"/>
      <c r="F34" s="85"/>
      <c r="G34" s="85"/>
      <c r="H34" s="85"/>
      <c r="I34" s="85"/>
      <c r="J34" s="85"/>
      <c r="K34" s="85"/>
      <c r="L34" s="85"/>
      <c r="M34" s="85"/>
      <c r="N34" s="85"/>
      <c r="O34" s="246"/>
      <c r="P34"/>
    </row>
    <row r="35" spans="2:16" ht="30" customHeight="1" x14ac:dyDescent="0.35">
      <c r="B35" s="397"/>
      <c r="C35" s="399">
        <v>6</v>
      </c>
      <c r="D35" s="464" t="s">
        <v>3069</v>
      </c>
      <c r="E35" s="464"/>
      <c r="F35" s="464"/>
      <c r="G35" s="464"/>
      <c r="H35" s="464"/>
      <c r="I35" s="464"/>
      <c r="J35" s="464"/>
      <c r="K35" s="464"/>
      <c r="L35" s="464"/>
      <c r="M35" s="464"/>
      <c r="N35" s="464"/>
      <c r="O35" s="246"/>
      <c r="P35"/>
    </row>
    <row r="36" spans="2:16" ht="11.25" customHeight="1" x14ac:dyDescent="0.35">
      <c r="B36" s="397"/>
      <c r="C36" s="399"/>
      <c r="D36" s="464"/>
      <c r="E36" s="464"/>
      <c r="F36" s="464"/>
      <c r="G36" s="464"/>
      <c r="H36" s="464"/>
      <c r="I36" s="464"/>
      <c r="J36" s="464"/>
      <c r="K36" s="464"/>
      <c r="L36" s="464"/>
      <c r="M36" s="464"/>
      <c r="N36" s="464"/>
      <c r="O36" s="246"/>
      <c r="P36"/>
    </row>
    <row r="37" spans="2:16" ht="16.5" customHeight="1" x14ac:dyDescent="0.35">
      <c r="B37" s="397"/>
      <c r="C37" s="399">
        <v>7</v>
      </c>
      <c r="D37" s="465" t="s">
        <v>3078</v>
      </c>
      <c r="E37" s="464"/>
      <c r="F37" s="464"/>
      <c r="G37" s="464"/>
      <c r="H37" s="464"/>
      <c r="I37" s="464"/>
      <c r="J37" s="464"/>
      <c r="K37" s="464"/>
      <c r="L37" s="464"/>
      <c r="M37" s="464"/>
      <c r="N37" s="464"/>
      <c r="O37" s="246"/>
      <c r="P37"/>
    </row>
    <row r="38" spans="2:16" ht="40.5" customHeight="1" x14ac:dyDescent="0.35">
      <c r="B38" s="397"/>
      <c r="C38" s="399"/>
      <c r="D38" s="464" t="s">
        <v>3386</v>
      </c>
      <c r="E38" s="464"/>
      <c r="F38" s="464"/>
      <c r="G38" s="464"/>
      <c r="H38" s="464"/>
      <c r="I38" s="464"/>
      <c r="J38" s="464"/>
      <c r="K38" s="464"/>
      <c r="L38" s="464"/>
      <c r="M38" s="464"/>
      <c r="N38" s="464"/>
      <c r="O38" s="246"/>
      <c r="P38"/>
    </row>
    <row r="39" spans="2:16" x14ac:dyDescent="0.35">
      <c r="B39" s="397"/>
      <c r="C39" s="85"/>
      <c r="D39" s="85"/>
      <c r="E39" s="85"/>
      <c r="F39" s="85"/>
      <c r="G39" s="85"/>
      <c r="H39" s="85"/>
      <c r="I39" s="85"/>
      <c r="J39" s="85"/>
      <c r="K39" s="85"/>
      <c r="L39" s="85"/>
      <c r="M39" s="85"/>
      <c r="N39" s="85"/>
      <c r="O39" s="246"/>
      <c r="P39"/>
    </row>
    <row r="40" spans="2:16" x14ac:dyDescent="0.35">
      <c r="B40" s="397"/>
      <c r="C40" s="85">
        <v>7</v>
      </c>
      <c r="D40" s="85" t="s">
        <v>5</v>
      </c>
      <c r="E40" s="85"/>
      <c r="F40" s="247"/>
      <c r="G40" s="248" t="s">
        <v>6</v>
      </c>
      <c r="H40" s="85" t="s">
        <v>7</v>
      </c>
      <c r="I40" s="85"/>
      <c r="J40" s="85"/>
      <c r="K40" s="85"/>
      <c r="L40" s="85"/>
      <c r="M40" s="85"/>
      <c r="N40" s="85"/>
      <c r="O40" s="246"/>
      <c r="P40"/>
    </row>
    <row r="41" spans="2:16" x14ac:dyDescent="0.35">
      <c r="B41" s="397"/>
      <c r="C41" s="85"/>
      <c r="D41" s="85"/>
      <c r="E41" s="85"/>
      <c r="F41" s="249"/>
      <c r="G41" s="248" t="s">
        <v>6</v>
      </c>
      <c r="H41" s="85" t="s">
        <v>8</v>
      </c>
      <c r="I41" s="85"/>
      <c r="J41" s="85"/>
      <c r="K41" s="85"/>
      <c r="L41" s="85"/>
      <c r="M41" s="85"/>
      <c r="N41" s="85"/>
      <c r="O41" s="246"/>
      <c r="P41"/>
    </row>
    <row r="42" spans="2:16" x14ac:dyDescent="0.35">
      <c r="B42" s="397"/>
      <c r="C42" s="85"/>
      <c r="D42" s="85"/>
      <c r="E42" s="85"/>
      <c r="F42" s="250"/>
      <c r="G42" s="248" t="s">
        <v>6</v>
      </c>
      <c r="H42" s="85" t="s">
        <v>9</v>
      </c>
      <c r="I42" s="85"/>
      <c r="J42" s="85"/>
      <c r="K42" s="85"/>
      <c r="L42" s="85"/>
      <c r="M42" s="85"/>
      <c r="N42" s="85"/>
      <c r="O42" s="246"/>
      <c r="P42"/>
    </row>
    <row r="43" spans="2:16" x14ac:dyDescent="0.35">
      <c r="B43" s="397"/>
      <c r="C43" s="85"/>
      <c r="D43" s="85"/>
      <c r="E43" s="85"/>
      <c r="F43" s="248"/>
      <c r="G43" s="248"/>
      <c r="H43" s="85"/>
      <c r="I43" s="85"/>
      <c r="J43" s="85"/>
      <c r="K43" s="85"/>
      <c r="L43" s="85"/>
      <c r="M43" s="85"/>
      <c r="N43" s="85"/>
      <c r="O43" s="246"/>
      <c r="P43"/>
    </row>
    <row r="44" spans="2:16" x14ac:dyDescent="0.35">
      <c r="B44" s="397"/>
      <c r="C44" s="85">
        <v>8</v>
      </c>
      <c r="D44" s="412" t="s">
        <v>3387</v>
      </c>
      <c r="E44" s="85"/>
      <c r="F44" s="248"/>
      <c r="G44" s="248"/>
      <c r="H44" s="85"/>
      <c r="I44" s="85"/>
      <c r="J44" s="85"/>
      <c r="K44" s="85"/>
      <c r="L44" s="85"/>
      <c r="M44" s="85"/>
      <c r="N44" s="85"/>
      <c r="O44" s="246"/>
      <c r="P44"/>
    </row>
    <row r="45" spans="2:16" ht="15" thickBot="1" x14ac:dyDescent="0.4">
      <c r="B45" s="400"/>
      <c r="C45" s="251"/>
      <c r="D45" s="251"/>
      <c r="E45" s="251"/>
      <c r="F45" s="251"/>
      <c r="G45" s="251"/>
      <c r="H45" s="251"/>
      <c r="I45" s="251"/>
      <c r="J45" s="251"/>
      <c r="K45" s="251"/>
      <c r="L45" s="251"/>
      <c r="M45" s="251"/>
      <c r="N45" s="251"/>
      <c r="O45" s="252"/>
      <c r="P45"/>
    </row>
    <row r="46" spans="2:16" x14ac:dyDescent="0.35">
      <c r="B46"/>
      <c r="C46"/>
      <c r="D46"/>
      <c r="E46"/>
      <c r="F46"/>
      <c r="G46"/>
      <c r="H46"/>
      <c r="I46"/>
      <c r="J46"/>
      <c r="K46"/>
      <c r="L46"/>
      <c r="M46"/>
      <c r="N46"/>
      <c r="O46"/>
      <c r="P46"/>
    </row>
  </sheetData>
  <mergeCells count="14">
    <mergeCell ref="D19:N19"/>
    <mergeCell ref="C6:N6"/>
    <mergeCell ref="D8:N8"/>
    <mergeCell ref="D10:N10"/>
    <mergeCell ref="J13:K15"/>
    <mergeCell ref="D17:N17"/>
    <mergeCell ref="D36:N36"/>
    <mergeCell ref="D37:N37"/>
    <mergeCell ref="D38:N38"/>
    <mergeCell ref="K23:L24"/>
    <mergeCell ref="D29:N29"/>
    <mergeCell ref="D31:N31"/>
    <mergeCell ref="D35:N35"/>
    <mergeCell ref="D33:N33"/>
  </mergeCells>
  <pageMargins left="0.31496062992125984" right="0.31496062992125984" top="0.35433070866141736" bottom="0.35433070866141736" header="0.31496062992125984" footer="0.31496062992125984"/>
  <pageSetup paperSize="9" scale="92" orientation="portrait" r:id="rId1"/>
  <headerFooter>
    <oddHeader>&amp;L&amp;"Calibri"&amp;10&amp;K000000 OFFICIAL-SENSITIVE&amp;1#_x000D_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43C3-BC9F-497F-8935-261361CF0704}">
  <sheetPr>
    <tabColor rgb="FF92D050"/>
    <pageSetUpPr fitToPage="1"/>
  </sheetPr>
  <dimension ref="A1:F17"/>
  <sheetViews>
    <sheetView zoomScaleNormal="100" workbookViewId="0">
      <selection activeCell="A2" sqref="A2"/>
    </sheetView>
  </sheetViews>
  <sheetFormatPr defaultRowHeight="14.5" x14ac:dyDescent="0.35"/>
  <cols>
    <col min="1" max="1" width="39.81640625" bestFit="1" customWidth="1"/>
    <col min="2" max="4" width="12.54296875" customWidth="1"/>
    <col min="5" max="5" width="2.81640625" customWidth="1"/>
    <col min="6" max="6" width="12.54296875" customWidth="1"/>
  </cols>
  <sheetData>
    <row r="1" spans="1:6" x14ac:dyDescent="0.35">
      <c r="A1" s="367" t="str">
        <f>'Note names'!A9&amp;" Other trading activities"</f>
        <v>5 Other trading activities</v>
      </c>
    </row>
    <row r="2" spans="1:6" x14ac:dyDescent="0.35">
      <c r="A2" s="7"/>
    </row>
    <row r="3" spans="1:6" x14ac:dyDescent="0.35">
      <c r="A3" s="45"/>
      <c r="B3" s="149"/>
      <c r="C3" s="149"/>
      <c r="D3" s="149" t="str">
        <f>Refs!C7</f>
        <v>2023/24</v>
      </c>
      <c r="E3" s="149"/>
      <c r="F3" s="207" t="str">
        <f>Refs!C8</f>
        <v>2022/23</v>
      </c>
    </row>
    <row r="4" spans="1:6" ht="26" x14ac:dyDescent="0.35">
      <c r="A4" s="476"/>
      <c r="B4" s="149" t="s">
        <v>1538</v>
      </c>
      <c r="C4" s="149" t="s">
        <v>1554</v>
      </c>
      <c r="D4" s="149" t="s">
        <v>2799</v>
      </c>
      <c r="E4" s="149"/>
      <c r="F4" s="475" t="s">
        <v>2799</v>
      </c>
    </row>
    <row r="5" spans="1:6" x14ac:dyDescent="0.35">
      <c r="A5" s="476"/>
      <c r="B5" s="149"/>
      <c r="C5" s="149"/>
      <c r="D5" s="149"/>
      <c r="E5" s="149"/>
      <c r="F5" s="475"/>
    </row>
    <row r="6" spans="1:6" x14ac:dyDescent="0.35">
      <c r="A6" s="42"/>
      <c r="B6" s="200">
        <v>0</v>
      </c>
      <c r="C6" s="200">
        <v>0</v>
      </c>
      <c r="D6" s="200">
        <v>0</v>
      </c>
      <c r="E6" s="149"/>
      <c r="F6" s="201">
        <v>0</v>
      </c>
    </row>
    <row r="7" spans="1:6" x14ac:dyDescent="0.35">
      <c r="A7" s="48" t="s">
        <v>1698</v>
      </c>
      <c r="B7" s="284">
        <f>-SUMIFS(Mapping!$A:$A,Mapping!$K:$K,B$4,Mapping!$M:$M,$A7)</f>
        <v>0</v>
      </c>
      <c r="C7" s="284">
        <f>-SUMIFS(Mapping!$A:$A,Mapping!$K:$K,C$4,Mapping!$M:$M,$A7)</f>
        <v>0</v>
      </c>
      <c r="D7" s="284">
        <f>SUM(B7:C7)</f>
        <v>0</v>
      </c>
      <c r="E7" s="285"/>
      <c r="F7" s="284">
        <f>-SUMIFS(Mapping!$B:$B,Mapping!$M:$M,$A7)</f>
        <v>0</v>
      </c>
    </row>
    <row r="8" spans="1:6" x14ac:dyDescent="0.35">
      <c r="A8" s="48" t="s">
        <v>1705</v>
      </c>
      <c r="B8" s="284">
        <f>-SUMIFS(Mapping!$A:$A,Mapping!$K:$K,B$4,Mapping!$M:$M,$A8)</f>
        <v>0</v>
      </c>
      <c r="C8" s="284">
        <f>-SUMIFS(Mapping!$A:$A,Mapping!$K:$K,C$4,Mapping!$M:$M,$A8)</f>
        <v>0</v>
      </c>
      <c r="D8" s="284">
        <f>SUM(B8:C8)</f>
        <v>0</v>
      </c>
      <c r="E8" s="285"/>
      <c r="F8" s="284">
        <f>-SUMIFS(Mapping!$B:$B,Mapping!$M:$M,$A8)</f>
        <v>0</v>
      </c>
    </row>
    <row r="9" spans="1:6" ht="15" thickBot="1" x14ac:dyDescent="0.4">
      <c r="A9" s="48" t="s">
        <v>1712</v>
      </c>
      <c r="B9" s="284">
        <f>-SUMIFS(Mapping!$A:$A,Mapping!$K:$K,B$4,Mapping!$M:$M,$A9)</f>
        <v>0</v>
      </c>
      <c r="C9" s="284">
        <f>-SUMIFS(Mapping!$A:$A,Mapping!$K:$K,C$4,Mapping!$M:$M,$A9)</f>
        <v>0</v>
      </c>
      <c r="D9" s="284">
        <f>SUM(B9:C9)</f>
        <v>0</v>
      </c>
      <c r="E9" s="285"/>
      <c r="F9" s="284">
        <f>-SUMIFS(Mapping!$B:$B,Mapping!$M:$M,$A9)</f>
        <v>0</v>
      </c>
    </row>
    <row r="10" spans="1:6" ht="15" thickBot="1" x14ac:dyDescent="0.4">
      <c r="A10" s="46"/>
      <c r="B10" s="286">
        <f>SUM(B7:B9)</f>
        <v>0</v>
      </c>
      <c r="C10" s="286">
        <f>SUM(C7:C9)</f>
        <v>0</v>
      </c>
      <c r="D10" s="286">
        <f>SUM(D7:D9)</f>
        <v>0</v>
      </c>
      <c r="E10" s="285"/>
      <c r="F10" s="286">
        <f>SUM(F7:F9)</f>
        <v>0</v>
      </c>
    </row>
    <row r="11" spans="1:6" ht="15" thickTop="1" x14ac:dyDescent="0.35">
      <c r="A11" s="6"/>
      <c r="D11" s="1"/>
    </row>
    <row r="16" spans="1:6" x14ac:dyDescent="0.35">
      <c r="A16" s="478"/>
      <c r="D16" s="478"/>
      <c r="E16" s="478"/>
      <c r="F16" s="478"/>
    </row>
    <row r="17" spans="1:6" x14ac:dyDescent="0.35">
      <c r="A17" s="478"/>
      <c r="D17" s="478"/>
      <c r="E17" s="478"/>
      <c r="F17" s="478"/>
    </row>
  </sheetData>
  <mergeCells count="6">
    <mergeCell ref="F4:F5"/>
    <mergeCell ref="A4:A5"/>
    <mergeCell ref="F16:F17"/>
    <mergeCell ref="A16:A17"/>
    <mergeCell ref="D16:D17"/>
    <mergeCell ref="E16:E17"/>
  </mergeCells>
  <hyperlinks>
    <hyperlink ref="A1" location="'Note names'!A1" display="'Note names'!A1" xr:uid="{5866C90B-15DF-4985-9124-5158AD04966C}"/>
  </hyperlinks>
  <pageMargins left="0.70866141732283472" right="0.70866141732283472" top="0.74803149606299213" bottom="0.74803149606299213" header="0.31496062992125984" footer="0.31496062992125984"/>
  <pageSetup scale="96" orientation="portrait" r:id="rId1"/>
  <headerFooter>
    <oddHeader>&amp;L&amp;"Calibri"&amp;10&amp;K000000 OFFICIAL-SENSITIVE&amp;1#_x000D_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C8BF-B52E-42DB-85AF-496C1789DB9E}">
  <sheetPr>
    <tabColor rgb="FF92D050"/>
  </sheetPr>
  <dimension ref="A1:F16"/>
  <sheetViews>
    <sheetView zoomScaleNormal="100" workbookViewId="0">
      <selection activeCell="A2" sqref="A2"/>
    </sheetView>
  </sheetViews>
  <sheetFormatPr defaultRowHeight="14.5" x14ac:dyDescent="0.35"/>
  <cols>
    <col min="1" max="1" width="24.1796875" customWidth="1"/>
    <col min="2" max="4" width="12.54296875" customWidth="1"/>
    <col min="5" max="5" width="2.1796875" customWidth="1"/>
    <col min="6" max="6" width="12.54296875" customWidth="1"/>
  </cols>
  <sheetData>
    <row r="1" spans="1:6" x14ac:dyDescent="0.35">
      <c r="A1" s="367" t="str">
        <f>'Note names'!A10&amp;" Investment income"</f>
        <v>6 Investment income</v>
      </c>
    </row>
    <row r="2" spans="1:6" x14ac:dyDescent="0.35">
      <c r="A2" s="7"/>
    </row>
    <row r="3" spans="1:6" x14ac:dyDescent="0.35">
      <c r="A3" s="45"/>
      <c r="B3" s="149"/>
      <c r="C3" s="149"/>
      <c r="D3" s="149" t="str">
        <f>Refs!C7</f>
        <v>2023/24</v>
      </c>
      <c r="E3" s="149"/>
      <c r="F3" s="207" t="str">
        <f>Refs!C8</f>
        <v>2022/23</v>
      </c>
    </row>
    <row r="4" spans="1:6" ht="26" x14ac:dyDescent="0.35">
      <c r="B4" s="149" t="s">
        <v>1538</v>
      </c>
      <c r="C4" s="149" t="s">
        <v>1554</v>
      </c>
      <c r="D4" s="149" t="s">
        <v>2799</v>
      </c>
      <c r="E4" s="149"/>
      <c r="F4" s="475" t="s">
        <v>2799</v>
      </c>
    </row>
    <row r="5" spans="1:6" x14ac:dyDescent="0.35">
      <c r="B5" s="149"/>
      <c r="C5" s="149"/>
      <c r="D5" s="149"/>
      <c r="E5" s="149"/>
      <c r="F5" s="475"/>
    </row>
    <row r="6" spans="1:6" x14ac:dyDescent="0.35">
      <c r="B6" s="200">
        <v>0</v>
      </c>
      <c r="C6" s="200">
        <v>0</v>
      </c>
      <c r="D6" s="200">
        <v>0</v>
      </c>
      <c r="E6" s="149"/>
      <c r="F6" s="201">
        <v>0</v>
      </c>
    </row>
    <row r="7" spans="1:6" x14ac:dyDescent="0.35">
      <c r="A7" t="s">
        <v>2823</v>
      </c>
      <c r="B7" s="284">
        <f>-SUMIFS(Mapping!$A:$A,Mapping!$K:$K,B$4,Mapping!$M:$M,$A7)</f>
        <v>0</v>
      </c>
      <c r="C7" s="284">
        <f>-SUMIFS(Mapping!$A:$A,Mapping!$K:$K,C$4,Mapping!$M:$M,$A7)</f>
        <v>0</v>
      </c>
      <c r="D7" s="284">
        <f>B7+C7</f>
        <v>0</v>
      </c>
      <c r="E7" s="285"/>
      <c r="F7" s="284">
        <f>-SUMIFS(Mapping!$B:$B,Mapping!$M:$M,$A7)</f>
        <v>0</v>
      </c>
    </row>
    <row r="8" spans="1:6" ht="15" thickBot="1" x14ac:dyDescent="0.4">
      <c r="A8" t="s">
        <v>1695</v>
      </c>
      <c r="B8" s="284">
        <f>-SUMIFS(Mapping!$A:$A,Mapping!$K:$K,B$4,Mapping!$M:$M,$A8)</f>
        <v>0</v>
      </c>
      <c r="C8" s="284">
        <f>-SUMIFS(Mapping!$A:$A,Mapping!$K:$K,C$4,Mapping!$M:$M,$A8)</f>
        <v>0</v>
      </c>
      <c r="D8" s="284">
        <f>B8+C8</f>
        <v>0</v>
      </c>
      <c r="E8" s="285"/>
      <c r="F8" s="284">
        <f>-SUMIFS(Mapping!$B:$B,Mapping!$M:$M,$A8)</f>
        <v>0</v>
      </c>
    </row>
    <row r="9" spans="1:6" ht="15" thickBot="1" x14ac:dyDescent="0.4">
      <c r="B9" s="286">
        <f>SUM(B7:B8)</f>
        <v>0</v>
      </c>
      <c r="C9" s="286">
        <f>SUM(C7:C8)</f>
        <v>0</v>
      </c>
      <c r="D9" s="286">
        <f>SUM(D7:D8)</f>
        <v>0</v>
      </c>
      <c r="E9" s="285"/>
      <c r="F9" s="286">
        <f>SUM(F7:F8)</f>
        <v>0</v>
      </c>
    </row>
    <row r="10" spans="1:6" ht="15" thickTop="1" x14ac:dyDescent="0.35">
      <c r="D10" s="1"/>
    </row>
    <row r="15" spans="1:6" x14ac:dyDescent="0.35">
      <c r="A15" s="478"/>
      <c r="D15" s="478"/>
      <c r="E15" s="478"/>
      <c r="F15" s="478"/>
    </row>
    <row r="16" spans="1:6" x14ac:dyDescent="0.35">
      <c r="A16" s="478"/>
      <c r="D16" s="478"/>
      <c r="E16" s="478"/>
      <c r="F16" s="478"/>
    </row>
  </sheetData>
  <mergeCells count="5">
    <mergeCell ref="A15:A16"/>
    <mergeCell ref="D15:D16"/>
    <mergeCell ref="E15:E16"/>
    <mergeCell ref="F4:F5"/>
    <mergeCell ref="F15:F16"/>
  </mergeCells>
  <hyperlinks>
    <hyperlink ref="A1" location="'Note names'!A1" display="'Note names'!A1" xr:uid="{188CB53D-2426-4D71-8796-7AC69739F472}"/>
  </hyperlinks>
  <pageMargins left="0.7" right="0.7" top="0.75" bottom="0.75" header="0.3" footer="0.3"/>
  <pageSetup orientation="portrait" r:id="rId1"/>
  <headerFooter>
    <oddHeader>&amp;L&amp;"Calibri"&amp;10&amp;K000000 OFFICIAL-SENSITIVE&amp;1#_x000D_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E7540-A767-45D8-9E0E-DE016D89BA2D}">
  <sheetPr>
    <tabColor rgb="FFFFC000"/>
    <pageSetUpPr fitToPage="1"/>
  </sheetPr>
  <dimension ref="A1:I62"/>
  <sheetViews>
    <sheetView zoomScaleNormal="100" workbookViewId="0">
      <selection activeCell="A2" sqref="A2"/>
    </sheetView>
  </sheetViews>
  <sheetFormatPr defaultRowHeight="14.5" x14ac:dyDescent="0.35"/>
  <cols>
    <col min="1" max="1" width="42" customWidth="1"/>
    <col min="2" max="5" width="12.54296875" customWidth="1"/>
    <col min="6" max="6" width="2" customWidth="1"/>
    <col min="7" max="7" width="12.54296875" customWidth="1"/>
  </cols>
  <sheetData>
    <row r="1" spans="1:9" x14ac:dyDescent="0.35">
      <c r="A1" s="367" t="str">
        <f>'Note names'!A11&amp;" Expenditure"</f>
        <v>7 Expenditure</v>
      </c>
    </row>
    <row r="2" spans="1:9" x14ac:dyDescent="0.35">
      <c r="A2" s="42"/>
      <c r="B2" s="44"/>
      <c r="C2" s="480"/>
      <c r="D2" s="480"/>
      <c r="E2" s="44"/>
      <c r="F2" s="44"/>
      <c r="G2" s="10"/>
    </row>
    <row r="3" spans="1:9" x14ac:dyDescent="0.35">
      <c r="A3" s="42"/>
      <c r="B3" s="44"/>
      <c r="C3" s="480" t="s">
        <v>2827</v>
      </c>
      <c r="D3" s="480"/>
      <c r="E3" s="44"/>
      <c r="F3" s="44"/>
      <c r="G3" s="10"/>
    </row>
    <row r="4" spans="1:9" x14ac:dyDescent="0.35">
      <c r="A4" s="476"/>
      <c r="B4" s="481" t="s">
        <v>1892</v>
      </c>
      <c r="C4" s="481" t="s">
        <v>2121</v>
      </c>
      <c r="D4" s="481" t="s">
        <v>640</v>
      </c>
      <c r="E4" s="89"/>
      <c r="F4" s="89"/>
      <c r="G4" s="208"/>
    </row>
    <row r="5" spans="1:9" x14ac:dyDescent="0.35">
      <c r="A5" s="476"/>
      <c r="B5" s="481"/>
      <c r="C5" s="481"/>
      <c r="D5" s="481"/>
      <c r="E5" s="89" t="s">
        <v>2799</v>
      </c>
      <c r="F5" s="89"/>
      <c r="G5" s="211" t="s">
        <v>2799</v>
      </c>
    </row>
    <row r="6" spans="1:9" x14ac:dyDescent="0.35">
      <c r="A6" s="476"/>
      <c r="B6" s="481"/>
      <c r="C6" s="481"/>
      <c r="D6" s="481"/>
      <c r="E6" s="89" t="str">
        <f>Refs!C7</f>
        <v>2023/24</v>
      </c>
      <c r="F6" s="89"/>
      <c r="G6" s="211" t="str">
        <f>Refs!C8</f>
        <v>2022/23</v>
      </c>
    </row>
    <row r="7" spans="1:9" x14ac:dyDescent="0.35">
      <c r="A7" s="476"/>
      <c r="B7" s="481"/>
      <c r="C7" s="481"/>
      <c r="D7" s="481"/>
      <c r="E7" s="209"/>
      <c r="F7" s="209"/>
      <c r="G7" s="2"/>
    </row>
    <row r="8" spans="1:9" x14ac:dyDescent="0.35">
      <c r="A8" s="42"/>
      <c r="B8" s="210">
        <v>0</v>
      </c>
      <c r="C8" s="210">
        <v>0</v>
      </c>
      <c r="D8" s="210">
        <v>0</v>
      </c>
      <c r="E8" s="209">
        <v>0</v>
      </c>
      <c r="F8" s="209"/>
      <c r="G8" s="212">
        <v>0</v>
      </c>
    </row>
    <row r="9" spans="1:9" x14ac:dyDescent="0.35">
      <c r="A9" s="6" t="s">
        <v>3363</v>
      </c>
      <c r="B9" s="56"/>
      <c r="C9" s="56"/>
      <c r="D9" s="56"/>
      <c r="E9" s="54"/>
      <c r="F9" s="54"/>
      <c r="G9" s="78"/>
    </row>
    <row r="10" spans="1:9" x14ac:dyDescent="0.35">
      <c r="A10" s="407" t="s">
        <v>1895</v>
      </c>
      <c r="B10" s="264">
        <f>SUMIFS(Mapping!$A:$A,Mapping!$K:$K,B$4,Mapping!$M:$M,$A10,Mapping!$N:$N,$A9)</f>
        <v>0</v>
      </c>
      <c r="C10" s="264">
        <f>SUMIFS(Mapping!$A:$A,Mapping!$K:$K,C$4,Mapping!$M:$M,$A10,Mapping!$N:$N,$A9)</f>
        <v>0</v>
      </c>
      <c r="D10" s="264">
        <f>SUMIFS(Mapping!$A:$A,Mapping!$K:$K,D$4,Mapping!$M:$M,$A10,Mapping!$N:$N,$A9)</f>
        <v>0</v>
      </c>
      <c r="E10" s="276">
        <f>SUM(B10:D10)</f>
        <v>0</v>
      </c>
      <c r="F10" s="287"/>
      <c r="G10" s="276">
        <f>SUMIFS(Mapping!$B:$B,Mapping!$M:$M,$A10,Mapping!$N:$N,$A$9)</f>
        <v>0</v>
      </c>
    </row>
    <row r="11" spans="1:9" x14ac:dyDescent="0.35">
      <c r="A11" s="443" t="s">
        <v>3155</v>
      </c>
      <c r="B11" s="264">
        <f>SUMIFS(Mapping!$A:$A,Mapping!$K:$K,B$4,Mapping!$M:$M,$A11,Mapping!$N:$N,$A$9)</f>
        <v>0</v>
      </c>
      <c r="C11" s="264">
        <f>SUMIFS(Mapping!$A:$A,Mapping!$K:$K,C$4,Mapping!$M:$M,$A11,Mapping!$N:$N,$A$9)</f>
        <v>0</v>
      </c>
      <c r="D11" s="264">
        <f>SUMIFS(Mapping!$A:$A,Mapping!$K:$K,D$4,Mapping!$M:$M,$A11,Mapping!$N:$N,$A$9)</f>
        <v>0</v>
      </c>
      <c r="E11" s="276">
        <f>SUM(B11:D11)</f>
        <v>0</v>
      </c>
      <c r="F11" s="287"/>
      <c r="G11" s="276">
        <f>SUMIFS(Mapping!$B:$B,Mapping!$M:$M,$A11,Mapping!$N:$N,$A$9)</f>
        <v>0</v>
      </c>
    </row>
    <row r="12" spans="1:9" x14ac:dyDescent="0.35">
      <c r="A12" s="6" t="s">
        <v>3338</v>
      </c>
      <c r="B12" s="264"/>
      <c r="C12" s="264"/>
      <c r="D12" s="264"/>
      <c r="E12" s="265"/>
      <c r="F12" s="288"/>
      <c r="G12" s="264"/>
    </row>
    <row r="13" spans="1:9" x14ac:dyDescent="0.35">
      <c r="A13" s="407" t="s">
        <v>1895</v>
      </c>
      <c r="B13" s="264">
        <f>SUMIFS(Mapping!$A:$A,Mapping!$K:$K,B$4,Mapping!$M:$M,$A13,Mapping!$N:$N,$A12)</f>
        <v>0</v>
      </c>
      <c r="C13" s="264">
        <f>SUMIFS(Mapping!$A:$A,Mapping!$K:$K,C$4,Mapping!$M:$M,$A13,Mapping!$N:$N,$A12)</f>
        <v>0</v>
      </c>
      <c r="D13" s="264">
        <f>SUMIFS(Mapping!$A:$A,Mapping!$K:$K,D$4,Mapping!$M:$M,$A13,Mapping!$N:$N,$A12)</f>
        <v>0</v>
      </c>
      <c r="E13" s="276">
        <f>SUM(B13:D13)</f>
        <v>0</v>
      </c>
      <c r="F13" s="287"/>
      <c r="G13" s="276">
        <f>SUMIFS(Mapping!$B:$B,Mapping!$M:$M,$A13,Mapping!$N:$N,$A$12)</f>
        <v>0</v>
      </c>
      <c r="I13" s="93"/>
    </row>
    <row r="14" spans="1:9" ht="15" thickBot="1" x14ac:dyDescent="0.4">
      <c r="A14" s="407" t="s">
        <v>3155</v>
      </c>
      <c r="B14" s="264">
        <f>SUMIFS(Mapping!$A:$A,Mapping!$K:$K,B$4,Mapping!$M:$M,$A14,Mapping!$N:$N,$A12)</f>
        <v>0</v>
      </c>
      <c r="C14" s="264">
        <f>SUMIFS(Mapping!$A:$A,Mapping!$K:$K,C$4,Mapping!$M:$M,$A14,Mapping!$N:$N,$A12)</f>
        <v>0</v>
      </c>
      <c r="D14" s="264">
        <f>SUMIFS(Mapping!$A:$A,Mapping!$K:$K,D$4,Mapping!$M:$M,$A14,Mapping!$N:$N,$A12)</f>
        <v>0</v>
      </c>
      <c r="E14" s="276">
        <f>SUM(B14:D14)</f>
        <v>0</v>
      </c>
      <c r="F14" s="287"/>
      <c r="G14" s="276">
        <f>SUMIFS(Mapping!$B:$B,Mapping!$M:$M,$A14,Mapping!$N:$N,$A$12)</f>
        <v>0</v>
      </c>
    </row>
    <row r="15" spans="1:9" ht="15" thickBot="1" x14ac:dyDescent="0.4">
      <c r="A15" s="6" t="s">
        <v>2799</v>
      </c>
      <c r="B15" s="289">
        <f>SUM(B10:B14)</f>
        <v>0</v>
      </c>
      <c r="C15" s="289">
        <f>SUM(C10:C14)</f>
        <v>0</v>
      </c>
      <c r="D15" s="289">
        <f>SUM(D10:D14)</f>
        <v>0</v>
      </c>
      <c r="E15" s="289">
        <f>SUM(E10:E14)</f>
        <v>0</v>
      </c>
      <c r="F15" s="287"/>
      <c r="G15" s="289">
        <f>SUM(G10:G14)</f>
        <v>0</v>
      </c>
    </row>
    <row r="16" spans="1:9" x14ac:dyDescent="0.35">
      <c r="A16" s="42"/>
      <c r="B16" s="297"/>
      <c r="C16" s="297"/>
      <c r="D16" s="297"/>
      <c r="E16" s="276"/>
      <c r="F16" s="287"/>
      <c r="G16" s="276"/>
    </row>
    <row r="17" spans="1:7" x14ac:dyDescent="0.35">
      <c r="A17" s="6" t="s">
        <v>1808</v>
      </c>
      <c r="B17" s="264"/>
      <c r="C17" s="264"/>
      <c r="D17" s="264"/>
      <c r="E17" s="287"/>
      <c r="F17" s="287"/>
      <c r="G17" s="276"/>
    </row>
    <row r="18" spans="1:7" x14ac:dyDescent="0.35">
      <c r="A18" s="407" t="s">
        <v>1895</v>
      </c>
      <c r="B18" s="264">
        <f>SUMIFS(Mapping!$A:$A,Mapping!$K:$K,B$4,Mapping!$M:$M,$A18,Mapping!$R:$R,$A$17)</f>
        <v>0</v>
      </c>
      <c r="C18" s="264">
        <f>SUMIFS(Mapping!$A:$A,Mapping!$K:$K,C$4,Mapping!$M:$M,$A18,Mapping!$R:$R,$A$17)</f>
        <v>0</v>
      </c>
      <c r="D18" s="264">
        <f>SUMIFS(Mapping!$A:$A,Mapping!$K:$K,D$4,Mapping!$M:$M,$A18,Mapping!$R:$R,$A$17)</f>
        <v>0</v>
      </c>
      <c r="E18" s="287">
        <f>SUM(B18:D18)</f>
        <v>0</v>
      </c>
      <c r="F18" s="287"/>
      <c r="G18" s="276">
        <f>SUMIFS(Mapping!$B:$B,Mapping!$M:$M,$A18,Mapping!$R:$R,$A$17)</f>
        <v>0</v>
      </c>
    </row>
    <row r="19" spans="1:7" x14ac:dyDescent="0.35">
      <c r="A19" s="444" t="s">
        <v>3155</v>
      </c>
      <c r="B19" s="264">
        <f>SUMIFS(Mapping!$A:$A,Mapping!$K:$K,B$4,Mapping!$M:$M,$A19,Mapping!$R:$R,$A$17)</f>
        <v>0</v>
      </c>
      <c r="C19" s="264">
        <f>SUMIFS(Mapping!$A:$A,Mapping!$K:$K,C$4,Mapping!$M:$M,$A19,Mapping!$R:$R,$A$17)</f>
        <v>0</v>
      </c>
      <c r="D19" s="264">
        <f>SUMIFS(Mapping!$A:$A,Mapping!$K:$K,D$4,Mapping!$M:$M,$A19,Mapping!$R:$R,$A$17)</f>
        <v>0</v>
      </c>
      <c r="E19" s="287">
        <f>SUM(B19:D19)</f>
        <v>0</v>
      </c>
      <c r="F19" s="287"/>
      <c r="G19" s="276">
        <f>SUMIFS(Mapping!$B:$B,Mapping!$M:$M,$A19,Mapping!$R:$R,$A$17)</f>
        <v>0</v>
      </c>
    </row>
    <row r="20" spans="1:7" x14ac:dyDescent="0.35">
      <c r="A20" s="6" t="s">
        <v>3072</v>
      </c>
      <c r="B20" s="264"/>
      <c r="C20" s="264"/>
      <c r="D20" s="264"/>
      <c r="E20" s="287"/>
      <c r="F20" s="287"/>
      <c r="G20" s="276"/>
    </row>
    <row r="21" spans="1:7" x14ac:dyDescent="0.35">
      <c r="A21" s="407" t="s">
        <v>1895</v>
      </c>
      <c r="B21" s="264">
        <f>SUMIFS(Mapping!$A:$A,Mapping!$K:$K,B$4,Mapping!$O:$O,$A21,Mapping!$R:$R,$A$20)</f>
        <v>0</v>
      </c>
      <c r="C21" s="264">
        <f>SUMIFS(Mapping!$A:$A,Mapping!$K:$K,C$4,Mapping!$O:$O,$A21,Mapping!$R:$R,$A$20)</f>
        <v>0</v>
      </c>
      <c r="D21" s="264">
        <f>SUMIFS(Mapping!$A:$A,Mapping!$K:$K,D$4,Mapping!$O:$O,$A21,Mapping!$R:$R,$A$20)</f>
        <v>0</v>
      </c>
      <c r="E21" s="287">
        <f>SUM(B21:D21)</f>
        <v>0</v>
      </c>
      <c r="F21" s="287"/>
      <c r="G21" s="276">
        <f>SUMIFS(Mapping!$B:$B,Mapping!$O:$O,$A21,Mapping!$R:$R,$A$20)</f>
        <v>0</v>
      </c>
    </row>
    <row r="22" spans="1:7" ht="15" thickBot="1" x14ac:dyDescent="0.4">
      <c r="A22" s="444" t="s">
        <v>3155</v>
      </c>
      <c r="B22" s="264">
        <f>SUMIFS(Mapping!$A:$A,Mapping!$K:$K,B$4,Mapping!$O:$O,$A22,Mapping!$R:$R,$A$20)</f>
        <v>0</v>
      </c>
      <c r="C22" s="264">
        <f>SUMIFS(Mapping!$A:$A,Mapping!$K:$K,C$4,Mapping!$O:$O,$A22,Mapping!$R:$R,$A$20)</f>
        <v>0</v>
      </c>
      <c r="D22" s="264">
        <f>SUMIFS(Mapping!$A:$A,Mapping!$K:$K,D$4,Mapping!$O:$O,$A22,Mapping!$R:$R,$A$20)</f>
        <v>0</v>
      </c>
      <c r="E22" s="287">
        <f>SUM(B22:D22)</f>
        <v>0</v>
      </c>
      <c r="F22" s="287"/>
      <c r="G22" s="276">
        <f>SUMIFS(Mapping!$B:$B,Mapping!$O:$O,$A22,Mapping!$R:$R,$A$20)</f>
        <v>0</v>
      </c>
    </row>
    <row r="23" spans="1:7" ht="15" thickBot="1" x14ac:dyDescent="0.4">
      <c r="A23" s="42"/>
      <c r="B23" s="298">
        <f>SUM(B15:B22)</f>
        <v>0</v>
      </c>
      <c r="C23" s="298">
        <f>SUM(C15:C22)</f>
        <v>0</v>
      </c>
      <c r="D23" s="298">
        <f>SUM(D15:D22)</f>
        <v>0</v>
      </c>
      <c r="E23" s="298">
        <f>SUM(E15:E22)</f>
        <v>0</v>
      </c>
      <c r="F23" s="287"/>
      <c r="G23" s="289">
        <f>SUM(G10:G22)</f>
        <v>0</v>
      </c>
    </row>
    <row r="28" spans="1:7" x14ac:dyDescent="0.35">
      <c r="A28" s="3" t="s">
        <v>2828</v>
      </c>
    </row>
    <row r="29" spans="1:7" x14ac:dyDescent="0.35">
      <c r="A29" t="s">
        <v>2829</v>
      </c>
      <c r="B29" s="4" t="str">
        <f>Refs!C7</f>
        <v>2023/24</v>
      </c>
      <c r="C29" s="2" t="str">
        <f>Refs!C8</f>
        <v>2022/23</v>
      </c>
    </row>
    <row r="30" spans="1:7" x14ac:dyDescent="0.35">
      <c r="B30" s="210">
        <v>0</v>
      </c>
      <c r="C30" s="212">
        <v>0</v>
      </c>
    </row>
    <row r="31" spans="1:7" x14ac:dyDescent="0.35">
      <c r="A31" t="s">
        <v>2830</v>
      </c>
      <c r="B31" s="299">
        <f>Mapping!$A$894+Mapping!$A$895+Mapping!$A$896+Mapping!$A$897</f>
        <v>0</v>
      </c>
      <c r="C31" s="299">
        <f>Mapping!$B$897+Mapping!$B$898+Mapping!$B$899+Mapping!$B$900</f>
        <v>0</v>
      </c>
    </row>
    <row r="32" spans="1:7" x14ac:dyDescent="0.35">
      <c r="B32" s="299"/>
      <c r="C32" s="299"/>
    </row>
    <row r="33" spans="1:4" x14ac:dyDescent="0.35">
      <c r="A33" t="s">
        <v>2588</v>
      </c>
      <c r="B33" s="299">
        <f>'Tangible fixed assets'!K23</f>
        <v>0</v>
      </c>
      <c r="C33" s="300">
        <f>'Tangible fixed assets'!K63</f>
        <v>0</v>
      </c>
    </row>
    <row r="34" spans="1:4" x14ac:dyDescent="0.35">
      <c r="A34" t="s">
        <v>2831</v>
      </c>
      <c r="B34" s="300">
        <f>Mapping!$A$1083</f>
        <v>0</v>
      </c>
      <c r="C34" s="299">
        <f>Mapping!$B$1090</f>
        <v>0</v>
      </c>
    </row>
    <row r="35" spans="1:4" ht="43.5" x14ac:dyDescent="0.35">
      <c r="A35" s="139" t="s">
        <v>2832</v>
      </c>
      <c r="B35" s="300">
        <f>Mapping!$A$1084</f>
        <v>0</v>
      </c>
      <c r="C35" s="299">
        <f>Mapping!$B$1091</f>
        <v>0</v>
      </c>
    </row>
    <row r="36" spans="1:4" x14ac:dyDescent="0.35">
      <c r="A36" t="s">
        <v>2833</v>
      </c>
      <c r="B36" s="300">
        <f>Mapping!A1032</f>
        <v>0</v>
      </c>
      <c r="C36" s="299">
        <f>Mapping!$B$1032</f>
        <v>0</v>
      </c>
    </row>
    <row r="37" spans="1:4" x14ac:dyDescent="0.35">
      <c r="A37" t="s">
        <v>2834</v>
      </c>
      <c r="B37" s="300">
        <f>Mapping!$A$1033+Mapping!$A$1034</f>
        <v>0</v>
      </c>
      <c r="C37" s="299">
        <f>Mapping!$B$1033+Mapping!$B$1034</f>
        <v>0</v>
      </c>
    </row>
    <row r="41" spans="1:4" x14ac:dyDescent="0.35">
      <c r="A41" t="s">
        <v>2835</v>
      </c>
    </row>
    <row r="42" spans="1:4" x14ac:dyDescent="0.35">
      <c r="A42" t="s">
        <v>2836</v>
      </c>
    </row>
    <row r="43" spans="1:4" ht="43.5" x14ac:dyDescent="0.35">
      <c r="B43" s="76" t="s">
        <v>2837</v>
      </c>
      <c r="C43" s="3" t="s">
        <v>2838</v>
      </c>
      <c r="D43" s="3" t="s">
        <v>2839</v>
      </c>
    </row>
    <row r="44" spans="1:4" x14ac:dyDescent="0.35">
      <c r="A44" t="s">
        <v>2840</v>
      </c>
    </row>
    <row r="46" spans="1:4" x14ac:dyDescent="0.35">
      <c r="A46" t="s">
        <v>2841</v>
      </c>
    </row>
    <row r="48" spans="1:4" x14ac:dyDescent="0.35">
      <c r="A48" t="s">
        <v>2842</v>
      </c>
    </row>
    <row r="50" spans="1:5" x14ac:dyDescent="0.35">
      <c r="A50" t="s">
        <v>2843</v>
      </c>
    </row>
    <row r="52" spans="1:5" x14ac:dyDescent="0.35">
      <c r="A52" t="s">
        <v>2844</v>
      </c>
    </row>
    <row r="54" spans="1:5" x14ac:dyDescent="0.35">
      <c r="A54" t="s">
        <v>2845</v>
      </c>
    </row>
    <row r="57" spans="1:5" x14ac:dyDescent="0.35">
      <c r="B57" s="3" t="s">
        <v>2836</v>
      </c>
      <c r="C57" s="3" t="s">
        <v>2846</v>
      </c>
      <c r="D57" s="3"/>
    </row>
    <row r="58" spans="1:5" x14ac:dyDescent="0.35">
      <c r="B58" s="3"/>
      <c r="C58" s="3" t="s">
        <v>2838</v>
      </c>
      <c r="D58" s="3" t="s">
        <v>2847</v>
      </c>
    </row>
    <row r="59" spans="1:5" x14ac:dyDescent="0.35">
      <c r="A59" t="s">
        <v>2848</v>
      </c>
    </row>
    <row r="61" spans="1:5" x14ac:dyDescent="0.35">
      <c r="A61" s="479" t="s">
        <v>3402</v>
      </c>
      <c r="B61" s="479"/>
      <c r="C61" s="479"/>
      <c r="D61" s="479"/>
      <c r="E61" s="479"/>
    </row>
    <row r="62" spans="1:5" x14ac:dyDescent="0.35">
      <c r="A62" s="479"/>
      <c r="B62" s="479"/>
      <c r="C62" s="479"/>
      <c r="D62" s="479"/>
      <c r="E62" s="479"/>
    </row>
  </sheetData>
  <mergeCells count="7">
    <mergeCell ref="A61:E62"/>
    <mergeCell ref="C2:D2"/>
    <mergeCell ref="C3:D3"/>
    <mergeCell ref="A4:A7"/>
    <mergeCell ref="B4:B7"/>
    <mergeCell ref="C4:C7"/>
    <mergeCell ref="D4:D7"/>
  </mergeCells>
  <phoneticPr fontId="25" type="noConversion"/>
  <hyperlinks>
    <hyperlink ref="A1" location="'Note names'!A1" display="'Note names'!A1" xr:uid="{A59323F0-AD8F-4CFE-B7E0-42E049AB4B43}"/>
  </hyperlinks>
  <pageMargins left="0.70866141732283472" right="0.70866141732283472" top="0.74803149606299213" bottom="0.74803149606299213" header="0.31496062992125984" footer="0.31496062992125984"/>
  <pageSetup scale="71" orientation="portrait" r:id="rId1"/>
  <headerFooter>
    <oddHeader>&amp;L&amp;"Calibri"&amp;10&amp;K000000 OFFICIAL-SENSITIVE&amp;1#_x000D_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CCB0-78DE-43C9-933B-24E27D4750DA}">
  <sheetPr>
    <tabColor rgb="FFFF0000"/>
    <pageSetUpPr fitToPage="1"/>
  </sheetPr>
  <dimension ref="A1:I8"/>
  <sheetViews>
    <sheetView zoomScaleNormal="100" workbookViewId="0">
      <selection activeCell="A2" sqref="A2"/>
    </sheetView>
  </sheetViews>
  <sheetFormatPr defaultRowHeight="14.5" x14ac:dyDescent="0.35"/>
  <cols>
    <col min="1" max="1" width="24" customWidth="1"/>
    <col min="2" max="2" width="11.54296875" style="1" customWidth="1"/>
    <col min="3" max="3" width="3.81640625" style="1" customWidth="1"/>
    <col min="4" max="4" width="11.54296875" style="1" customWidth="1"/>
    <col min="5" max="5" width="3.1796875" style="1" customWidth="1"/>
    <col min="6" max="6" width="11.54296875" style="1" customWidth="1"/>
    <col min="7" max="7" width="3.54296875" style="1" customWidth="1"/>
    <col min="8" max="9" width="11.54296875" style="1" customWidth="1"/>
  </cols>
  <sheetData>
    <row r="1" spans="1:8" x14ac:dyDescent="0.35">
      <c r="A1" s="367" t="str">
        <f>'Note names'!A12&amp;" Analysis of grant expenditure"</f>
        <v>8 Analysis of grant expenditure</v>
      </c>
    </row>
    <row r="2" spans="1:8" x14ac:dyDescent="0.35">
      <c r="A2" s="7"/>
    </row>
    <row r="3" spans="1:8" x14ac:dyDescent="0.35">
      <c r="A3" s="476"/>
      <c r="B3" s="213" t="s">
        <v>2824</v>
      </c>
      <c r="C3" s="213"/>
      <c r="D3" s="213" t="s">
        <v>2825</v>
      </c>
      <c r="E3" s="216"/>
      <c r="F3" s="214" t="str">
        <f>Refs!C7</f>
        <v>2023/24</v>
      </c>
      <c r="G3" s="213"/>
      <c r="H3" s="215" t="str">
        <f>Refs!C8</f>
        <v>2022/23</v>
      </c>
    </row>
    <row r="4" spans="1:8" x14ac:dyDescent="0.35">
      <c r="A4" s="476"/>
      <c r="B4" s="213" t="s">
        <v>35</v>
      </c>
      <c r="C4" s="213"/>
      <c r="D4" s="213" t="s">
        <v>35</v>
      </c>
      <c r="E4" s="216"/>
      <c r="F4" s="213" t="s">
        <v>2799</v>
      </c>
      <c r="G4" s="213"/>
      <c r="H4" s="215" t="s">
        <v>2799</v>
      </c>
    </row>
    <row r="5" spans="1:8" x14ac:dyDescent="0.35">
      <c r="A5" s="42"/>
      <c r="B5" s="304" t="s">
        <v>2812</v>
      </c>
      <c r="C5" s="213"/>
      <c r="D5" s="304" t="s">
        <v>2812</v>
      </c>
      <c r="E5" s="216"/>
      <c r="F5" s="304" t="s">
        <v>2812</v>
      </c>
      <c r="G5" s="213"/>
      <c r="H5" s="305" t="s">
        <v>2812</v>
      </c>
    </row>
    <row r="6" spans="1:8" ht="38" thickBot="1" x14ac:dyDescent="0.4">
      <c r="A6" s="48" t="s">
        <v>2826</v>
      </c>
      <c r="B6" s="284"/>
      <c r="C6" s="301"/>
      <c r="D6" s="284"/>
      <c r="E6" s="302"/>
      <c r="F6" s="284"/>
      <c r="G6" s="285"/>
      <c r="H6" s="284"/>
    </row>
    <row r="7" spans="1:8" ht="15" thickBot="1" x14ac:dyDescent="0.4">
      <c r="A7" s="46"/>
      <c r="B7" s="286">
        <f>SUM(B6)</f>
        <v>0</v>
      </c>
      <c r="C7" s="302"/>
      <c r="D7" s="286">
        <f>SUM(D6)</f>
        <v>0</v>
      </c>
      <c r="E7" s="302"/>
      <c r="F7" s="303">
        <f>SUM(B7:D7)</f>
        <v>0</v>
      </c>
      <c r="G7" s="285"/>
      <c r="H7" s="286">
        <f>SUM(H5:H6)</f>
        <v>0</v>
      </c>
    </row>
    <row r="8" spans="1:8" ht="15" thickTop="1" x14ac:dyDescent="0.35"/>
  </sheetData>
  <mergeCells count="1">
    <mergeCell ref="A3:A4"/>
  </mergeCells>
  <hyperlinks>
    <hyperlink ref="A1" location="'Note names'!A1" display="'Note names'!A1" xr:uid="{76E0E88C-080C-4BD3-9B64-A5FBF0FE9EC9}"/>
  </hyperlinks>
  <pageMargins left="0.70866141732283472" right="0.70866141732283472" top="0.74803149606299213" bottom="0.74803149606299213" header="0.31496062992125984" footer="0.31496062992125984"/>
  <pageSetup orientation="portrait" r:id="rId1"/>
  <headerFooter>
    <oddHeader>&amp;L&amp;"Calibri"&amp;10&amp;K000000 OFFICIAL-SENSITIVE&amp;1#_x000D_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C901-1EB3-4EE4-B41F-D26531FBB689}">
  <sheetPr>
    <tabColor rgb="FF92D050"/>
    <pageSetUpPr fitToPage="1"/>
  </sheetPr>
  <dimension ref="A1:G44"/>
  <sheetViews>
    <sheetView zoomScaleNormal="100" workbookViewId="0">
      <selection activeCell="A2" sqref="A2"/>
    </sheetView>
  </sheetViews>
  <sheetFormatPr defaultRowHeight="14.5" x14ac:dyDescent="0.35"/>
  <cols>
    <col min="1" max="1" width="37.81640625" customWidth="1"/>
    <col min="2" max="6" width="12.54296875" style="1" customWidth="1"/>
    <col min="7" max="7" width="11.54296875" style="1" customWidth="1"/>
  </cols>
  <sheetData>
    <row r="1" spans="1:6" x14ac:dyDescent="0.35">
      <c r="A1" s="367" t="str">
        <f>'Note names'!A13&amp;" Charitable activities"</f>
        <v>9 Charitable activities</v>
      </c>
      <c r="B1" s="217"/>
    </row>
    <row r="2" spans="1:6" x14ac:dyDescent="0.35">
      <c r="A2" s="7"/>
      <c r="B2" s="218"/>
    </row>
    <row r="3" spans="1:6" x14ac:dyDescent="0.35">
      <c r="A3" s="43"/>
      <c r="B3" s="219"/>
      <c r="C3" s="108"/>
      <c r="D3" s="108"/>
      <c r="E3" s="227" t="str">
        <f>Refs!C7</f>
        <v>2023/24</v>
      </c>
      <c r="F3" s="216" t="str">
        <f>Refs!C8</f>
        <v>2022/23</v>
      </c>
    </row>
    <row r="4" spans="1:6" x14ac:dyDescent="0.35">
      <c r="A4" s="43"/>
      <c r="B4" s="219"/>
      <c r="C4" s="108"/>
      <c r="D4" s="108"/>
      <c r="E4" s="210">
        <v>0</v>
      </c>
      <c r="F4" s="212">
        <v>0</v>
      </c>
    </row>
    <row r="5" spans="1:6" x14ac:dyDescent="0.35">
      <c r="A5" s="13"/>
      <c r="B5" s="220"/>
      <c r="C5" s="221"/>
      <c r="D5" s="221"/>
      <c r="E5" s="221"/>
      <c r="F5" s="222"/>
    </row>
    <row r="6" spans="1:6" ht="25.5" customHeight="1" x14ac:dyDescent="0.35">
      <c r="A6" s="49" t="s">
        <v>2849</v>
      </c>
      <c r="B6" s="223"/>
      <c r="C6" s="9"/>
      <c r="D6" s="9"/>
      <c r="E6" s="306">
        <f>Expenditure!E13</f>
        <v>0</v>
      </c>
      <c r="F6" s="306">
        <f>Expenditure!G13</f>
        <v>0</v>
      </c>
    </row>
    <row r="7" spans="1:6" ht="25.5" customHeight="1" x14ac:dyDescent="0.35">
      <c r="A7" s="49" t="s">
        <v>3073</v>
      </c>
      <c r="B7" s="223"/>
      <c r="C7" s="9"/>
      <c r="D7" s="9"/>
      <c r="E7" s="306">
        <f>Expenditure!E18</f>
        <v>0</v>
      </c>
      <c r="F7" s="306">
        <f>Expenditure!G18</f>
        <v>0</v>
      </c>
    </row>
    <row r="8" spans="1:6" ht="25.5" customHeight="1" x14ac:dyDescent="0.35">
      <c r="A8" s="49" t="s">
        <v>3074</v>
      </c>
      <c r="B8" s="223"/>
      <c r="C8" s="9"/>
      <c r="D8" s="9"/>
      <c r="E8" s="306">
        <f>Expenditure!E21</f>
        <v>0</v>
      </c>
      <c r="F8" s="306">
        <f>Expenditure!G21</f>
        <v>0</v>
      </c>
    </row>
    <row r="9" spans="1:6" ht="25.5" customHeight="1" x14ac:dyDescent="0.35">
      <c r="A9" s="49" t="s">
        <v>2850</v>
      </c>
      <c r="B9" s="223"/>
      <c r="C9" s="9"/>
      <c r="D9" s="9"/>
      <c r="E9" s="306">
        <f>Expenditure!E10</f>
        <v>0</v>
      </c>
      <c r="F9" s="306">
        <f>Expenditure!G10</f>
        <v>0</v>
      </c>
    </row>
    <row r="10" spans="1:6" ht="25.5" customHeight="1" x14ac:dyDescent="0.35">
      <c r="A10" s="49" t="s">
        <v>2851</v>
      </c>
      <c r="B10" s="223"/>
      <c r="C10" s="9"/>
      <c r="D10" s="9"/>
      <c r="E10" s="306">
        <f>Expenditure!E14</f>
        <v>0</v>
      </c>
      <c r="F10" s="306">
        <f>Expenditure!G14</f>
        <v>0</v>
      </c>
    </row>
    <row r="11" spans="1:6" ht="25.5" customHeight="1" x14ac:dyDescent="0.35">
      <c r="A11" s="49" t="s">
        <v>3075</v>
      </c>
      <c r="B11" s="223"/>
      <c r="C11" s="9"/>
      <c r="D11" s="9"/>
      <c r="E11" s="306">
        <f>Expenditure!E19</f>
        <v>0</v>
      </c>
      <c r="F11" s="306">
        <f>Expenditure!G19</f>
        <v>0</v>
      </c>
    </row>
    <row r="12" spans="1:6" ht="25.5" customHeight="1" x14ac:dyDescent="0.35">
      <c r="A12" s="49" t="s">
        <v>3076</v>
      </c>
      <c r="B12" s="223"/>
      <c r="C12" s="9"/>
      <c r="D12" s="9"/>
      <c r="E12" s="306">
        <f>Expenditure!E22</f>
        <v>0</v>
      </c>
      <c r="F12" s="306">
        <f>Expenditure!G22</f>
        <v>0</v>
      </c>
    </row>
    <row r="13" spans="1:6" ht="25.5" customHeight="1" thickBot="1" x14ac:dyDescent="0.4">
      <c r="A13" s="49" t="s">
        <v>2852</v>
      </c>
      <c r="B13" s="223"/>
      <c r="C13" s="9"/>
      <c r="D13" s="9"/>
      <c r="E13" s="307">
        <f>Expenditure!E11</f>
        <v>0</v>
      </c>
      <c r="F13" s="307">
        <f>Expenditure!G11</f>
        <v>0</v>
      </c>
    </row>
    <row r="14" spans="1:6" ht="15" thickBot="1" x14ac:dyDescent="0.4">
      <c r="A14" s="49"/>
      <c r="B14" s="223"/>
      <c r="C14" s="9"/>
      <c r="D14" s="9"/>
      <c r="E14" s="307">
        <f>SUM(E6:E13)</f>
        <v>0</v>
      </c>
      <c r="F14" s="307">
        <f>SUM(F6:F13)</f>
        <v>0</v>
      </c>
    </row>
    <row r="15" spans="1:6" x14ac:dyDescent="0.35">
      <c r="A15" s="49"/>
      <c r="B15" s="223"/>
      <c r="C15" s="221"/>
      <c r="D15" s="221"/>
      <c r="E15" s="221"/>
      <c r="F15" s="222"/>
    </row>
    <row r="16" spans="1:6" x14ac:dyDescent="0.35">
      <c r="A16" s="43" t="s">
        <v>2853</v>
      </c>
      <c r="B16" s="226"/>
      <c r="C16" s="224"/>
      <c r="D16" s="224"/>
      <c r="E16" s="227" t="str">
        <f>Refs!C7</f>
        <v>2023/24</v>
      </c>
      <c r="F16" s="216" t="str">
        <f>Refs!C8</f>
        <v>2022/23</v>
      </c>
    </row>
    <row r="17" spans="1:6" ht="26" x14ac:dyDescent="0.35">
      <c r="A17" s="13"/>
      <c r="B17" s="227" t="s">
        <v>2854</v>
      </c>
      <c r="C17" s="227" t="s">
        <v>1808</v>
      </c>
      <c r="D17" s="227" t="s">
        <v>1897</v>
      </c>
      <c r="E17" s="227" t="s">
        <v>2799</v>
      </c>
      <c r="F17" s="216" t="s">
        <v>2799</v>
      </c>
    </row>
    <row r="18" spans="1:6" x14ac:dyDescent="0.35">
      <c r="A18" s="43"/>
      <c r="B18" s="212">
        <v>0</v>
      </c>
      <c r="C18" s="212">
        <v>0</v>
      </c>
      <c r="D18" s="212">
        <v>0</v>
      </c>
      <c r="E18" s="212">
        <v>0</v>
      </c>
      <c r="F18" s="212">
        <v>0</v>
      </c>
    </row>
    <row r="19" spans="1:6" ht="22.5" customHeight="1" x14ac:dyDescent="0.35">
      <c r="A19" s="49" t="s">
        <v>1896</v>
      </c>
      <c r="B19" s="264">
        <f>SUMIFS(Mapping!$A:$A,Mapping!$P:$P,A19,Mapping!$R:$R,B$31)</f>
        <v>0</v>
      </c>
      <c r="C19" s="264">
        <f>SUMIFS(Mapping!$A:$A,Mapping!$P:$P,A19,Mapping!$R:$R,C$17)</f>
        <v>0</v>
      </c>
      <c r="D19" s="264">
        <f>SUMIFS(Mapping!$A:$A,Mapping!$P:$P,A19,Mapping!$R:$R,D$17)</f>
        <v>0</v>
      </c>
      <c r="E19" s="306">
        <f t="shared" ref="E19:E25" si="0">SUM(B19:D19)</f>
        <v>0</v>
      </c>
      <c r="F19" s="308">
        <f>SUMIFS(Mapping!$B:$B,Mapping!$P:$P,A19)</f>
        <v>0</v>
      </c>
    </row>
    <row r="20" spans="1:6" ht="22.5" customHeight="1" x14ac:dyDescent="0.35">
      <c r="A20" s="49" t="s">
        <v>2589</v>
      </c>
      <c r="B20" s="264">
        <f>SUMIFS(Mapping!$A:$A,Mapping!$P:$P,A20,Mapping!$R:$R,B$31)</f>
        <v>0</v>
      </c>
      <c r="C20" s="264">
        <f>SUMIFS(Mapping!$A:$A,Mapping!$P:$P,A20,Mapping!$R:$R,C$17)</f>
        <v>0</v>
      </c>
      <c r="D20" s="264">
        <f>SUMIFS(Mapping!$A:$A,Mapping!$P:$P,A20,Mapping!$R:$R,D$17)</f>
        <v>0</v>
      </c>
      <c r="E20" s="306">
        <f t="shared" si="0"/>
        <v>0</v>
      </c>
      <c r="F20" s="308">
        <f>SUMIFS(Mapping!$B:$B,Mapping!$P:$P,A20)</f>
        <v>0</v>
      </c>
    </row>
    <row r="21" spans="1:6" ht="22.5" customHeight="1" x14ac:dyDescent="0.35">
      <c r="A21" s="49" t="s">
        <v>2317</v>
      </c>
      <c r="B21" s="264">
        <f>SUMIFS(Mapping!$A:$A,Mapping!$P:$P,A21,Mapping!$R:$R,B$31)</f>
        <v>0</v>
      </c>
      <c r="C21" s="264">
        <f>SUMIFS(Mapping!$A:$A,Mapping!$P:$P,A21,Mapping!$R:$R,C$17)</f>
        <v>0</v>
      </c>
      <c r="D21" s="264">
        <f>SUMIFS(Mapping!$A:$A,Mapping!$P:$P,A21,Mapping!$R:$R,D$17)</f>
        <v>0</v>
      </c>
      <c r="E21" s="306">
        <f t="shared" si="0"/>
        <v>0</v>
      </c>
      <c r="F21" s="308">
        <f>SUMIFS(Mapping!$B:$B,Mapping!$P:$P,A21)</f>
        <v>0</v>
      </c>
    </row>
    <row r="22" spans="1:6" ht="22.5" customHeight="1" x14ac:dyDescent="0.35">
      <c r="A22" s="49" t="s">
        <v>2306</v>
      </c>
      <c r="B22" s="264">
        <f>SUMIFS(Mapping!$A:$A,Mapping!$P:$P,A22,Mapping!$R:$R,B$31)</f>
        <v>0</v>
      </c>
      <c r="C22" s="264">
        <f>SUMIFS(Mapping!$A:$A,Mapping!$P:$P,A22,Mapping!$R:$R,C$17)</f>
        <v>0</v>
      </c>
      <c r="D22" s="264">
        <f>SUMIFS(Mapping!$A:$A,Mapping!$P:$P,A22,Mapping!$R:$R,D$17)</f>
        <v>0</v>
      </c>
      <c r="E22" s="306">
        <f t="shared" si="0"/>
        <v>0</v>
      </c>
      <c r="F22" s="308">
        <f>SUMIFS(Mapping!$B:$B,Mapping!$P:$P,A22)</f>
        <v>0</v>
      </c>
    </row>
    <row r="23" spans="1:6" ht="22.5" customHeight="1" x14ac:dyDescent="0.35">
      <c r="A23" s="49" t="s">
        <v>2057</v>
      </c>
      <c r="B23" s="264">
        <f>SUMIFS(Mapping!$A:$A,Mapping!$P:$P,A23,Mapping!$R:$R,B$31)</f>
        <v>0</v>
      </c>
      <c r="C23" s="264">
        <f>SUMIFS(Mapping!$A:$A,Mapping!$P:$P,A23,Mapping!$R:$R,C$17)</f>
        <v>0</v>
      </c>
      <c r="D23" s="264">
        <f>SUMIFS(Mapping!$A:$A,Mapping!$P:$P,A23,Mapping!$R:$R,D$17)</f>
        <v>0</v>
      </c>
      <c r="E23" s="306">
        <f t="shared" si="0"/>
        <v>0</v>
      </c>
      <c r="F23" s="308">
        <f>SUMIFS(Mapping!$B:$B,Mapping!$P:$P,A23)</f>
        <v>0</v>
      </c>
    </row>
    <row r="24" spans="1:6" ht="22.5" customHeight="1" x14ac:dyDescent="0.35">
      <c r="A24" s="49" t="s">
        <v>2065</v>
      </c>
      <c r="B24" s="264">
        <f>SUMIFS(Mapping!$A:$A,Mapping!$P:$P,A24,Mapping!$R:$R,B$31)</f>
        <v>0</v>
      </c>
      <c r="C24" s="264">
        <f>SUMIFS(Mapping!$A:$A,Mapping!$P:$P,A24,Mapping!$R:$R,C$17)</f>
        <v>0</v>
      </c>
      <c r="D24" s="264">
        <f>SUMIFS(Mapping!$A:$A,Mapping!$P:$P,A24,Mapping!$R:$R,D$17)</f>
        <v>0</v>
      </c>
      <c r="E24" s="306">
        <f t="shared" si="0"/>
        <v>0</v>
      </c>
      <c r="F24" s="308">
        <f>SUMIFS(Mapping!$B:$B,Mapping!$P:$P,A24)</f>
        <v>0</v>
      </c>
    </row>
    <row r="25" spans="1:6" ht="22.5" customHeight="1" x14ac:dyDescent="0.35">
      <c r="A25" s="49" t="s">
        <v>2285</v>
      </c>
      <c r="B25" s="264">
        <f>SUMIFS(Mapping!$A:$A,Mapping!$P:$P,A25,Mapping!$R:$R,B$31)</f>
        <v>0</v>
      </c>
      <c r="C25" s="264">
        <f>SUMIFS(Mapping!$A:$A,Mapping!$P:$P,A25,Mapping!$R:$R,C$17)</f>
        <v>0</v>
      </c>
      <c r="D25" s="264">
        <f>SUMIFS(Mapping!$A:$A,Mapping!$P:$P,A25,Mapping!$R:$R,D$17)</f>
        <v>0</v>
      </c>
      <c r="E25" s="306">
        <f t="shared" si="0"/>
        <v>0</v>
      </c>
      <c r="F25" s="308">
        <f>SUMIFS(Mapping!$B:$B,Mapping!$P:$P,A25)</f>
        <v>0</v>
      </c>
    </row>
    <row r="26" spans="1:6" ht="15" thickBot="1" x14ac:dyDescent="0.4">
      <c r="A26" s="49"/>
      <c r="B26" s="309">
        <f>SUMIFS(Mapping!$A:$A,Mapping!$P:$P,A26,Mapping!$R:$R,B$31)</f>
        <v>0</v>
      </c>
      <c r="C26" s="309">
        <f>SUMIFS(Mapping!$A:$A,Mapping!$P:$P,A26,Mapping!$R:$R,C$17)</f>
        <v>0</v>
      </c>
      <c r="D26" s="309">
        <f>SUMIFS(Mapping!$A:$A,Mapping!$P:$P,A26,Mapping!$R:$R,D$17)</f>
        <v>0</v>
      </c>
      <c r="E26" s="307">
        <f>SUM(B26:D26)</f>
        <v>0</v>
      </c>
      <c r="F26" s="309">
        <f>SUMIFS(Mapping!$B:$B,Mapping!$P:$P,A26)</f>
        <v>0</v>
      </c>
    </row>
    <row r="27" spans="1:6" ht="15" thickBot="1" x14ac:dyDescent="0.4">
      <c r="A27" s="43" t="s">
        <v>3056</v>
      </c>
      <c r="B27" s="307">
        <f>SUM(B19:B26)</f>
        <v>0</v>
      </c>
      <c r="C27" s="307">
        <f>SUM(C19:C26)</f>
        <v>0</v>
      </c>
      <c r="D27" s="307">
        <f>SUM(D19:D26)</f>
        <v>0</v>
      </c>
      <c r="E27" s="307">
        <f>SUM(E19:E26)</f>
        <v>0</v>
      </c>
      <c r="F27" s="309">
        <f>SUM(F19:F26)</f>
        <v>0</v>
      </c>
    </row>
    <row r="28" spans="1:6" x14ac:dyDescent="0.35">
      <c r="A28" s="49"/>
      <c r="B28" s="223"/>
      <c r="C28" s="224"/>
      <c r="D28" s="224"/>
      <c r="E28" s="221"/>
      <c r="F28" s="222"/>
    </row>
    <row r="29" spans="1:6" x14ac:dyDescent="0.35">
      <c r="A29" s="49"/>
      <c r="B29" s="223"/>
      <c r="C29" s="221"/>
      <c r="D29" s="221"/>
      <c r="E29" s="221"/>
      <c r="F29" s="222"/>
    </row>
    <row r="30" spans="1:6" ht="26.25" customHeight="1" x14ac:dyDescent="0.35">
      <c r="A30" s="43" t="s">
        <v>2856</v>
      </c>
      <c r="B30" s="226"/>
      <c r="C30" s="224"/>
      <c r="D30" s="224"/>
      <c r="E30" s="227" t="str">
        <f>Refs!C7</f>
        <v>2023/24</v>
      </c>
      <c r="F30" s="216" t="str">
        <f>Refs!C8</f>
        <v>2022/23</v>
      </c>
    </row>
    <row r="31" spans="1:6" ht="37.5" customHeight="1" x14ac:dyDescent="0.35">
      <c r="A31" s="13"/>
      <c r="B31" s="227" t="s">
        <v>2854</v>
      </c>
      <c r="C31" s="227" t="s">
        <v>1808</v>
      </c>
      <c r="D31" s="227" t="s">
        <v>1897</v>
      </c>
      <c r="E31" s="227" t="s">
        <v>2799</v>
      </c>
      <c r="F31" s="216" t="s">
        <v>2799</v>
      </c>
    </row>
    <row r="32" spans="1:6" ht="23.25" customHeight="1" x14ac:dyDescent="0.35">
      <c r="A32" s="43"/>
      <c r="B32" s="212">
        <v>0</v>
      </c>
      <c r="C32" s="212">
        <v>0</v>
      </c>
      <c r="D32" s="212">
        <v>0</v>
      </c>
      <c r="E32" s="212">
        <v>0</v>
      </c>
      <c r="F32" s="212">
        <v>0</v>
      </c>
    </row>
    <row r="33" spans="1:6" ht="25.5" customHeight="1" x14ac:dyDescent="0.35">
      <c r="A33" s="49" t="s">
        <v>1928</v>
      </c>
      <c r="B33" s="264">
        <f>SUMIFS(Mapping!$A:$A,Mapping!$P:$P,A33,Mapping!$R:$R,B$31)</f>
        <v>0</v>
      </c>
      <c r="C33" s="264">
        <f>SUMIFS(Mapping!$A:$A,Mapping!$P:$P,A33,Mapping!$R:$R,C$31)</f>
        <v>0</v>
      </c>
      <c r="D33" s="264">
        <f>SUMIFS(Mapping!$A:$A,Mapping!$P:$P,A33,Mapping!$R:$R,D$31)</f>
        <v>0</v>
      </c>
      <c r="E33" s="287">
        <f t="shared" ref="E33:E39" si="1">SUM(B33:D33)</f>
        <v>0</v>
      </c>
      <c r="F33" s="276">
        <f>SUMIFS(Mapping!$B:$B,Mapping!$P:$P,A33)</f>
        <v>0</v>
      </c>
    </row>
    <row r="34" spans="1:6" ht="25.5" customHeight="1" x14ac:dyDescent="0.35">
      <c r="A34" s="49" t="s">
        <v>2666</v>
      </c>
      <c r="B34" s="264">
        <f>SUMIFS(Mapping!$A:$A,Mapping!$P:$P,A34,Mapping!$R:$R,B$31)</f>
        <v>0</v>
      </c>
      <c r="C34" s="264">
        <f>SUMIFS(Mapping!$A:$A,Mapping!$P:$P,A34,Mapping!$R:$R,C$31)</f>
        <v>0</v>
      </c>
      <c r="D34" s="264">
        <f>SUMIFS(Mapping!$A:$A,Mapping!$P:$P,A34,Mapping!$R:$R,D$31)</f>
        <v>0</v>
      </c>
      <c r="E34" s="287">
        <f t="shared" si="1"/>
        <v>0</v>
      </c>
      <c r="F34" s="276">
        <f>SUMIFS(Mapping!$B:$B,Mapping!$P:$P,A34)</f>
        <v>0</v>
      </c>
    </row>
    <row r="35" spans="1:6" ht="25.5" customHeight="1" x14ac:dyDescent="0.35">
      <c r="A35" s="49" t="s">
        <v>2326</v>
      </c>
      <c r="B35" s="264">
        <f>SUMIFS(Mapping!$A:$A,Mapping!$P:$P,A35,Mapping!$R:$R,B$31)</f>
        <v>0</v>
      </c>
      <c r="C35" s="264">
        <f>SUMIFS(Mapping!$A:$A,Mapping!$P:$P,A35,Mapping!$R:$R,C$31)</f>
        <v>0</v>
      </c>
      <c r="D35" s="264">
        <f>SUMIFS(Mapping!$A:$A,Mapping!$P:$P,A35,Mapping!$R:$R,D$31)</f>
        <v>0</v>
      </c>
      <c r="E35" s="287">
        <f t="shared" si="1"/>
        <v>0</v>
      </c>
      <c r="F35" s="276">
        <f>SUMIFS(Mapping!$B:$B,Mapping!$P:$P,A35)</f>
        <v>0</v>
      </c>
    </row>
    <row r="36" spans="1:6" ht="25.5" customHeight="1" x14ac:dyDescent="0.35">
      <c r="A36" s="49" t="s">
        <v>2122</v>
      </c>
      <c r="B36" s="264">
        <f>SUMIFS(Mapping!$A:$A,Mapping!$P:$P,A36,Mapping!$R:$R,B$31)</f>
        <v>0</v>
      </c>
      <c r="C36" s="264">
        <f>SUMIFS(Mapping!$A:$A,Mapping!$P:$P,A36,Mapping!$R:$R,C$31)</f>
        <v>0</v>
      </c>
      <c r="D36" s="264">
        <f>SUMIFS(Mapping!$A:$A,Mapping!$P:$P,A36,Mapping!$R:$R,D$31)</f>
        <v>0</v>
      </c>
      <c r="E36" s="287">
        <f t="shared" si="1"/>
        <v>0</v>
      </c>
      <c r="F36" s="276">
        <f>SUMIFS(Mapping!$B:$B,Mapping!$P:$P,A36)</f>
        <v>0</v>
      </c>
    </row>
    <row r="37" spans="1:6" ht="25.5" customHeight="1" x14ac:dyDescent="0.35">
      <c r="A37" s="49" t="s">
        <v>2857</v>
      </c>
      <c r="B37" s="264">
        <f>SUMIFS(Mapping!$A:$A,Mapping!$P:$P,A37,Mapping!$R:$R,B$31)</f>
        <v>0</v>
      </c>
      <c r="C37" s="264">
        <f>SUMIFS(Mapping!$A:$A,Mapping!$P:$P,A37,Mapping!$R:$R,C$31)</f>
        <v>0</v>
      </c>
      <c r="D37" s="264">
        <f>SUMIFS(Mapping!$A:$A,Mapping!$P:$P,A37,Mapping!$R:$R,D$31)</f>
        <v>0</v>
      </c>
      <c r="E37" s="287">
        <f t="shared" si="1"/>
        <v>0</v>
      </c>
      <c r="F37" s="276">
        <f>SUMIFS(Mapping!$B:$B,Mapping!$P:$P,A37)</f>
        <v>0</v>
      </c>
    </row>
    <row r="38" spans="1:6" ht="25.5" customHeight="1" x14ac:dyDescent="0.35">
      <c r="A38" s="49" t="s">
        <v>2469</v>
      </c>
      <c r="B38" s="264">
        <f>SUMIFS(Mapping!$A:$A,Mapping!$P:$P,A38,Mapping!$R:$R,B$31)</f>
        <v>0</v>
      </c>
      <c r="C38" s="264">
        <f>SUMIFS(Mapping!$A:$A,Mapping!$P:$P,A38,Mapping!$R:$R,C$31)</f>
        <v>0</v>
      </c>
      <c r="D38" s="264">
        <f>SUMIFS(Mapping!$A:$A,Mapping!$P:$P,A38,Mapping!$R:$R,D$31)</f>
        <v>0</v>
      </c>
      <c r="E38" s="287">
        <f t="shared" si="1"/>
        <v>0</v>
      </c>
      <c r="F38" s="276">
        <f>SUMIFS(Mapping!$B:$B,Mapping!$P:$P,A38)</f>
        <v>0</v>
      </c>
    </row>
    <row r="39" spans="1:6" ht="25.5" customHeight="1" x14ac:dyDescent="0.35">
      <c r="A39" s="49" t="s">
        <v>2033</v>
      </c>
      <c r="B39" s="264">
        <f>SUMIFS(Mapping!$A:$A,Mapping!$P:$P,A39,Mapping!$R:$R,B$31)</f>
        <v>0</v>
      </c>
      <c r="C39" s="264">
        <f>SUMIFS(Mapping!$A:$A,Mapping!$P:$P,A39,Mapping!$R:$R,C$31)</f>
        <v>0</v>
      </c>
      <c r="D39" s="264">
        <f>SUMIFS(Mapping!$A:$A,Mapping!$P:$P,A39,Mapping!$R:$R,D$31)</f>
        <v>0</v>
      </c>
      <c r="E39" s="287">
        <f t="shared" si="1"/>
        <v>0</v>
      </c>
      <c r="F39" s="276">
        <f>SUMIFS(Mapping!$B:$B,Mapping!$P:$P,A39)</f>
        <v>0</v>
      </c>
    </row>
    <row r="40" spans="1:6" ht="23.25" customHeight="1" thickBot="1" x14ac:dyDescent="0.4">
      <c r="A40" s="49" t="s">
        <v>2514</v>
      </c>
      <c r="B40" s="322">
        <f>SUMIFS(Mapping!$A:$A,Mapping!$P:$P,A40,Mapping!$R:$R,B$31)</f>
        <v>0</v>
      </c>
      <c r="C40" s="322">
        <f>SUMIFS(Mapping!$A:$A,Mapping!$P:$P,A40,Mapping!$R:$R,C$31)</f>
        <v>0</v>
      </c>
      <c r="D40" s="310">
        <f>SUMIFS(Mapping!$A:$A,Mapping!$P:$P,A40,Mapping!$R:$R,D$31)</f>
        <v>0</v>
      </c>
      <c r="E40" s="310">
        <f>SUM(B40:D40)</f>
        <v>0</v>
      </c>
      <c r="F40" s="310">
        <f>SUMIFS(Mapping!$B:$B,Mapping!$P:$P,A40)</f>
        <v>0</v>
      </c>
    </row>
    <row r="41" spans="1:6" ht="23.25" customHeight="1" thickBot="1" x14ac:dyDescent="0.4">
      <c r="A41" s="43" t="s">
        <v>2855</v>
      </c>
      <c r="B41" s="310">
        <f>SUM(B33:B40)</f>
        <v>0</v>
      </c>
      <c r="C41" s="310">
        <f>SUM(C33:C40)</f>
        <v>0</v>
      </c>
      <c r="D41" s="310">
        <f>SUM(D33:D40)</f>
        <v>0</v>
      </c>
      <c r="E41" s="311">
        <f>SUM(E33:E40)</f>
        <v>0</v>
      </c>
      <c r="F41" s="310">
        <f>SUM(F33:F40)</f>
        <v>0</v>
      </c>
    </row>
    <row r="42" spans="1:6" ht="23.25" customHeight="1" thickBot="1" x14ac:dyDescent="0.4">
      <c r="A42" s="43" t="s">
        <v>2858</v>
      </c>
      <c r="B42" s="312">
        <f>B41+B27</f>
        <v>0</v>
      </c>
      <c r="C42" s="312">
        <f>C41+C27</f>
        <v>0</v>
      </c>
      <c r="D42" s="312">
        <f>D41+D27</f>
        <v>0</v>
      </c>
      <c r="E42" s="313">
        <f>E41+E27</f>
        <v>0</v>
      </c>
      <c r="F42" s="312">
        <f>F41+F27</f>
        <v>0</v>
      </c>
    </row>
    <row r="43" spans="1:6" ht="15" thickTop="1" x14ac:dyDescent="0.35">
      <c r="A43" s="49"/>
      <c r="B43" s="223"/>
      <c r="C43" s="224"/>
      <c r="D43" s="224"/>
      <c r="E43" s="221"/>
      <c r="F43" s="222"/>
    </row>
    <row r="44" spans="1:6" x14ac:dyDescent="0.35">
      <c r="B44" s="225"/>
      <c r="C44" s="9"/>
    </row>
  </sheetData>
  <phoneticPr fontId="25" type="noConversion"/>
  <hyperlinks>
    <hyperlink ref="A1" location="'Note names'!A1" display="'Note names'!A1" xr:uid="{6B1B1248-7E3A-46A1-9426-288A4B27A52F}"/>
  </hyperlinks>
  <pageMargins left="0.70866141732283472" right="0.70866141732283472" top="0.74803149606299213" bottom="0.74803149606299213" header="0.31496062992125984" footer="0.31496062992125984"/>
  <pageSetup scale="74" orientation="portrait" r:id="rId1"/>
  <headerFooter>
    <oddHeader>&amp;L&amp;"Calibri"&amp;10&amp;K000000 OFFICIAL-SENSITIVE&amp;1#_x000D_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ABDE2-0A48-4A9F-9494-77D4F52B0356}">
  <sheetPr>
    <tabColor rgb="FFFFC000"/>
    <pageSetUpPr fitToPage="1"/>
  </sheetPr>
  <dimension ref="A1:E74"/>
  <sheetViews>
    <sheetView zoomScaleNormal="100" workbookViewId="0">
      <selection activeCell="A2" sqref="A2"/>
    </sheetView>
  </sheetViews>
  <sheetFormatPr defaultColWidth="9" defaultRowHeight="12.5" x14ac:dyDescent="0.25"/>
  <cols>
    <col min="1" max="1" width="40" style="85" customWidth="1"/>
    <col min="2" max="3" width="12.54296875" style="85" customWidth="1"/>
    <col min="4" max="4" width="9" style="85"/>
    <col min="5" max="5" width="15" style="85" customWidth="1"/>
    <col min="6" max="16384" width="9" style="85"/>
  </cols>
  <sheetData>
    <row r="1" spans="1:3" ht="13" x14ac:dyDescent="0.25">
      <c r="A1" s="367" t="str">
        <f>'Note names'!A14&amp;" Staff"</f>
        <v>10 Staff</v>
      </c>
    </row>
    <row r="2" spans="1:3" x14ac:dyDescent="0.25">
      <c r="A2" s="7"/>
    </row>
    <row r="3" spans="1:3" ht="13" x14ac:dyDescent="0.3">
      <c r="A3" s="94" t="s">
        <v>3380</v>
      </c>
      <c r="B3" s="135"/>
    </row>
    <row r="4" spans="1:3" x14ac:dyDescent="0.25">
      <c r="A4" s="16" t="s">
        <v>2859</v>
      </c>
    </row>
    <row r="5" spans="1:3" ht="13" x14ac:dyDescent="0.25">
      <c r="A5" s="142"/>
      <c r="B5" s="62" t="str">
        <f>Refs!C7</f>
        <v>2023/24</v>
      </c>
      <c r="C5" s="63" t="str">
        <f>Refs!C8</f>
        <v>2022/23</v>
      </c>
    </row>
    <row r="6" spans="1:3" ht="13" x14ac:dyDescent="0.25">
      <c r="A6" s="49"/>
      <c r="B6" s="199">
        <v>0</v>
      </c>
      <c r="C6" s="59">
        <v>0</v>
      </c>
    </row>
    <row r="7" spans="1:3" x14ac:dyDescent="0.25">
      <c r="A7" s="49" t="s">
        <v>1894</v>
      </c>
      <c r="B7" s="264">
        <f>SUMIFS(Mapping!$A:$A,Mapping!$Q:$Q,$A7)</f>
        <v>0</v>
      </c>
      <c r="C7" s="264">
        <f>SUMIFS(Mapping!$B:$B,Mapping!$Q:$Q,$A7)</f>
        <v>0</v>
      </c>
    </row>
    <row r="8" spans="1:3" x14ac:dyDescent="0.25">
      <c r="A8" s="49" t="s">
        <v>1903</v>
      </c>
      <c r="B8" s="264">
        <f>SUMIFS(Mapping!$A:$A,Mapping!$Q:$Q,$A8)</f>
        <v>0</v>
      </c>
      <c r="C8" s="264">
        <f>SUMIFS(Mapping!$B:$B,Mapping!$Q:$Q,$A8)</f>
        <v>0</v>
      </c>
    </row>
    <row r="9" spans="1:3" x14ac:dyDescent="0.25">
      <c r="A9" s="49" t="s">
        <v>1905</v>
      </c>
      <c r="B9" s="264">
        <f>SUMIFS(Mapping!$A:$A,Mapping!$Q:$Q,$A9)</f>
        <v>0</v>
      </c>
      <c r="C9" s="264">
        <f>SUMIFS(Mapping!$B:$B,Mapping!$Q:$Q,$A9)</f>
        <v>0</v>
      </c>
    </row>
    <row r="10" spans="1:3" ht="13" thickBot="1" x14ac:dyDescent="0.3">
      <c r="A10" s="49" t="s">
        <v>3381</v>
      </c>
      <c r="B10" s="264">
        <f>SUMIFS(Mapping!$A:$A,Mapping!$Q:$Q,$A10)</f>
        <v>0</v>
      </c>
      <c r="C10" s="264">
        <f>SUMIFS(Mapping!$B:$B,Mapping!$Q:$Q,$A10)</f>
        <v>0</v>
      </c>
    </row>
    <row r="11" spans="1:3" ht="13.5" thickBot="1" x14ac:dyDescent="0.3">
      <c r="A11" s="142"/>
      <c r="B11" s="314">
        <f>SUM(B7:B9)</f>
        <v>0</v>
      </c>
      <c r="C11" s="315">
        <f>SUM(C7:C9)</f>
        <v>0</v>
      </c>
    </row>
    <row r="12" spans="1:3" ht="13.5" thickTop="1" x14ac:dyDescent="0.25">
      <c r="A12" s="49"/>
      <c r="B12" s="287"/>
      <c r="C12" s="276"/>
    </row>
    <row r="13" spans="1:3" x14ac:dyDescent="0.25">
      <c r="A13" s="49" t="s">
        <v>1981</v>
      </c>
      <c r="B13" s="264">
        <f>SUMIFS(Mapping!$A:$A,Mapping!$Q:$Q,$A13)</f>
        <v>0</v>
      </c>
      <c r="C13" s="264">
        <f>SUMIFS(Mapping!$B:$B,Mapping!$Q:$Q,$A13)</f>
        <v>0</v>
      </c>
    </row>
    <row r="14" spans="1:3" ht="13" thickBot="1" x14ac:dyDescent="0.3">
      <c r="A14" s="49" t="s">
        <v>2018</v>
      </c>
      <c r="B14" s="264">
        <f>SUMIFS(Mapping!$A:$A,Mapping!$Q:$Q,$A14)</f>
        <v>0</v>
      </c>
      <c r="C14" s="264">
        <f>SUMIFS(Mapping!$B:$B,Mapping!$Q:$Q,$A14)</f>
        <v>0</v>
      </c>
    </row>
    <row r="15" spans="1:3" ht="13.5" thickBot="1" x14ac:dyDescent="0.3">
      <c r="A15" s="142"/>
      <c r="B15" s="316">
        <f>SUM(B13:B14)+B11</f>
        <v>0</v>
      </c>
      <c r="C15" s="317">
        <f>SUM(C13:C14,C11)</f>
        <v>0</v>
      </c>
    </row>
    <row r="16" spans="1:3" ht="13.5" thickTop="1" x14ac:dyDescent="0.3">
      <c r="A16" s="95"/>
      <c r="B16" s="318"/>
      <c r="C16" s="318"/>
    </row>
    <row r="17" spans="1:5" ht="13" x14ac:dyDescent="0.25">
      <c r="A17" s="448" t="s">
        <v>2860</v>
      </c>
      <c r="B17" s="319"/>
      <c r="C17" s="319"/>
    </row>
    <row r="18" spans="1:5" ht="13" x14ac:dyDescent="0.25">
      <c r="A18" s="14" t="s">
        <v>2861</v>
      </c>
      <c r="B18" s="320">
        <f>SUMIFS(Mapping!$A:$A,Mapping!$G:$G,$A18)</f>
        <v>0</v>
      </c>
      <c r="C18" s="264">
        <f>Mapping!$B$850+Mapping!$B$851</f>
        <v>0</v>
      </c>
    </row>
    <row r="19" spans="1:5" ht="13" x14ac:dyDescent="0.25">
      <c r="A19" s="14" t="s">
        <v>2862</v>
      </c>
      <c r="B19" s="320">
        <f>SUMIFS(Mapping!$A:$A,Mapping!$G:$G,$A19)</f>
        <v>0</v>
      </c>
      <c r="C19" s="264">
        <f>Mapping!$B$852+Mapping!$B$853</f>
        <v>0</v>
      </c>
    </row>
    <row r="20" spans="1:5" ht="13.5" thickBot="1" x14ac:dyDescent="0.3">
      <c r="A20" s="14" t="s">
        <v>2863</v>
      </c>
      <c r="B20" s="321">
        <f>SUMIFS(Mapping!$A:$A,Mapping!$G:$G,$A20)</f>
        <v>0</v>
      </c>
      <c r="C20" s="322">
        <f>Mapping!$B$838+Mapping!$B$844+Mapping!$B$854+Mapping!$B$855</f>
        <v>0</v>
      </c>
    </row>
    <row r="21" spans="1:5" ht="13.5" thickBot="1" x14ac:dyDescent="0.3">
      <c r="A21" s="14"/>
      <c r="B21" s="321">
        <f>SUM(B18:B20)</f>
        <v>0</v>
      </c>
      <c r="C21" s="322">
        <f>SUM(C18:C20)</f>
        <v>0</v>
      </c>
    </row>
    <row r="22" spans="1:5" x14ac:dyDescent="0.25">
      <c r="A22" s="16"/>
    </row>
    <row r="23" spans="1:5" x14ac:dyDescent="0.25">
      <c r="B23" s="122"/>
      <c r="E23" s="48"/>
    </row>
    <row r="24" spans="1:5" x14ac:dyDescent="0.25">
      <c r="E24" s="48"/>
    </row>
    <row r="25" spans="1:5" ht="13" x14ac:dyDescent="0.25">
      <c r="A25" s="15" t="s">
        <v>2864</v>
      </c>
      <c r="E25" s="48"/>
    </row>
    <row r="27" spans="1:5" x14ac:dyDescent="0.25">
      <c r="A27" s="483" t="s">
        <v>3414</v>
      </c>
      <c r="B27" s="483"/>
      <c r="C27" s="483"/>
    </row>
    <row r="28" spans="1:5" x14ac:dyDescent="0.25">
      <c r="A28" s="483"/>
      <c r="B28" s="483"/>
      <c r="C28" s="483"/>
    </row>
    <row r="29" spans="1:5" x14ac:dyDescent="0.25">
      <c r="A29" s="18"/>
    </row>
    <row r="30" spans="1:5" x14ac:dyDescent="0.25">
      <c r="A30" s="483" t="s">
        <v>2865</v>
      </c>
      <c r="B30" s="483"/>
      <c r="C30" s="483"/>
    </row>
    <row r="31" spans="1:5" x14ac:dyDescent="0.25">
      <c r="A31" s="483"/>
      <c r="B31" s="483"/>
      <c r="C31" s="483"/>
    </row>
    <row r="32" spans="1:5" x14ac:dyDescent="0.25">
      <c r="A32" s="18"/>
    </row>
    <row r="33" spans="1:3" x14ac:dyDescent="0.25">
      <c r="A33" s="483" t="s">
        <v>2866</v>
      </c>
      <c r="B33" s="483"/>
      <c r="C33" s="483"/>
    </row>
    <row r="34" spans="1:3" x14ac:dyDescent="0.25">
      <c r="A34" s="483"/>
      <c r="B34" s="483"/>
      <c r="C34" s="483"/>
    </row>
    <row r="35" spans="1:3" x14ac:dyDescent="0.25">
      <c r="A35" s="18"/>
    </row>
    <row r="36" spans="1:3" ht="13" x14ac:dyDescent="0.25">
      <c r="A36" s="15" t="s">
        <v>2867</v>
      </c>
    </row>
    <row r="37" spans="1:3" x14ac:dyDescent="0.25">
      <c r="A37" s="18"/>
    </row>
    <row r="38" spans="1:3" x14ac:dyDescent="0.25">
      <c r="A38" s="483" t="s">
        <v>2868</v>
      </c>
      <c r="B38" s="483"/>
      <c r="C38" s="483"/>
    </row>
    <row r="39" spans="1:3" x14ac:dyDescent="0.25">
      <c r="A39" s="483"/>
      <c r="B39" s="483"/>
      <c r="C39" s="483"/>
    </row>
    <row r="40" spans="1:3" x14ac:dyDescent="0.25">
      <c r="A40" s="18"/>
    </row>
    <row r="41" spans="1:3" x14ac:dyDescent="0.25">
      <c r="A41" s="483" t="s">
        <v>2869</v>
      </c>
      <c r="B41" s="483"/>
      <c r="C41" s="483"/>
    </row>
    <row r="42" spans="1:3" x14ac:dyDescent="0.25">
      <c r="A42" s="483"/>
      <c r="B42" s="483"/>
      <c r="C42" s="483"/>
    </row>
    <row r="43" spans="1:3" x14ac:dyDescent="0.25">
      <c r="A43" s="18"/>
    </row>
    <row r="44" spans="1:3" ht="13" x14ac:dyDescent="0.25">
      <c r="A44" s="15" t="s">
        <v>2870</v>
      </c>
    </row>
    <row r="45" spans="1:3" ht="13" x14ac:dyDescent="0.25">
      <c r="B45" s="62" t="str">
        <f>Refs!C7</f>
        <v>2023/24</v>
      </c>
      <c r="C45" s="63" t="str">
        <f>Refs!C8</f>
        <v>2022/23</v>
      </c>
    </row>
    <row r="46" spans="1:3" ht="13" x14ac:dyDescent="0.25">
      <c r="A46" s="16" t="s">
        <v>2871</v>
      </c>
      <c r="B46" s="62" t="s">
        <v>2872</v>
      </c>
      <c r="C46" s="63" t="s">
        <v>2873</v>
      </c>
    </row>
    <row r="47" spans="1:3" ht="13" x14ac:dyDescent="0.25">
      <c r="A47" s="482"/>
      <c r="B47" s="54"/>
      <c r="C47" s="53"/>
    </row>
    <row r="48" spans="1:3" ht="13" x14ac:dyDescent="0.25">
      <c r="A48" s="482"/>
      <c r="B48" s="54"/>
      <c r="C48" s="53"/>
    </row>
    <row r="49" spans="1:3" ht="13" x14ac:dyDescent="0.25">
      <c r="A49" s="49" t="s">
        <v>1906</v>
      </c>
      <c r="B49" s="287"/>
      <c r="C49" s="276"/>
    </row>
    <row r="50" spans="1:3" x14ac:dyDescent="0.25">
      <c r="A50" s="49" t="s">
        <v>2874</v>
      </c>
      <c r="B50" s="319"/>
      <c r="C50" s="319"/>
    </row>
    <row r="51" spans="1:3" ht="13" thickBot="1" x14ac:dyDescent="0.3">
      <c r="A51" s="49" t="s">
        <v>2875</v>
      </c>
      <c r="B51" s="319"/>
      <c r="C51" s="319"/>
    </row>
    <row r="52" spans="1:3" ht="13.5" thickBot="1" x14ac:dyDescent="0.3">
      <c r="A52" s="142"/>
      <c r="B52" s="298">
        <f>SUM(B49:B51)</f>
        <v>0</v>
      </c>
      <c r="C52" s="298">
        <f>SUM(C49:C51)</f>
        <v>0</v>
      </c>
    </row>
    <row r="53" spans="1:3" ht="13" x14ac:dyDescent="0.25">
      <c r="A53" s="15" t="s">
        <v>2876</v>
      </c>
    </row>
    <row r="54" spans="1:3" x14ac:dyDescent="0.25">
      <c r="A54" s="16" t="s">
        <v>2877</v>
      </c>
    </row>
    <row r="55" spans="1:3" x14ac:dyDescent="0.25">
      <c r="A55" s="16" t="s">
        <v>2878</v>
      </c>
    </row>
    <row r="56" spans="1:3" x14ac:dyDescent="0.25">
      <c r="A56" s="16"/>
    </row>
    <row r="57" spans="1:3" ht="13" x14ac:dyDescent="0.25">
      <c r="B57" s="62" t="str">
        <f>Refs!C7</f>
        <v>2023/24</v>
      </c>
      <c r="C57" s="63" t="str">
        <f>Refs!C8</f>
        <v>2022/23</v>
      </c>
    </row>
    <row r="58" spans="1:3" ht="13" x14ac:dyDescent="0.25">
      <c r="A58" s="16"/>
      <c r="B58" s="62" t="s">
        <v>2873</v>
      </c>
      <c r="C58" s="63" t="s">
        <v>2873</v>
      </c>
    </row>
    <row r="59" spans="1:3" ht="13" x14ac:dyDescent="0.25">
      <c r="A59" s="49" t="s">
        <v>2879</v>
      </c>
      <c r="B59" s="54"/>
      <c r="C59" s="54"/>
    </row>
    <row r="60" spans="1:3" ht="13" x14ac:dyDescent="0.25">
      <c r="A60" s="49" t="s">
        <v>2880</v>
      </c>
      <c r="B60" s="54"/>
      <c r="C60" s="54"/>
    </row>
    <row r="61" spans="1:3" x14ac:dyDescent="0.25">
      <c r="A61" s="49"/>
    </row>
    <row r="62" spans="1:3" x14ac:dyDescent="0.25">
      <c r="A62" s="49"/>
    </row>
    <row r="63" spans="1:3" ht="13" x14ac:dyDescent="0.25">
      <c r="A63" s="15" t="s">
        <v>2881</v>
      </c>
    </row>
    <row r="73" spans="1:1" x14ac:dyDescent="0.25">
      <c r="A73" s="23" t="s">
        <v>2882</v>
      </c>
    </row>
    <row r="74" spans="1:1" x14ac:dyDescent="0.25">
      <c r="A74" s="85" t="s">
        <v>2883</v>
      </c>
    </row>
  </sheetData>
  <mergeCells count="6">
    <mergeCell ref="A47:A48"/>
    <mergeCell ref="A27:C28"/>
    <mergeCell ref="A30:C31"/>
    <mergeCell ref="A33:C34"/>
    <mergeCell ref="A38:C39"/>
    <mergeCell ref="A41:C42"/>
  </mergeCells>
  <phoneticPr fontId="25" type="noConversion"/>
  <hyperlinks>
    <hyperlink ref="A1" location="'Note names'!A1" display="'Note names'!A1" xr:uid="{076C8CAF-0524-4F15-A1D4-4584F6BFA221}"/>
  </hyperlinks>
  <pageMargins left="0.70866141732283472" right="0.70866141732283472" top="0.74803149606299213" bottom="0.74803149606299213" header="0.31496062992125984" footer="0.31496062992125984"/>
  <pageSetup scale="73" fitToWidth="2" orientation="portrait" r:id="rId1"/>
  <headerFooter>
    <oddHeader>&amp;L&amp;"Calibri"&amp;10&amp;K000000 OFFICIAL-SENSITIVE&amp;1#_x000D_</oddHeader>
  </headerFooter>
  <rowBreaks count="1" manualBreakCount="1">
    <brk id="20" max="5" man="1"/>
  </rowBreaks>
  <colBreaks count="1" manualBreakCount="1">
    <brk id="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3D76-56F8-4D91-A87D-BE1C3DA68DBC}">
  <sheetPr>
    <tabColor rgb="FFFF0000"/>
    <pageSetUpPr fitToPage="1"/>
  </sheetPr>
  <dimension ref="A1:C25"/>
  <sheetViews>
    <sheetView zoomScaleNormal="100" workbookViewId="0">
      <selection activeCell="B1" sqref="B1"/>
    </sheetView>
  </sheetViews>
  <sheetFormatPr defaultRowHeight="14.5" x14ac:dyDescent="0.35"/>
  <cols>
    <col min="1" max="1" width="81.54296875" bestFit="1" customWidth="1"/>
    <col min="2" max="3" width="12.54296875" customWidth="1"/>
  </cols>
  <sheetData>
    <row r="1" spans="1:3" x14ac:dyDescent="0.35">
      <c r="A1" s="367" t="str">
        <f>'Note names'!A15&amp;" Central Services"</f>
        <v>11 Central Services</v>
      </c>
    </row>
    <row r="2" spans="1:3" ht="15" thickBot="1" x14ac:dyDescent="0.4">
      <c r="A2" s="52" t="s">
        <v>2884</v>
      </c>
    </row>
    <row r="3" spans="1:3" x14ac:dyDescent="0.35">
      <c r="A3" s="47" t="s">
        <v>2885</v>
      </c>
    </row>
    <row r="4" spans="1:3" ht="15.5" x14ac:dyDescent="0.35">
      <c r="A4" s="19" t="s">
        <v>2886</v>
      </c>
    </row>
    <row r="5" spans="1:3" ht="15.5" x14ac:dyDescent="0.35">
      <c r="A5" s="19" t="s">
        <v>2887</v>
      </c>
    </row>
    <row r="6" spans="1:3" ht="15.5" x14ac:dyDescent="0.35">
      <c r="A6" s="19" t="s">
        <v>2888</v>
      </c>
    </row>
    <row r="7" spans="1:3" ht="15.5" x14ac:dyDescent="0.35">
      <c r="A7" s="19" t="s">
        <v>2889</v>
      </c>
    </row>
    <row r="8" spans="1:3" ht="16" thickBot="1" x14ac:dyDescent="0.4">
      <c r="A8" s="20" t="s">
        <v>2890</v>
      </c>
    </row>
    <row r="9" spans="1:3" ht="15" thickBot="1" x14ac:dyDescent="0.4">
      <c r="A9" s="52" t="s">
        <v>2891</v>
      </c>
    </row>
    <row r="10" spans="1:3" x14ac:dyDescent="0.35">
      <c r="A10" s="47" t="s">
        <v>2892</v>
      </c>
    </row>
    <row r="11" spans="1:3" ht="15.5" x14ac:dyDescent="0.35">
      <c r="A11" s="19" t="s">
        <v>2893</v>
      </c>
    </row>
    <row r="12" spans="1:3" ht="15.5" x14ac:dyDescent="0.35">
      <c r="A12" s="19" t="s">
        <v>2894</v>
      </c>
    </row>
    <row r="13" spans="1:3" ht="15.5" x14ac:dyDescent="0.35">
      <c r="A13" s="19" t="s">
        <v>2895</v>
      </c>
    </row>
    <row r="14" spans="1:3" ht="16" thickBot="1" x14ac:dyDescent="0.4">
      <c r="A14" s="20" t="s">
        <v>2896</v>
      </c>
    </row>
    <row r="15" spans="1:3" x14ac:dyDescent="0.35">
      <c r="A15" s="52" t="s">
        <v>2897</v>
      </c>
    </row>
    <row r="16" spans="1:3" ht="15.5" x14ac:dyDescent="0.35">
      <c r="A16" s="21"/>
      <c r="B16" s="62" t="str">
        <f>Refs!C7</f>
        <v>2023/24</v>
      </c>
      <c r="C16" s="63" t="str">
        <f>Refs!C8</f>
        <v>2022/23</v>
      </c>
    </row>
    <row r="17" spans="1:3" ht="15.5" x14ac:dyDescent="0.35">
      <c r="A17" s="21"/>
      <c r="B17" s="199">
        <v>0</v>
      </c>
      <c r="C17" s="59">
        <v>0</v>
      </c>
    </row>
    <row r="18" spans="1:3" x14ac:dyDescent="0.35">
      <c r="A18" s="143" t="s">
        <v>2898</v>
      </c>
      <c r="B18" s="306"/>
      <c r="C18" s="308"/>
    </row>
    <row r="19" spans="1:3" x14ac:dyDescent="0.35">
      <c r="A19" s="143" t="s">
        <v>2899</v>
      </c>
      <c r="B19" s="306"/>
      <c r="C19" s="308"/>
    </row>
    <row r="20" spans="1:3" ht="15" thickBot="1" x14ac:dyDescent="0.4">
      <c r="A20" s="143" t="s">
        <v>2900</v>
      </c>
      <c r="B20" s="307"/>
      <c r="C20" s="309"/>
    </row>
    <row r="21" spans="1:3" ht="16" thickBot="1" x14ac:dyDescent="0.4">
      <c r="A21" s="21"/>
      <c r="B21" s="307">
        <f>SUM(B18:B20)</f>
        <v>0</v>
      </c>
      <c r="C21" s="309">
        <f>SUM(C18:C20)</f>
        <v>0</v>
      </c>
    </row>
    <row r="22" spans="1:3" ht="15" thickBot="1" x14ac:dyDescent="0.4">
      <c r="A22" s="52"/>
    </row>
    <row r="23" spans="1:3" ht="25.5" thickBot="1" x14ac:dyDescent="0.4">
      <c r="A23" s="22" t="s">
        <v>2901</v>
      </c>
    </row>
    <row r="25" spans="1:3" x14ac:dyDescent="0.35">
      <c r="A25" s="23" t="s">
        <v>2902</v>
      </c>
    </row>
  </sheetData>
  <hyperlinks>
    <hyperlink ref="A1" location="'Note names'!A1" display="'Note names'!A1" xr:uid="{7638CC73-3F93-4A99-A675-962E65D6E7C7}"/>
  </hyperlinks>
  <pageMargins left="0.70866141732283472" right="0.70866141732283472" top="0.74803149606299213" bottom="0.74803149606299213" header="0.31496062992125984" footer="0.31496062992125984"/>
  <pageSetup scale="84" orientation="portrait" r:id="rId1"/>
  <headerFooter>
    <oddHeader>&amp;L&amp;"Calibri"&amp;10&amp;K000000 OFFICIAL-SENSITIVE&amp;1#_x000D_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411A-DF49-4E59-96F2-3A59B44AF121}">
  <sheetPr>
    <tabColor rgb="FFFF0000"/>
    <pageSetUpPr fitToPage="1"/>
  </sheetPr>
  <dimension ref="A1:A21"/>
  <sheetViews>
    <sheetView zoomScaleNormal="100" workbookViewId="0">
      <selection activeCell="A2" sqref="A2"/>
    </sheetView>
  </sheetViews>
  <sheetFormatPr defaultRowHeight="14.5" x14ac:dyDescent="0.35"/>
  <cols>
    <col min="1" max="1" width="100.81640625" customWidth="1"/>
  </cols>
  <sheetData>
    <row r="1" spans="1:1" x14ac:dyDescent="0.35">
      <c r="A1" s="367" t="str">
        <f>'Note names'!A16&amp;" Related Party Transactions – Trustees’ remuneration and expenses"</f>
        <v>12 Related Party Transactions – Trustees’ remuneration and expenses</v>
      </c>
    </row>
    <row r="2" spans="1:1" x14ac:dyDescent="0.35">
      <c r="A2" s="7"/>
    </row>
    <row r="3" spans="1:1" ht="57" customHeight="1" thickBot="1" x14ac:dyDescent="0.4">
      <c r="A3" s="48" t="s">
        <v>2903</v>
      </c>
    </row>
    <row r="4" spans="1:1" ht="35.25" customHeight="1" thickBot="1" x14ac:dyDescent="0.4">
      <c r="A4" s="11" t="s">
        <v>2904</v>
      </c>
    </row>
    <row r="5" spans="1:1" x14ac:dyDescent="0.35">
      <c r="A5" s="52"/>
    </row>
    <row r="6" spans="1:1" x14ac:dyDescent="0.35">
      <c r="A6" s="52" t="s">
        <v>2905</v>
      </c>
    </row>
    <row r="7" spans="1:1" x14ac:dyDescent="0.35">
      <c r="A7" s="52" t="s">
        <v>2906</v>
      </c>
    </row>
    <row r="8" spans="1:1" x14ac:dyDescent="0.35">
      <c r="A8" s="52" t="s">
        <v>3409</v>
      </c>
    </row>
    <row r="9" spans="1:1" x14ac:dyDescent="0.35">
      <c r="A9" s="52" t="s">
        <v>3410</v>
      </c>
    </row>
    <row r="10" spans="1:1" x14ac:dyDescent="0.35">
      <c r="A10" s="52" t="s">
        <v>2907</v>
      </c>
    </row>
    <row r="11" spans="1:1" x14ac:dyDescent="0.35">
      <c r="A11" s="52" t="s">
        <v>3409</v>
      </c>
    </row>
    <row r="12" spans="1:1" x14ac:dyDescent="0.35">
      <c r="A12" s="52" t="s">
        <v>3410</v>
      </c>
    </row>
    <row r="13" spans="1:1" x14ac:dyDescent="0.35">
      <c r="A13" s="52" t="s">
        <v>2908</v>
      </c>
    </row>
    <row r="14" spans="1:1" x14ac:dyDescent="0.35">
      <c r="A14" s="52" t="s">
        <v>3409</v>
      </c>
    </row>
    <row r="15" spans="1:1" x14ac:dyDescent="0.35">
      <c r="A15" s="52" t="s">
        <v>3411</v>
      </c>
    </row>
    <row r="16" spans="1:1" ht="25.5" thickBot="1" x14ac:dyDescent="0.4">
      <c r="A16" s="48" t="s">
        <v>3412</v>
      </c>
    </row>
    <row r="17" spans="1:1" ht="38.25" customHeight="1" thickBot="1" x14ac:dyDescent="0.4">
      <c r="A17" s="11" t="s">
        <v>2909</v>
      </c>
    </row>
    <row r="19" spans="1:1" x14ac:dyDescent="0.35">
      <c r="A19" s="6" t="str">
        <f>'Note names'!A17&amp;" Trustees’ and officers’ insurance"</f>
        <v>13 Trustees’ and officers’ insurance</v>
      </c>
    </row>
    <row r="20" spans="1:1" x14ac:dyDescent="0.35">
      <c r="A20" s="7"/>
    </row>
    <row r="21" spans="1:1" ht="50" x14ac:dyDescent="0.35">
      <c r="A21" s="14" t="s">
        <v>3403</v>
      </c>
    </row>
  </sheetData>
  <hyperlinks>
    <hyperlink ref="A1" location="'Note names'!A1" display="'Note names'!A1" xr:uid="{5D977500-DA1A-452F-9096-4FD6F8075D4A}"/>
  </hyperlinks>
  <pageMargins left="0.70866141732283472" right="0.70866141732283472" top="0.74803149606299213" bottom="0.74803149606299213" header="0.31496062992125984" footer="0.31496062992125984"/>
  <pageSetup scale="89" orientation="portrait" r:id="rId1"/>
  <headerFooter>
    <oddHeader>&amp;L&amp;"Calibri"&amp;10&amp;K000000 OFFICIAL-SENSITIVE&amp;1#_x000D_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6E117-7143-459D-8E13-9ED39F3F559B}">
  <sheetPr>
    <tabColor rgb="FF92D050"/>
  </sheetPr>
  <dimension ref="A1:K28"/>
  <sheetViews>
    <sheetView topLeftCell="B1" zoomScaleNormal="100" workbookViewId="0">
      <selection activeCell="B2" sqref="B2"/>
    </sheetView>
  </sheetViews>
  <sheetFormatPr defaultColWidth="9" defaultRowHeight="12.5" x14ac:dyDescent="0.25"/>
  <cols>
    <col min="1" max="1" width="26.7265625" style="97" hidden="1" customWidth="1"/>
    <col min="2" max="2" width="32.81640625" style="85" bestFit="1" customWidth="1"/>
    <col min="3" max="3" width="12.54296875" style="85" customWidth="1"/>
    <col min="4" max="4" width="12.54296875" style="119" customWidth="1"/>
    <col min="5" max="5" width="12.54296875" style="85" customWidth="1"/>
    <col min="6" max="6" width="4.54296875" style="85" customWidth="1"/>
    <col min="7" max="7" width="4" style="85" customWidth="1"/>
    <col min="8" max="8" width="19.81640625" style="85" bestFit="1" customWidth="1"/>
    <col min="9" max="11" width="12.54296875" style="85" customWidth="1"/>
    <col min="12" max="16384" width="9" style="85"/>
  </cols>
  <sheetData>
    <row r="1" spans="1:11" ht="13" x14ac:dyDescent="0.25">
      <c r="B1" s="368" t="str">
        <f>'Note names'!A18&amp;" Intangible fixed assets [if arising]"</f>
        <v>14 Intangible fixed assets [if arising]</v>
      </c>
    </row>
    <row r="2" spans="1:11" x14ac:dyDescent="0.25">
      <c r="B2" s="7"/>
    </row>
    <row r="3" spans="1:11" ht="13" x14ac:dyDescent="0.25">
      <c r="B3" s="6"/>
    </row>
    <row r="4" spans="1:11" ht="26" x14ac:dyDescent="0.25">
      <c r="B4" s="43"/>
      <c r="C4" s="62" t="s">
        <v>574</v>
      </c>
      <c r="D4" s="230" t="s">
        <v>640</v>
      </c>
      <c r="E4" s="62" t="str">
        <f>Refs!C7&amp;" Total"</f>
        <v>2023/24 Total</v>
      </c>
      <c r="F4" s="63"/>
      <c r="G4" s="133"/>
      <c r="H4" s="63"/>
      <c r="I4" s="63" t="s">
        <v>574</v>
      </c>
      <c r="J4" s="229" t="s">
        <v>640</v>
      </c>
      <c r="K4" s="63" t="str">
        <f>Refs!C8&amp;" Total"</f>
        <v>2022/23 Total</v>
      </c>
    </row>
    <row r="5" spans="1:11" ht="13" x14ac:dyDescent="0.25">
      <c r="B5" s="43"/>
      <c r="C5" s="199">
        <v>0</v>
      </c>
      <c r="D5" s="199">
        <v>0</v>
      </c>
      <c r="E5" s="199">
        <v>0</v>
      </c>
      <c r="F5" s="59"/>
      <c r="G5" s="133"/>
      <c r="H5" s="63"/>
      <c r="I5" s="59">
        <v>0</v>
      </c>
      <c r="J5" s="59">
        <v>0</v>
      </c>
      <c r="K5" s="59">
        <v>0</v>
      </c>
    </row>
    <row r="6" spans="1:11" ht="13" x14ac:dyDescent="0.25">
      <c r="B6" s="43" t="s">
        <v>2910</v>
      </c>
      <c r="C6" s="54"/>
      <c r="D6" s="228"/>
      <c r="E6" s="54"/>
      <c r="F6" s="54"/>
      <c r="H6" s="43" t="s">
        <v>2910</v>
      </c>
      <c r="I6" s="53"/>
      <c r="J6" s="111"/>
      <c r="K6" s="54"/>
    </row>
    <row r="7" spans="1:11" ht="13" x14ac:dyDescent="0.25">
      <c r="A7" s="97" t="s">
        <v>68</v>
      </c>
      <c r="B7" s="49" t="str">
        <f>"At 1st September "&amp;Refs!B8</f>
        <v>At 1st September 2023</v>
      </c>
      <c r="C7" s="308">
        <f>SUMIFS(Mapping!$A:$A,Mapping!$K:$K,$C$4,Mapping!$M:$M,A7)</f>
        <v>0</v>
      </c>
      <c r="D7" s="323">
        <f>SUMIFS(Mapping!$A:$A,Mapping!$K:$K,$D$4,Mapping!$M:$M,A7)</f>
        <v>0</v>
      </c>
      <c r="E7" s="306">
        <f>SUM(C7:D7)</f>
        <v>0</v>
      </c>
      <c r="F7" s="54"/>
      <c r="H7" s="49" t="str">
        <f>"At 1st September "&amp;Refs!B9</f>
        <v>At 1st September 2022</v>
      </c>
      <c r="I7" s="308">
        <f>SUMIFS(Mapping!$B:$B,Mapping!$K:$K,$C$4,Mapping!$M:$M,A7)</f>
        <v>0</v>
      </c>
      <c r="J7" s="323">
        <f>SUMIFS(Mapping!$B:$B,Mapping!$K:$K,$D$4,Mapping!$M:$M,A7)</f>
        <v>0</v>
      </c>
      <c r="K7" s="306">
        <f t="shared" ref="K7:K13" si="0">SUM(I7:J7)</f>
        <v>0</v>
      </c>
    </row>
    <row r="8" spans="1:11" ht="13" x14ac:dyDescent="0.25">
      <c r="A8" s="97" t="s">
        <v>78</v>
      </c>
      <c r="B8" s="14" t="s">
        <v>78</v>
      </c>
      <c r="C8" s="308">
        <f>SUMIFS(Mapping!$A:$A,Mapping!$K:$K,$C$4,Mapping!$M:$M,A8)</f>
        <v>0</v>
      </c>
      <c r="D8" s="323">
        <f>SUMIFS(Mapping!$A:$A,Mapping!$K:$K,$D$4,Mapping!$M:$M,A8)</f>
        <v>0</v>
      </c>
      <c r="E8" s="306">
        <f t="shared" ref="E8:E13" si="1">SUM(C8:D8)</f>
        <v>0</v>
      </c>
      <c r="F8" s="54"/>
      <c r="H8" s="14" t="s">
        <v>78</v>
      </c>
      <c r="I8" s="308">
        <f>SUMIFS(Mapping!$B:$B,Mapping!$K:$K,$C$4,Mapping!$M:$M,A8)</f>
        <v>0</v>
      </c>
      <c r="J8" s="323">
        <f>SUMIFS(Mapping!$B:$B,Mapping!$K:$K,$D$4,Mapping!$M:$M,A8)</f>
        <v>0</v>
      </c>
      <c r="K8" s="306">
        <f t="shared" si="0"/>
        <v>0</v>
      </c>
    </row>
    <row r="9" spans="1:11" s="119" customFormat="1" ht="13" x14ac:dyDescent="0.25">
      <c r="A9" s="99" t="s">
        <v>113</v>
      </c>
      <c r="B9" s="98" t="s">
        <v>2911</v>
      </c>
      <c r="C9" s="308">
        <f>SUMIFS(Mapping!$A:$A,Mapping!$K:$K,$C$4,Mapping!$M:$M,A9)</f>
        <v>0</v>
      </c>
      <c r="D9" s="323">
        <f>SUMIFS(Mapping!$A:$A,Mapping!$K:$K,$D$4,Mapping!$M:$M,A9)</f>
        <v>0</v>
      </c>
      <c r="E9" s="306">
        <f t="shared" si="1"/>
        <v>0</v>
      </c>
      <c r="F9" s="85"/>
      <c r="H9" s="98" t="s">
        <v>2911</v>
      </c>
      <c r="I9" s="308">
        <f>SUMIFS(Mapping!$B:$B,Mapping!$K:$K,$C$4,Mapping!$M:$M,A9)</f>
        <v>0</v>
      </c>
      <c r="J9" s="323">
        <f>SUMIFS(Mapping!$B:$B,Mapping!$K:$K,$D$4,Mapping!$M:$M,A9)</f>
        <v>0</v>
      </c>
      <c r="K9" s="306">
        <f t="shared" si="0"/>
        <v>0</v>
      </c>
    </row>
    <row r="10" spans="1:11" s="119" customFormat="1" ht="13" x14ac:dyDescent="0.25">
      <c r="A10" s="99" t="s">
        <v>581</v>
      </c>
      <c r="B10" s="98" t="s">
        <v>2912</v>
      </c>
      <c r="C10" s="308">
        <f>SUMIFS(Mapping!$A:$A,Mapping!$K:$K,$C$4,Mapping!$M:$M,A10)</f>
        <v>0</v>
      </c>
      <c r="D10" s="323">
        <f>SUMIFS(Mapping!$A:$A,Mapping!$K:$K,$D$4,Mapping!$M:$M,A10)</f>
        <v>0</v>
      </c>
      <c r="E10" s="274">
        <f t="shared" si="1"/>
        <v>0</v>
      </c>
      <c r="F10" s="85"/>
      <c r="H10" s="98" t="s">
        <v>2912</v>
      </c>
      <c r="I10" s="308">
        <f>SUMIFS(Mapping!$B:$B,Mapping!$K:$K,$C$4,Mapping!$M:$M,A10)</f>
        <v>0</v>
      </c>
      <c r="J10" s="323">
        <f>SUMIFS(Mapping!$B:$B,Mapping!$K:$K,$D$4,Mapping!$M:$M,A10)</f>
        <v>0</v>
      </c>
      <c r="K10" s="274">
        <f t="shared" si="0"/>
        <v>0</v>
      </c>
    </row>
    <row r="11" spans="1:11" s="119" customFormat="1" ht="13" x14ac:dyDescent="0.25">
      <c r="A11" s="99" t="s">
        <v>192</v>
      </c>
      <c r="B11" s="98" t="s">
        <v>192</v>
      </c>
      <c r="C11" s="308">
        <f>SUMIFS(Mapping!$A:$A,Mapping!$K:$K,$C$4,Mapping!$M:$M,A11)</f>
        <v>0</v>
      </c>
      <c r="D11" s="323">
        <f>SUMIFS(Mapping!$A:$A,Mapping!$K:$K,$D$4,Mapping!$M:$M,A11)</f>
        <v>0</v>
      </c>
      <c r="E11" s="274">
        <f t="shared" si="1"/>
        <v>0</v>
      </c>
      <c r="F11" s="85"/>
      <c r="H11" s="98" t="s">
        <v>192</v>
      </c>
      <c r="I11" s="308">
        <f>SUMIFS(Mapping!$B:$B,Mapping!$K:$K,$C$4,Mapping!$M:$M,A11)</f>
        <v>0</v>
      </c>
      <c r="J11" s="323">
        <f>SUMIFS(Mapping!$B:$B,Mapping!$K:$K,$D$4,Mapping!$M:$M,A11)</f>
        <v>0</v>
      </c>
      <c r="K11" s="274">
        <f t="shared" si="0"/>
        <v>0</v>
      </c>
    </row>
    <row r="12" spans="1:11" s="119" customFormat="1" ht="13" x14ac:dyDescent="0.25">
      <c r="A12" s="99" t="s">
        <v>597</v>
      </c>
      <c r="B12" s="98" t="s">
        <v>597</v>
      </c>
      <c r="C12" s="308">
        <f>SUMIFS(Mapping!$A:$A,Mapping!$K:$K,$C$4,Mapping!$M:$M,A12)</f>
        <v>0</v>
      </c>
      <c r="D12" s="323">
        <f>SUMIFS(Mapping!$A:$A,Mapping!$K:$K,$D$4,Mapping!$M:$M,A12)</f>
        <v>0</v>
      </c>
      <c r="E12" s="274">
        <f t="shared" si="1"/>
        <v>0</v>
      </c>
      <c r="F12" s="85"/>
      <c r="H12" s="98" t="s">
        <v>597</v>
      </c>
      <c r="I12" s="308">
        <f>SUMIFS(Mapping!$B:$B,Mapping!$K:$K,$C$4,Mapping!$M:$M,A12)</f>
        <v>0</v>
      </c>
      <c r="J12" s="323">
        <f>SUMIFS(Mapping!$B:$B,Mapping!$K:$K,$D$4,Mapping!$M:$M,A12)</f>
        <v>0</v>
      </c>
      <c r="K12" s="274">
        <f t="shared" si="0"/>
        <v>0</v>
      </c>
    </row>
    <row r="13" spans="1:11" s="119" customFormat="1" ht="13.5" thickBot="1" x14ac:dyDescent="0.3">
      <c r="A13" s="99" t="s">
        <v>600</v>
      </c>
      <c r="B13" s="98" t="s">
        <v>600</v>
      </c>
      <c r="C13" s="308">
        <f>SUMIFS(Mapping!$A:$A,Mapping!$K:$K,$C$4,Mapping!$M:$M,A13)</f>
        <v>0</v>
      </c>
      <c r="D13" s="323">
        <f>SUMIFS(Mapping!$A:$A,Mapping!$K:$K,$D$4,Mapping!$M:$M,A13)</f>
        <v>0</v>
      </c>
      <c r="E13" s="274">
        <f t="shared" si="1"/>
        <v>0</v>
      </c>
      <c r="F13" s="85"/>
      <c r="H13" s="98" t="s">
        <v>600</v>
      </c>
      <c r="I13" s="308">
        <f>SUMIFS(Mapping!$B:$B,Mapping!$K:$K,$C$4,Mapping!$M:$M,A13)</f>
        <v>0</v>
      </c>
      <c r="J13" s="323">
        <f>SUMIFS(Mapping!$B:$B,Mapping!$K:$K,$D$4,Mapping!$M:$M,A13)</f>
        <v>0</v>
      </c>
      <c r="K13" s="274">
        <f t="shared" si="0"/>
        <v>0</v>
      </c>
    </row>
    <row r="14" spans="1:11" ht="13.5" thickBot="1" x14ac:dyDescent="0.3">
      <c r="B14" s="14" t="str">
        <f>"At 31 August "&amp;Refs!B7</f>
        <v>At 31 August 2024</v>
      </c>
      <c r="C14" s="324">
        <f>C7+C8-C9+C10-C11+C12+C13</f>
        <v>0</v>
      </c>
      <c r="D14" s="325">
        <f>D7+D8-D9+D10-D11+D12+D13</f>
        <v>0</v>
      </c>
      <c r="E14" s="325">
        <f>E7+E8-E9+E10-E11+E12+E13</f>
        <v>0</v>
      </c>
      <c r="H14" s="14" t="str">
        <f>"At 31 August "&amp;Refs!B8</f>
        <v>At 31 August 2023</v>
      </c>
      <c r="I14" s="324">
        <f>I7+I8-I9+I10-I11+I12+I13</f>
        <v>0</v>
      </c>
      <c r="J14" s="325">
        <f>J7+J8-J9+J10-J11+J12+J13</f>
        <v>0</v>
      </c>
      <c r="K14" s="325">
        <f>K7+K8-K9+K10-K11+K12+K13</f>
        <v>0</v>
      </c>
    </row>
    <row r="15" spans="1:11" x14ac:dyDescent="0.25">
      <c r="B15" s="14"/>
      <c r="C15" s="308"/>
      <c r="D15" s="323"/>
      <c r="E15" s="268"/>
      <c r="H15" s="14"/>
      <c r="I15" s="308"/>
      <c r="J15" s="323"/>
      <c r="K15" s="268"/>
    </row>
    <row r="16" spans="1:11" ht="13" x14ac:dyDescent="0.25">
      <c r="B16" s="30" t="s">
        <v>2913</v>
      </c>
      <c r="C16" s="308"/>
      <c r="D16" s="323"/>
      <c r="E16" s="268"/>
      <c r="H16" s="30" t="s">
        <v>2913</v>
      </c>
      <c r="I16" s="308"/>
      <c r="J16" s="323"/>
      <c r="K16" s="268"/>
    </row>
    <row r="17" spans="1:11" ht="13" x14ac:dyDescent="0.25">
      <c r="A17" s="97" t="s">
        <v>134</v>
      </c>
      <c r="B17" s="14" t="str">
        <f>"At 1st September "&amp;Refs!B8</f>
        <v>At 1st September 2023</v>
      </c>
      <c r="C17" s="308">
        <f>-SUMIFS(Mapping!$A:$A,Mapping!$K:$K,$C$4,Mapping!$M:$M,A17)</f>
        <v>0</v>
      </c>
      <c r="D17" s="323">
        <f>-SUMIFS(Mapping!$A:$A,Mapping!$K:$K,$D$4,Mapping!$M:$M,A17)</f>
        <v>0</v>
      </c>
      <c r="E17" s="274">
        <f>SUM(C17:D17)</f>
        <v>0</v>
      </c>
      <c r="H17" s="14" t="str">
        <f>"At 1st September "&amp;Refs!B9</f>
        <v>At 1st September 2022</v>
      </c>
      <c r="I17" s="308">
        <f>-SUMIFS(Mapping!$B:$B,Mapping!$K:$K,$C$4,Mapping!$M:$M,A17)</f>
        <v>0</v>
      </c>
      <c r="J17" s="323">
        <f>-SUMIFS(Mapping!$B:$B,Mapping!$K:$K,$D$4,Mapping!$M:$M,A17)</f>
        <v>0</v>
      </c>
      <c r="K17" s="274">
        <f>SUM(I17:J17)</f>
        <v>0</v>
      </c>
    </row>
    <row r="18" spans="1:11" ht="13" x14ac:dyDescent="0.25">
      <c r="A18" s="97" t="s">
        <v>607</v>
      </c>
      <c r="B18" s="14" t="s">
        <v>607</v>
      </c>
      <c r="C18" s="308">
        <f>-SUMIFS(Mapping!$A:$A,Mapping!$K:$K,$C$4,Mapping!$M:$M,A18)</f>
        <v>0</v>
      </c>
      <c r="D18" s="323">
        <f>-SUMIFS(Mapping!$A:$A,Mapping!$K:$K,$D$4,Mapping!$M:$M,A18)</f>
        <v>0</v>
      </c>
      <c r="E18" s="274">
        <f t="shared" ref="E18:E23" si="2">SUM(C18:D18)</f>
        <v>0</v>
      </c>
      <c r="H18" s="14" t="s">
        <v>607</v>
      </c>
      <c r="I18" s="308">
        <f>-SUMIFS(Mapping!$B:$B,Mapping!$K:$K,$C$4,Mapping!$M:$M,A18)</f>
        <v>0</v>
      </c>
      <c r="J18" s="323">
        <f>-SUMIFS(Mapping!$B:$B,Mapping!$K:$K,$D$4,Mapping!$M:$M,A18)</f>
        <v>0</v>
      </c>
      <c r="K18" s="274">
        <f t="shared" ref="K18:K23" si="3">SUM(I18:J18)</f>
        <v>0</v>
      </c>
    </row>
    <row r="19" spans="1:11" s="119" customFormat="1" ht="13" x14ac:dyDescent="0.25">
      <c r="A19" s="99" t="s">
        <v>192</v>
      </c>
      <c r="B19" s="98" t="s">
        <v>192</v>
      </c>
      <c r="C19" s="308">
        <f>-SUMIFS(Mapping!$A:$A,Mapping!$K:$K,$C$4,Mapping!$M:$M,A19)</f>
        <v>0</v>
      </c>
      <c r="D19" s="323">
        <f>-SUMIFS(Mapping!$A:$A,Mapping!$K:$K,$D$4,Mapping!$M:$M,A19)</f>
        <v>0</v>
      </c>
      <c r="E19" s="274">
        <f t="shared" si="2"/>
        <v>0</v>
      </c>
      <c r="F19" s="85"/>
      <c r="H19" s="98" t="s">
        <v>192</v>
      </c>
      <c r="I19" s="308">
        <f>-SUMIFS(Mapping!$B:$B,Mapping!$K:$K,$C$4,Mapping!$M:$M,A19)</f>
        <v>0</v>
      </c>
      <c r="J19" s="323">
        <f>-SUMIFS(Mapping!$B:$B,Mapping!$K:$K,$D$4,Mapping!$M:$M,A19)</f>
        <v>0</v>
      </c>
      <c r="K19" s="274">
        <f t="shared" si="3"/>
        <v>0</v>
      </c>
    </row>
    <row r="20" spans="1:11" s="119" customFormat="1" ht="13" x14ac:dyDescent="0.25">
      <c r="A20" s="99" t="s">
        <v>611</v>
      </c>
      <c r="B20" s="98" t="s">
        <v>2914</v>
      </c>
      <c r="C20" s="308">
        <f>-SUMIFS(Mapping!$A:$A,Mapping!$K:$K,$C$4,Mapping!$M:$M,A20)</f>
        <v>0</v>
      </c>
      <c r="D20" s="323">
        <f>-SUMIFS(Mapping!$A:$A,Mapping!$K:$K,$D$4,Mapping!$M:$M,A20)</f>
        <v>0</v>
      </c>
      <c r="E20" s="274">
        <f t="shared" si="2"/>
        <v>0</v>
      </c>
      <c r="F20" s="85"/>
      <c r="H20" s="98" t="s">
        <v>2914</v>
      </c>
      <c r="I20" s="308">
        <f>-SUMIFS(Mapping!$B:$B,Mapping!$K:$K,$C$4,Mapping!$M:$M,A20)</f>
        <v>0</v>
      </c>
      <c r="J20" s="323">
        <f>-SUMIFS(Mapping!$B:$B,Mapping!$K:$K,$D$4,Mapping!$M:$M,A20)</f>
        <v>0</v>
      </c>
      <c r="K20" s="274">
        <f t="shared" si="3"/>
        <v>0</v>
      </c>
    </row>
    <row r="21" spans="1:11" s="119" customFormat="1" ht="13" x14ac:dyDescent="0.25">
      <c r="A21" s="99" t="s">
        <v>615</v>
      </c>
      <c r="B21" s="98" t="s">
        <v>2915</v>
      </c>
      <c r="C21" s="308">
        <f>-SUMIFS(Mapping!$A:$A,Mapping!$K:$K,$C$4,Mapping!$M:$M,A21)</f>
        <v>0</v>
      </c>
      <c r="D21" s="323">
        <f>-SUMIFS(Mapping!$A:$A,Mapping!$K:$K,$D$4,Mapping!$M:$M,A21)</f>
        <v>0</v>
      </c>
      <c r="E21" s="274">
        <f t="shared" si="2"/>
        <v>0</v>
      </c>
      <c r="F21" s="85"/>
      <c r="H21" s="98" t="s">
        <v>2915</v>
      </c>
      <c r="I21" s="308">
        <f>-SUMIFS(Mapping!$B:$B,Mapping!$K:$K,$C$4,Mapping!$M:$M,A21)</f>
        <v>0</v>
      </c>
      <c r="J21" s="323">
        <f>-SUMIFS(Mapping!$B:$B,Mapping!$K:$K,$D$4,Mapping!$M:$M,A21)</f>
        <v>0</v>
      </c>
      <c r="K21" s="274">
        <f t="shared" si="3"/>
        <v>0</v>
      </c>
    </row>
    <row r="22" spans="1:11" s="119" customFormat="1" ht="13" x14ac:dyDescent="0.25">
      <c r="A22" s="99" t="s">
        <v>622</v>
      </c>
      <c r="B22" s="98" t="s">
        <v>2916</v>
      </c>
      <c r="C22" s="308">
        <f>-SUMIFS(Mapping!$A:$A,Mapping!$K:$K,$C$4,Mapping!$M:$M,A22)</f>
        <v>0</v>
      </c>
      <c r="D22" s="323">
        <f>-SUMIFS(Mapping!$A:$A,Mapping!$K:$K,$D$4,Mapping!$M:$M,A22)</f>
        <v>0</v>
      </c>
      <c r="E22" s="274">
        <f t="shared" si="2"/>
        <v>0</v>
      </c>
      <c r="F22" s="85"/>
      <c r="H22" s="98" t="s">
        <v>2916</v>
      </c>
      <c r="I22" s="308">
        <f>-SUMIFS(Mapping!$B:$B,Mapping!$K:$K,$C$4,Mapping!$M:$M,A22)</f>
        <v>0</v>
      </c>
      <c r="J22" s="323">
        <f>-SUMIFS(Mapping!$B:$B,Mapping!$K:$K,$D$4,Mapping!$M:$M,A22)</f>
        <v>0</v>
      </c>
      <c r="K22" s="274">
        <f t="shared" si="3"/>
        <v>0</v>
      </c>
    </row>
    <row r="23" spans="1:11" s="119" customFormat="1" ht="13.5" thickBot="1" x14ac:dyDescent="0.3">
      <c r="A23" s="99" t="s">
        <v>626</v>
      </c>
      <c r="B23" s="98" t="s">
        <v>2917</v>
      </c>
      <c r="C23" s="308">
        <f>-SUMIFS(Mapping!$A:$A,Mapping!$K:$K,$C$4,Mapping!$M:$M,A23)</f>
        <v>0</v>
      </c>
      <c r="D23" s="323">
        <f>-SUMIFS(Mapping!$A:$A,Mapping!$K:$K,$D$4,Mapping!$M:$M,A23)</f>
        <v>0</v>
      </c>
      <c r="E23" s="274">
        <f t="shared" si="2"/>
        <v>0</v>
      </c>
      <c r="F23" s="85"/>
      <c r="H23" s="98" t="s">
        <v>2917</v>
      </c>
      <c r="I23" s="308">
        <f>-SUMIFS(Mapping!$B:$B,Mapping!$K:$K,$C$4,Mapping!$M:$M,A23)</f>
        <v>0</v>
      </c>
      <c r="J23" s="323">
        <f>-SUMIFS(Mapping!$B:$B,Mapping!$K:$K,$D$4,Mapping!$M:$M,A23)</f>
        <v>0</v>
      </c>
      <c r="K23" s="274">
        <f t="shared" si="3"/>
        <v>0</v>
      </c>
    </row>
    <row r="24" spans="1:11" ht="13.5" thickBot="1" x14ac:dyDescent="0.3">
      <c r="B24" s="14" t="str">
        <f>"At 31 August "&amp;Refs!B7</f>
        <v>At 31 August 2024</v>
      </c>
      <c r="C24" s="324">
        <f>SUM(C17:C23)</f>
        <v>0</v>
      </c>
      <c r="D24" s="324">
        <f>SUM(D17:D23)</f>
        <v>0</v>
      </c>
      <c r="E24" s="325">
        <f>SUM(E17:E23)</f>
        <v>0</v>
      </c>
      <c r="H24" s="14" t="str">
        <f>"At 31 August "&amp;Refs!B8</f>
        <v>At 31 August 2023</v>
      </c>
      <c r="I24" s="324">
        <f>SUM(I17:I23)</f>
        <v>0</v>
      </c>
      <c r="J24" s="324">
        <f>SUM(J17:J23)</f>
        <v>0</v>
      </c>
      <c r="K24" s="325">
        <f>SUM(K17:K23)</f>
        <v>0</v>
      </c>
    </row>
    <row r="25" spans="1:11" x14ac:dyDescent="0.25">
      <c r="B25" s="49"/>
      <c r="C25" s="308"/>
      <c r="D25" s="323"/>
      <c r="E25" s="268"/>
      <c r="H25" s="49"/>
      <c r="I25" s="308"/>
      <c r="J25" s="323"/>
      <c r="K25" s="268"/>
    </row>
    <row r="26" spans="1:11" ht="13" x14ac:dyDescent="0.25">
      <c r="B26" s="43" t="s">
        <v>2918</v>
      </c>
      <c r="C26" s="308"/>
      <c r="D26" s="323"/>
      <c r="E26" s="268"/>
      <c r="H26" s="43" t="s">
        <v>2918</v>
      </c>
      <c r="I26" s="308"/>
      <c r="J26" s="323"/>
      <c r="K26" s="268"/>
    </row>
    <row r="27" spans="1:11" x14ac:dyDescent="0.25">
      <c r="B27" s="49" t="str">
        <f>"At 31 August "&amp;Refs!B8</f>
        <v>At 31 August 2023</v>
      </c>
      <c r="C27" s="308">
        <f>C7-C17</f>
        <v>0</v>
      </c>
      <c r="D27" s="323">
        <f>D7-D17</f>
        <v>0</v>
      </c>
      <c r="E27" s="268">
        <f>E7-E17</f>
        <v>0</v>
      </c>
      <c r="H27" s="49" t="str">
        <f>"At 31 August "&amp;Refs!B9</f>
        <v>At 31 August 2022</v>
      </c>
      <c r="I27" s="308">
        <f>I7-I17</f>
        <v>0</v>
      </c>
      <c r="J27" s="323">
        <f>J7-J17</f>
        <v>0</v>
      </c>
      <c r="K27" s="268">
        <f>K7-K17</f>
        <v>0</v>
      </c>
    </row>
    <row r="28" spans="1:11" ht="13.5" thickBot="1" x14ac:dyDescent="0.3">
      <c r="B28" s="49" t="str">
        <f>"At 31 August "&amp;Refs!B7</f>
        <v>At 31 August 2024</v>
      </c>
      <c r="C28" s="307">
        <f>+C14-C24</f>
        <v>0</v>
      </c>
      <c r="D28" s="326">
        <f>+D14-D24</f>
        <v>0</v>
      </c>
      <c r="E28" s="307">
        <f>+E14-E24</f>
        <v>0</v>
      </c>
      <c r="F28" s="54"/>
      <c r="H28" s="49" t="str">
        <f>"At 31 August "&amp;Refs!B8</f>
        <v>At 31 August 2023</v>
      </c>
      <c r="I28" s="307">
        <f>+I14-I24</f>
        <v>0</v>
      </c>
      <c r="J28" s="326">
        <f>+J14-J24</f>
        <v>0</v>
      </c>
      <c r="K28" s="307">
        <f>+K14-K24</f>
        <v>0</v>
      </c>
    </row>
  </sheetData>
  <hyperlinks>
    <hyperlink ref="B1" location="'Note names'!A1" display="'Note names'!A1" xr:uid="{526F4483-55F8-4D04-AD20-D642ED8D811C}"/>
  </hyperlinks>
  <pageMargins left="0.70866141732283472" right="0.70866141732283472" top="0.74803149606299213" bottom="0.74803149606299213" header="0.31496062992125984" footer="0.31496062992125984"/>
  <pageSetup scale="92" fitToWidth="2" orientation="portrait" r:id="rId1"/>
  <headerFooter>
    <oddHeader>&amp;L&amp;"Calibri"&amp;10&amp;K000000 OFFICIAL-SENSITIVE&amp;1#_x000D_</oddHeader>
  </headerFooter>
  <colBreaks count="1" manualBreakCount="1">
    <brk id="7" max="2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34BC2-A196-4514-9B46-71C819AF017B}">
  <sheetPr>
    <tabColor rgb="FF92D050"/>
  </sheetPr>
  <dimension ref="A1:K73"/>
  <sheetViews>
    <sheetView topLeftCell="B1" zoomScaleNormal="100" workbookViewId="0">
      <selection activeCell="B2" sqref="B2"/>
    </sheetView>
  </sheetViews>
  <sheetFormatPr defaultColWidth="9" defaultRowHeight="12.5" x14ac:dyDescent="0.25"/>
  <cols>
    <col min="1" max="1" width="24.453125" style="101" hidden="1" customWidth="1"/>
    <col min="2" max="2" width="23.26953125" style="101" customWidth="1"/>
    <col min="3" max="4" width="12.54296875" style="101" customWidth="1"/>
    <col min="5" max="5" width="13.1796875" style="101" customWidth="1"/>
    <col min="6" max="10" width="12.54296875" style="101" customWidth="1"/>
    <col min="11" max="11" width="12.54296875" style="102" customWidth="1"/>
    <col min="12" max="18" width="8.81640625" style="101" customWidth="1"/>
    <col min="19" max="16384" width="9" style="101"/>
  </cols>
  <sheetData>
    <row r="1" spans="1:11" ht="13" x14ac:dyDescent="0.25">
      <c r="B1" s="369" t="str">
        <f>'Note names'!A19&amp;" Tangible fixed assets"</f>
        <v>15 Tangible fixed assets</v>
      </c>
    </row>
    <row r="2" spans="1:11" x14ac:dyDescent="0.25">
      <c r="B2" s="106"/>
    </row>
    <row r="3" spans="1:11" ht="13" x14ac:dyDescent="0.25">
      <c r="B3" s="100" t="str">
        <f>Refs!C7</f>
        <v>2023/24</v>
      </c>
    </row>
    <row r="4" spans="1:11" ht="13" x14ac:dyDescent="0.25">
      <c r="B4" s="485"/>
      <c r="C4" s="486" t="s">
        <v>71</v>
      </c>
      <c r="D4" s="486" t="s">
        <v>200</v>
      </c>
      <c r="E4" s="486" t="s">
        <v>274</v>
      </c>
      <c r="F4" s="486" t="s">
        <v>534</v>
      </c>
      <c r="G4" s="486" t="s">
        <v>378</v>
      </c>
      <c r="H4" s="486" t="s">
        <v>326</v>
      </c>
      <c r="I4" s="486" t="s">
        <v>430</v>
      </c>
      <c r="J4" s="486" t="s">
        <v>482</v>
      </c>
      <c r="K4" s="231"/>
    </row>
    <row r="5" spans="1:11" ht="28.5" customHeight="1" x14ac:dyDescent="0.25">
      <c r="B5" s="485"/>
      <c r="C5" s="486"/>
      <c r="D5" s="486"/>
      <c r="E5" s="486"/>
      <c r="F5" s="486"/>
      <c r="G5" s="486"/>
      <c r="H5" s="486"/>
      <c r="I5" s="486"/>
      <c r="J5" s="486"/>
      <c r="K5" s="231" t="s">
        <v>2799</v>
      </c>
    </row>
    <row r="6" spans="1:11" ht="13" x14ac:dyDescent="0.25">
      <c r="B6" s="103"/>
      <c r="C6" s="232" t="s">
        <v>2812</v>
      </c>
      <c r="D6" s="232" t="s">
        <v>2812</v>
      </c>
      <c r="E6" s="232" t="s">
        <v>2812</v>
      </c>
      <c r="F6" s="232" t="s">
        <v>2812</v>
      </c>
      <c r="G6" s="232" t="s">
        <v>2812</v>
      </c>
      <c r="H6" s="232" t="s">
        <v>2812</v>
      </c>
      <c r="I6" s="232" t="s">
        <v>2812</v>
      </c>
      <c r="J6" s="232" t="s">
        <v>2812</v>
      </c>
      <c r="K6" s="232" t="s">
        <v>2812</v>
      </c>
    </row>
    <row r="7" spans="1:11" ht="13" x14ac:dyDescent="0.25">
      <c r="A7" s="445"/>
      <c r="B7" s="446" t="s">
        <v>2910</v>
      </c>
      <c r="C7" s="181"/>
      <c r="D7" s="181"/>
      <c r="E7" s="181"/>
      <c r="F7" s="181"/>
      <c r="G7" s="181"/>
      <c r="H7" s="181"/>
      <c r="I7" s="181"/>
      <c r="J7" s="182"/>
      <c r="K7" s="183"/>
    </row>
    <row r="8" spans="1:11" ht="13" x14ac:dyDescent="0.25">
      <c r="A8" s="445" t="s">
        <v>68</v>
      </c>
      <c r="B8" s="447" t="str">
        <f>"At 1 September "&amp;Refs!B8</f>
        <v>At 1 September 2023</v>
      </c>
      <c r="C8" s="327">
        <f>SUMIFS(Mapping!$A:$A,Mapping!$K:$K,C$4,Mapping!$M:$M,$A8)</f>
        <v>0</v>
      </c>
      <c r="D8" s="327">
        <f>SUMIFS(Mapping!$A:$A,Mapping!$K:$K,D$4,Mapping!$M:$M,$A8)</f>
        <v>0</v>
      </c>
      <c r="E8" s="327">
        <f>SUMIFS(Mapping!$A:$A,Mapping!$K:$K,E$4,Mapping!$M:$M,$A8)</f>
        <v>0</v>
      </c>
      <c r="F8" s="327">
        <f>SUMIFS(Mapping!$A:$A,Mapping!$K:$K,F$4,Mapping!$M:$M,$A8)</f>
        <v>0</v>
      </c>
      <c r="G8" s="327">
        <f>SUMIFS(Mapping!$A:$A,Mapping!$K:$K,G$4,Mapping!$M:$M,$A8)</f>
        <v>0</v>
      </c>
      <c r="H8" s="327">
        <f>SUMIFS(Mapping!$A:$A,Mapping!$K:$K,H$4,Mapping!$M:$M,$A8)</f>
        <v>0</v>
      </c>
      <c r="I8" s="327">
        <f>SUMIFS(Mapping!$A:$A,Mapping!$K:$K,I$4,Mapping!$M:$M,$A8)</f>
        <v>0</v>
      </c>
      <c r="J8" s="327">
        <f>SUMIFS(Mapping!$A:$A,Mapping!$K:$K,J$4,Mapping!$M:$M,$A8)</f>
        <v>0</v>
      </c>
      <c r="K8" s="328">
        <f>SUM(C8:J8)</f>
        <v>0</v>
      </c>
    </row>
    <row r="9" spans="1:11" ht="13" x14ac:dyDescent="0.25">
      <c r="A9" s="445" t="s">
        <v>2919</v>
      </c>
      <c r="B9" s="447" t="s">
        <v>2919</v>
      </c>
      <c r="C9" s="327">
        <f>SUMIFS(Mapping!$A:$A,Mapping!$K:$K,C$4,Mapping!$M:$M,$A9)</f>
        <v>0</v>
      </c>
      <c r="D9" s="327">
        <f>SUMIFS(Mapping!$A:$A,Mapping!$K:$K,D$4,Mapping!$M:$M,$A9)</f>
        <v>0</v>
      </c>
      <c r="E9" s="327">
        <f>SUMIFS(Mapping!$A:$A,Mapping!$K:$K,E$4,Mapping!$M:$M,$A9)</f>
        <v>0</v>
      </c>
      <c r="F9" s="327">
        <f>SUMIFS(Mapping!$A:$A,Mapping!$K:$K,F$4,Mapping!$M:$M,$A9)</f>
        <v>0</v>
      </c>
      <c r="G9" s="327">
        <f>SUMIFS(Mapping!$A:$A,Mapping!$K:$K,G$4,Mapping!$M:$M,$A9)</f>
        <v>0</v>
      </c>
      <c r="H9" s="327">
        <f>SUMIFS(Mapping!$A:$A,Mapping!$K:$K,H$4,Mapping!$M:$M,$A9)</f>
        <v>0</v>
      </c>
      <c r="I9" s="327">
        <f>SUMIFS(Mapping!$A:$A,Mapping!$K:$K,I$4,Mapping!$M:$M,$A9)</f>
        <v>0</v>
      </c>
      <c r="J9" s="327">
        <f>SUMIFS(Mapping!$A:$A,Mapping!$K:$K,J$4,Mapping!$M:$M,$A9)</f>
        <v>0</v>
      </c>
      <c r="K9" s="328">
        <f t="shared" ref="K9:K18" si="0">SUM(C9:J9)</f>
        <v>0</v>
      </c>
    </row>
    <row r="10" spans="1:11" ht="13" x14ac:dyDescent="0.25">
      <c r="A10" s="445" t="s">
        <v>78</v>
      </c>
      <c r="B10" s="447" t="s">
        <v>78</v>
      </c>
      <c r="C10" s="327">
        <f>SUMIFS(Mapping!$A:$A,Mapping!$K:$K,C$4,Mapping!$M:$M,$A10)</f>
        <v>0</v>
      </c>
      <c r="D10" s="327">
        <f>SUMIFS(Mapping!$A:$A,Mapping!$K:$K,D$4,Mapping!$M:$M,$A10)</f>
        <v>0</v>
      </c>
      <c r="E10" s="327">
        <f>SUMIFS(Mapping!$A:$A,Mapping!$K:$K,E$4,Mapping!$M:$M,$A10)</f>
        <v>0</v>
      </c>
      <c r="F10" s="327">
        <f>SUMIFS(Mapping!$A:$A,Mapping!$K:$K,F$4,Mapping!$M:$M,$A10)</f>
        <v>0</v>
      </c>
      <c r="G10" s="327">
        <f>SUMIFS(Mapping!$A:$A,Mapping!$K:$K,G$4,Mapping!$M:$M,$A10)</f>
        <v>0</v>
      </c>
      <c r="H10" s="327">
        <f>SUMIFS(Mapping!$A:$A,Mapping!$K:$K,H$4,Mapping!$M:$M,$A10)</f>
        <v>0</v>
      </c>
      <c r="I10" s="327">
        <f>SUMIFS(Mapping!$A:$A,Mapping!$K:$K,I$4,Mapping!$M:$M,$A10)</f>
        <v>0</v>
      </c>
      <c r="J10" s="327">
        <f>SUMIFS(Mapping!$A:$A,Mapping!$K:$K,J$4,Mapping!$M:$M,$A10)</f>
        <v>0</v>
      </c>
      <c r="K10" s="328">
        <f t="shared" si="0"/>
        <v>0</v>
      </c>
    </row>
    <row r="11" spans="1:11" ht="13" x14ac:dyDescent="0.25">
      <c r="A11" s="445" t="s">
        <v>93</v>
      </c>
      <c r="B11" s="447" t="s">
        <v>93</v>
      </c>
      <c r="C11" s="327">
        <f>SUMIFS(Mapping!$A:$A,Mapping!$K:$K,C$4,Mapping!$M:$M,$A11)</f>
        <v>0</v>
      </c>
      <c r="D11" s="327">
        <f>SUMIFS(Mapping!$A:$A,Mapping!$K:$K,D$4,Mapping!$M:$M,$A11)</f>
        <v>0</v>
      </c>
      <c r="E11" s="327">
        <f>SUMIFS(Mapping!$A:$A,Mapping!$K:$K,E$4,Mapping!$M:$M,$A11)</f>
        <v>0</v>
      </c>
      <c r="F11" s="327">
        <f>SUMIFS(Mapping!$A:$A,Mapping!$K:$K,F$4,Mapping!$M:$M,$A11)</f>
        <v>0</v>
      </c>
      <c r="G11" s="327">
        <f>SUMIFS(Mapping!$A:$A,Mapping!$K:$K,G$4,Mapping!$M:$M,$A11)</f>
        <v>0</v>
      </c>
      <c r="H11" s="327">
        <f>SUMIFS(Mapping!$A:$A,Mapping!$K:$K,H$4,Mapping!$M:$M,$A11)</f>
        <v>0</v>
      </c>
      <c r="I11" s="327">
        <f>SUMIFS(Mapping!$A:$A,Mapping!$K:$K,I$4,Mapping!$M:$M,$A11)</f>
        <v>0</v>
      </c>
      <c r="J11" s="327">
        <f>SUMIFS(Mapping!$A:$A,Mapping!$K:$K,J$4,Mapping!$M:$M,$A11)</f>
        <v>0</v>
      </c>
      <c r="K11" s="328">
        <f t="shared" si="0"/>
        <v>0</v>
      </c>
    </row>
    <row r="12" spans="1:11" ht="13" x14ac:dyDescent="0.25">
      <c r="A12" s="445" t="s">
        <v>102</v>
      </c>
      <c r="B12" s="447" t="s">
        <v>102</v>
      </c>
      <c r="C12" s="327">
        <f>SUMIFS(Mapping!$A:$A,Mapping!$K:$K,C$4,Mapping!$M:$M,$A12)</f>
        <v>0</v>
      </c>
      <c r="D12" s="327">
        <f>SUMIFS(Mapping!$A:$A,Mapping!$K:$K,D$4,Mapping!$M:$M,$A12)</f>
        <v>0</v>
      </c>
      <c r="E12" s="327">
        <f>SUMIFS(Mapping!$A:$A,Mapping!$K:$K,E$4,Mapping!$M:$M,$A12)</f>
        <v>0</v>
      </c>
      <c r="F12" s="327">
        <f>SUMIFS(Mapping!$A:$A,Mapping!$K:$K,F$4,Mapping!$M:$M,$A12)</f>
        <v>0</v>
      </c>
      <c r="G12" s="327">
        <f>SUMIFS(Mapping!$A:$A,Mapping!$K:$K,G$4,Mapping!$M:$M,$A12)</f>
        <v>0</v>
      </c>
      <c r="H12" s="327">
        <f>SUMIFS(Mapping!$A:$A,Mapping!$K:$K,H$4,Mapping!$M:$M,$A12)</f>
        <v>0</v>
      </c>
      <c r="I12" s="327">
        <f>SUMIFS(Mapping!$A:$A,Mapping!$K:$K,I$4,Mapping!$M:$M,$A12)</f>
        <v>0</v>
      </c>
      <c r="J12" s="327">
        <f>SUMIFS(Mapping!$A:$A,Mapping!$K:$K,J$4,Mapping!$M:$M,$A12)</f>
        <v>0</v>
      </c>
      <c r="K12" s="328">
        <f t="shared" si="0"/>
        <v>0</v>
      </c>
    </row>
    <row r="13" spans="1:11" ht="13" x14ac:dyDescent="0.25">
      <c r="A13" s="445" t="s">
        <v>192</v>
      </c>
      <c r="B13" s="447" t="s">
        <v>192</v>
      </c>
      <c r="C13" s="327">
        <f>SUMIFS(Mapping!$A:$A,Mapping!$K:$K,C$4,Mapping!$M:$M,$A13)</f>
        <v>0</v>
      </c>
      <c r="D13" s="327">
        <f>SUMIFS(Mapping!$A:$A,Mapping!$K:$K,D$4,Mapping!$M:$M,$A13)</f>
        <v>0</v>
      </c>
      <c r="E13" s="327">
        <f>SUMIFS(Mapping!$A:$A,Mapping!$K:$K,E$4,Mapping!$M:$M,$A13)</f>
        <v>0</v>
      </c>
      <c r="F13" s="327">
        <f>SUMIFS(Mapping!$A:$A,Mapping!$K:$K,F$4,Mapping!$M:$M,$A13)</f>
        <v>0</v>
      </c>
      <c r="G13" s="327">
        <f>SUMIFS(Mapping!$A:$A,Mapping!$K:$K,G$4,Mapping!$M:$M,$A13)</f>
        <v>0</v>
      </c>
      <c r="H13" s="327">
        <f>SUMIFS(Mapping!$A:$A,Mapping!$K:$K,H$4,Mapping!$M:$M,$A13)</f>
        <v>0</v>
      </c>
      <c r="I13" s="327">
        <f>SUMIFS(Mapping!$A:$A,Mapping!$K:$K,I$4,Mapping!$M:$M,$A13)</f>
        <v>0</v>
      </c>
      <c r="J13" s="327">
        <f>SUMIFS(Mapping!$A:$A,Mapping!$K:$K,J$4,Mapping!$M:$M,$A13)</f>
        <v>0</v>
      </c>
      <c r="K13" s="328">
        <f t="shared" si="0"/>
        <v>0</v>
      </c>
    </row>
    <row r="14" spans="1:11" ht="13" x14ac:dyDescent="0.25">
      <c r="A14" s="445" t="s">
        <v>113</v>
      </c>
      <c r="B14" s="447" t="s">
        <v>113</v>
      </c>
      <c r="C14" s="327">
        <f>SUMIFS(Mapping!$A:$A,Mapping!$K:$K,C$4,Mapping!$M:$M,$A14)</f>
        <v>0</v>
      </c>
      <c r="D14" s="327">
        <f>SUMIFS(Mapping!$A:$A,Mapping!$K:$K,D$4,Mapping!$M:$M,$A14)</f>
        <v>0</v>
      </c>
      <c r="E14" s="327">
        <f>SUMIFS(Mapping!$A:$A,Mapping!$K:$K,E$4,Mapping!$M:$M,$A14)</f>
        <v>0</v>
      </c>
      <c r="F14" s="327">
        <f>SUMIFS(Mapping!$A:$A,Mapping!$K:$K,F$4,Mapping!$M:$M,$A14)</f>
        <v>0</v>
      </c>
      <c r="G14" s="327">
        <f>SUMIFS(Mapping!$A:$A,Mapping!$K:$K,G$4,Mapping!$M:$M,$A14)</f>
        <v>0</v>
      </c>
      <c r="H14" s="327">
        <f>SUMIFS(Mapping!$A:$A,Mapping!$K:$K,H$4,Mapping!$M:$M,$A14)</f>
        <v>0</v>
      </c>
      <c r="I14" s="327">
        <f>SUMIFS(Mapping!$A:$A,Mapping!$K:$K,I$4,Mapping!$M:$M,$A14)</f>
        <v>0</v>
      </c>
      <c r="J14" s="327">
        <f>SUMIFS(Mapping!$A:$A,Mapping!$K:$K,J$4,Mapping!$M:$M,$A14)</f>
        <v>0</v>
      </c>
      <c r="K14" s="328">
        <f t="shared" si="0"/>
        <v>0</v>
      </c>
    </row>
    <row r="15" spans="1:11" ht="13" x14ac:dyDescent="0.25">
      <c r="A15" s="445" t="s">
        <v>119</v>
      </c>
      <c r="B15" s="447" t="s">
        <v>119</v>
      </c>
      <c r="C15" s="327">
        <f>SUMIFS(Mapping!$A:$A,Mapping!$K:$K,C$4,Mapping!$M:$M,$A15)</f>
        <v>0</v>
      </c>
      <c r="D15" s="327">
        <f>SUMIFS(Mapping!$A:$A,Mapping!$K:$K,D$4,Mapping!$M:$M,$A15)</f>
        <v>0</v>
      </c>
      <c r="E15" s="327">
        <f>SUMIFS(Mapping!$A:$A,Mapping!$K:$K,E$4,Mapping!$M:$M,$A15)</f>
        <v>0</v>
      </c>
      <c r="F15" s="327">
        <f>SUMIFS(Mapping!$A:$A,Mapping!$K:$K,F$4,Mapping!$M:$M,$A15)</f>
        <v>0</v>
      </c>
      <c r="G15" s="327">
        <f>SUMIFS(Mapping!$A:$A,Mapping!$K:$K,G$4,Mapping!$M:$M,$A15)</f>
        <v>0</v>
      </c>
      <c r="H15" s="327">
        <f>SUMIFS(Mapping!$A:$A,Mapping!$K:$K,H$4,Mapping!$M:$M,$A15)</f>
        <v>0</v>
      </c>
      <c r="I15" s="327">
        <f>SUMIFS(Mapping!$A:$A,Mapping!$K:$K,I$4,Mapping!$M:$M,$A15)</f>
        <v>0</v>
      </c>
      <c r="J15" s="327">
        <f>SUMIFS(Mapping!$A:$A,Mapping!$K:$K,J$4,Mapping!$M:$M,$A15)</f>
        <v>0</v>
      </c>
      <c r="K15" s="328">
        <f t="shared" si="0"/>
        <v>0</v>
      </c>
    </row>
    <row r="16" spans="1:11" ht="13" x14ac:dyDescent="0.25">
      <c r="A16" s="445" t="s">
        <v>2920</v>
      </c>
      <c r="B16" s="447" t="s">
        <v>2916</v>
      </c>
      <c r="C16" s="327">
        <f>SUMIFS(Mapping!$A:$A,Mapping!$K:$K,C$4,Mapping!$M:$M,$A16)</f>
        <v>0</v>
      </c>
      <c r="D16" s="327">
        <f>SUMIFS(Mapping!$A:$A,Mapping!$K:$K,D$4,Mapping!$M:$M,$A16)</f>
        <v>0</v>
      </c>
      <c r="E16" s="327">
        <f>SUMIFS(Mapping!$A:$A,Mapping!$K:$K,E$4,Mapping!$M:$M,$A16)</f>
        <v>0</v>
      </c>
      <c r="F16" s="327">
        <f>SUMIFS(Mapping!$A:$A,Mapping!$K:$K,F$4,Mapping!$M:$M,$A16)</f>
        <v>0</v>
      </c>
      <c r="G16" s="327">
        <f>SUMIFS(Mapping!$A:$A,Mapping!$K:$K,G$4,Mapping!$M:$M,$A16)</f>
        <v>0</v>
      </c>
      <c r="H16" s="327">
        <f>SUMIFS(Mapping!$A:$A,Mapping!$K:$K,H$4,Mapping!$M:$M,$A16)</f>
        <v>0</v>
      </c>
      <c r="I16" s="327">
        <f>SUMIFS(Mapping!$A:$A,Mapping!$K:$K,I$4,Mapping!$M:$M,$A16)</f>
        <v>0</v>
      </c>
      <c r="J16" s="327">
        <f>SUMIFS(Mapping!$A:$A,Mapping!$K:$K,J$4,Mapping!$M:$M,$A16)</f>
        <v>0</v>
      </c>
      <c r="K16" s="328">
        <f t="shared" si="0"/>
        <v>0</v>
      </c>
    </row>
    <row r="17" spans="1:11" ht="13.5" thickBot="1" x14ac:dyDescent="0.3">
      <c r="A17" s="445" t="s">
        <v>225</v>
      </c>
      <c r="B17" s="447" t="s">
        <v>2917</v>
      </c>
      <c r="C17" s="327">
        <f>SUMIFS(Mapping!$A:$A,Mapping!$K:$K,C$4,Mapping!$M:$M,$A17)</f>
        <v>0</v>
      </c>
      <c r="D17" s="327">
        <f>SUMIFS(Mapping!$A:$A,Mapping!$K:$K,D$4,Mapping!$M:$M,$A17)</f>
        <v>0</v>
      </c>
      <c r="E17" s="327">
        <f>SUMIFS(Mapping!$A:$A,Mapping!$K:$K,E$4,Mapping!$M:$M,$A17)</f>
        <v>0</v>
      </c>
      <c r="F17" s="327">
        <f>SUMIFS(Mapping!$A:$A,Mapping!$K:$K,F$4,Mapping!$M:$M,$A17)</f>
        <v>0</v>
      </c>
      <c r="G17" s="327">
        <f>SUMIFS(Mapping!$A:$A,Mapping!$K:$K,G$4,Mapping!$M:$M,$A17)</f>
        <v>0</v>
      </c>
      <c r="H17" s="327">
        <f>SUMIFS(Mapping!$A:$A,Mapping!$K:$K,H$4,Mapping!$M:$M,$A17)</f>
        <v>0</v>
      </c>
      <c r="I17" s="327">
        <f>SUMIFS(Mapping!$A:$A,Mapping!$K:$K,I$4,Mapping!$M:$M,$A17)</f>
        <v>0</v>
      </c>
      <c r="J17" s="327">
        <f>SUMIFS(Mapping!$A:$A,Mapping!$K:$K,J$4,Mapping!$M:$M,$A17)</f>
        <v>0</v>
      </c>
      <c r="K17" s="329">
        <f t="shared" si="0"/>
        <v>0</v>
      </c>
    </row>
    <row r="18" spans="1:11" ht="13.5" thickBot="1" x14ac:dyDescent="0.3">
      <c r="A18" s="445"/>
      <c r="B18" s="447" t="str">
        <f>"At 31 August "&amp;Refs!B7</f>
        <v>At 31 August 2024</v>
      </c>
      <c r="C18" s="330">
        <f>SUM(C8:C17)</f>
        <v>0</v>
      </c>
      <c r="D18" s="330">
        <f t="shared" ref="D18:J18" si="1">SUM(D8:D17)</f>
        <v>0</v>
      </c>
      <c r="E18" s="330">
        <f t="shared" si="1"/>
        <v>0</v>
      </c>
      <c r="F18" s="330">
        <f t="shared" si="1"/>
        <v>0</v>
      </c>
      <c r="G18" s="330">
        <f t="shared" si="1"/>
        <v>0</v>
      </c>
      <c r="H18" s="330">
        <f t="shared" si="1"/>
        <v>0</v>
      </c>
      <c r="I18" s="330">
        <f t="shared" si="1"/>
        <v>0</v>
      </c>
      <c r="J18" s="330">
        <f t="shared" si="1"/>
        <v>0</v>
      </c>
      <c r="K18" s="329">
        <f t="shared" si="0"/>
        <v>0</v>
      </c>
    </row>
    <row r="19" spans="1:11" ht="13" x14ac:dyDescent="0.25">
      <c r="A19" s="445"/>
      <c r="B19" s="447"/>
      <c r="C19" s="327"/>
      <c r="D19" s="327"/>
      <c r="E19" s="327"/>
      <c r="F19" s="327"/>
      <c r="G19" s="327"/>
      <c r="H19" s="327"/>
      <c r="I19" s="327"/>
      <c r="J19" s="328"/>
      <c r="K19" s="328"/>
    </row>
    <row r="20" spans="1:11" ht="13" x14ac:dyDescent="0.25">
      <c r="A20" s="445"/>
      <c r="B20" s="447"/>
      <c r="C20" s="327"/>
      <c r="D20" s="327"/>
      <c r="E20" s="327"/>
      <c r="F20" s="327"/>
      <c r="G20" s="327"/>
      <c r="H20" s="327"/>
      <c r="I20" s="327"/>
      <c r="J20" s="328"/>
      <c r="K20" s="328"/>
    </row>
    <row r="21" spans="1:11" ht="13" x14ac:dyDescent="0.25">
      <c r="A21" s="445"/>
      <c r="B21" s="446" t="s">
        <v>2588</v>
      </c>
      <c r="C21" s="327"/>
      <c r="D21" s="327"/>
      <c r="E21" s="327"/>
      <c r="F21" s="327"/>
      <c r="G21" s="327"/>
      <c r="H21" s="327"/>
      <c r="I21" s="327"/>
      <c r="J21" s="328"/>
      <c r="K21" s="328"/>
    </row>
    <row r="22" spans="1:11" ht="13" x14ac:dyDescent="0.25">
      <c r="A22" s="445" t="s">
        <v>134</v>
      </c>
      <c r="B22" s="447" t="str">
        <f>"At 1 September "&amp;Refs!B8</f>
        <v>At 1 September 2023</v>
      </c>
      <c r="C22" s="327">
        <f>-SUMIFS(Mapping!$A:$A,Mapping!$K:$K,C$4,Mapping!$M:$M,$A22)</f>
        <v>0</v>
      </c>
      <c r="D22" s="327">
        <f>-SUMIFS(Mapping!$A:$A,Mapping!$K:$K,D$4,Mapping!$M:$M,$A22)</f>
        <v>0</v>
      </c>
      <c r="E22" s="327">
        <f>-SUMIFS(Mapping!$A:$A,Mapping!$K:$K,E$4,Mapping!$M:$M,$A22)</f>
        <v>0</v>
      </c>
      <c r="F22" s="327">
        <f>-SUMIFS(Mapping!$A:$A,Mapping!$K:$K,F$4,Mapping!$M:$M,$A22)</f>
        <v>0</v>
      </c>
      <c r="G22" s="327">
        <f>-SUMIFS(Mapping!$A:$A,Mapping!$K:$K,G$4,Mapping!$M:$M,$A22)</f>
        <v>0</v>
      </c>
      <c r="H22" s="327">
        <f>-SUMIFS(Mapping!$A:$A,Mapping!$K:$K,H$4,Mapping!$M:$M,$A22)</f>
        <v>0</v>
      </c>
      <c r="I22" s="327">
        <f>-SUMIFS(Mapping!$A:$A,Mapping!$K:$K,I$4,Mapping!$M:$M,$A22)</f>
        <v>0</v>
      </c>
      <c r="J22" s="327">
        <f>-SUMIFS(Mapping!$A:$A,Mapping!$K:$K,J$4,Mapping!$M:$M,$A22)</f>
        <v>0</v>
      </c>
      <c r="K22" s="328">
        <f>SUM(C22:J22)</f>
        <v>0</v>
      </c>
    </row>
    <row r="23" spans="1:11" ht="13" x14ac:dyDescent="0.25">
      <c r="A23" s="445" t="s">
        <v>138</v>
      </c>
      <c r="B23" s="447" t="s">
        <v>607</v>
      </c>
      <c r="C23" s="327">
        <f>-SUMIFS(Mapping!$A:$A,Mapping!$K:$K,C$4,Mapping!$M:$M,$A23)</f>
        <v>0</v>
      </c>
      <c r="D23" s="327">
        <f>-SUMIFS(Mapping!$A:$A,Mapping!$K:$K,D$4,Mapping!$M:$M,$A23)</f>
        <v>0</v>
      </c>
      <c r="E23" s="327">
        <f>-SUMIFS(Mapping!$A:$A,Mapping!$K:$K,E$4,Mapping!$M:$M,$A23)</f>
        <v>0</v>
      </c>
      <c r="F23" s="327">
        <f>-SUMIFS(Mapping!$A:$A,Mapping!$K:$K,F$4,Mapping!$M:$M,$A23)</f>
        <v>0</v>
      </c>
      <c r="G23" s="327">
        <f>-SUMIFS(Mapping!$A:$A,Mapping!$K:$K,G$4,Mapping!$M:$M,$A23)</f>
        <v>0</v>
      </c>
      <c r="H23" s="327">
        <f>-SUMIFS(Mapping!$A:$A,Mapping!$K:$K,H$4,Mapping!$M:$M,$A23)</f>
        <v>0</v>
      </c>
      <c r="I23" s="327">
        <f>-SUMIFS(Mapping!$A:$A,Mapping!$K:$K,I$4,Mapping!$M:$M,$A23)</f>
        <v>0</v>
      </c>
      <c r="J23" s="327">
        <f>-SUMIFS(Mapping!$A:$A,Mapping!$K:$K,J$4,Mapping!$M:$M,$A23)</f>
        <v>0</v>
      </c>
      <c r="K23" s="328">
        <f t="shared" ref="K23:K28" si="2">SUM(C23:J23)</f>
        <v>0</v>
      </c>
    </row>
    <row r="24" spans="1:11" ht="13" x14ac:dyDescent="0.25">
      <c r="A24" s="445" t="s">
        <v>194</v>
      </c>
      <c r="B24" s="447" t="s">
        <v>257</v>
      </c>
      <c r="C24" s="327">
        <f>-SUMIFS(Mapping!$A:$A,Mapping!$K:$K,C$4,Mapping!$M:$M,$A24)</f>
        <v>0</v>
      </c>
      <c r="D24" s="327">
        <f>-SUMIFS(Mapping!$A:$A,Mapping!$K:$K,D$4,Mapping!$M:$M,$A24)</f>
        <v>0</v>
      </c>
      <c r="E24" s="327">
        <f>-SUMIFS(Mapping!$A:$A,Mapping!$K:$K,E$4,Mapping!$M:$M,$A24)</f>
        <v>0</v>
      </c>
      <c r="F24" s="327">
        <f>-SUMIFS(Mapping!$A:$A,Mapping!$K:$K,F$4,Mapping!$M:$M,$A24)</f>
        <v>0</v>
      </c>
      <c r="G24" s="327">
        <f>-SUMIFS(Mapping!$A:$A,Mapping!$K:$K,G$4,Mapping!$M:$M,$A24)</f>
        <v>0</v>
      </c>
      <c r="H24" s="327">
        <f>-SUMIFS(Mapping!$A:$A,Mapping!$K:$K,H$4,Mapping!$M:$M,$A24)</f>
        <v>0</v>
      </c>
      <c r="I24" s="327">
        <f>-SUMIFS(Mapping!$A:$A,Mapping!$K:$K,I$4,Mapping!$M:$M,$A24)</f>
        <v>0</v>
      </c>
      <c r="J24" s="327">
        <f>-SUMIFS(Mapping!$A:$A,Mapping!$K:$K,J$4,Mapping!$M:$M,$A24)</f>
        <v>0</v>
      </c>
      <c r="K24" s="328">
        <f t="shared" si="2"/>
        <v>0</v>
      </c>
    </row>
    <row r="25" spans="1:11" ht="13" x14ac:dyDescent="0.25">
      <c r="A25" s="445" t="s">
        <v>615</v>
      </c>
      <c r="B25" s="447" t="s">
        <v>113</v>
      </c>
      <c r="C25" s="327">
        <f>-SUMIFS(Mapping!$A:$A,Mapping!$K:$K,C$4,Mapping!$M:$M,$A25)</f>
        <v>0</v>
      </c>
      <c r="D25" s="327">
        <f>-SUMIFS(Mapping!$A:$A,Mapping!$K:$K,D$4,Mapping!$M:$M,$A25)</f>
        <v>0</v>
      </c>
      <c r="E25" s="327">
        <f>-SUMIFS(Mapping!$A:$A,Mapping!$K:$K,E$4,Mapping!$M:$M,$A25)</f>
        <v>0</v>
      </c>
      <c r="F25" s="327">
        <f>-SUMIFS(Mapping!$A:$A,Mapping!$K:$K,F$4,Mapping!$M:$M,$A25)</f>
        <v>0</v>
      </c>
      <c r="G25" s="327">
        <f>-SUMIFS(Mapping!$A:$A,Mapping!$K:$K,G$4,Mapping!$M:$M,$A25)</f>
        <v>0</v>
      </c>
      <c r="H25" s="327">
        <f>-SUMIFS(Mapping!$A:$A,Mapping!$K:$K,H$4,Mapping!$M:$M,$A25)</f>
        <v>0</v>
      </c>
      <c r="I25" s="327">
        <f>-SUMIFS(Mapping!$A:$A,Mapping!$K:$K,I$4,Mapping!$M:$M,$A25)</f>
        <v>0</v>
      </c>
      <c r="J25" s="327">
        <f>-SUMIFS(Mapping!$A:$A,Mapping!$K:$K,J$4,Mapping!$M:$M,$A25)</f>
        <v>0</v>
      </c>
      <c r="K25" s="328">
        <f t="shared" si="2"/>
        <v>0</v>
      </c>
    </row>
    <row r="26" spans="1:11" ht="13" x14ac:dyDescent="0.25">
      <c r="A26" s="445" t="s">
        <v>147</v>
      </c>
      <c r="B26" s="447" t="s">
        <v>2921</v>
      </c>
      <c r="C26" s="327">
        <f>-SUMIFS(Mapping!$A:$A,Mapping!$K:$K,C$4,Mapping!$M:$M,$A26)</f>
        <v>0</v>
      </c>
      <c r="D26" s="327">
        <f>-SUMIFS(Mapping!$A:$A,Mapping!$K:$K,D$4,Mapping!$M:$M,$A26)</f>
        <v>0</v>
      </c>
      <c r="E26" s="327">
        <f>-SUMIFS(Mapping!$A:$A,Mapping!$K:$K,E$4,Mapping!$M:$M,$A26)</f>
        <v>0</v>
      </c>
      <c r="F26" s="327">
        <f>-SUMIFS(Mapping!$A:$A,Mapping!$K:$K,F$4,Mapping!$M:$M,$A26)</f>
        <v>0</v>
      </c>
      <c r="G26" s="327">
        <f>-SUMIFS(Mapping!$A:$A,Mapping!$K:$K,G$4,Mapping!$M:$M,$A26)</f>
        <v>0</v>
      </c>
      <c r="H26" s="327">
        <f>-SUMIFS(Mapping!$A:$A,Mapping!$K:$K,H$4,Mapping!$M:$M,$A26)</f>
        <v>0</v>
      </c>
      <c r="I26" s="327">
        <f>-SUMIFS(Mapping!$A:$A,Mapping!$K:$K,I$4,Mapping!$M:$M,$A26)</f>
        <v>0</v>
      </c>
      <c r="J26" s="327">
        <f>-SUMIFS(Mapping!$A:$A,Mapping!$K:$K,J$4,Mapping!$M:$M,$A26)</f>
        <v>0</v>
      </c>
      <c r="K26" s="328">
        <f t="shared" si="2"/>
        <v>0</v>
      </c>
    </row>
    <row r="27" spans="1:11" ht="13" x14ac:dyDescent="0.25">
      <c r="A27" s="445" t="s">
        <v>185</v>
      </c>
      <c r="B27" s="447" t="s">
        <v>2916</v>
      </c>
      <c r="C27" s="327">
        <f>-SUMIFS(Mapping!$A:$A,Mapping!$K:$K,C$4,Mapping!$M:$M,$A27)</f>
        <v>0</v>
      </c>
      <c r="D27" s="327">
        <f>-SUMIFS(Mapping!$A:$A,Mapping!$K:$K,D$4,Mapping!$M:$M,$A27)</f>
        <v>0</v>
      </c>
      <c r="E27" s="327">
        <f>-SUMIFS(Mapping!$A:$A,Mapping!$K:$K,E$4,Mapping!$M:$M,$A27)</f>
        <v>0</v>
      </c>
      <c r="F27" s="327">
        <f>-SUMIFS(Mapping!$A:$A,Mapping!$K:$K,F$4,Mapping!$M:$M,$A27)</f>
        <v>0</v>
      </c>
      <c r="G27" s="327">
        <f>-SUMIFS(Mapping!$A:$A,Mapping!$K:$K,G$4,Mapping!$M:$M,$A27)</f>
        <v>0</v>
      </c>
      <c r="H27" s="327">
        <f>-SUMIFS(Mapping!$A:$A,Mapping!$K:$K,H$4,Mapping!$M:$M,$A27)</f>
        <v>0</v>
      </c>
      <c r="I27" s="327">
        <f>-SUMIFS(Mapping!$A:$A,Mapping!$K:$K,I$4,Mapping!$M:$M,$A27)</f>
        <v>0</v>
      </c>
      <c r="J27" s="327">
        <f>-SUMIFS(Mapping!$A:$A,Mapping!$K:$K,J$4,Mapping!$M:$M,$A27)</f>
        <v>0</v>
      </c>
      <c r="K27" s="328">
        <f t="shared" si="2"/>
        <v>0</v>
      </c>
    </row>
    <row r="28" spans="1:11" ht="13.5" thickBot="1" x14ac:dyDescent="0.3">
      <c r="A28" s="445" t="s">
        <v>189</v>
      </c>
      <c r="B28" s="447" t="s">
        <v>2917</v>
      </c>
      <c r="C28" s="327">
        <f>-SUMIFS(Mapping!$A:$A,Mapping!$K:$K,C$4,Mapping!$M:$M,$A28)</f>
        <v>0</v>
      </c>
      <c r="D28" s="327">
        <f>-SUMIFS(Mapping!$A:$A,Mapping!$K:$K,D$4,Mapping!$M:$M,$A28)</f>
        <v>0</v>
      </c>
      <c r="E28" s="327">
        <f>-SUMIFS(Mapping!$A:$A,Mapping!$K:$K,E$4,Mapping!$M:$M,$A28)</f>
        <v>0</v>
      </c>
      <c r="F28" s="327">
        <f>-SUMIFS(Mapping!$A:$A,Mapping!$K:$K,F$4,Mapping!$M:$M,$A28)</f>
        <v>0</v>
      </c>
      <c r="G28" s="327">
        <f>-SUMIFS(Mapping!$A:$A,Mapping!$K:$K,G$4,Mapping!$M:$M,$A28)</f>
        <v>0</v>
      </c>
      <c r="H28" s="327">
        <f>-SUMIFS(Mapping!$A:$A,Mapping!$K:$K,H$4,Mapping!$M:$M,$A28)</f>
        <v>0</v>
      </c>
      <c r="I28" s="327">
        <f>-SUMIFS(Mapping!$A:$A,Mapping!$K:$K,I$4,Mapping!$M:$M,$A28)</f>
        <v>0</v>
      </c>
      <c r="J28" s="327">
        <f>-SUMIFS(Mapping!$A:$A,Mapping!$K:$K,J$4,Mapping!$M:$M,$A28)</f>
        <v>0</v>
      </c>
      <c r="K28" s="329">
        <f t="shared" si="2"/>
        <v>0</v>
      </c>
    </row>
    <row r="29" spans="1:11" ht="13.5" thickBot="1" x14ac:dyDescent="0.3">
      <c r="A29" s="445"/>
      <c r="B29" s="447" t="str">
        <f>"At 31 August "&amp;Refs!B7</f>
        <v>At 31 August 2024</v>
      </c>
      <c r="C29" s="330">
        <f t="shared" ref="C29:I29" si="3">SUM(C22:C28)</f>
        <v>0</v>
      </c>
      <c r="D29" s="330">
        <f t="shared" si="3"/>
        <v>0</v>
      </c>
      <c r="E29" s="330">
        <f t="shared" si="3"/>
        <v>0</v>
      </c>
      <c r="F29" s="330">
        <f t="shared" si="3"/>
        <v>0</v>
      </c>
      <c r="G29" s="330">
        <f t="shared" si="3"/>
        <v>0</v>
      </c>
      <c r="H29" s="330">
        <f t="shared" si="3"/>
        <v>0</v>
      </c>
      <c r="I29" s="330">
        <f t="shared" si="3"/>
        <v>0</v>
      </c>
      <c r="J29" s="330">
        <f>SUM(J22:J28)</f>
        <v>0</v>
      </c>
      <c r="K29" s="331">
        <f>SUM(C29:J29)</f>
        <v>0</v>
      </c>
    </row>
    <row r="30" spans="1:11" ht="13" x14ac:dyDescent="0.25">
      <c r="A30" s="445"/>
      <c r="B30" s="447"/>
      <c r="C30" s="327"/>
      <c r="D30" s="327"/>
      <c r="E30" s="327"/>
      <c r="F30" s="327"/>
      <c r="G30" s="327"/>
      <c r="H30" s="327"/>
      <c r="I30" s="327"/>
      <c r="J30" s="328"/>
      <c r="K30" s="328"/>
    </row>
    <row r="31" spans="1:11" ht="13" x14ac:dyDescent="0.25">
      <c r="A31" s="445"/>
      <c r="B31" s="446" t="s">
        <v>2922</v>
      </c>
      <c r="C31" s="327"/>
      <c r="D31" s="327"/>
      <c r="E31" s="327"/>
      <c r="F31" s="327"/>
      <c r="G31" s="327"/>
      <c r="H31" s="327"/>
      <c r="I31" s="327"/>
      <c r="J31" s="328"/>
      <c r="K31" s="328"/>
    </row>
    <row r="32" spans="1:11" ht="13" x14ac:dyDescent="0.25">
      <c r="A32" s="445"/>
      <c r="B32" s="447" t="str">
        <f>"At 31 August "&amp;Refs!B8</f>
        <v>At 31 August 2023</v>
      </c>
      <c r="C32" s="327">
        <f t="shared" ref="C32:J32" si="4">+C8-C22</f>
        <v>0</v>
      </c>
      <c r="D32" s="327">
        <f t="shared" si="4"/>
        <v>0</v>
      </c>
      <c r="E32" s="327">
        <f t="shared" si="4"/>
        <v>0</v>
      </c>
      <c r="F32" s="327">
        <f t="shared" si="4"/>
        <v>0</v>
      </c>
      <c r="G32" s="327">
        <f t="shared" si="4"/>
        <v>0</v>
      </c>
      <c r="H32" s="327">
        <f t="shared" si="4"/>
        <v>0</v>
      </c>
      <c r="I32" s="327">
        <f t="shared" si="4"/>
        <v>0</v>
      </c>
      <c r="J32" s="327">
        <f t="shared" si="4"/>
        <v>0</v>
      </c>
      <c r="K32" s="328">
        <f>SUM(C32:J32)</f>
        <v>0</v>
      </c>
    </row>
    <row r="33" spans="1:11" ht="13.5" thickBot="1" x14ac:dyDescent="0.3">
      <c r="A33" s="445"/>
      <c r="B33" s="447" t="str">
        <f>"At 31 August "&amp;Refs!B7</f>
        <v>At 31 August 2024</v>
      </c>
      <c r="C33" s="329">
        <f t="shared" ref="C33:J33" si="5">C18-C29</f>
        <v>0</v>
      </c>
      <c r="D33" s="329">
        <f t="shared" si="5"/>
        <v>0</v>
      </c>
      <c r="E33" s="329">
        <f t="shared" si="5"/>
        <v>0</v>
      </c>
      <c r="F33" s="329">
        <f t="shared" si="5"/>
        <v>0</v>
      </c>
      <c r="G33" s="329">
        <f t="shared" si="5"/>
        <v>0</v>
      </c>
      <c r="H33" s="329">
        <f t="shared" si="5"/>
        <v>0</v>
      </c>
      <c r="I33" s="329">
        <f t="shared" si="5"/>
        <v>0</v>
      </c>
      <c r="J33" s="329">
        <f t="shared" si="5"/>
        <v>0</v>
      </c>
      <c r="K33" s="329">
        <f>SUM(C33:J33)</f>
        <v>0</v>
      </c>
    </row>
    <row r="34" spans="1:11" ht="13" x14ac:dyDescent="0.25">
      <c r="B34" s="100"/>
      <c r="C34" s="184"/>
      <c r="D34" s="184"/>
      <c r="E34" s="184"/>
      <c r="F34" s="184"/>
      <c r="G34" s="184"/>
      <c r="H34" s="184"/>
      <c r="I34" s="184"/>
      <c r="J34" s="184"/>
      <c r="K34" s="185"/>
    </row>
    <row r="35" spans="1:11" x14ac:dyDescent="0.25">
      <c r="B35" s="102" t="s">
        <v>2923</v>
      </c>
      <c r="C35" s="184"/>
      <c r="D35" s="184"/>
      <c r="E35" s="184"/>
      <c r="F35" s="184"/>
      <c r="G35" s="184"/>
      <c r="H35" s="184"/>
      <c r="I35" s="184"/>
      <c r="J35" s="184"/>
      <c r="K35" s="185"/>
    </row>
    <row r="36" spans="1:11" ht="13" x14ac:dyDescent="0.25">
      <c r="B36" s="105" t="s">
        <v>2924</v>
      </c>
      <c r="C36" s="184"/>
      <c r="D36" s="184"/>
      <c r="E36" s="184"/>
      <c r="F36" s="184"/>
      <c r="G36" s="184"/>
      <c r="H36" s="184"/>
      <c r="I36" s="184"/>
      <c r="J36" s="184"/>
      <c r="K36" s="185"/>
    </row>
    <row r="37" spans="1:11" ht="13" x14ac:dyDescent="0.25">
      <c r="B37" s="105" t="s">
        <v>2925</v>
      </c>
      <c r="C37" s="184"/>
      <c r="D37" s="184"/>
      <c r="E37" s="184"/>
      <c r="F37" s="184"/>
      <c r="G37" s="184"/>
      <c r="H37" s="184"/>
      <c r="I37" s="184"/>
      <c r="J37" s="184"/>
      <c r="K37" s="185"/>
    </row>
    <row r="38" spans="1:11" ht="13" x14ac:dyDescent="0.25">
      <c r="B38" s="105" t="s">
        <v>2926</v>
      </c>
      <c r="C38" s="184"/>
      <c r="D38" s="184"/>
      <c r="E38" s="184"/>
      <c r="F38" s="184"/>
      <c r="G38" s="184"/>
      <c r="H38" s="184"/>
      <c r="I38" s="184"/>
      <c r="J38" s="184"/>
      <c r="K38" s="185"/>
    </row>
    <row r="39" spans="1:11" ht="13" x14ac:dyDescent="0.25">
      <c r="B39" s="105" t="s">
        <v>2927</v>
      </c>
      <c r="C39" s="184"/>
      <c r="D39" s="184"/>
      <c r="E39" s="184"/>
      <c r="F39" s="184"/>
      <c r="G39" s="184"/>
      <c r="H39" s="184"/>
      <c r="I39" s="184"/>
      <c r="J39" s="184"/>
      <c r="K39" s="185"/>
    </row>
    <row r="40" spans="1:11" ht="13" x14ac:dyDescent="0.25">
      <c r="B40" s="105" t="s">
        <v>2928</v>
      </c>
      <c r="C40" s="184"/>
      <c r="D40" s="184"/>
      <c r="E40" s="184"/>
      <c r="F40" s="184"/>
      <c r="G40" s="184"/>
      <c r="H40" s="184"/>
      <c r="I40" s="184"/>
      <c r="J40" s="184"/>
      <c r="K40" s="185"/>
    </row>
    <row r="41" spans="1:11" x14ac:dyDescent="0.25">
      <c r="C41" s="184"/>
      <c r="D41" s="184"/>
      <c r="E41" s="184"/>
      <c r="F41" s="184"/>
      <c r="G41" s="184"/>
      <c r="H41" s="184"/>
      <c r="I41" s="184"/>
      <c r="J41" s="184"/>
      <c r="K41" s="185"/>
    </row>
    <row r="42" spans="1:11" x14ac:dyDescent="0.25">
      <c r="C42" s="184"/>
      <c r="D42" s="184"/>
      <c r="E42" s="184"/>
      <c r="F42" s="184"/>
      <c r="G42" s="184"/>
      <c r="H42" s="184"/>
      <c r="I42" s="184"/>
      <c r="J42" s="184"/>
      <c r="K42" s="185"/>
    </row>
    <row r="43" spans="1:11" x14ac:dyDescent="0.25">
      <c r="B43" s="102" t="str">
        <f>Refs!C8</f>
        <v>2022/23</v>
      </c>
      <c r="C43" s="184"/>
      <c r="D43" s="184"/>
      <c r="E43" s="184"/>
      <c r="F43" s="184"/>
      <c r="G43" s="184"/>
      <c r="H43" s="184"/>
      <c r="I43" s="184"/>
      <c r="J43" s="184"/>
      <c r="K43" s="185"/>
    </row>
    <row r="44" spans="1:11" x14ac:dyDescent="0.25">
      <c r="B44" s="485"/>
      <c r="C44" s="484" t="s">
        <v>71</v>
      </c>
      <c r="D44" s="484" t="s">
        <v>200</v>
      </c>
      <c r="E44" s="484" t="s">
        <v>274</v>
      </c>
      <c r="F44" s="484" t="s">
        <v>534</v>
      </c>
      <c r="G44" s="484" t="s">
        <v>378</v>
      </c>
      <c r="H44" s="484" t="s">
        <v>326</v>
      </c>
      <c r="I44" s="484" t="s">
        <v>430</v>
      </c>
      <c r="J44" s="484" t="s">
        <v>482</v>
      </c>
      <c r="K44" s="233"/>
    </row>
    <row r="45" spans="1:11" ht="28.5" customHeight="1" x14ac:dyDescent="0.25">
      <c r="B45" s="485"/>
      <c r="C45" s="484"/>
      <c r="D45" s="484"/>
      <c r="E45" s="484"/>
      <c r="F45" s="484"/>
      <c r="G45" s="484"/>
      <c r="H45" s="484"/>
      <c r="I45" s="484"/>
      <c r="J45" s="484"/>
      <c r="K45" s="234" t="s">
        <v>2799</v>
      </c>
    </row>
    <row r="46" spans="1:11" ht="13" x14ac:dyDescent="0.25">
      <c r="B46" s="103"/>
      <c r="C46" s="235" t="s">
        <v>2812</v>
      </c>
      <c r="D46" s="235" t="s">
        <v>2812</v>
      </c>
      <c r="E46" s="235" t="s">
        <v>2812</v>
      </c>
      <c r="F46" s="235" t="s">
        <v>2812</v>
      </c>
      <c r="G46" s="235" t="s">
        <v>2812</v>
      </c>
      <c r="H46" s="235" t="s">
        <v>2812</v>
      </c>
      <c r="I46" s="235" t="s">
        <v>2812</v>
      </c>
      <c r="J46" s="235" t="s">
        <v>2812</v>
      </c>
      <c r="K46" s="236" t="s">
        <v>2812</v>
      </c>
    </row>
    <row r="47" spans="1:11" ht="13" x14ac:dyDescent="0.25">
      <c r="B47" s="103" t="s">
        <v>2910</v>
      </c>
      <c r="C47" s="181"/>
      <c r="D47" s="181"/>
      <c r="E47" s="181"/>
      <c r="F47" s="181"/>
      <c r="G47" s="181"/>
      <c r="H47" s="181"/>
      <c r="I47" s="181"/>
      <c r="J47" s="182"/>
      <c r="K47" s="183"/>
    </row>
    <row r="48" spans="1:11" ht="13" x14ac:dyDescent="0.25">
      <c r="A48" s="101" t="s">
        <v>68</v>
      </c>
      <c r="B48" s="104" t="str">
        <f>"At 1 September "&amp;Refs!B9</f>
        <v>At 1 September 2022</v>
      </c>
      <c r="C48" s="332">
        <f>SUMIFS(Mapping!$B:$B,Mapping!$K:$K,C$4,Mapping!$M:$M,$A48)</f>
        <v>0</v>
      </c>
      <c r="D48" s="332">
        <f>SUMIFS(Mapping!$B:$B,Mapping!$K:$K,D$4,Mapping!$M:$M,$A48)</f>
        <v>0</v>
      </c>
      <c r="E48" s="332">
        <f>SUMIFS(Mapping!$B:$B,Mapping!$K:$K,E$4,Mapping!$M:$M,$A48)</f>
        <v>0</v>
      </c>
      <c r="F48" s="332">
        <f>SUMIFS(Mapping!$B:$B,Mapping!$K:$K,F$4,Mapping!$M:$M,$A48)</f>
        <v>0</v>
      </c>
      <c r="G48" s="332">
        <f>SUMIFS(Mapping!$B:$B,Mapping!$K:$K,G$4,Mapping!$M:$M,$A48)</f>
        <v>0</v>
      </c>
      <c r="H48" s="332">
        <f>SUMIFS(Mapping!$B:$B,Mapping!$K:$K,H$4,Mapping!$M:$M,$A48)</f>
        <v>0</v>
      </c>
      <c r="I48" s="332">
        <f>SUMIFS(Mapping!$B:$B,Mapping!$K:$K,I$4,Mapping!$M:$M,$A48)</f>
        <v>0</v>
      </c>
      <c r="J48" s="332">
        <f>SUMIFS(Mapping!$B:$B,Mapping!$K:$K,J$4,Mapping!$M:$M,$A48)</f>
        <v>0</v>
      </c>
      <c r="K48" s="328">
        <f>SUM(C48:J48)</f>
        <v>0</v>
      </c>
    </row>
    <row r="49" spans="1:11" ht="13" x14ac:dyDescent="0.25">
      <c r="A49" s="101" t="s">
        <v>2919</v>
      </c>
      <c r="B49" s="104" t="s">
        <v>2919</v>
      </c>
      <c r="C49" s="332">
        <f>SUMIFS(Mapping!$B:$B,Mapping!$K:$K,C$4,Mapping!$M:$M,$A49)</f>
        <v>0</v>
      </c>
      <c r="D49" s="332">
        <f>SUMIFS(Mapping!$B:$B,Mapping!$K:$K,D$4,Mapping!$M:$M,$A49)</f>
        <v>0</v>
      </c>
      <c r="E49" s="332">
        <f>SUMIFS(Mapping!$B:$B,Mapping!$K:$K,E$4,Mapping!$M:$M,$A49)</f>
        <v>0</v>
      </c>
      <c r="F49" s="332">
        <f>SUMIFS(Mapping!$B:$B,Mapping!$K:$K,F$4,Mapping!$M:$M,$A49)</f>
        <v>0</v>
      </c>
      <c r="G49" s="332">
        <f>SUMIFS(Mapping!$B:$B,Mapping!$K:$K,G$4,Mapping!$M:$M,$A49)</f>
        <v>0</v>
      </c>
      <c r="H49" s="332">
        <f>SUMIFS(Mapping!$B:$B,Mapping!$K:$K,H$4,Mapping!$M:$M,$A49)</f>
        <v>0</v>
      </c>
      <c r="I49" s="332">
        <f>SUMIFS(Mapping!$B:$B,Mapping!$K:$K,I$4,Mapping!$M:$M,$A49)</f>
        <v>0</v>
      </c>
      <c r="J49" s="332">
        <f>SUMIFS(Mapping!$B:$B,Mapping!$K:$K,J$4,Mapping!$M:$M,$A49)</f>
        <v>0</v>
      </c>
      <c r="K49" s="328">
        <f t="shared" ref="K49:K58" si="6">SUM(C49:J49)</f>
        <v>0</v>
      </c>
    </row>
    <row r="50" spans="1:11" ht="13" x14ac:dyDescent="0.25">
      <c r="A50" s="101" t="s">
        <v>78</v>
      </c>
      <c r="B50" s="104" t="s">
        <v>78</v>
      </c>
      <c r="C50" s="332">
        <f>SUMIFS(Mapping!$B:$B,Mapping!$K:$K,C$4,Mapping!$M:$M,$A50)</f>
        <v>0</v>
      </c>
      <c r="D50" s="332">
        <f>SUMIFS(Mapping!$B:$B,Mapping!$K:$K,D$4,Mapping!$M:$M,$A50)</f>
        <v>0</v>
      </c>
      <c r="E50" s="332">
        <f>SUMIFS(Mapping!$B:$B,Mapping!$K:$K,E$4,Mapping!$M:$M,$A50)</f>
        <v>0</v>
      </c>
      <c r="F50" s="332">
        <f>SUMIFS(Mapping!$B:$B,Mapping!$K:$K,F$4,Mapping!$M:$M,$A50)</f>
        <v>0</v>
      </c>
      <c r="G50" s="332">
        <f>SUMIFS(Mapping!$B:$B,Mapping!$K:$K,G$4,Mapping!$M:$M,$A50)</f>
        <v>0</v>
      </c>
      <c r="H50" s="332">
        <f>SUMIFS(Mapping!$B:$B,Mapping!$K:$K,H$4,Mapping!$M:$M,$A50)</f>
        <v>0</v>
      </c>
      <c r="I50" s="332">
        <f>SUMIFS(Mapping!$B:$B,Mapping!$K:$K,I$4,Mapping!$M:$M,$A50)</f>
        <v>0</v>
      </c>
      <c r="J50" s="332">
        <f>SUMIFS(Mapping!$B:$B,Mapping!$K:$K,J$4,Mapping!$M:$M,$A50)</f>
        <v>0</v>
      </c>
      <c r="K50" s="328">
        <f t="shared" si="6"/>
        <v>0</v>
      </c>
    </row>
    <row r="51" spans="1:11" ht="13" x14ac:dyDescent="0.25">
      <c r="A51" s="101" t="s">
        <v>93</v>
      </c>
      <c r="B51" s="104" t="s">
        <v>93</v>
      </c>
      <c r="C51" s="332">
        <f>SUMIFS(Mapping!$B:$B,Mapping!$K:$K,C$4,Mapping!$M:$M,$A51)</f>
        <v>0</v>
      </c>
      <c r="D51" s="332">
        <f>SUMIFS(Mapping!$B:$B,Mapping!$K:$K,D$4,Mapping!$M:$M,$A51)</f>
        <v>0</v>
      </c>
      <c r="E51" s="332">
        <f>SUMIFS(Mapping!$B:$B,Mapping!$K:$K,E$4,Mapping!$M:$M,$A51)</f>
        <v>0</v>
      </c>
      <c r="F51" s="332">
        <f>SUMIFS(Mapping!$B:$B,Mapping!$K:$K,F$4,Mapping!$M:$M,$A51)</f>
        <v>0</v>
      </c>
      <c r="G51" s="332">
        <f>SUMIFS(Mapping!$B:$B,Mapping!$K:$K,G$4,Mapping!$M:$M,$A51)</f>
        <v>0</v>
      </c>
      <c r="H51" s="332">
        <f>SUMIFS(Mapping!$B:$B,Mapping!$K:$K,H$4,Mapping!$M:$M,$A51)</f>
        <v>0</v>
      </c>
      <c r="I51" s="332">
        <f>SUMIFS(Mapping!$B:$B,Mapping!$K:$K,I$4,Mapping!$M:$M,$A51)</f>
        <v>0</v>
      </c>
      <c r="J51" s="332">
        <f>SUMIFS(Mapping!$B:$B,Mapping!$K:$K,J$4,Mapping!$M:$M,$A51)</f>
        <v>0</v>
      </c>
      <c r="K51" s="328">
        <f t="shared" si="6"/>
        <v>0</v>
      </c>
    </row>
    <row r="52" spans="1:11" ht="13" x14ac:dyDescent="0.25">
      <c r="A52" s="101" t="s">
        <v>102</v>
      </c>
      <c r="B52" s="104" t="s">
        <v>102</v>
      </c>
      <c r="C52" s="332">
        <f>SUMIFS(Mapping!$B:$B,Mapping!$K:$K,C$4,Mapping!$M:$M,$A52)</f>
        <v>0</v>
      </c>
      <c r="D52" s="332">
        <f>SUMIFS(Mapping!$B:$B,Mapping!$K:$K,D$4,Mapping!$M:$M,$A52)</f>
        <v>0</v>
      </c>
      <c r="E52" s="332">
        <f>SUMIFS(Mapping!$B:$B,Mapping!$K:$K,E$4,Mapping!$M:$M,$A52)</f>
        <v>0</v>
      </c>
      <c r="F52" s="332">
        <f>SUMIFS(Mapping!$B:$B,Mapping!$K:$K,F$4,Mapping!$M:$M,$A52)</f>
        <v>0</v>
      </c>
      <c r="G52" s="332">
        <f>SUMIFS(Mapping!$B:$B,Mapping!$K:$K,G$4,Mapping!$M:$M,$A52)</f>
        <v>0</v>
      </c>
      <c r="H52" s="332">
        <f>SUMIFS(Mapping!$B:$B,Mapping!$K:$K,H$4,Mapping!$M:$M,$A52)</f>
        <v>0</v>
      </c>
      <c r="I52" s="332">
        <f>SUMIFS(Mapping!$B:$B,Mapping!$K:$K,I$4,Mapping!$M:$M,$A52)</f>
        <v>0</v>
      </c>
      <c r="J52" s="332">
        <f>SUMIFS(Mapping!$B:$B,Mapping!$K:$K,J$4,Mapping!$M:$M,$A52)</f>
        <v>0</v>
      </c>
      <c r="K52" s="328">
        <f t="shared" si="6"/>
        <v>0</v>
      </c>
    </row>
    <row r="53" spans="1:11" ht="13" x14ac:dyDescent="0.25">
      <c r="A53" s="101" t="s">
        <v>192</v>
      </c>
      <c r="B53" s="104" t="s">
        <v>192</v>
      </c>
      <c r="C53" s="332">
        <f>SUMIFS(Mapping!$B:$B,Mapping!$K:$K,C$4,Mapping!$M:$M,$A53)</f>
        <v>0</v>
      </c>
      <c r="D53" s="332">
        <f>SUMIFS(Mapping!$B:$B,Mapping!$K:$K,D$4,Mapping!$M:$M,$A53)</f>
        <v>0</v>
      </c>
      <c r="E53" s="332">
        <f>SUMIFS(Mapping!$B:$B,Mapping!$K:$K,E$4,Mapping!$M:$M,$A53)</f>
        <v>0</v>
      </c>
      <c r="F53" s="332">
        <f>SUMIFS(Mapping!$B:$B,Mapping!$K:$K,F$4,Mapping!$M:$M,$A53)</f>
        <v>0</v>
      </c>
      <c r="G53" s="332">
        <f>SUMIFS(Mapping!$B:$B,Mapping!$K:$K,G$4,Mapping!$M:$M,$A53)</f>
        <v>0</v>
      </c>
      <c r="H53" s="332">
        <f>SUMIFS(Mapping!$B:$B,Mapping!$K:$K,H$4,Mapping!$M:$M,$A53)</f>
        <v>0</v>
      </c>
      <c r="I53" s="332">
        <f>SUMIFS(Mapping!$B:$B,Mapping!$K:$K,I$4,Mapping!$M:$M,$A53)</f>
        <v>0</v>
      </c>
      <c r="J53" s="332">
        <f>SUMIFS(Mapping!$B:$B,Mapping!$K:$K,J$4,Mapping!$M:$M,$A53)</f>
        <v>0</v>
      </c>
      <c r="K53" s="328">
        <f t="shared" si="6"/>
        <v>0</v>
      </c>
    </row>
    <row r="54" spans="1:11" ht="13" x14ac:dyDescent="0.25">
      <c r="A54" s="101" t="s">
        <v>113</v>
      </c>
      <c r="B54" s="104" t="s">
        <v>113</v>
      </c>
      <c r="C54" s="332">
        <f>SUMIFS(Mapping!$B:$B,Mapping!$K:$K,C$4,Mapping!$M:$M,$A54)</f>
        <v>0</v>
      </c>
      <c r="D54" s="332">
        <f>SUMIFS(Mapping!$B:$B,Mapping!$K:$K,D$4,Mapping!$M:$M,$A54)</f>
        <v>0</v>
      </c>
      <c r="E54" s="332">
        <f>SUMIFS(Mapping!$B:$B,Mapping!$K:$K,E$4,Mapping!$M:$M,$A54)</f>
        <v>0</v>
      </c>
      <c r="F54" s="332">
        <f>SUMIFS(Mapping!$B:$B,Mapping!$K:$K,F$4,Mapping!$M:$M,$A54)</f>
        <v>0</v>
      </c>
      <c r="G54" s="332">
        <f>SUMIFS(Mapping!$B:$B,Mapping!$K:$K,G$4,Mapping!$M:$M,$A54)</f>
        <v>0</v>
      </c>
      <c r="H54" s="332">
        <f>SUMIFS(Mapping!$B:$B,Mapping!$K:$K,H$4,Mapping!$M:$M,$A54)</f>
        <v>0</v>
      </c>
      <c r="I54" s="332">
        <f>SUMIFS(Mapping!$B:$B,Mapping!$K:$K,I$4,Mapping!$M:$M,$A54)</f>
        <v>0</v>
      </c>
      <c r="J54" s="332">
        <f>SUMIFS(Mapping!$B:$B,Mapping!$K:$K,J$4,Mapping!$M:$M,$A54)</f>
        <v>0</v>
      </c>
      <c r="K54" s="328">
        <f t="shared" si="6"/>
        <v>0</v>
      </c>
    </row>
    <row r="55" spans="1:11" ht="13" x14ac:dyDescent="0.25">
      <c r="A55" s="101" t="s">
        <v>119</v>
      </c>
      <c r="B55" s="104" t="s">
        <v>119</v>
      </c>
      <c r="C55" s="332">
        <f>SUMIFS(Mapping!$B:$B,Mapping!$K:$K,C$4,Mapping!$M:$M,$A55)</f>
        <v>0</v>
      </c>
      <c r="D55" s="332">
        <f>SUMIFS(Mapping!$B:$B,Mapping!$K:$K,D$4,Mapping!$M:$M,$A55)</f>
        <v>0</v>
      </c>
      <c r="E55" s="332">
        <f>SUMIFS(Mapping!$B:$B,Mapping!$K:$K,E$4,Mapping!$M:$M,$A55)</f>
        <v>0</v>
      </c>
      <c r="F55" s="332">
        <f>SUMIFS(Mapping!$B:$B,Mapping!$K:$K,F$4,Mapping!$M:$M,$A55)</f>
        <v>0</v>
      </c>
      <c r="G55" s="332">
        <f>SUMIFS(Mapping!$B:$B,Mapping!$K:$K,G$4,Mapping!$M:$M,$A55)</f>
        <v>0</v>
      </c>
      <c r="H55" s="332">
        <f>SUMIFS(Mapping!$B:$B,Mapping!$K:$K,H$4,Mapping!$M:$M,$A55)</f>
        <v>0</v>
      </c>
      <c r="I55" s="332">
        <f>SUMIFS(Mapping!$B:$B,Mapping!$K:$K,I$4,Mapping!$M:$M,$A55)</f>
        <v>0</v>
      </c>
      <c r="J55" s="332">
        <f>SUMIFS(Mapping!$B:$B,Mapping!$K:$K,J$4,Mapping!$M:$M,$A55)</f>
        <v>0</v>
      </c>
      <c r="K55" s="328">
        <f t="shared" si="6"/>
        <v>0</v>
      </c>
    </row>
    <row r="56" spans="1:11" ht="13" x14ac:dyDescent="0.25">
      <c r="A56" s="101" t="s">
        <v>2920</v>
      </c>
      <c r="B56" s="104" t="s">
        <v>2916</v>
      </c>
      <c r="C56" s="332">
        <f>SUMIFS(Mapping!$B:$B,Mapping!$K:$K,C$4,Mapping!$M:$M,$A56)</f>
        <v>0</v>
      </c>
      <c r="D56" s="332">
        <f>SUMIFS(Mapping!$B:$B,Mapping!$K:$K,D$4,Mapping!$M:$M,$A56)</f>
        <v>0</v>
      </c>
      <c r="E56" s="332">
        <f>SUMIFS(Mapping!$B:$B,Mapping!$K:$K,E$4,Mapping!$M:$M,$A56)</f>
        <v>0</v>
      </c>
      <c r="F56" s="332">
        <f>SUMIFS(Mapping!$B:$B,Mapping!$K:$K,F$4,Mapping!$M:$M,$A56)</f>
        <v>0</v>
      </c>
      <c r="G56" s="332">
        <f>SUMIFS(Mapping!$B:$B,Mapping!$K:$K,G$4,Mapping!$M:$M,$A56)</f>
        <v>0</v>
      </c>
      <c r="H56" s="332">
        <f>SUMIFS(Mapping!$B:$B,Mapping!$K:$K,H$4,Mapping!$M:$M,$A56)</f>
        <v>0</v>
      </c>
      <c r="I56" s="332">
        <f>SUMIFS(Mapping!$B:$B,Mapping!$K:$K,I$4,Mapping!$M:$M,$A56)</f>
        <v>0</v>
      </c>
      <c r="J56" s="332">
        <f>SUMIFS(Mapping!$B:$B,Mapping!$K:$K,J$4,Mapping!$M:$M,$A56)</f>
        <v>0</v>
      </c>
      <c r="K56" s="328">
        <f t="shared" si="6"/>
        <v>0</v>
      </c>
    </row>
    <row r="57" spans="1:11" ht="13.5" thickBot="1" x14ac:dyDescent="0.3">
      <c r="A57" s="101" t="s">
        <v>225</v>
      </c>
      <c r="B57" s="104" t="s">
        <v>2917</v>
      </c>
      <c r="C57" s="333">
        <f>SUMIFS(Mapping!$B:$B,Mapping!$K:$K,C$4,Mapping!$M:$M,$A57)</f>
        <v>0</v>
      </c>
      <c r="D57" s="333">
        <f>SUMIFS(Mapping!$B:$B,Mapping!$K:$K,D$4,Mapping!$M:$M,$A57)</f>
        <v>0</v>
      </c>
      <c r="E57" s="333">
        <f>SUMIFS(Mapping!$B:$B,Mapping!$K:$K,E$4,Mapping!$M:$M,$A57)</f>
        <v>0</v>
      </c>
      <c r="F57" s="333">
        <f>SUMIFS(Mapping!$B:$B,Mapping!$K:$K,F$4,Mapping!$M:$M,$A57)</f>
        <v>0</v>
      </c>
      <c r="G57" s="333">
        <f>SUMIFS(Mapping!$B:$B,Mapping!$K:$K,G$4,Mapping!$M:$M,$A57)</f>
        <v>0</v>
      </c>
      <c r="H57" s="333">
        <f>SUMIFS(Mapping!$B:$B,Mapping!$K:$K,H$4,Mapping!$M:$M,$A57)</f>
        <v>0</v>
      </c>
      <c r="I57" s="333">
        <f>SUMIFS(Mapping!$B:$B,Mapping!$K:$K,I$4,Mapping!$M:$M,$A57)</f>
        <v>0</v>
      </c>
      <c r="J57" s="333">
        <f>SUMIFS(Mapping!$B:$B,Mapping!$K:$K,J$4,Mapping!$M:$M,$A57)</f>
        <v>0</v>
      </c>
      <c r="K57" s="329">
        <f t="shared" si="6"/>
        <v>0</v>
      </c>
    </row>
    <row r="58" spans="1:11" ht="13.5" thickBot="1" x14ac:dyDescent="0.3">
      <c r="B58" s="104" t="str">
        <f>"At 31 August "&amp;Refs!B8</f>
        <v>At 31 August 2023</v>
      </c>
      <c r="C58" s="330">
        <f t="shared" ref="C58:J58" si="7">SUM(C48:C57)</f>
        <v>0</v>
      </c>
      <c r="D58" s="330">
        <f t="shared" si="7"/>
        <v>0</v>
      </c>
      <c r="E58" s="330">
        <f t="shared" si="7"/>
        <v>0</v>
      </c>
      <c r="F58" s="330">
        <f t="shared" si="7"/>
        <v>0</v>
      </c>
      <c r="G58" s="330">
        <f t="shared" si="7"/>
        <v>0</v>
      </c>
      <c r="H58" s="330">
        <f t="shared" si="7"/>
        <v>0</v>
      </c>
      <c r="I58" s="330">
        <f t="shared" si="7"/>
        <v>0</v>
      </c>
      <c r="J58" s="330">
        <f t="shared" si="7"/>
        <v>0</v>
      </c>
      <c r="K58" s="329">
        <f t="shared" si="6"/>
        <v>0</v>
      </c>
    </row>
    <row r="59" spans="1:11" ht="13" x14ac:dyDescent="0.25">
      <c r="B59" s="104"/>
      <c r="C59" s="327"/>
      <c r="D59" s="327"/>
      <c r="E59" s="327"/>
      <c r="F59" s="327"/>
      <c r="G59" s="327"/>
      <c r="H59" s="327"/>
      <c r="I59" s="327"/>
      <c r="J59" s="328"/>
      <c r="K59" s="328"/>
    </row>
    <row r="60" spans="1:11" ht="13" x14ac:dyDescent="0.25">
      <c r="B60" s="104"/>
      <c r="C60" s="327"/>
      <c r="D60" s="327"/>
      <c r="E60" s="327"/>
      <c r="F60" s="327"/>
      <c r="G60" s="327"/>
      <c r="H60" s="327"/>
      <c r="I60" s="327"/>
      <c r="J60" s="328"/>
      <c r="K60" s="328"/>
    </row>
    <row r="61" spans="1:11" ht="13" x14ac:dyDescent="0.25">
      <c r="B61" s="103" t="s">
        <v>2588</v>
      </c>
      <c r="C61" s="327"/>
      <c r="D61" s="327"/>
      <c r="E61" s="327"/>
      <c r="F61" s="327"/>
      <c r="G61" s="327"/>
      <c r="H61" s="327"/>
      <c r="I61" s="327"/>
      <c r="J61" s="328"/>
      <c r="K61" s="328"/>
    </row>
    <row r="62" spans="1:11" ht="13" x14ac:dyDescent="0.25">
      <c r="A62" s="101" t="s">
        <v>134</v>
      </c>
      <c r="B62" s="104" t="str">
        <f>"At 1 September "&amp;Refs!B9</f>
        <v>At 1 September 2022</v>
      </c>
      <c r="C62" s="332">
        <f>-SUMIFS(Mapping!$B:$B,Mapping!$K:$K,C$4,Mapping!$M:$M,$A62)</f>
        <v>0</v>
      </c>
      <c r="D62" s="332">
        <f>-SUMIFS(Mapping!$B:$B,Mapping!$K:$K,D$4,Mapping!$M:$M,$A62)</f>
        <v>0</v>
      </c>
      <c r="E62" s="332">
        <f>-SUMIFS(Mapping!$B:$B,Mapping!$K:$K,E$4,Mapping!$M:$M,$A62)</f>
        <v>0</v>
      </c>
      <c r="F62" s="332">
        <f>-SUMIFS(Mapping!$B:$B,Mapping!$K:$K,F$4,Mapping!$M:$M,$A62)</f>
        <v>0</v>
      </c>
      <c r="G62" s="332">
        <f>-SUMIFS(Mapping!$B:$B,Mapping!$K:$K,G$4,Mapping!$M:$M,$A62)</f>
        <v>0</v>
      </c>
      <c r="H62" s="332">
        <f>-SUMIFS(Mapping!$B:$B,Mapping!$K:$K,H$4,Mapping!$M:$M,$A62)</f>
        <v>0</v>
      </c>
      <c r="I62" s="332">
        <f>-SUMIFS(Mapping!$B:$B,Mapping!$K:$K,I$4,Mapping!$M:$M,$A62)</f>
        <v>0</v>
      </c>
      <c r="J62" s="332">
        <f>-SUMIFS(Mapping!$B:$B,Mapping!$K:$K,J$4,Mapping!$M:$M,$A62)</f>
        <v>0</v>
      </c>
      <c r="K62" s="328">
        <f>SUM(C62:J62)</f>
        <v>0</v>
      </c>
    </row>
    <row r="63" spans="1:11" ht="13" x14ac:dyDescent="0.25">
      <c r="A63" s="101" t="s">
        <v>138</v>
      </c>
      <c r="B63" s="104" t="s">
        <v>607</v>
      </c>
      <c r="C63" s="332">
        <f>-SUMIFS(Mapping!$B:$B,Mapping!$K:$K,C$4,Mapping!$M:$M,$A63)</f>
        <v>0</v>
      </c>
      <c r="D63" s="332">
        <f>-SUMIFS(Mapping!$B:$B,Mapping!$K:$K,D$4,Mapping!$M:$M,$A63)</f>
        <v>0</v>
      </c>
      <c r="E63" s="332">
        <f>-SUMIFS(Mapping!$B:$B,Mapping!$K:$K,E$4,Mapping!$M:$M,$A63)</f>
        <v>0</v>
      </c>
      <c r="F63" s="332">
        <f>-SUMIFS(Mapping!$B:$B,Mapping!$K:$K,F$4,Mapping!$M:$M,$A63)</f>
        <v>0</v>
      </c>
      <c r="G63" s="332">
        <f>-SUMIFS(Mapping!$B:$B,Mapping!$K:$K,G$4,Mapping!$M:$M,$A63)</f>
        <v>0</v>
      </c>
      <c r="H63" s="332">
        <f>-SUMIFS(Mapping!$B:$B,Mapping!$K:$K,H$4,Mapping!$M:$M,$A63)</f>
        <v>0</v>
      </c>
      <c r="I63" s="332">
        <f>-SUMIFS(Mapping!$B:$B,Mapping!$K:$K,I$4,Mapping!$M:$M,$A63)</f>
        <v>0</v>
      </c>
      <c r="J63" s="332">
        <f>-SUMIFS(Mapping!$B:$B,Mapping!$K:$K,J$4,Mapping!$M:$M,$A63)</f>
        <v>0</v>
      </c>
      <c r="K63" s="328">
        <f t="shared" ref="K63:K69" si="8">SUM(C63:J63)</f>
        <v>0</v>
      </c>
    </row>
    <row r="64" spans="1:11" ht="13" x14ac:dyDescent="0.25">
      <c r="A64" s="101" t="s">
        <v>194</v>
      </c>
      <c r="B64" s="104" t="s">
        <v>257</v>
      </c>
      <c r="C64" s="332">
        <f>-SUMIFS(Mapping!$B:$B,Mapping!$K:$K,C$4,Mapping!$M:$M,$A64)</f>
        <v>0</v>
      </c>
      <c r="D64" s="332">
        <f>-SUMIFS(Mapping!$B:$B,Mapping!$K:$K,D$4,Mapping!$M:$M,$A64)</f>
        <v>0</v>
      </c>
      <c r="E64" s="332">
        <f>-SUMIFS(Mapping!$B:$B,Mapping!$K:$K,E$4,Mapping!$M:$M,$A64)</f>
        <v>0</v>
      </c>
      <c r="F64" s="332">
        <f>-SUMIFS(Mapping!$B:$B,Mapping!$K:$K,F$4,Mapping!$M:$M,$A64)</f>
        <v>0</v>
      </c>
      <c r="G64" s="332">
        <f>-SUMIFS(Mapping!$B:$B,Mapping!$K:$K,G$4,Mapping!$M:$M,$A64)</f>
        <v>0</v>
      </c>
      <c r="H64" s="332">
        <f>-SUMIFS(Mapping!$B:$B,Mapping!$K:$K,H$4,Mapping!$M:$M,$A64)</f>
        <v>0</v>
      </c>
      <c r="I64" s="332">
        <f>-SUMIFS(Mapping!$B:$B,Mapping!$K:$K,I$4,Mapping!$M:$M,$A64)</f>
        <v>0</v>
      </c>
      <c r="J64" s="332">
        <f>-SUMIFS(Mapping!$B:$B,Mapping!$K:$K,J$4,Mapping!$M:$M,$A64)</f>
        <v>0</v>
      </c>
      <c r="K64" s="328">
        <f t="shared" si="8"/>
        <v>0</v>
      </c>
    </row>
    <row r="65" spans="1:11" ht="13" x14ac:dyDescent="0.25">
      <c r="A65" s="101" t="s">
        <v>615</v>
      </c>
      <c r="B65" s="104" t="s">
        <v>113</v>
      </c>
      <c r="C65" s="332">
        <f>-SUMIFS(Mapping!$B:$B,Mapping!$K:$K,C$4,Mapping!$M:$M,$A65)</f>
        <v>0</v>
      </c>
      <c r="D65" s="332">
        <f>-SUMIFS(Mapping!$B:$B,Mapping!$K:$K,D$4,Mapping!$M:$M,$A65)</f>
        <v>0</v>
      </c>
      <c r="E65" s="332">
        <f>-SUMIFS(Mapping!$B:$B,Mapping!$K:$K,E$4,Mapping!$M:$M,$A65)</f>
        <v>0</v>
      </c>
      <c r="F65" s="332">
        <f>-SUMIFS(Mapping!$B:$B,Mapping!$K:$K,F$4,Mapping!$M:$M,$A65)</f>
        <v>0</v>
      </c>
      <c r="G65" s="332">
        <f>-SUMIFS(Mapping!$B:$B,Mapping!$K:$K,G$4,Mapping!$M:$M,$A65)</f>
        <v>0</v>
      </c>
      <c r="H65" s="332">
        <f>-SUMIFS(Mapping!$B:$B,Mapping!$K:$K,H$4,Mapping!$M:$M,$A65)</f>
        <v>0</v>
      </c>
      <c r="I65" s="332">
        <f>-SUMIFS(Mapping!$B:$B,Mapping!$K:$K,I$4,Mapping!$M:$M,$A65)</f>
        <v>0</v>
      </c>
      <c r="J65" s="332">
        <f>-SUMIFS(Mapping!$B:$B,Mapping!$K:$K,J$4,Mapping!$M:$M,$A65)</f>
        <v>0</v>
      </c>
      <c r="K65" s="328">
        <f t="shared" si="8"/>
        <v>0</v>
      </c>
    </row>
    <row r="66" spans="1:11" ht="13" x14ac:dyDescent="0.25">
      <c r="A66" s="101" t="s">
        <v>147</v>
      </c>
      <c r="B66" s="104" t="s">
        <v>2921</v>
      </c>
      <c r="C66" s="332">
        <f>-SUMIFS(Mapping!$B:$B,Mapping!$K:$K,C$4,Mapping!$M:$M,$A66)</f>
        <v>0</v>
      </c>
      <c r="D66" s="332">
        <f>-SUMIFS(Mapping!$B:$B,Mapping!$K:$K,D$4,Mapping!$M:$M,$A66)</f>
        <v>0</v>
      </c>
      <c r="E66" s="332">
        <f>-SUMIFS(Mapping!$B:$B,Mapping!$K:$K,E$4,Mapping!$M:$M,$A66)</f>
        <v>0</v>
      </c>
      <c r="F66" s="332">
        <f>-SUMIFS(Mapping!$B:$B,Mapping!$K:$K,F$4,Mapping!$M:$M,$A66)</f>
        <v>0</v>
      </c>
      <c r="G66" s="332">
        <f>-SUMIFS(Mapping!$B:$B,Mapping!$K:$K,G$4,Mapping!$M:$M,$A66)</f>
        <v>0</v>
      </c>
      <c r="H66" s="332">
        <f>-SUMIFS(Mapping!$B:$B,Mapping!$K:$K,H$4,Mapping!$M:$M,$A66)</f>
        <v>0</v>
      </c>
      <c r="I66" s="332">
        <f>-SUMIFS(Mapping!$B:$B,Mapping!$K:$K,I$4,Mapping!$M:$M,$A66)</f>
        <v>0</v>
      </c>
      <c r="J66" s="332">
        <f>-SUMIFS(Mapping!$B:$B,Mapping!$K:$K,J$4,Mapping!$M:$M,$A66)</f>
        <v>0</v>
      </c>
      <c r="K66" s="328">
        <f t="shared" si="8"/>
        <v>0</v>
      </c>
    </row>
    <row r="67" spans="1:11" ht="13" x14ac:dyDescent="0.25">
      <c r="A67" s="101" t="s">
        <v>185</v>
      </c>
      <c r="B67" s="104" t="s">
        <v>2916</v>
      </c>
      <c r="C67" s="332">
        <f>-SUMIFS(Mapping!$B:$B,Mapping!$K:$K,C$4,Mapping!$M:$M,$A67)</f>
        <v>0</v>
      </c>
      <c r="D67" s="332">
        <f>-SUMIFS(Mapping!$B:$B,Mapping!$K:$K,D$4,Mapping!$M:$M,$A67)</f>
        <v>0</v>
      </c>
      <c r="E67" s="332">
        <f>-SUMIFS(Mapping!$B:$B,Mapping!$K:$K,E$4,Mapping!$M:$M,$A67)</f>
        <v>0</v>
      </c>
      <c r="F67" s="332">
        <f>-SUMIFS(Mapping!$B:$B,Mapping!$K:$K,F$4,Mapping!$M:$M,$A67)</f>
        <v>0</v>
      </c>
      <c r="G67" s="332">
        <f>-SUMIFS(Mapping!$B:$B,Mapping!$K:$K,G$4,Mapping!$M:$M,$A67)</f>
        <v>0</v>
      </c>
      <c r="H67" s="332">
        <f>-SUMIFS(Mapping!$B:$B,Mapping!$K:$K,H$4,Mapping!$M:$M,$A67)</f>
        <v>0</v>
      </c>
      <c r="I67" s="332">
        <f>-SUMIFS(Mapping!$B:$B,Mapping!$K:$K,I$4,Mapping!$M:$M,$A67)</f>
        <v>0</v>
      </c>
      <c r="J67" s="332">
        <f>-SUMIFS(Mapping!$B:$B,Mapping!$K:$K,J$4,Mapping!$M:$M,$A67)</f>
        <v>0</v>
      </c>
      <c r="K67" s="328">
        <f t="shared" si="8"/>
        <v>0</v>
      </c>
    </row>
    <row r="68" spans="1:11" ht="13.5" thickBot="1" x14ac:dyDescent="0.3">
      <c r="A68" s="101" t="s">
        <v>189</v>
      </c>
      <c r="B68" s="104" t="s">
        <v>2917</v>
      </c>
      <c r="C68" s="333">
        <f>-SUMIFS(Mapping!$B:$B,Mapping!$K:$K,C$4,Mapping!$M:$M,$A68)</f>
        <v>0</v>
      </c>
      <c r="D68" s="333">
        <f>-SUMIFS(Mapping!$B:$B,Mapping!$K:$K,D$4,Mapping!$M:$M,$A68)</f>
        <v>0</v>
      </c>
      <c r="E68" s="333">
        <f>-SUMIFS(Mapping!$B:$B,Mapping!$K:$K,E$4,Mapping!$M:$M,$A68)</f>
        <v>0</v>
      </c>
      <c r="F68" s="333">
        <f>-SUMIFS(Mapping!$B:$B,Mapping!$K:$K,F$4,Mapping!$M:$M,$A68)</f>
        <v>0</v>
      </c>
      <c r="G68" s="333">
        <f>-SUMIFS(Mapping!$B:$B,Mapping!$K:$K,G$4,Mapping!$M:$M,$A68)</f>
        <v>0</v>
      </c>
      <c r="H68" s="333">
        <f>-SUMIFS(Mapping!$B:$B,Mapping!$K:$K,H$4,Mapping!$M:$M,$A68)</f>
        <v>0</v>
      </c>
      <c r="I68" s="333">
        <f>-SUMIFS(Mapping!$B:$B,Mapping!$K:$K,I$4,Mapping!$M:$M,$A68)</f>
        <v>0</v>
      </c>
      <c r="J68" s="333">
        <f>-SUMIFS(Mapping!$B:$B,Mapping!$K:$K,J$4,Mapping!$M:$M,$A68)</f>
        <v>0</v>
      </c>
      <c r="K68" s="329">
        <f t="shared" si="8"/>
        <v>0</v>
      </c>
    </row>
    <row r="69" spans="1:11" ht="13.5" thickBot="1" x14ac:dyDescent="0.3">
      <c r="B69" s="104" t="str">
        <f>"At 31 August "&amp;Refs!B8</f>
        <v>At 31 August 2023</v>
      </c>
      <c r="C69" s="330">
        <f t="shared" ref="C69:J69" si="9">SUM(C62:C68)</f>
        <v>0</v>
      </c>
      <c r="D69" s="330">
        <f t="shared" si="9"/>
        <v>0</v>
      </c>
      <c r="E69" s="330">
        <f t="shared" si="9"/>
        <v>0</v>
      </c>
      <c r="F69" s="330">
        <f t="shared" si="9"/>
        <v>0</v>
      </c>
      <c r="G69" s="330">
        <f t="shared" si="9"/>
        <v>0</v>
      </c>
      <c r="H69" s="330">
        <f t="shared" si="9"/>
        <v>0</v>
      </c>
      <c r="I69" s="330">
        <f t="shared" si="9"/>
        <v>0</v>
      </c>
      <c r="J69" s="330">
        <f t="shared" si="9"/>
        <v>0</v>
      </c>
      <c r="K69" s="331">
        <f t="shared" si="8"/>
        <v>0</v>
      </c>
    </row>
    <row r="70" spans="1:11" ht="13" x14ac:dyDescent="0.25">
      <c r="B70" s="104"/>
      <c r="C70" s="327"/>
      <c r="D70" s="327"/>
      <c r="E70" s="327"/>
      <c r="F70" s="327"/>
      <c r="G70" s="327"/>
      <c r="H70" s="327"/>
      <c r="I70" s="327"/>
      <c r="J70" s="328"/>
      <c r="K70" s="328"/>
    </row>
    <row r="71" spans="1:11" ht="13" x14ac:dyDescent="0.25">
      <c r="B71" s="103" t="s">
        <v>2922</v>
      </c>
      <c r="C71" s="327"/>
      <c r="D71" s="327"/>
      <c r="E71" s="327"/>
      <c r="F71" s="327"/>
      <c r="G71" s="327"/>
      <c r="H71" s="327"/>
      <c r="I71" s="327"/>
      <c r="J71" s="328"/>
      <c r="K71" s="328"/>
    </row>
    <row r="72" spans="1:11" ht="13" x14ac:dyDescent="0.25">
      <c r="B72" s="104" t="str">
        <f>"At 31 August "&amp;Refs!B9</f>
        <v>At 31 August 2022</v>
      </c>
      <c r="C72" s="327">
        <f t="shared" ref="C72:J72" si="10">+C48-C62</f>
        <v>0</v>
      </c>
      <c r="D72" s="327">
        <f t="shared" si="10"/>
        <v>0</v>
      </c>
      <c r="E72" s="327">
        <f t="shared" si="10"/>
        <v>0</v>
      </c>
      <c r="F72" s="327">
        <f t="shared" si="10"/>
        <v>0</v>
      </c>
      <c r="G72" s="327">
        <f t="shared" si="10"/>
        <v>0</v>
      </c>
      <c r="H72" s="327">
        <f t="shared" si="10"/>
        <v>0</v>
      </c>
      <c r="I72" s="327">
        <f t="shared" si="10"/>
        <v>0</v>
      </c>
      <c r="J72" s="327">
        <f t="shared" si="10"/>
        <v>0</v>
      </c>
      <c r="K72" s="328">
        <f>SUM(C72:J72)</f>
        <v>0</v>
      </c>
    </row>
    <row r="73" spans="1:11" ht="13.5" thickBot="1" x14ac:dyDescent="0.3">
      <c r="B73" s="104" t="str">
        <f>"At 31 August "&amp;Refs!B8</f>
        <v>At 31 August 2023</v>
      </c>
      <c r="C73" s="329">
        <f t="shared" ref="C73:J73" si="11">C58-C69</f>
        <v>0</v>
      </c>
      <c r="D73" s="329">
        <f t="shared" si="11"/>
        <v>0</v>
      </c>
      <c r="E73" s="329">
        <f t="shared" si="11"/>
        <v>0</v>
      </c>
      <c r="F73" s="329">
        <f t="shared" si="11"/>
        <v>0</v>
      </c>
      <c r="G73" s="329">
        <f t="shared" si="11"/>
        <v>0</v>
      </c>
      <c r="H73" s="329">
        <f t="shared" si="11"/>
        <v>0</v>
      </c>
      <c r="I73" s="329">
        <f t="shared" si="11"/>
        <v>0</v>
      </c>
      <c r="J73" s="329">
        <f t="shared" si="11"/>
        <v>0</v>
      </c>
      <c r="K73" s="329">
        <f>SUM(C73:J73)</f>
        <v>0</v>
      </c>
    </row>
  </sheetData>
  <mergeCells count="18">
    <mergeCell ref="J4:J5"/>
    <mergeCell ref="B4:B5"/>
    <mergeCell ref="C4:C5"/>
    <mergeCell ref="D4:D5"/>
    <mergeCell ref="G4:G5"/>
    <mergeCell ref="H4:H5"/>
    <mergeCell ref="I4:I5"/>
    <mergeCell ref="E4:E5"/>
    <mergeCell ref="F4:F5"/>
    <mergeCell ref="G44:G45"/>
    <mergeCell ref="H44:H45"/>
    <mergeCell ref="I44:I45"/>
    <mergeCell ref="J44:J45"/>
    <mergeCell ref="B44:B45"/>
    <mergeCell ref="C44:C45"/>
    <mergeCell ref="D44:D45"/>
    <mergeCell ref="E44:E45"/>
    <mergeCell ref="F44:F45"/>
  </mergeCells>
  <hyperlinks>
    <hyperlink ref="B1" location="'Note names'!A1" display="'Note names'!A1" xr:uid="{0CFB38C1-978C-44C8-AB8E-59BB5719E368}"/>
  </hyperlinks>
  <pageMargins left="0.70866141732283472" right="0.70866141732283472" top="0.74803149606299213" bottom="0.74803149606299213" header="0.31496062992125984" footer="0.31496062992125984"/>
  <pageSetup scale="89" fitToWidth="2" orientation="landscape" r:id="rId1"/>
  <headerFooter>
    <oddHeader>&amp;L&amp;"Calibri"&amp;10&amp;K000000 OFFICIAL-SENSITIVE&amp;1#_x000D_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626E-14D4-451B-963C-B4B89E701D4C}">
  <dimension ref="A1:B48"/>
  <sheetViews>
    <sheetView zoomScale="80" zoomScaleNormal="80" workbookViewId="0"/>
  </sheetViews>
  <sheetFormatPr defaultColWidth="15.81640625" defaultRowHeight="14.5" zeroHeight="1" x14ac:dyDescent="0.35"/>
  <sheetData>
    <row r="1" spans="1:2" x14ac:dyDescent="0.35">
      <c r="A1" s="377" t="s">
        <v>10</v>
      </c>
      <c r="B1" s="377" t="s">
        <v>11</v>
      </c>
    </row>
    <row r="2" spans="1:2" x14ac:dyDescent="0.35">
      <c r="A2" s="85" t="s">
        <v>12</v>
      </c>
      <c r="B2" s="378" t="s">
        <v>13</v>
      </c>
    </row>
    <row r="3" spans="1:2" x14ac:dyDescent="0.35">
      <c r="A3" s="85" t="s">
        <v>14</v>
      </c>
      <c r="B3" s="378" t="s">
        <v>15</v>
      </c>
    </row>
    <row r="4" spans="1:2" x14ac:dyDescent="0.35">
      <c r="A4" s="85" t="s">
        <v>16</v>
      </c>
      <c r="B4" s="378" t="s">
        <v>17</v>
      </c>
    </row>
    <row r="5" spans="1:2" x14ac:dyDescent="0.35">
      <c r="A5" s="85">
        <v>1</v>
      </c>
      <c r="B5" s="85"/>
    </row>
    <row r="6" spans="1:2" x14ac:dyDescent="0.35">
      <c r="A6" s="85">
        <f>MAX($A$5:A5)+1</f>
        <v>2</v>
      </c>
      <c r="B6" s="85"/>
    </row>
    <row r="7" spans="1:2" x14ac:dyDescent="0.35">
      <c r="A7" s="85">
        <f>MAX($A$5:A6)+1</f>
        <v>3</v>
      </c>
      <c r="B7" s="378" t="s">
        <v>18</v>
      </c>
    </row>
    <row r="8" spans="1:2" x14ac:dyDescent="0.35">
      <c r="A8" s="85">
        <f>MAX($A$5:A7)+1</f>
        <v>4</v>
      </c>
      <c r="B8" s="378" t="s">
        <v>19</v>
      </c>
    </row>
    <row r="9" spans="1:2" x14ac:dyDescent="0.35">
      <c r="A9" s="85">
        <f>MAX($A$5:A8)+1</f>
        <v>5</v>
      </c>
      <c r="B9" s="378" t="s">
        <v>20</v>
      </c>
    </row>
    <row r="10" spans="1:2" x14ac:dyDescent="0.35">
      <c r="A10" s="85">
        <f>MAX($A$5:A9)+1</f>
        <v>6</v>
      </c>
      <c r="B10" s="378" t="s">
        <v>21</v>
      </c>
    </row>
    <row r="11" spans="1:2" x14ac:dyDescent="0.35">
      <c r="A11" s="85">
        <f>MAX($A$5:A10)+1</f>
        <v>7</v>
      </c>
      <c r="B11" s="378" t="s">
        <v>22</v>
      </c>
    </row>
    <row r="12" spans="1:2" x14ac:dyDescent="0.35">
      <c r="A12" s="85">
        <f>MAX($A$5:A11)+1</f>
        <v>8</v>
      </c>
      <c r="B12" s="378" t="s">
        <v>23</v>
      </c>
    </row>
    <row r="13" spans="1:2" x14ac:dyDescent="0.35">
      <c r="A13" s="85">
        <f>MAX($A$5:A12)+1</f>
        <v>9</v>
      </c>
      <c r="B13" s="378" t="s">
        <v>24</v>
      </c>
    </row>
    <row r="14" spans="1:2" x14ac:dyDescent="0.35">
      <c r="A14" s="85">
        <f>MAX($A$5:A13)+1</f>
        <v>10</v>
      </c>
      <c r="B14" s="378" t="s">
        <v>25</v>
      </c>
    </row>
    <row r="15" spans="1:2" x14ac:dyDescent="0.35">
      <c r="A15" s="85">
        <f>MAX($A$5:A14)+1</f>
        <v>11</v>
      </c>
      <c r="B15" s="378" t="s">
        <v>26</v>
      </c>
    </row>
    <row r="16" spans="1:2" x14ac:dyDescent="0.35">
      <c r="A16" s="85">
        <f>MAX($A$5:A15)+1</f>
        <v>12</v>
      </c>
      <c r="B16" s="378" t="s">
        <v>27</v>
      </c>
    </row>
    <row r="17" spans="1:2" x14ac:dyDescent="0.35">
      <c r="A17" s="85">
        <f>MAX($A$5:A16)+1</f>
        <v>13</v>
      </c>
      <c r="B17" s="378" t="s">
        <v>28</v>
      </c>
    </row>
    <row r="18" spans="1:2" x14ac:dyDescent="0.35">
      <c r="A18" s="85">
        <f>MAX($A$5:A17)+1</f>
        <v>14</v>
      </c>
      <c r="B18" s="378" t="s">
        <v>29</v>
      </c>
    </row>
    <row r="19" spans="1:2" x14ac:dyDescent="0.35">
      <c r="A19" s="85">
        <f>MAX($A$5:A18)+1</f>
        <v>15</v>
      </c>
      <c r="B19" s="378" t="s">
        <v>30</v>
      </c>
    </row>
    <row r="20" spans="1:2" x14ac:dyDescent="0.35">
      <c r="A20" s="410" t="s">
        <v>3140</v>
      </c>
      <c r="B20" s="378" t="s">
        <v>3141</v>
      </c>
    </row>
    <row r="21" spans="1:2" x14ac:dyDescent="0.35">
      <c r="A21" s="85">
        <f>MAX($A$5:A19)+1</f>
        <v>16</v>
      </c>
      <c r="B21" s="378" t="s">
        <v>31</v>
      </c>
    </row>
    <row r="22" spans="1:2" x14ac:dyDescent="0.35">
      <c r="A22" s="85">
        <f>MAX($A$5:A21)+1</f>
        <v>17</v>
      </c>
      <c r="B22" s="378" t="s">
        <v>32</v>
      </c>
    </row>
    <row r="23" spans="1:2" x14ac:dyDescent="0.35">
      <c r="A23" s="410" t="s">
        <v>3143</v>
      </c>
      <c r="B23" s="378" t="s">
        <v>3142</v>
      </c>
    </row>
    <row r="24" spans="1:2" x14ac:dyDescent="0.35">
      <c r="A24" s="85">
        <f>MAX($A$5:A22)+1</f>
        <v>18</v>
      </c>
      <c r="B24" s="378" t="s">
        <v>33</v>
      </c>
    </row>
    <row r="25" spans="1:2" x14ac:dyDescent="0.35">
      <c r="A25" s="85">
        <f>MAX($A$5:A24)+1</f>
        <v>19</v>
      </c>
      <c r="B25" s="378" t="s">
        <v>34</v>
      </c>
    </row>
    <row r="26" spans="1:2" x14ac:dyDescent="0.35">
      <c r="A26" s="85">
        <f>MAX($A$5:A25)+1</f>
        <v>20</v>
      </c>
      <c r="B26" s="378" t="s">
        <v>35</v>
      </c>
    </row>
    <row r="27" spans="1:2" x14ac:dyDescent="0.35">
      <c r="A27" s="85">
        <f>MAX($A$5:A26)+1</f>
        <v>21</v>
      </c>
      <c r="B27" s="378" t="s">
        <v>36</v>
      </c>
    </row>
    <row r="28" spans="1:2" x14ac:dyDescent="0.35">
      <c r="A28" s="85">
        <f>MAX($A$5:A27)+1</f>
        <v>22</v>
      </c>
      <c r="B28" s="378" t="s">
        <v>37</v>
      </c>
    </row>
    <row r="29" spans="1:2" x14ac:dyDescent="0.35">
      <c r="A29" s="85">
        <f>MAX($A$5:A28)+1</f>
        <v>23</v>
      </c>
      <c r="B29" s="378" t="s">
        <v>38</v>
      </c>
    </row>
    <row r="30" spans="1:2" x14ac:dyDescent="0.35">
      <c r="A30" s="85">
        <f>MAX($A$5:A29)+1</f>
        <v>24</v>
      </c>
      <c r="B30" s="378" t="s">
        <v>39</v>
      </c>
    </row>
    <row r="31" spans="1:2" x14ac:dyDescent="0.35">
      <c r="A31" s="85">
        <f>MAX($A$5:A30)+1</f>
        <v>25</v>
      </c>
      <c r="B31" s="378" t="s">
        <v>3420</v>
      </c>
    </row>
    <row r="32" spans="1:2" x14ac:dyDescent="0.35">
      <c r="A32" s="85">
        <f>MAX($A$5:A31)+1</f>
        <v>26</v>
      </c>
      <c r="B32" s="378" t="s">
        <v>40</v>
      </c>
    </row>
    <row r="33" spans="1:2" x14ac:dyDescent="0.35">
      <c r="A33" s="85">
        <f>MAX($A$5:A32)+1</f>
        <v>27</v>
      </c>
      <c r="B33" s="378" t="s">
        <v>41</v>
      </c>
    </row>
    <row r="34" spans="1:2" x14ac:dyDescent="0.35">
      <c r="A34" s="85">
        <f>MAX($A$5:A33)+1</f>
        <v>28</v>
      </c>
      <c r="B34" s="378" t="s">
        <v>42</v>
      </c>
    </row>
    <row r="35" spans="1:2" x14ac:dyDescent="0.35">
      <c r="A35" s="85">
        <f>MAX($A$5:A34)+1</f>
        <v>29</v>
      </c>
      <c r="B35" s="97"/>
    </row>
    <row r="36" spans="1:2" x14ac:dyDescent="0.35">
      <c r="A36" s="85">
        <f>MAX($A$5:A35)+1</f>
        <v>30</v>
      </c>
      <c r="B36" s="97"/>
    </row>
    <row r="37" spans="1:2" x14ac:dyDescent="0.35">
      <c r="A37" s="85">
        <f>MAX($A$5:A36)+1</f>
        <v>31</v>
      </c>
      <c r="B37" s="97"/>
    </row>
    <row r="38" spans="1:2" x14ac:dyDescent="0.35">
      <c r="A38" s="85">
        <f>MAX($A$5:A37)+1</f>
        <v>32</v>
      </c>
      <c r="B38" s="97"/>
    </row>
    <row r="39" spans="1:2" x14ac:dyDescent="0.35">
      <c r="A39" s="85">
        <f>MAX($A$5:A38)+1</f>
        <v>33</v>
      </c>
      <c r="B39" s="378" t="s">
        <v>43</v>
      </c>
    </row>
    <row r="40" spans="1:2" x14ac:dyDescent="0.35">
      <c r="A40" s="85">
        <f>MAX($A$5:A39)+1</f>
        <v>34</v>
      </c>
      <c r="B40" s="97"/>
    </row>
    <row r="41" spans="1:2" x14ac:dyDescent="0.35">
      <c r="A41" s="85">
        <f>MAX($A$5:A40)+1</f>
        <v>35</v>
      </c>
      <c r="B41" s="97"/>
    </row>
    <row r="42" spans="1:2" x14ac:dyDescent="0.35">
      <c r="A42" s="85">
        <f>MAX($A$5:A41)+1</f>
        <v>36</v>
      </c>
      <c r="B42" s="378" t="s">
        <v>44</v>
      </c>
    </row>
    <row r="43" spans="1:2" x14ac:dyDescent="0.35">
      <c r="A43" s="85">
        <f>MAX($A$5:A42)+1</f>
        <v>37</v>
      </c>
      <c r="B43" s="97"/>
    </row>
    <row r="44" spans="1:2" x14ac:dyDescent="0.35">
      <c r="A44" s="85">
        <f>MAX($A$5:A43)+1</f>
        <v>38</v>
      </c>
      <c r="B44" s="97"/>
    </row>
    <row r="45" spans="1:2" x14ac:dyDescent="0.35">
      <c r="A45" s="85">
        <f>MAX($A$5:A44)+1</f>
        <v>39</v>
      </c>
      <c r="B45" s="97"/>
    </row>
    <row r="46" spans="1:2" x14ac:dyDescent="0.35">
      <c r="A46" s="85">
        <f>MAX($A$5:A45)+1</f>
        <v>40</v>
      </c>
      <c r="B46" s="97"/>
    </row>
    <row r="47" spans="1:2" x14ac:dyDescent="0.35"/>
    <row r="48" spans="1:2" x14ac:dyDescent="0.35"/>
  </sheetData>
  <hyperlinks>
    <hyperlink ref="B7" location="'Donations and capital grants'!A1" display="Donations and capital grants" xr:uid="{C08C686C-B35A-4E26-AACD-29217752EC85}"/>
    <hyperlink ref="B8" location="'Funding for the AT CA'!Print_Area" display="Funding for the academy trust’s educational operations" xr:uid="{69F2E770-8C2F-43BD-A333-44475CF409FD}"/>
    <hyperlink ref="B9" location="'Other trading activities'!A1" display="Other trading activities" xr:uid="{406B3921-4497-4180-9283-C56D8227AC55}"/>
    <hyperlink ref="B10" location="'Investment income'!A1" display="Investment income" xr:uid="{FB5EADE1-5391-40CF-BFC6-C8F4214C0CAC}"/>
    <hyperlink ref="B11" location="Expenditure!A1" display="Expenditure" xr:uid="{91FDDA69-3495-471E-AC4C-448E05A5FA72}"/>
    <hyperlink ref="B12" location="'Analysis of grant expenditure'!A1" display="Analysis of grant expenditure" xr:uid="{B9A9D194-8FFA-4A31-9486-ABB7F6966C28}"/>
    <hyperlink ref="B13" location="'Charitable activities'!A1" display="Charitable activities" xr:uid="{670B466D-EF19-4E3A-8D1C-D00EE0C2DAFB}"/>
    <hyperlink ref="B14" location="Staff!A1" display="Staff" xr:uid="{63B57F33-0E55-48C5-97FD-2FA0909CBECA}"/>
    <hyperlink ref="B15" location="'Central services'!A1" display="Central Services" xr:uid="{21159560-F9DD-46DF-803F-662DA1D1110F}"/>
    <hyperlink ref="B16" location="'Related Party Transactions'!A1" display="Related Party Transactions – Trustees’ remuneration and expenses " xr:uid="{BDBE1ECB-C746-43A0-8F65-D33C155B6A46}"/>
    <hyperlink ref="B18" location="'Intangible fixed assets'!A1" display="Intangible fixed assets" xr:uid="{8ABF855B-9B92-450C-A86C-DDF691EC3204}"/>
    <hyperlink ref="B19" location="'Tangible fixed assets'!A1" display="Tangible fixed assets" xr:uid="{0FE4C00D-FC87-482D-93B6-98BAF1C9676E}"/>
    <hyperlink ref="B21" location="'Stock &amp; Debtors'!A1" display="Stock" xr:uid="{072C6F83-E26A-4949-8875-F14D35C72C6B}"/>
    <hyperlink ref="B22" location="'Stock &amp; Debtors'!A1" display="Debtors" xr:uid="{70EEC21F-5382-4280-9D9E-337BCA88B910}"/>
    <hyperlink ref="B24" location="'Creditors less than 1 year'!A1" display="Creditors: amounts falling due within one year" xr:uid="{3937C4B7-FD27-41D3-AF3C-FC7AADC7AF66}"/>
    <hyperlink ref="B25" location="'Creditors more than 1 year'!A1" display="Creditors: amounts falling due in greater than one year" xr:uid="{7F53297D-2B7E-4006-9414-489E44D38456}"/>
    <hyperlink ref="B26" location="Funds!A1" display="Funds" xr:uid="{DFEF1284-A2B2-4721-999A-E486C1127DEA}"/>
    <hyperlink ref="B27" location="'net assets between funds'!A1" display="Analysis of net assets between funds" xr:uid="{F704AD7E-33FB-40A0-BC60-FAD9ECAD7FCA}"/>
    <hyperlink ref="B28" location="Commitments!A1" display="Capital commitments" xr:uid="{F69776C2-BEE9-41AA-9D40-C4ECFA7269E5}"/>
    <hyperlink ref="B29" location="Commitments!A1" display="Long-term commitments, including operating leases" xr:uid="{B6BCFD84-A230-4C85-9769-7F86AE3D83B0}"/>
    <hyperlink ref="B30" location="'Cashflow notes'!A1" display="Reconciliation of net income/(expenditure) to net cash flow from operating activities" xr:uid="{94B57026-720A-4049-8230-46A2473EDAA6}"/>
    <hyperlink ref="B32" location="'Cashflow notes'!A1" display="Cash flows from investing activities" xr:uid="{6B00717E-EDBE-4BA7-8579-D1490C6E9FE2}"/>
    <hyperlink ref="B33" location="'Cashflow notes'!A1" display="Analysis of cash and cash equivalents" xr:uid="{4973B08A-3DC5-4FBC-9B28-6606CE830D8A}"/>
    <hyperlink ref="B34" location="'Cashflow notes'!A1" display="Analysis of changes in net debt" xr:uid="{AF9B91AF-90B5-4BD7-9878-8F9C2ACB8B84}"/>
    <hyperlink ref="B39" location="'Pension &amp; similar obligations'!A1" display="Pension and similar obligations" xr:uid="{FCDB0C4B-F34D-4311-B546-5369F1815E9A}"/>
    <hyperlink ref="B42" location="'Academy boarding trading acc'!A1" display="Academy boarding trading account" xr:uid="{FD853C95-5691-4E9D-A70F-2B0BA2464765}"/>
    <hyperlink ref="B17" location="'Related Party Transactions'!A1" display="Trustees’ and officers’ insurance" xr:uid="{C35D1B73-2658-42A8-9930-A1B0B3AB5143}"/>
    <hyperlink ref="B2" location="BS!A1" display="Balance Sheet" xr:uid="{786B6B3C-CDB1-41D0-B396-D3897A1667A1}"/>
    <hyperlink ref="B3" location="SoFA!A1" display="Statement of Financial Activities" xr:uid="{18FBFC07-5F30-4859-BE06-20303A893BC8}"/>
    <hyperlink ref="B4" location="CF!A1" display="Cashflow" xr:uid="{9729158B-3B1F-475C-AC83-2854A941D79B}"/>
    <hyperlink ref="B20" location="'Non-current assets - invest''s'!A1" display="Non-current assets - investments" xr:uid="{527AA287-DCAE-41D5-B0FF-B12EE949C750}"/>
    <hyperlink ref="B23" location="'Current Assets - investments'!Print_Area" display="Non-current assets - investments" xr:uid="{78AD8AC6-AD39-47A9-A67F-34A77C8770A4}"/>
  </hyperlinks>
  <pageMargins left="0.7" right="0.7" top="0.75" bottom="0.75" header="0.3" footer="0.3"/>
  <pageSetup paperSize="9" orientation="portrait" r:id="rId1"/>
  <headerFooter>
    <oddHeader>&amp;L&amp;"Calibri"&amp;10&amp;K000000 OFFICIAL-SENSITIVE&amp;1#_x000D_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CB53E-A210-4D36-B95D-FA8A772C59C3}">
  <sheetPr>
    <tabColor rgb="FF92D050"/>
  </sheetPr>
  <dimension ref="A1:N69"/>
  <sheetViews>
    <sheetView topLeftCell="B2" zoomScale="85" zoomScaleNormal="85" workbookViewId="0">
      <selection activeCell="B3" sqref="B3"/>
    </sheetView>
  </sheetViews>
  <sheetFormatPr defaultColWidth="25.1796875" defaultRowHeight="14.5" x14ac:dyDescent="0.35"/>
  <cols>
    <col min="1" max="1" width="0" style="97" hidden="1" customWidth="1"/>
    <col min="2" max="8" width="25.1796875" style="97"/>
    <col min="10" max="16384" width="25.1796875" style="97"/>
  </cols>
  <sheetData>
    <row r="1" spans="1:14" ht="26.5" hidden="1" customHeight="1" x14ac:dyDescent="0.25">
      <c r="B1" s="411" t="s">
        <v>3141</v>
      </c>
      <c r="C1" s="126" t="s">
        <v>2929</v>
      </c>
      <c r="D1" s="126" t="s">
        <v>794</v>
      </c>
      <c r="E1" s="126" t="s">
        <v>824</v>
      </c>
      <c r="F1" s="126" t="s">
        <v>851</v>
      </c>
      <c r="G1" s="10"/>
      <c r="I1" s="97"/>
      <c r="J1" s="126" t="s">
        <v>2929</v>
      </c>
      <c r="K1" s="126" t="s">
        <v>794</v>
      </c>
      <c r="L1" s="126" t="s">
        <v>824</v>
      </c>
      <c r="M1" s="126" t="s">
        <v>851</v>
      </c>
      <c r="N1" s="10"/>
    </row>
    <row r="2" spans="1:14" x14ac:dyDescent="0.35">
      <c r="B2" s="368" t="str">
        <f>'Note names'!A20&amp;" Non-current assets - investments - Cost &amp; Fair Value"</f>
        <v>15b Non-current assets - investments - Cost &amp; Fair Value</v>
      </c>
    </row>
    <row r="3" spans="1:14" x14ac:dyDescent="0.35">
      <c r="B3" s="42"/>
    </row>
    <row r="4" spans="1:14" ht="13" x14ac:dyDescent="0.3">
      <c r="B4" s="6" t="str">
        <f>Refs!C7</f>
        <v>2023/24</v>
      </c>
      <c r="C4" s="115" t="s">
        <v>2910</v>
      </c>
      <c r="I4" s="42" t="str">
        <f>Refs!C8</f>
        <v>2022/23</v>
      </c>
      <c r="J4" s="115" t="s">
        <v>2910</v>
      </c>
    </row>
    <row r="5" spans="1:14" ht="12.75" customHeight="1" x14ac:dyDescent="0.25">
      <c r="B5" s="30"/>
      <c r="C5" s="487" t="s">
        <v>3373</v>
      </c>
      <c r="D5" s="487" t="s">
        <v>3151</v>
      </c>
      <c r="E5" s="487" t="s">
        <v>3152</v>
      </c>
      <c r="F5" s="487" t="s">
        <v>3153</v>
      </c>
      <c r="G5" s="58"/>
      <c r="I5" s="30"/>
      <c r="J5" s="487" t="s">
        <v>3373</v>
      </c>
      <c r="K5" s="487" t="s">
        <v>3151</v>
      </c>
      <c r="L5" s="487" t="s">
        <v>3152</v>
      </c>
      <c r="M5" s="487" t="s">
        <v>3153</v>
      </c>
      <c r="N5" s="58"/>
    </row>
    <row r="6" spans="1:14" ht="13" x14ac:dyDescent="0.25">
      <c r="B6" s="30"/>
      <c r="C6" s="487"/>
      <c r="D6" s="487"/>
      <c r="E6" s="487"/>
      <c r="F6" s="487"/>
      <c r="G6" s="89" t="s">
        <v>2799</v>
      </c>
      <c r="I6" s="30"/>
      <c r="J6" s="487"/>
      <c r="K6" s="487"/>
      <c r="L6" s="487"/>
      <c r="M6" s="487"/>
      <c r="N6" s="89" t="s">
        <v>2799</v>
      </c>
    </row>
    <row r="7" spans="1:14" ht="13" x14ac:dyDescent="0.25">
      <c r="B7" s="30"/>
      <c r="C7" s="237">
        <v>0</v>
      </c>
      <c r="D7" s="237">
        <v>0</v>
      </c>
      <c r="E7" s="237">
        <v>0</v>
      </c>
      <c r="F7" s="237">
        <v>0</v>
      </c>
      <c r="G7" s="209">
        <v>0</v>
      </c>
      <c r="I7" s="30"/>
      <c r="J7" s="237">
        <v>0</v>
      </c>
      <c r="K7" s="237">
        <v>0</v>
      </c>
      <c r="L7" s="237">
        <v>0</v>
      </c>
      <c r="M7" s="237">
        <v>0</v>
      </c>
      <c r="N7" s="209">
        <v>0</v>
      </c>
    </row>
    <row r="8" spans="1:14" ht="13.5" customHeight="1" x14ac:dyDescent="0.25">
      <c r="B8" s="30" t="s">
        <v>2910</v>
      </c>
      <c r="C8" s="10"/>
      <c r="D8" s="10"/>
      <c r="E8" s="10"/>
      <c r="F8" s="10"/>
      <c r="G8" s="10"/>
      <c r="I8" s="30" t="s">
        <v>2910</v>
      </c>
      <c r="J8" s="10"/>
      <c r="K8" s="10"/>
      <c r="L8" s="10"/>
      <c r="M8" s="10"/>
      <c r="N8" s="10"/>
    </row>
    <row r="9" spans="1:14" ht="13.5" customHeight="1" x14ac:dyDescent="0.25">
      <c r="A9" s="14" t="s">
        <v>68</v>
      </c>
      <c r="B9" s="14" t="str">
        <f>"At 1 September "&amp;Refs!B8</f>
        <v>At 1 September 2023</v>
      </c>
      <c r="C9" s="264">
        <f>SUMIFS(Mapping!$A:$A,Mapping!$K:$K,C$5,Mapping!$M:$M,$A9,Mapping!$O:$O,$B$1)</f>
        <v>0</v>
      </c>
      <c r="D9" s="264">
        <f>SUMIFS(Mapping!$A:$A,Mapping!$K:$K,D$5,Mapping!$M:$M,$A9,Mapping!$O:$O,$B$1)</f>
        <v>0</v>
      </c>
      <c r="E9" s="264">
        <f>SUMIFS(Mapping!$A:$A,Mapping!$K:$K,E$5,Mapping!$M:$M,$A9,Mapping!$O:$O,$B$1)</f>
        <v>0</v>
      </c>
      <c r="F9" s="264">
        <f>SUMIFS(Mapping!$A:$A,Mapping!$K:$K,F$5,Mapping!$M:$M,$A9,Mapping!$O:$O,$B$1)</f>
        <v>0</v>
      </c>
      <c r="G9" s="320">
        <f>SUM(C9:F9)</f>
        <v>0</v>
      </c>
      <c r="I9" s="14" t="str">
        <f>"At 1 September "&amp;Refs!B9</f>
        <v>At 1 September 2022</v>
      </c>
      <c r="J9" s="264">
        <f>SUMIFS(Mapping!$B:$B,Mapping!$K:$K,J$5,Mapping!$M:$M,$A9,Mapping!$O:$O,$B$1)</f>
        <v>0</v>
      </c>
      <c r="K9" s="264">
        <f>SUMIFS(Mapping!$B:$B,Mapping!$K:$K,K$5,Mapping!$M:$M,$A9,Mapping!$O:$O,$B$1)</f>
        <v>0</v>
      </c>
      <c r="L9" s="264">
        <f>SUMIFS(Mapping!$B:$B,Mapping!$K:$K,L$5,Mapping!$M:$M,$A9,Mapping!$O:$O,$B$1)</f>
        <v>0</v>
      </c>
      <c r="M9" s="264">
        <f>SUMIFS(Mapping!$B:$B,Mapping!$K:$K,M$5,Mapping!$M:$M,$A9,Mapping!$O:$O,$B$1)</f>
        <v>0</v>
      </c>
      <c r="N9" s="320">
        <f>SUM(J9:M9)</f>
        <v>0</v>
      </c>
    </row>
    <row r="10" spans="1:14" ht="13.5" customHeight="1" x14ac:dyDescent="0.25">
      <c r="A10" s="97" t="s">
        <v>2919</v>
      </c>
      <c r="B10" s="14" t="s">
        <v>2919</v>
      </c>
      <c r="C10" s="264">
        <f>SUMIFS(Mapping!$A:$A,Mapping!$K:$K,C$5,Mapping!$M:$M,$A10,Mapping!$O:$O,$B$1)</f>
        <v>0</v>
      </c>
      <c r="D10" s="264">
        <f>SUMIFS(Mapping!$A:$A,Mapping!$K:$K,D$5,Mapping!$M:$M,$A10,Mapping!$O:$O,$B$1)</f>
        <v>0</v>
      </c>
      <c r="E10" s="264">
        <f>SUMIFS(Mapping!$A:$A,Mapping!$K:$K,E$5,Mapping!$M:$M,$A10,Mapping!$O:$O,$B$1)</f>
        <v>0</v>
      </c>
      <c r="F10" s="264">
        <f>SUMIFS(Mapping!$A:$A,Mapping!$K:$K,F$5,Mapping!$M:$M,$A10,Mapping!$O:$O,$B$1)</f>
        <v>0</v>
      </c>
      <c r="G10" s="320">
        <f t="shared" ref="G10:G17" si="0">SUM(C10:F10)</f>
        <v>0</v>
      </c>
      <c r="I10" s="14" t="s">
        <v>2919</v>
      </c>
      <c r="J10" s="264">
        <f>SUMIFS(Mapping!$B:$B,Mapping!$K:$K,J$5,Mapping!$M:$M,$A10,Mapping!$O:$O,$B$1)</f>
        <v>0</v>
      </c>
      <c r="K10" s="264">
        <f>SUMIFS(Mapping!$B:$B,Mapping!$K:$K,K$5,Mapping!$M:$M,$A10,Mapping!$O:$O,$B$1)</f>
        <v>0</v>
      </c>
      <c r="L10" s="264">
        <f>SUMIFS(Mapping!$B:$B,Mapping!$K:$K,L$5,Mapping!$M:$M,$A10,Mapping!$O:$O,$B$1)</f>
        <v>0</v>
      </c>
      <c r="M10" s="264">
        <f>SUMIFS(Mapping!$B:$B,Mapping!$K:$K,M$5,Mapping!$M:$M,$A10,Mapping!$O:$O,$B$1)</f>
        <v>0</v>
      </c>
      <c r="N10" s="320">
        <f t="shared" ref="N10:N17" si="1">SUM(J10:M10)</f>
        <v>0</v>
      </c>
    </row>
    <row r="11" spans="1:14" ht="13.5" customHeight="1" x14ac:dyDescent="0.25">
      <c r="A11" s="114" t="s">
        <v>78</v>
      </c>
      <c r="B11" s="14" t="s">
        <v>78</v>
      </c>
      <c r="C11" s="264">
        <f>SUMIFS(Mapping!$A:$A,Mapping!$K:$K,C$5,Mapping!$M:$M,$A11,Mapping!$O:$O,$B$1)</f>
        <v>0</v>
      </c>
      <c r="D11" s="264">
        <f>SUMIFS(Mapping!$A:$A,Mapping!$K:$K,D$5,Mapping!$M:$M,$A11,Mapping!$O:$O,$B$1)</f>
        <v>0</v>
      </c>
      <c r="E11" s="264">
        <f>SUMIFS(Mapping!$A:$A,Mapping!$K:$K,E$5,Mapping!$M:$M,$A11,Mapping!$O:$O,$B$1)</f>
        <v>0</v>
      </c>
      <c r="F11" s="264">
        <f>SUMIFS(Mapping!$A:$A,Mapping!$K:$K,F$5,Mapping!$M:$M,$A11,Mapping!$O:$O,$B$1)</f>
        <v>0</v>
      </c>
      <c r="G11" s="320">
        <f t="shared" si="0"/>
        <v>0</v>
      </c>
      <c r="I11" s="14" t="s">
        <v>78</v>
      </c>
      <c r="J11" s="264">
        <f>SUMIFS(Mapping!$B:$B,Mapping!$K:$K,J$5,Mapping!$M:$M,$A11,Mapping!$O:$O,$B$1)</f>
        <v>0</v>
      </c>
      <c r="K11" s="264">
        <f>SUMIFS(Mapping!$B:$B,Mapping!$K:$K,K$5,Mapping!$M:$M,$A11,Mapping!$O:$O,$B$1)</f>
        <v>0</v>
      </c>
      <c r="L11" s="264">
        <f>SUMIFS(Mapping!$B:$B,Mapping!$K:$K,L$5,Mapping!$M:$M,$A11,Mapping!$O:$O,$B$1)</f>
        <v>0</v>
      </c>
      <c r="M11" s="264">
        <f>SUMIFS(Mapping!$B:$B,Mapping!$K:$K,M$5,Mapping!$M:$M,$A11,Mapping!$O:$O,$B$1)</f>
        <v>0</v>
      </c>
      <c r="N11" s="320">
        <f t="shared" si="1"/>
        <v>0</v>
      </c>
    </row>
    <row r="12" spans="1:14" ht="13.5" customHeight="1" x14ac:dyDescent="0.25">
      <c r="A12" s="98" t="s">
        <v>692</v>
      </c>
      <c r="B12" s="98" t="s">
        <v>93</v>
      </c>
      <c r="C12" s="264">
        <f>SUMIFS(Mapping!$A:$A,Mapping!$K:$K,C$5,Mapping!$M:$M,$A12,Mapping!$O:$O,$B$1)</f>
        <v>0</v>
      </c>
      <c r="D12" s="264">
        <f>SUMIFS(Mapping!$A:$A,Mapping!$K:$K,D$5,Mapping!$M:$M,$A12,Mapping!$O:$O,$B$1)</f>
        <v>0</v>
      </c>
      <c r="E12" s="264">
        <f>SUMIFS(Mapping!$A:$A,Mapping!$K:$K,E$5,Mapping!$M:$M,$A12,Mapping!$O:$O,$B$1)</f>
        <v>0</v>
      </c>
      <c r="F12" s="264">
        <f>SUMIFS(Mapping!$A:$A,Mapping!$K:$K,F$5,Mapping!$M:$M,$A12,Mapping!$O:$O,$B$1)</f>
        <v>0</v>
      </c>
      <c r="G12" s="320">
        <f t="shared" si="0"/>
        <v>0</v>
      </c>
      <c r="I12" s="98" t="s">
        <v>93</v>
      </c>
      <c r="J12" s="264">
        <f>SUMIFS(Mapping!$B:$B,Mapping!$K:$K,J$5,Mapping!$M:$M,$A12,Mapping!$O:$O,$B$1)</f>
        <v>0</v>
      </c>
      <c r="K12" s="264">
        <f>SUMIFS(Mapping!$B:$B,Mapping!$K:$K,K$5,Mapping!$M:$M,$A12,Mapping!$O:$O,$B$1)</f>
        <v>0</v>
      </c>
      <c r="L12" s="264">
        <f>SUMIFS(Mapping!$B:$B,Mapping!$K:$K,L$5,Mapping!$M:$M,$A12,Mapping!$O:$O,$B$1)</f>
        <v>0</v>
      </c>
      <c r="M12" s="264">
        <f>SUMIFS(Mapping!$B:$B,Mapping!$K:$K,M$5,Mapping!$M:$M,$A12,Mapping!$O:$O,$B$1)</f>
        <v>0</v>
      </c>
      <c r="N12" s="320">
        <f t="shared" si="1"/>
        <v>0</v>
      </c>
    </row>
    <row r="13" spans="1:14" ht="13.5" customHeight="1" x14ac:dyDescent="0.25">
      <c r="A13" s="98" t="s">
        <v>697</v>
      </c>
      <c r="B13" s="98" t="s">
        <v>102</v>
      </c>
      <c r="C13" s="264">
        <f>SUMIFS(Mapping!$A:$A,Mapping!$K:$K,C$5,Mapping!$M:$M,$A13,Mapping!$O:$O,$B$1)</f>
        <v>0</v>
      </c>
      <c r="D13" s="264">
        <f>SUMIFS(Mapping!$A:$A,Mapping!$K:$K,D$5,Mapping!$M:$M,$A13,Mapping!$O:$O,$B$1)</f>
        <v>0</v>
      </c>
      <c r="E13" s="264">
        <f>SUMIFS(Mapping!$A:$A,Mapping!$K:$K,E$5,Mapping!$M:$M,$A13,Mapping!$O:$O,$B$1)</f>
        <v>0</v>
      </c>
      <c r="F13" s="264">
        <f>SUMIFS(Mapping!$A:$A,Mapping!$K:$K,F$5,Mapping!$M:$M,$A13,Mapping!$O:$O,$B$1)</f>
        <v>0</v>
      </c>
      <c r="G13" s="320">
        <f t="shared" si="0"/>
        <v>0</v>
      </c>
      <c r="I13" s="98" t="s">
        <v>102</v>
      </c>
      <c r="J13" s="264">
        <f>SUMIFS(Mapping!$B:$B,Mapping!$K:$K,J$5,Mapping!$M:$M,$A13,Mapping!$O:$O,$B$1)</f>
        <v>0</v>
      </c>
      <c r="K13" s="264">
        <f>SUMIFS(Mapping!$B:$B,Mapping!$K:$K,K$5,Mapping!$M:$M,$A13,Mapping!$O:$O,$B$1)</f>
        <v>0</v>
      </c>
      <c r="L13" s="264">
        <f>SUMIFS(Mapping!$B:$B,Mapping!$K:$K,L$5,Mapping!$M:$M,$A13,Mapping!$O:$O,$B$1)</f>
        <v>0</v>
      </c>
      <c r="M13" s="264">
        <f>SUMIFS(Mapping!$B:$B,Mapping!$K:$K,M$5,Mapping!$M:$M,$A13,Mapping!$O:$O,$B$1)</f>
        <v>0</v>
      </c>
      <c r="N13" s="320">
        <f t="shared" si="1"/>
        <v>0</v>
      </c>
    </row>
    <row r="14" spans="1:14" ht="13.5" customHeight="1" x14ac:dyDescent="0.25">
      <c r="A14" s="98" t="s">
        <v>113</v>
      </c>
      <c r="B14" s="14" t="s">
        <v>113</v>
      </c>
      <c r="C14" s="264">
        <f>SUMIFS(Mapping!$A:$A,Mapping!$K:$K,C$5,Mapping!$M:$M,$A14,Mapping!$O:$O,$B$1)</f>
        <v>0</v>
      </c>
      <c r="D14" s="264">
        <f>SUMIFS(Mapping!$A:$A,Mapping!$K:$K,D$5,Mapping!$M:$M,$A14,Mapping!$O:$O,$B$1)</f>
        <v>0</v>
      </c>
      <c r="E14" s="264">
        <f>SUMIFS(Mapping!$A:$A,Mapping!$K:$K,E$5,Mapping!$M:$M,$A14,Mapping!$O:$O,$B$1)</f>
        <v>0</v>
      </c>
      <c r="F14" s="264">
        <f>SUMIFS(Mapping!$A:$A,Mapping!$K:$K,F$5,Mapping!$M:$M,$A14,Mapping!$O:$O,$B$1)</f>
        <v>0</v>
      </c>
      <c r="G14" s="320">
        <f t="shared" si="0"/>
        <v>0</v>
      </c>
      <c r="I14" s="14" t="s">
        <v>113</v>
      </c>
      <c r="J14" s="264">
        <f>SUMIFS(Mapping!$B:$B,Mapping!$K:$K,J$5,Mapping!$M:$M,$A14,Mapping!$O:$O,$B$1)</f>
        <v>0</v>
      </c>
      <c r="K14" s="264">
        <f>SUMIFS(Mapping!$B:$B,Mapping!$K:$K,K$5,Mapping!$M:$M,$A14,Mapping!$O:$O,$B$1)</f>
        <v>0</v>
      </c>
      <c r="L14" s="264">
        <f>SUMIFS(Mapping!$B:$B,Mapping!$K:$K,L$5,Mapping!$M:$M,$A14,Mapping!$O:$O,$B$1)</f>
        <v>0</v>
      </c>
      <c r="M14" s="264">
        <f>SUMIFS(Mapping!$B:$B,Mapping!$K:$K,M$5,Mapping!$M:$M,$A14,Mapping!$O:$O,$B$1)</f>
        <v>0</v>
      </c>
      <c r="N14" s="320">
        <f t="shared" si="1"/>
        <v>0</v>
      </c>
    </row>
    <row r="15" spans="1:14" ht="13.5" customHeight="1" x14ac:dyDescent="0.25">
      <c r="A15" s="116" t="s">
        <v>119</v>
      </c>
      <c r="B15" s="98" t="s">
        <v>119</v>
      </c>
      <c r="C15" s="264">
        <f>SUMIFS(Mapping!$A:$A,Mapping!$K:$K,C$5,Mapping!$M:$M,$A15,Mapping!$O:$O,$B$1)</f>
        <v>0</v>
      </c>
      <c r="D15" s="264">
        <f>SUMIFS(Mapping!$A:$A,Mapping!$K:$K,D$5,Mapping!$M:$M,$A15,Mapping!$O:$O,$B$1)</f>
        <v>0</v>
      </c>
      <c r="E15" s="264">
        <f>SUMIFS(Mapping!$A:$A,Mapping!$K:$K,E$5,Mapping!$M:$M,$A15,Mapping!$O:$O,$B$1)</f>
        <v>0</v>
      </c>
      <c r="F15" s="264">
        <f>SUMIFS(Mapping!$A:$A,Mapping!$K:$K,F$5,Mapping!$M:$M,$A15,Mapping!$O:$O,$B$1)</f>
        <v>0</v>
      </c>
      <c r="G15" s="320">
        <f t="shared" si="0"/>
        <v>0</v>
      </c>
      <c r="I15" s="98" t="s">
        <v>119</v>
      </c>
      <c r="J15" s="264">
        <f>SUMIFS(Mapping!$B:$B,Mapping!$K:$K,J$5,Mapping!$M:$M,$A15,Mapping!$O:$O,$B$1)</f>
        <v>0</v>
      </c>
      <c r="K15" s="264">
        <f>SUMIFS(Mapping!$B:$B,Mapping!$K:$K,K$5,Mapping!$M:$M,$A15,Mapping!$O:$O,$B$1)</f>
        <v>0</v>
      </c>
      <c r="L15" s="264">
        <f>SUMIFS(Mapping!$B:$B,Mapping!$K:$K,L$5,Mapping!$M:$M,$A15,Mapping!$O:$O,$B$1)</f>
        <v>0</v>
      </c>
      <c r="M15" s="264">
        <f>SUMIFS(Mapping!$B:$B,Mapping!$K:$K,M$5,Mapping!$M:$M,$A15,Mapping!$O:$O,$B$1)</f>
        <v>0</v>
      </c>
      <c r="N15" s="320">
        <f t="shared" si="1"/>
        <v>0</v>
      </c>
    </row>
    <row r="16" spans="1:14" ht="13.5" customHeight="1" x14ac:dyDescent="0.25">
      <c r="A16" s="98" t="s">
        <v>597</v>
      </c>
      <c r="B16" s="98" t="s">
        <v>2916</v>
      </c>
      <c r="C16" s="264">
        <f>SUMIFS(Mapping!$A:$A,Mapping!$K:$K,C$5,Mapping!$M:$M,$A16,Mapping!$O:$O,$B$1)</f>
        <v>0</v>
      </c>
      <c r="D16" s="264">
        <f>SUMIFS(Mapping!$A:$A,Mapping!$K:$K,D$5,Mapping!$M:$M,$A16,Mapping!$O:$O,$B$1)</f>
        <v>0</v>
      </c>
      <c r="E16" s="264">
        <f>SUMIFS(Mapping!$A:$A,Mapping!$K:$K,E$5,Mapping!$M:$M,$A16,Mapping!$O:$O,$B$1)</f>
        <v>0</v>
      </c>
      <c r="F16" s="264">
        <f>SUMIFS(Mapping!$A:$A,Mapping!$K:$K,F$5,Mapping!$M:$M,$A16,Mapping!$O:$O,$B$1)</f>
        <v>0</v>
      </c>
      <c r="G16" s="320">
        <f t="shared" si="0"/>
        <v>0</v>
      </c>
      <c r="I16" s="98" t="s">
        <v>2916</v>
      </c>
      <c r="J16" s="264">
        <f>SUMIFS(Mapping!$B:$B,Mapping!$K:$K,J$5,Mapping!$M:$M,$A16,Mapping!$O:$O,$B$1)</f>
        <v>0</v>
      </c>
      <c r="K16" s="264">
        <f>SUMIFS(Mapping!$B:$B,Mapping!$K:$K,K$5,Mapping!$M:$M,$A16,Mapping!$O:$O,$B$1)</f>
        <v>0</v>
      </c>
      <c r="L16" s="264">
        <f>SUMIFS(Mapping!$B:$B,Mapping!$K:$K,L$5,Mapping!$M:$M,$A16,Mapping!$O:$O,$B$1)</f>
        <v>0</v>
      </c>
      <c r="M16" s="264">
        <f>SUMIFS(Mapping!$B:$B,Mapping!$K:$K,M$5,Mapping!$M:$M,$A16,Mapping!$O:$O,$B$1)</f>
        <v>0</v>
      </c>
      <c r="N16" s="320">
        <f t="shared" si="1"/>
        <v>0</v>
      </c>
    </row>
    <row r="17" spans="1:14" ht="13.5" customHeight="1" thickBot="1" x14ac:dyDescent="0.3">
      <c r="A17" s="98" t="s">
        <v>600</v>
      </c>
      <c r="B17" s="98" t="s">
        <v>2917</v>
      </c>
      <c r="C17" s="264">
        <f>SUMIFS(Mapping!$A:$A,Mapping!$K:$K,C$5,Mapping!$M:$M,$A17,Mapping!$O:$O,$B$1)</f>
        <v>0</v>
      </c>
      <c r="D17" s="264">
        <f>SUMIFS(Mapping!$A:$A,Mapping!$K:$K,D$5,Mapping!$M:$M,$A17,Mapping!$O:$O,$B$1)</f>
        <v>0</v>
      </c>
      <c r="E17" s="264">
        <f>SUMIFS(Mapping!$A:$A,Mapping!$K:$K,E$5,Mapping!$M:$M,$A17,Mapping!$O:$O,$B$1)</f>
        <v>0</v>
      </c>
      <c r="F17" s="264">
        <f>SUMIFS(Mapping!$A:$A,Mapping!$K:$K,F$5,Mapping!$M:$M,$A17,Mapping!$O:$O,$B$1)</f>
        <v>0</v>
      </c>
      <c r="G17" s="320">
        <f t="shared" si="0"/>
        <v>0</v>
      </c>
      <c r="I17" s="98" t="s">
        <v>2917</v>
      </c>
      <c r="J17" s="264">
        <f>SUMIFS(Mapping!$B:$B,Mapping!$K:$K,J$5,Mapping!$M:$M,$A17,Mapping!$O:$O,$B$1)</f>
        <v>0</v>
      </c>
      <c r="K17" s="264">
        <f>SUMIFS(Mapping!$B:$B,Mapping!$K:$K,K$5,Mapping!$M:$M,$A17,Mapping!$O:$O,$B$1)</f>
        <v>0</v>
      </c>
      <c r="L17" s="264">
        <f>SUMIFS(Mapping!$B:$B,Mapping!$K:$K,L$5,Mapping!$M:$M,$A17,Mapping!$O:$O,$B$1)</f>
        <v>0</v>
      </c>
      <c r="M17" s="264">
        <f>SUMIFS(Mapping!$B:$B,Mapping!$K:$K,M$5,Mapping!$M:$M,$A17,Mapping!$O:$O,$B$1)</f>
        <v>0</v>
      </c>
      <c r="N17" s="320">
        <f t="shared" si="1"/>
        <v>0</v>
      </c>
    </row>
    <row r="18" spans="1:14" ht="13.5" customHeight="1" thickBot="1" x14ac:dyDescent="0.3">
      <c r="B18" s="14" t="str">
        <f>"At 31 August "&amp;Refs!B7</f>
        <v>At 31 August 2024</v>
      </c>
      <c r="C18" s="334">
        <f>SUM(C9:C17)</f>
        <v>0</v>
      </c>
      <c r="D18" s="334">
        <f>SUM(D9:D17)</f>
        <v>0</v>
      </c>
      <c r="E18" s="334">
        <f>SUM(E9:E17)</f>
        <v>0</v>
      </c>
      <c r="F18" s="334">
        <f>SUM(F9:F17)</f>
        <v>0</v>
      </c>
      <c r="G18" s="335">
        <f>SUM(G9:G17)</f>
        <v>0</v>
      </c>
      <c r="I18" s="14" t="str">
        <f>"At 31 August "&amp;Refs!B8</f>
        <v>At 31 August 2023</v>
      </c>
      <c r="J18" s="334">
        <f>SUM(J9:J17)</f>
        <v>0</v>
      </c>
      <c r="K18" s="334">
        <f>SUM(K9:K17)</f>
        <v>0</v>
      </c>
      <c r="L18" s="334">
        <f>SUM(L9:L17)</f>
        <v>0</v>
      </c>
      <c r="M18" s="334">
        <f>SUM(M9:M17)</f>
        <v>0</v>
      </c>
      <c r="N18" s="335">
        <f>SUM(N9:N17)</f>
        <v>0</v>
      </c>
    </row>
    <row r="19" spans="1:14" ht="13.5" customHeight="1" x14ac:dyDescent="0.25">
      <c r="B19" s="14"/>
      <c r="C19" s="320"/>
      <c r="D19" s="320"/>
      <c r="E19" s="320"/>
      <c r="F19" s="320"/>
      <c r="G19" s="320"/>
      <c r="I19" s="14"/>
      <c r="J19" s="320"/>
      <c r="K19" s="320"/>
      <c r="L19" s="320"/>
      <c r="M19" s="320"/>
      <c r="N19" s="320"/>
    </row>
    <row r="20" spans="1:14" ht="13.5" customHeight="1" x14ac:dyDescent="0.25">
      <c r="B20" s="14"/>
      <c r="C20" s="320"/>
      <c r="D20" s="320"/>
      <c r="E20" s="320"/>
      <c r="F20" s="320"/>
      <c r="G20" s="320"/>
      <c r="I20" s="14"/>
      <c r="J20" s="320"/>
      <c r="K20" s="320"/>
      <c r="L20" s="320"/>
      <c r="M20" s="320"/>
      <c r="N20" s="320"/>
    </row>
    <row r="21" spans="1:14" ht="13.5" customHeight="1" x14ac:dyDescent="0.25">
      <c r="B21" s="30" t="s">
        <v>2588</v>
      </c>
      <c r="C21" s="320"/>
      <c r="D21" s="320"/>
      <c r="E21" s="320"/>
      <c r="F21" s="320"/>
      <c r="G21" s="320"/>
      <c r="I21" s="30" t="s">
        <v>2588</v>
      </c>
      <c r="J21" s="320"/>
      <c r="K21" s="320"/>
      <c r="L21" s="320"/>
      <c r="M21" s="320"/>
      <c r="N21" s="320"/>
    </row>
    <row r="22" spans="1:14" ht="13.5" customHeight="1" x14ac:dyDescent="0.25">
      <c r="A22" s="97" t="s">
        <v>134</v>
      </c>
      <c r="B22" s="14" t="str">
        <f>"At 1 September "&amp;Refs!B8</f>
        <v>At 1 September 2023</v>
      </c>
      <c r="C22" s="264">
        <f>-SUMIFS(Mapping!$A:$A,Mapping!$K:$K,C$5,Mapping!$M:$M,$A22,Mapping!$O:$O,$B$1)</f>
        <v>0</v>
      </c>
      <c r="D22" s="264">
        <f>-SUMIFS(Mapping!$A:$A,Mapping!$K:$K,D$5,Mapping!$M:$M,$A22,Mapping!$O:$O,$B$1)</f>
        <v>0</v>
      </c>
      <c r="E22" s="264">
        <f>-SUMIFS(Mapping!$A:$A,Mapping!$K:$K,E$5,Mapping!$M:$M,$A22,Mapping!$O:$O,$B$1)</f>
        <v>0</v>
      </c>
      <c r="F22" s="264">
        <f>-SUMIFS(Mapping!$A:$A,Mapping!$K:$K,F$5,Mapping!$M:$M,$A22,Mapping!$O:$O,$B$1)</f>
        <v>0</v>
      </c>
      <c r="G22" s="320">
        <f t="shared" ref="G22:G29" si="2">SUM(C22:F22)</f>
        <v>0</v>
      </c>
      <c r="I22" s="14" t="str">
        <f>"At 1 September "&amp;Refs!B9</f>
        <v>At 1 September 2022</v>
      </c>
      <c r="J22" s="264">
        <f>-SUMIFS(Mapping!$B:$B,Mapping!$K:$K,J$5,Mapping!$M:$M,$A22,Mapping!$O:$O,$B$1)</f>
        <v>0</v>
      </c>
      <c r="K22" s="264">
        <f>-SUMIFS(Mapping!$B:$B,Mapping!$K:$K,K$5,Mapping!$M:$M,$A22,Mapping!$O:$O,$B$1)</f>
        <v>0</v>
      </c>
      <c r="L22" s="264">
        <f>-SUMIFS(Mapping!$B:$B,Mapping!$K:$K,L$5,Mapping!$M:$M,$A22,Mapping!$O:$O,$B$1)</f>
        <v>0</v>
      </c>
      <c r="M22" s="264">
        <f>-SUMIFS(Mapping!$B:$B,Mapping!$K:$K,M$5,Mapping!$M:$M,$A22,Mapping!$O:$O,$B$1)</f>
        <v>0</v>
      </c>
      <c r="N22" s="320">
        <f t="shared" ref="N22:N29" si="3">SUM(J22:M22)</f>
        <v>0</v>
      </c>
    </row>
    <row r="23" spans="1:14" ht="13.5" customHeight="1" x14ac:dyDescent="0.25">
      <c r="A23" s="14" t="s">
        <v>607</v>
      </c>
      <c r="B23" s="14" t="s">
        <v>607</v>
      </c>
      <c r="C23" s="264">
        <f>-SUMIFS(Mapping!$A:$A,Mapping!$K:$K,C$5,Mapping!$M:$M,$A23,Mapping!$O:$O,$B$1)</f>
        <v>0</v>
      </c>
      <c r="D23" s="264">
        <f>-SUMIFS(Mapping!$A:$A,Mapping!$K:$K,D$5,Mapping!$M:$M,$A23,Mapping!$O:$O,$B$1)</f>
        <v>0</v>
      </c>
      <c r="E23" s="264">
        <f>-SUMIFS(Mapping!$A:$A,Mapping!$K:$K,E$5,Mapping!$M:$M,$A23,Mapping!$O:$O,$B$1)</f>
        <v>0</v>
      </c>
      <c r="F23" s="264">
        <f>-SUMIFS(Mapping!$A:$A,Mapping!$K:$K,F$5,Mapping!$M:$M,$A23,Mapping!$O:$O,$B$1)</f>
        <v>0</v>
      </c>
      <c r="G23" s="320">
        <f t="shared" si="2"/>
        <v>0</v>
      </c>
      <c r="I23" s="14" t="s">
        <v>607</v>
      </c>
      <c r="J23" s="264">
        <f>-SUMIFS(Mapping!$B:$B,Mapping!$K:$K,J$5,Mapping!$M:$M,$A23,Mapping!$O:$O,$B$1)</f>
        <v>0</v>
      </c>
      <c r="K23" s="264">
        <f>-SUMIFS(Mapping!$B:$B,Mapping!$K:$K,K$5,Mapping!$M:$M,$A23,Mapping!$O:$O,$B$1)</f>
        <v>0</v>
      </c>
      <c r="L23" s="264">
        <f>-SUMIFS(Mapping!$B:$B,Mapping!$K:$K,L$5,Mapping!$M:$M,$A23,Mapping!$O:$O,$B$1)</f>
        <v>0</v>
      </c>
      <c r="M23" s="264">
        <f>-SUMIFS(Mapping!$B:$B,Mapping!$K:$K,M$5,Mapping!$M:$M,$A23,Mapping!$O:$O,$B$1)</f>
        <v>0</v>
      </c>
      <c r="N23" s="320">
        <f t="shared" si="3"/>
        <v>0</v>
      </c>
    </row>
    <row r="24" spans="1:14" ht="13.5" customHeight="1" x14ac:dyDescent="0.25">
      <c r="A24" s="98" t="s">
        <v>257</v>
      </c>
      <c r="B24" s="98" t="s">
        <v>2930</v>
      </c>
      <c r="C24" s="264">
        <f>-SUMIFS(Mapping!$A:$A,Mapping!$K:$K,C$5,Mapping!$M:$M,$A24,Mapping!$O:$O,$B$1)</f>
        <v>0</v>
      </c>
      <c r="D24" s="264">
        <f>-SUMIFS(Mapping!$A:$A,Mapping!$K:$K,D$5,Mapping!$M:$M,$A24,Mapping!$O:$O,$B$1)</f>
        <v>0</v>
      </c>
      <c r="E24" s="264">
        <f>-SUMIFS(Mapping!$A:$A,Mapping!$K:$K,E$5,Mapping!$M:$M,$A24,Mapping!$O:$O,$B$1)</f>
        <v>0</v>
      </c>
      <c r="F24" s="264">
        <f>-SUMIFS(Mapping!$A:$A,Mapping!$K:$K,F$5,Mapping!$M:$M,$A24,Mapping!$O:$O,$B$1)</f>
        <v>0</v>
      </c>
      <c r="G24" s="320">
        <f t="shared" si="2"/>
        <v>0</v>
      </c>
      <c r="I24" s="98" t="s">
        <v>2930</v>
      </c>
      <c r="J24" s="264">
        <f>-SUMIFS(Mapping!$B:$B,Mapping!$K:$K,J$5,Mapping!$M:$M,$A24,Mapping!$O:$O,$B$1)</f>
        <v>0</v>
      </c>
      <c r="K24" s="264">
        <f>-SUMIFS(Mapping!$B:$B,Mapping!$K:$K,K$5,Mapping!$M:$M,$A24,Mapping!$O:$O,$B$1)</f>
        <v>0</v>
      </c>
      <c r="L24" s="264">
        <f>-SUMIFS(Mapping!$B:$B,Mapping!$K:$K,L$5,Mapping!$M:$M,$A24,Mapping!$O:$O,$B$1)</f>
        <v>0</v>
      </c>
      <c r="M24" s="264">
        <f>-SUMIFS(Mapping!$B:$B,Mapping!$K:$K,M$5,Mapping!$M:$M,$A24,Mapping!$O:$O,$B$1)</f>
        <v>0</v>
      </c>
      <c r="N24" s="320">
        <f t="shared" si="3"/>
        <v>0</v>
      </c>
    </row>
    <row r="25" spans="1:14" ht="13.5" customHeight="1" x14ac:dyDescent="0.25">
      <c r="A25" s="98" t="s">
        <v>817</v>
      </c>
      <c r="B25" s="98" t="s">
        <v>2931</v>
      </c>
      <c r="C25" s="264">
        <f>-SUMIFS(Mapping!$A:$A,Mapping!$K:$K,C$5,Mapping!$M:$M,$A25,Mapping!$O:$O,$B$1)</f>
        <v>0</v>
      </c>
      <c r="D25" s="264">
        <f>-SUMIFS(Mapping!$A:$A,Mapping!$K:$K,D$5,Mapping!$M:$M,$A25,Mapping!$O:$O,$B$1)</f>
        <v>0</v>
      </c>
      <c r="E25" s="264">
        <f>-SUMIFS(Mapping!$A:$A,Mapping!$K:$K,E$5,Mapping!$M:$M,$A25,Mapping!$O:$O,$B$1)</f>
        <v>0</v>
      </c>
      <c r="F25" s="264">
        <f>-SUMIFS(Mapping!$A:$A,Mapping!$K:$K,F$5,Mapping!$M:$M,$A25,Mapping!$O:$O,$B$1)</f>
        <v>0</v>
      </c>
      <c r="G25" s="320">
        <f t="shared" si="2"/>
        <v>0</v>
      </c>
      <c r="I25" s="98" t="s">
        <v>2931</v>
      </c>
      <c r="J25" s="264">
        <f>-SUMIFS(Mapping!$B:$B,Mapping!$K:$K,J$5,Mapping!$M:$M,$A25,Mapping!$O:$O,$B$1)</f>
        <v>0</v>
      </c>
      <c r="K25" s="264">
        <f>-SUMIFS(Mapping!$B:$B,Mapping!$K:$K,K$5,Mapping!$M:$M,$A25,Mapping!$O:$O,$B$1)</f>
        <v>0</v>
      </c>
      <c r="L25" s="264">
        <f>-SUMIFS(Mapping!$B:$B,Mapping!$K:$K,L$5,Mapping!$M:$M,$A25,Mapping!$O:$O,$B$1)</f>
        <v>0</v>
      </c>
      <c r="M25" s="264">
        <f>-SUMIFS(Mapping!$B:$B,Mapping!$K:$K,M$5,Mapping!$M:$M,$A25,Mapping!$O:$O,$B$1)</f>
        <v>0</v>
      </c>
      <c r="N25" s="320">
        <f t="shared" si="3"/>
        <v>0</v>
      </c>
    </row>
    <row r="26" spans="1:14" ht="13.5" customHeight="1" x14ac:dyDescent="0.25">
      <c r="A26" s="14" t="s">
        <v>615</v>
      </c>
      <c r="B26" s="14" t="s">
        <v>113</v>
      </c>
      <c r="C26" s="264">
        <f>-SUMIFS(Mapping!$A:$A,Mapping!$K:$K,C$5,Mapping!$M:$M,$A26,Mapping!$O:$O,$B$1)</f>
        <v>0</v>
      </c>
      <c r="D26" s="264">
        <f>-SUMIFS(Mapping!$A:$A,Mapping!$K:$K,D$5,Mapping!$M:$M,$A26,Mapping!$O:$O,$B$1)</f>
        <v>0</v>
      </c>
      <c r="E26" s="264">
        <f>-SUMIFS(Mapping!$A:$A,Mapping!$K:$K,E$5,Mapping!$M:$M,$A26,Mapping!$O:$O,$B$1)</f>
        <v>0</v>
      </c>
      <c r="F26" s="264">
        <f>-SUMIFS(Mapping!$A:$A,Mapping!$K:$K,F$5,Mapping!$M:$M,$A26,Mapping!$O:$O,$B$1)</f>
        <v>0</v>
      </c>
      <c r="G26" s="320">
        <f t="shared" si="2"/>
        <v>0</v>
      </c>
      <c r="I26" s="14" t="s">
        <v>113</v>
      </c>
      <c r="J26" s="264">
        <f>-SUMIFS(Mapping!$B:$B,Mapping!$K:$K,J$5,Mapping!$M:$M,$A26,Mapping!$O:$O,$B$1)</f>
        <v>0</v>
      </c>
      <c r="K26" s="264">
        <f>-SUMIFS(Mapping!$B:$B,Mapping!$K:$K,K$5,Mapping!$M:$M,$A26,Mapping!$O:$O,$B$1)</f>
        <v>0</v>
      </c>
      <c r="L26" s="264">
        <f>-SUMIFS(Mapping!$B:$B,Mapping!$K:$K,L$5,Mapping!$M:$M,$A26,Mapping!$O:$O,$B$1)</f>
        <v>0</v>
      </c>
      <c r="M26" s="264">
        <f>-SUMIFS(Mapping!$B:$B,Mapping!$K:$K,M$5,Mapping!$M:$M,$A26,Mapping!$O:$O,$B$1)</f>
        <v>0</v>
      </c>
      <c r="N26" s="320">
        <f t="shared" si="3"/>
        <v>0</v>
      </c>
    </row>
    <row r="27" spans="1:14" ht="13.5" customHeight="1" x14ac:dyDescent="0.25">
      <c r="A27" s="99" t="s">
        <v>611</v>
      </c>
      <c r="B27" s="98" t="s">
        <v>2921</v>
      </c>
      <c r="C27" s="264">
        <f>-SUMIFS(Mapping!$A:$A,Mapping!$K:$K,C$5,Mapping!$M:$M,$A27,Mapping!$O:$O,$B$1)</f>
        <v>0</v>
      </c>
      <c r="D27" s="264">
        <f>-SUMIFS(Mapping!$A:$A,Mapping!$K:$K,D$5,Mapping!$M:$M,$A27,Mapping!$O:$O,$B$1)</f>
        <v>0</v>
      </c>
      <c r="E27" s="264">
        <f>-SUMIFS(Mapping!$A:$A,Mapping!$K:$K,E$5,Mapping!$M:$M,$A27,Mapping!$O:$O,$B$1)</f>
        <v>0</v>
      </c>
      <c r="F27" s="264">
        <f>-SUMIFS(Mapping!$A:$A,Mapping!$K:$K,F$5,Mapping!$M:$M,$A27,Mapping!$O:$O,$B$1)</f>
        <v>0</v>
      </c>
      <c r="G27" s="320">
        <f t="shared" si="2"/>
        <v>0</v>
      </c>
      <c r="I27" s="98" t="s">
        <v>2921</v>
      </c>
      <c r="J27" s="264">
        <f>-SUMIFS(Mapping!$B:$B,Mapping!$K:$K,J$5,Mapping!$M:$M,$A27,Mapping!$O:$O,$B$1)</f>
        <v>0</v>
      </c>
      <c r="K27" s="264">
        <f>-SUMIFS(Mapping!$B:$B,Mapping!$K:$K,K$5,Mapping!$M:$M,$A27,Mapping!$O:$O,$B$1)</f>
        <v>0</v>
      </c>
      <c r="L27" s="264">
        <f>-SUMIFS(Mapping!$B:$B,Mapping!$K:$K,L$5,Mapping!$M:$M,$A27,Mapping!$O:$O,$B$1)</f>
        <v>0</v>
      </c>
      <c r="M27" s="264">
        <f>-SUMIFS(Mapping!$B:$B,Mapping!$K:$K,M$5,Mapping!$M:$M,$A27,Mapping!$O:$O,$B$1)</f>
        <v>0</v>
      </c>
      <c r="N27" s="320">
        <f t="shared" si="3"/>
        <v>0</v>
      </c>
    </row>
    <row r="28" spans="1:14" ht="13.5" customHeight="1" x14ac:dyDescent="0.25">
      <c r="A28" s="97" t="s">
        <v>622</v>
      </c>
      <c r="B28" s="98" t="s">
        <v>2916</v>
      </c>
      <c r="C28" s="264">
        <f>-SUMIFS(Mapping!$A:$A,Mapping!$K:$K,C$5,Mapping!$M:$M,$A28,Mapping!$O:$O,$B$1)</f>
        <v>0</v>
      </c>
      <c r="D28" s="264">
        <f>-SUMIFS(Mapping!$A:$A,Mapping!$K:$K,D$5,Mapping!$M:$M,$A28,Mapping!$O:$O,$B$1)</f>
        <v>0</v>
      </c>
      <c r="E28" s="264">
        <f>-SUMIFS(Mapping!$A:$A,Mapping!$K:$K,E$5,Mapping!$M:$M,$A28,Mapping!$O:$O,$B$1)</f>
        <v>0</v>
      </c>
      <c r="F28" s="264">
        <f>-SUMIFS(Mapping!$A:$A,Mapping!$K:$K,F$5,Mapping!$M:$M,$A28,Mapping!$O:$O,$B$1)</f>
        <v>0</v>
      </c>
      <c r="G28" s="320">
        <f t="shared" si="2"/>
        <v>0</v>
      </c>
      <c r="I28" s="98" t="s">
        <v>2916</v>
      </c>
      <c r="J28" s="264">
        <f>-SUMIFS(Mapping!$B:$B,Mapping!$K:$K,J$5,Mapping!$M:$M,$A28,Mapping!$O:$O,$B$1)</f>
        <v>0</v>
      </c>
      <c r="K28" s="264">
        <f>-SUMIFS(Mapping!$B:$B,Mapping!$K:$K,K$5,Mapping!$M:$M,$A28,Mapping!$O:$O,$B$1)</f>
        <v>0</v>
      </c>
      <c r="L28" s="264">
        <f>-SUMIFS(Mapping!$B:$B,Mapping!$K:$K,L$5,Mapping!$M:$M,$A28,Mapping!$O:$O,$B$1)</f>
        <v>0</v>
      </c>
      <c r="M28" s="264">
        <f>-SUMIFS(Mapping!$B:$B,Mapping!$K:$K,M$5,Mapping!$M:$M,$A28,Mapping!$O:$O,$B$1)</f>
        <v>0</v>
      </c>
      <c r="N28" s="320">
        <f t="shared" si="3"/>
        <v>0</v>
      </c>
    </row>
    <row r="29" spans="1:14" ht="13.5" customHeight="1" thickBot="1" x14ac:dyDescent="0.3">
      <c r="A29" s="98" t="s">
        <v>626</v>
      </c>
      <c r="B29" s="98" t="s">
        <v>2917</v>
      </c>
      <c r="C29" s="264">
        <f>-SUMIFS(Mapping!$A:$A,Mapping!$K:$K,C$5,Mapping!$M:$M,$A29,Mapping!$O:$O,$B$1)</f>
        <v>0</v>
      </c>
      <c r="D29" s="264">
        <f>-SUMIFS(Mapping!$A:$A,Mapping!$K:$K,D$5,Mapping!$M:$M,$A29,Mapping!$O:$O,$B$1)</f>
        <v>0</v>
      </c>
      <c r="E29" s="264">
        <f>-SUMIFS(Mapping!$A:$A,Mapping!$K:$K,E$5,Mapping!$M:$M,$A29,Mapping!$O:$O,$B$1)</f>
        <v>0</v>
      </c>
      <c r="F29" s="264">
        <f>-SUMIFS(Mapping!$A:$A,Mapping!$K:$K,F$5,Mapping!$M:$M,$A29,Mapping!$O:$O,$B$1)</f>
        <v>0</v>
      </c>
      <c r="G29" s="320">
        <f t="shared" si="2"/>
        <v>0</v>
      </c>
      <c r="I29" s="98" t="s">
        <v>2917</v>
      </c>
      <c r="J29" s="264">
        <f>-SUMIFS(Mapping!$B:$B,Mapping!$K:$K,J$5,Mapping!$M:$M,$A29,Mapping!$O:$O,$B$1)</f>
        <v>0</v>
      </c>
      <c r="K29" s="264">
        <f>-SUMIFS(Mapping!$B:$B,Mapping!$K:$K,K$5,Mapping!$M:$M,$A29,Mapping!$O:$O,$B$1)</f>
        <v>0</v>
      </c>
      <c r="L29" s="264">
        <f>-SUMIFS(Mapping!$B:$B,Mapping!$K:$K,L$5,Mapping!$M:$M,$A29,Mapping!$O:$O,$B$1)</f>
        <v>0</v>
      </c>
      <c r="M29" s="264">
        <f>-SUMIFS(Mapping!$B:$B,Mapping!$K:$K,M$5,Mapping!$M:$M,$A29,Mapping!$O:$O,$B$1)</f>
        <v>0</v>
      </c>
      <c r="N29" s="320">
        <f t="shared" si="3"/>
        <v>0</v>
      </c>
    </row>
    <row r="30" spans="1:14" ht="13.5" customHeight="1" thickBot="1" x14ac:dyDescent="0.3">
      <c r="B30" s="14" t="str">
        <f>"At 31 August "&amp;Refs!B7</f>
        <v>At 31 August 2024</v>
      </c>
      <c r="C30" s="334">
        <f>SUM(C22:C29)</f>
        <v>0</v>
      </c>
      <c r="D30" s="334">
        <f>SUM(D22:D29)</f>
        <v>0</v>
      </c>
      <c r="E30" s="334">
        <f>SUM(E22:E29)</f>
        <v>0</v>
      </c>
      <c r="F30" s="334">
        <f>SUM(F22:F29)</f>
        <v>0</v>
      </c>
      <c r="G30" s="335">
        <f>SUM(G22:G29)</f>
        <v>0</v>
      </c>
      <c r="I30" s="14" t="str">
        <f>"At 31 August "&amp;Refs!B8</f>
        <v>At 31 August 2023</v>
      </c>
      <c r="J30" s="334">
        <f>SUM(J22:J29)</f>
        <v>0</v>
      </c>
      <c r="K30" s="334">
        <f>SUM(K22:K29)</f>
        <v>0</v>
      </c>
      <c r="L30" s="334">
        <f>SUM(L22:L29)</f>
        <v>0</v>
      </c>
      <c r="M30" s="334">
        <f>SUM(M22:M29)</f>
        <v>0</v>
      </c>
      <c r="N30" s="335">
        <f>SUM(N22:N29)</f>
        <v>0</v>
      </c>
    </row>
    <row r="31" spans="1:14" ht="13.5" customHeight="1" x14ac:dyDescent="0.25">
      <c r="B31" s="14"/>
      <c r="C31" s="320"/>
      <c r="D31" s="320"/>
      <c r="E31" s="320"/>
      <c r="F31" s="320"/>
      <c r="G31" s="320"/>
      <c r="I31" s="14"/>
      <c r="J31" s="320"/>
      <c r="K31" s="320"/>
      <c r="L31" s="320"/>
      <c r="M31" s="320"/>
      <c r="N31" s="320"/>
    </row>
    <row r="32" spans="1:14" ht="13.5" customHeight="1" x14ac:dyDescent="0.25">
      <c r="B32" s="30" t="s">
        <v>2922</v>
      </c>
      <c r="C32" s="320"/>
      <c r="D32" s="320"/>
      <c r="E32" s="320"/>
      <c r="F32" s="320"/>
      <c r="G32" s="320"/>
      <c r="I32" s="30" t="s">
        <v>2922</v>
      </c>
      <c r="J32" s="320"/>
      <c r="K32" s="320"/>
      <c r="L32" s="320"/>
      <c r="M32" s="320"/>
      <c r="N32" s="320"/>
    </row>
    <row r="33" spans="2:14" ht="13.5" customHeight="1" x14ac:dyDescent="0.25">
      <c r="B33" s="14" t="str">
        <f>"At 31 August "&amp;Refs!B8</f>
        <v>At 31 August 2023</v>
      </c>
      <c r="C33" s="264">
        <f>+C9-C22</f>
        <v>0</v>
      </c>
      <c r="D33" s="264">
        <f>+D9-D22</f>
        <v>0</v>
      </c>
      <c r="E33" s="264">
        <f>+E9-E22</f>
        <v>0</v>
      </c>
      <c r="F33" s="264">
        <f>+F9-F22</f>
        <v>0</v>
      </c>
      <c r="G33" s="320">
        <f>+G9-G22</f>
        <v>0</v>
      </c>
      <c r="I33" s="14" t="str">
        <f>"At 31 August "&amp;Refs!B9</f>
        <v>At 31 August 2022</v>
      </c>
      <c r="J33" s="264">
        <f>+J9-J22</f>
        <v>0</v>
      </c>
      <c r="K33" s="264">
        <f>+K9-K22</f>
        <v>0</v>
      </c>
      <c r="L33" s="264">
        <f>+L9-L22</f>
        <v>0</v>
      </c>
      <c r="M33" s="264">
        <f>+M9-M22</f>
        <v>0</v>
      </c>
      <c r="N33" s="320">
        <f>+N9-N22</f>
        <v>0</v>
      </c>
    </row>
    <row r="34" spans="2:14" ht="13.5" customHeight="1" thickBot="1" x14ac:dyDescent="0.3">
      <c r="B34" s="14" t="str">
        <f>"At 31 August "&amp;Refs!B7</f>
        <v>At 31 August 2024</v>
      </c>
      <c r="C34" s="321">
        <f>C18-C30</f>
        <v>0</v>
      </c>
      <c r="D34" s="321">
        <f>D18-D30</f>
        <v>0</v>
      </c>
      <c r="E34" s="321">
        <f>E18-E30</f>
        <v>0</v>
      </c>
      <c r="F34" s="321">
        <f>F18-F30</f>
        <v>0</v>
      </c>
      <c r="G34" s="321">
        <f>G18-G30</f>
        <v>0</v>
      </c>
      <c r="I34" s="14" t="str">
        <f>"At 31 August "&amp;Refs!B8</f>
        <v>At 31 August 2023</v>
      </c>
      <c r="J34" s="321">
        <f>J18-J30</f>
        <v>0</v>
      </c>
      <c r="K34" s="321">
        <f>K18-K30</f>
        <v>0</v>
      </c>
      <c r="L34" s="321">
        <f>L18-L30</f>
        <v>0</v>
      </c>
      <c r="M34" s="321">
        <f>M18-M30</f>
        <v>0</v>
      </c>
      <c r="N34" s="321">
        <f>N18-N30</f>
        <v>0</v>
      </c>
    </row>
    <row r="35" spans="2:14" ht="12.5" x14ac:dyDescent="0.25">
      <c r="C35" s="117"/>
      <c r="D35" s="117"/>
      <c r="E35" s="117"/>
      <c r="F35" s="117"/>
      <c r="G35" s="117"/>
      <c r="I35" s="97"/>
      <c r="J35" s="117"/>
      <c r="K35" s="117"/>
      <c r="L35" s="117"/>
      <c r="M35" s="117"/>
      <c r="N35" s="117"/>
    </row>
    <row r="36" spans="2:14" ht="12.5" x14ac:dyDescent="0.25">
      <c r="G36" s="117"/>
      <c r="I36" s="97"/>
      <c r="N36" s="117"/>
    </row>
    <row r="37" spans="2:14" ht="14.25" customHeight="1" x14ac:dyDescent="0.35">
      <c r="B37"/>
      <c r="C37" s="115" t="s">
        <v>2932</v>
      </c>
      <c r="J37" s="115" t="s">
        <v>2932</v>
      </c>
    </row>
    <row r="38" spans="2:14" x14ac:dyDescent="0.35">
      <c r="B38"/>
      <c r="C38" s="58" t="s">
        <v>3373</v>
      </c>
      <c r="D38" s="58" t="s">
        <v>3372</v>
      </c>
      <c r="E38" s="58" t="s">
        <v>3152</v>
      </c>
      <c r="F38" s="58" t="s">
        <v>3153</v>
      </c>
      <c r="G38" s="89" t="s">
        <v>2799</v>
      </c>
      <c r="J38" s="58" t="s">
        <v>3374</v>
      </c>
      <c r="K38" s="58" t="s">
        <v>2933</v>
      </c>
      <c r="L38" s="58" t="s">
        <v>744</v>
      </c>
      <c r="M38" s="58" t="s">
        <v>769</v>
      </c>
      <c r="N38" s="89" t="s">
        <v>2799</v>
      </c>
    </row>
    <row r="39" spans="2:14" x14ac:dyDescent="0.35">
      <c r="B39"/>
      <c r="C39" s="237">
        <v>0</v>
      </c>
      <c r="D39" s="237">
        <v>0</v>
      </c>
      <c r="E39" s="237">
        <v>0</v>
      </c>
      <c r="F39" s="237">
        <v>0</v>
      </c>
      <c r="G39" s="209">
        <v>0</v>
      </c>
      <c r="J39" s="237">
        <v>0</v>
      </c>
      <c r="K39" s="237">
        <v>0</v>
      </c>
      <c r="L39" s="237">
        <v>0</v>
      </c>
      <c r="M39" s="237">
        <v>0</v>
      </c>
      <c r="N39" s="209">
        <v>0</v>
      </c>
    </row>
    <row r="40" spans="2:14" ht="13" x14ac:dyDescent="0.25">
      <c r="B40" s="30" t="s">
        <v>2910</v>
      </c>
      <c r="C40" s="10"/>
      <c r="D40" s="10"/>
      <c r="E40" s="10"/>
      <c r="F40" s="10"/>
      <c r="G40" s="10"/>
      <c r="I40" s="30" t="s">
        <v>2910</v>
      </c>
      <c r="J40" s="10"/>
      <c r="K40" s="10"/>
      <c r="L40" s="10"/>
      <c r="M40" s="10"/>
      <c r="N40" s="10"/>
    </row>
    <row r="41" spans="2:14" ht="13" x14ac:dyDescent="0.25">
      <c r="B41" s="14" t="str">
        <f>B9</f>
        <v>At 1 September 2023</v>
      </c>
      <c r="C41" s="264">
        <f>SUMIFS(Mapping!$A:$A,Mapping!$K:$K,C$1,Mapping!$M:$M,$A9,Mapping!$O:$O,$B$1)</f>
        <v>0</v>
      </c>
      <c r="D41" s="264">
        <f>SUMIFS(Mapping!$A:$A,Mapping!$K:$K,D$1,Mapping!$M:$M,$A9,Mapping!$O:$O,$B$1)</f>
        <v>0</v>
      </c>
      <c r="E41" s="264">
        <f>SUMIFS(Mapping!$A:$A,Mapping!$K:$K,E$1,Mapping!$M:$M,$A9,Mapping!$O:$O,$B$1)</f>
        <v>0</v>
      </c>
      <c r="F41" s="264">
        <f>SUMIFS(Mapping!$A:$A,Mapping!$K:$K,F$1,Mapping!$M:$M,$A9,Mapping!$O:$O,$B$1)</f>
        <v>0</v>
      </c>
      <c r="G41" s="320">
        <f>SUM(C41:F41)</f>
        <v>0</v>
      </c>
      <c r="I41" s="14" t="str">
        <f>I9</f>
        <v>At 1 September 2022</v>
      </c>
      <c r="J41" s="264">
        <f>SUMIFS(Mapping!$B:$B,Mapping!$K:$K,J$1,Mapping!$M:$M,$A9,Mapping!$O:$O,$B$1)</f>
        <v>0</v>
      </c>
      <c r="K41" s="264">
        <f>SUMIFS(Mapping!$B:$B,Mapping!$K:$K,K$1,Mapping!$M:$M,$A9,Mapping!$O:$O,$B$1)</f>
        <v>0</v>
      </c>
      <c r="L41" s="264">
        <f>SUMIFS(Mapping!$B:$B,Mapping!$K:$K,L$1,Mapping!$M:$M,$A9,Mapping!$O:$O,$B$1)</f>
        <v>0</v>
      </c>
      <c r="M41" s="264">
        <f>SUMIFS(Mapping!$B:$B,Mapping!$K:$K,M$1,Mapping!$M:$M,$A9,Mapping!$O:$O,$B$1)</f>
        <v>0</v>
      </c>
      <c r="N41" s="320">
        <f>SUM(J41:M41)</f>
        <v>0</v>
      </c>
    </row>
    <row r="42" spans="2:14" ht="13" x14ac:dyDescent="0.25">
      <c r="B42" s="14" t="s">
        <v>2919</v>
      </c>
      <c r="C42" s="264">
        <f>SUMIFS(Mapping!$A:$A,Mapping!$K:$K,C$1,Mapping!$M:$M,$A10,Mapping!$O:$O,$B$1)</f>
        <v>0</v>
      </c>
      <c r="D42" s="264">
        <f>SUMIFS(Mapping!$A:$A,Mapping!$K:$K,D$1,Mapping!$M:$M,$A10,Mapping!$O:$O,$B$1)</f>
        <v>0</v>
      </c>
      <c r="E42" s="264">
        <f>SUMIFS(Mapping!$A:$A,Mapping!$K:$K,E$1,Mapping!$M:$M,$A10,Mapping!$O:$O,$B$1)</f>
        <v>0</v>
      </c>
      <c r="F42" s="264">
        <f>SUMIFS(Mapping!$A:$A,Mapping!$K:$K,F$1,Mapping!$M:$M,$A10,Mapping!$O:$O,$B$1)</f>
        <v>0</v>
      </c>
      <c r="G42" s="320">
        <f t="shared" ref="G42:G49" si="4">SUM(C42:F42)</f>
        <v>0</v>
      </c>
      <c r="I42" s="14" t="s">
        <v>2919</v>
      </c>
      <c r="J42" s="264">
        <f>SUMIFS(Mapping!$B:$B,Mapping!$K:$K,J$1,Mapping!$M:$M,$A10,Mapping!$O:$O,$B$1)</f>
        <v>0</v>
      </c>
      <c r="K42" s="264">
        <f>SUMIFS(Mapping!$B:$B,Mapping!$K:$K,K$1,Mapping!$M:$M,$A10,Mapping!$O:$O,$B$1)</f>
        <v>0</v>
      </c>
      <c r="L42" s="264">
        <f>SUMIFS(Mapping!$B:$B,Mapping!$K:$K,L$1,Mapping!$M:$M,$A10,Mapping!$O:$O,$B$1)</f>
        <v>0</v>
      </c>
      <c r="M42" s="264">
        <f>SUMIFS(Mapping!$B:$B,Mapping!$K:$K,M$1,Mapping!$M:$M,$A10,Mapping!$O:$O,$B$1)</f>
        <v>0</v>
      </c>
      <c r="N42" s="320">
        <f t="shared" ref="N42:N49" si="5">SUM(J42:M42)</f>
        <v>0</v>
      </c>
    </row>
    <row r="43" spans="2:14" ht="13" x14ac:dyDescent="0.25">
      <c r="B43" s="14" t="s">
        <v>78</v>
      </c>
      <c r="C43" s="264">
        <f>SUMIFS(Mapping!$A:$A,Mapping!$K:$K,C$1,Mapping!$M:$M,$A11,Mapping!$O:$O,$B$1)</f>
        <v>0</v>
      </c>
      <c r="D43" s="264">
        <f>SUMIFS(Mapping!$A:$A,Mapping!$K:$K,D$1,Mapping!$M:$M,$A11,Mapping!$O:$O,$B$1)</f>
        <v>0</v>
      </c>
      <c r="E43" s="264">
        <f>SUMIFS(Mapping!$A:$A,Mapping!$K:$K,E$1,Mapping!$M:$M,$A11,Mapping!$O:$O,$B$1)</f>
        <v>0</v>
      </c>
      <c r="F43" s="264">
        <f>SUMIFS(Mapping!$A:$A,Mapping!$K:$K,F$1,Mapping!$M:$M,$A11,Mapping!$O:$O,$B$1)</f>
        <v>0</v>
      </c>
      <c r="G43" s="320">
        <f t="shared" si="4"/>
        <v>0</v>
      </c>
      <c r="I43" s="14" t="s">
        <v>78</v>
      </c>
      <c r="J43" s="264">
        <f>SUMIFS(Mapping!$B:$B,Mapping!$K:$K,J$1,Mapping!$M:$M,$A11,Mapping!$O:$O,$B$1)</f>
        <v>0</v>
      </c>
      <c r="K43" s="264">
        <f>SUMIFS(Mapping!$B:$B,Mapping!$K:$K,K$1,Mapping!$M:$M,$A11,Mapping!$O:$O,$B$1)</f>
        <v>0</v>
      </c>
      <c r="L43" s="264">
        <f>SUMIFS(Mapping!$B:$B,Mapping!$K:$K,L$1,Mapping!$M:$M,$A11,Mapping!$O:$O,$B$1)</f>
        <v>0</v>
      </c>
      <c r="M43" s="264">
        <f>SUMIFS(Mapping!$B:$B,Mapping!$K:$K,M$1,Mapping!$M:$M,$A11,Mapping!$O:$O,$B$1)</f>
        <v>0</v>
      </c>
      <c r="N43" s="320">
        <f t="shared" si="5"/>
        <v>0</v>
      </c>
    </row>
    <row r="44" spans="2:14" ht="13" x14ac:dyDescent="0.25">
      <c r="B44" s="98" t="s">
        <v>93</v>
      </c>
      <c r="C44" s="264">
        <f>SUMIFS(Mapping!$A:$A,Mapping!$K:$K,C$1,Mapping!$M:$M,$A12,Mapping!$O:$O,$B$1)</f>
        <v>0</v>
      </c>
      <c r="D44" s="264">
        <f>SUMIFS(Mapping!$A:$A,Mapping!$K:$K,D$1,Mapping!$M:$M,$A12,Mapping!$O:$O,$B$1)</f>
        <v>0</v>
      </c>
      <c r="E44" s="264">
        <f>SUMIFS(Mapping!$A:$A,Mapping!$K:$K,E$1,Mapping!$M:$M,$A12,Mapping!$O:$O,$B$1)</f>
        <v>0</v>
      </c>
      <c r="F44" s="264">
        <f>SUMIFS(Mapping!$A:$A,Mapping!$K:$K,F$1,Mapping!$M:$M,$A12,Mapping!$O:$O,$B$1)</f>
        <v>0</v>
      </c>
      <c r="G44" s="320">
        <f t="shared" si="4"/>
        <v>0</v>
      </c>
      <c r="I44" s="98" t="s">
        <v>93</v>
      </c>
      <c r="J44" s="264">
        <f>SUMIFS(Mapping!$B:$B,Mapping!$K:$K,J$1,Mapping!$M:$M,$A12,Mapping!$O:$O,$B$1)</f>
        <v>0</v>
      </c>
      <c r="K44" s="264">
        <f>SUMIFS(Mapping!$B:$B,Mapping!$K:$K,K$1,Mapping!$M:$M,$A12,Mapping!$O:$O,$B$1)</f>
        <v>0</v>
      </c>
      <c r="L44" s="264">
        <f>SUMIFS(Mapping!$B:$B,Mapping!$K:$K,L$1,Mapping!$M:$M,$A12,Mapping!$O:$O,$B$1)</f>
        <v>0</v>
      </c>
      <c r="M44" s="264">
        <f>SUMIFS(Mapping!$B:$B,Mapping!$K:$K,M$1,Mapping!$M:$M,$A12,Mapping!$O:$O,$B$1)</f>
        <v>0</v>
      </c>
      <c r="N44" s="320">
        <f t="shared" si="5"/>
        <v>0</v>
      </c>
    </row>
    <row r="45" spans="2:14" ht="13" x14ac:dyDescent="0.25">
      <c r="B45" s="98" t="s">
        <v>102</v>
      </c>
      <c r="C45" s="264">
        <f>SUMIFS(Mapping!$A:$A,Mapping!$K:$K,C$1,Mapping!$M:$M,$A13,Mapping!$O:$O,$B$1)</f>
        <v>0</v>
      </c>
      <c r="D45" s="264">
        <f>SUMIFS(Mapping!$A:$A,Mapping!$K:$K,D$1,Mapping!$M:$M,$A13,Mapping!$O:$O,$B$1)</f>
        <v>0</v>
      </c>
      <c r="E45" s="264">
        <f>SUMIFS(Mapping!$A:$A,Mapping!$K:$K,E$1,Mapping!$M:$M,$A13,Mapping!$O:$O,$B$1)</f>
        <v>0</v>
      </c>
      <c r="F45" s="264">
        <f>SUMIFS(Mapping!$A:$A,Mapping!$K:$K,F$1,Mapping!$M:$M,$A13,Mapping!$O:$O,$B$1)</f>
        <v>0</v>
      </c>
      <c r="G45" s="320">
        <f t="shared" si="4"/>
        <v>0</v>
      </c>
      <c r="I45" s="98" t="s">
        <v>102</v>
      </c>
      <c r="J45" s="264">
        <f>SUMIFS(Mapping!$B:$B,Mapping!$K:$K,J$1,Mapping!$M:$M,$A13,Mapping!$O:$O,$B$1)</f>
        <v>0</v>
      </c>
      <c r="K45" s="264">
        <f>SUMIFS(Mapping!$B:$B,Mapping!$K:$K,K$1,Mapping!$M:$M,$A13,Mapping!$O:$O,$B$1)</f>
        <v>0</v>
      </c>
      <c r="L45" s="264">
        <f>SUMIFS(Mapping!$B:$B,Mapping!$K:$K,L$1,Mapping!$M:$M,$A13,Mapping!$O:$O,$B$1)</f>
        <v>0</v>
      </c>
      <c r="M45" s="264">
        <f>SUMIFS(Mapping!$B:$B,Mapping!$K:$K,M$1,Mapping!$M:$M,$A13,Mapping!$O:$O,$B$1)</f>
        <v>0</v>
      </c>
      <c r="N45" s="320">
        <f t="shared" si="5"/>
        <v>0</v>
      </c>
    </row>
    <row r="46" spans="2:14" ht="13" x14ac:dyDescent="0.25">
      <c r="B46" s="14" t="s">
        <v>113</v>
      </c>
      <c r="C46" s="264">
        <f>SUMIFS(Mapping!$A:$A,Mapping!$K:$K,C$1,Mapping!$M:$M,$A14,Mapping!$O:$O,$B$1)</f>
        <v>0</v>
      </c>
      <c r="D46" s="264">
        <f>SUMIFS(Mapping!$A:$A,Mapping!$K:$K,D$1,Mapping!$M:$M,$A14,Mapping!$O:$O,$B$1)</f>
        <v>0</v>
      </c>
      <c r="E46" s="264">
        <f>SUMIFS(Mapping!$A:$A,Mapping!$K:$K,E$1,Mapping!$M:$M,$A14,Mapping!$O:$O,$B$1)</f>
        <v>0</v>
      </c>
      <c r="F46" s="264">
        <f>SUMIFS(Mapping!$A:$A,Mapping!$K:$K,F$1,Mapping!$M:$M,$A14,Mapping!$O:$O,$B$1)</f>
        <v>0</v>
      </c>
      <c r="G46" s="320">
        <f t="shared" si="4"/>
        <v>0</v>
      </c>
      <c r="I46" s="14" t="s">
        <v>113</v>
      </c>
      <c r="J46" s="264">
        <f>SUMIFS(Mapping!$B:$B,Mapping!$K:$K,J$1,Mapping!$M:$M,$A14,Mapping!$O:$O,$B$1)</f>
        <v>0</v>
      </c>
      <c r="K46" s="264">
        <f>SUMIFS(Mapping!$B:$B,Mapping!$K:$K,K$1,Mapping!$M:$M,$A14,Mapping!$O:$O,$B$1)</f>
        <v>0</v>
      </c>
      <c r="L46" s="264">
        <f>SUMIFS(Mapping!$B:$B,Mapping!$K:$K,L$1,Mapping!$M:$M,$A14,Mapping!$O:$O,$B$1)</f>
        <v>0</v>
      </c>
      <c r="M46" s="264">
        <f>SUMIFS(Mapping!$B:$B,Mapping!$K:$K,M$1,Mapping!$M:$M,$A14,Mapping!$O:$O,$B$1)</f>
        <v>0</v>
      </c>
      <c r="N46" s="320">
        <f t="shared" si="5"/>
        <v>0</v>
      </c>
    </row>
    <row r="47" spans="2:14" ht="13" x14ac:dyDescent="0.25">
      <c r="B47" s="98" t="s">
        <v>119</v>
      </c>
      <c r="C47" s="264">
        <f>SUMIFS(Mapping!$A:$A,Mapping!$K:$K,C$1,Mapping!$M:$M,$A15,Mapping!$O:$O,$B$1)</f>
        <v>0</v>
      </c>
      <c r="D47" s="264">
        <f>SUMIFS(Mapping!$A:$A,Mapping!$K:$K,D$1,Mapping!$M:$M,$A15,Mapping!$O:$O,$B$1)</f>
        <v>0</v>
      </c>
      <c r="E47" s="264">
        <f>SUMIFS(Mapping!$A:$A,Mapping!$K:$K,E$1,Mapping!$M:$M,$A15,Mapping!$O:$O,$B$1)</f>
        <v>0</v>
      </c>
      <c r="F47" s="264">
        <f>SUMIFS(Mapping!$A:$A,Mapping!$K:$K,F$1,Mapping!$M:$M,$A15,Mapping!$O:$O,$B$1)</f>
        <v>0</v>
      </c>
      <c r="G47" s="320">
        <f t="shared" si="4"/>
        <v>0</v>
      </c>
      <c r="I47" s="98" t="s">
        <v>119</v>
      </c>
      <c r="J47" s="264">
        <f>SUMIFS(Mapping!$B:$B,Mapping!$K:$K,J$1,Mapping!$M:$M,$A15,Mapping!$O:$O,$B$1)</f>
        <v>0</v>
      </c>
      <c r="K47" s="264">
        <f>SUMIFS(Mapping!$B:$B,Mapping!$K:$K,K$1,Mapping!$M:$M,$A15,Mapping!$O:$O,$B$1)</f>
        <v>0</v>
      </c>
      <c r="L47" s="264">
        <f>SUMIFS(Mapping!$B:$B,Mapping!$K:$K,L$1,Mapping!$M:$M,$A15,Mapping!$O:$O,$B$1)</f>
        <v>0</v>
      </c>
      <c r="M47" s="264">
        <f>SUMIFS(Mapping!$B:$B,Mapping!$K:$K,M$1,Mapping!$M:$M,$A15,Mapping!$O:$O,$B$1)</f>
        <v>0</v>
      </c>
      <c r="N47" s="320">
        <f t="shared" si="5"/>
        <v>0</v>
      </c>
    </row>
    <row r="48" spans="2:14" ht="13" x14ac:dyDescent="0.25">
      <c r="B48" s="98" t="s">
        <v>2916</v>
      </c>
      <c r="C48" s="264">
        <f>SUMIFS(Mapping!$A:$A,Mapping!$K:$K,C$1,Mapping!$M:$M,$A16,Mapping!$O:$O,$B$1)</f>
        <v>0</v>
      </c>
      <c r="D48" s="264">
        <f>SUMIFS(Mapping!$A:$A,Mapping!$K:$K,D$1,Mapping!$M:$M,$A16,Mapping!$O:$O,$B$1)</f>
        <v>0</v>
      </c>
      <c r="E48" s="264">
        <f>SUMIFS(Mapping!$A:$A,Mapping!$K:$K,E$1,Mapping!$M:$M,$A16,Mapping!$O:$O,$B$1)</f>
        <v>0</v>
      </c>
      <c r="F48" s="264">
        <f>SUMIFS(Mapping!$A:$A,Mapping!$K:$K,F$1,Mapping!$M:$M,$A16,Mapping!$O:$O,$B$1)</f>
        <v>0</v>
      </c>
      <c r="G48" s="320">
        <f t="shared" si="4"/>
        <v>0</v>
      </c>
      <c r="I48" s="98" t="s">
        <v>2916</v>
      </c>
      <c r="J48" s="264">
        <f>SUMIFS(Mapping!$B:$B,Mapping!$K:$K,J$1,Mapping!$M:$M,$A16,Mapping!$O:$O,$B$1)</f>
        <v>0</v>
      </c>
      <c r="K48" s="264">
        <f>SUMIFS(Mapping!$B:$B,Mapping!$K:$K,K$1,Mapping!$M:$M,$A16,Mapping!$O:$O,$B$1)</f>
        <v>0</v>
      </c>
      <c r="L48" s="264">
        <f>SUMIFS(Mapping!$B:$B,Mapping!$K:$K,L$1,Mapping!$M:$M,$A16,Mapping!$O:$O,$B$1)</f>
        <v>0</v>
      </c>
      <c r="M48" s="264">
        <f>SUMIFS(Mapping!$B:$B,Mapping!$K:$K,M$1,Mapping!$M:$M,$A16,Mapping!$O:$O,$B$1)</f>
        <v>0</v>
      </c>
      <c r="N48" s="320">
        <f t="shared" si="5"/>
        <v>0</v>
      </c>
    </row>
    <row r="49" spans="2:14" ht="13.5" thickBot="1" x14ac:dyDescent="0.3">
      <c r="B49" s="98" t="s">
        <v>2917</v>
      </c>
      <c r="C49" s="264">
        <f>SUMIFS(Mapping!$A:$A,Mapping!$K:$K,C$1,Mapping!$M:$M,$A17,Mapping!$O:$O,$B$1)</f>
        <v>0</v>
      </c>
      <c r="D49" s="264">
        <f>SUMIFS(Mapping!$A:$A,Mapping!$K:$K,D$1,Mapping!$M:$M,$A17,Mapping!$O:$O,$B$1)</f>
        <v>0</v>
      </c>
      <c r="E49" s="264">
        <f>SUMIFS(Mapping!$A:$A,Mapping!$K:$K,E$1,Mapping!$M:$M,$A17,Mapping!$O:$O,$B$1)</f>
        <v>0</v>
      </c>
      <c r="F49" s="264">
        <f>SUMIFS(Mapping!$A:$A,Mapping!$K:$K,F$1,Mapping!$M:$M,$A17,Mapping!$O:$O,$B$1)</f>
        <v>0</v>
      </c>
      <c r="G49" s="320">
        <f t="shared" si="4"/>
        <v>0</v>
      </c>
      <c r="I49" s="98" t="s">
        <v>2917</v>
      </c>
      <c r="J49" s="264">
        <f>SUMIFS(Mapping!$B:$B,Mapping!$K:$K,J$1,Mapping!$M:$M,$A17,Mapping!$O:$O,$B$1)</f>
        <v>0</v>
      </c>
      <c r="K49" s="264">
        <f>SUMIFS(Mapping!$B:$B,Mapping!$K:$K,K$1,Mapping!$M:$M,$A17,Mapping!$O:$O,$B$1)</f>
        <v>0</v>
      </c>
      <c r="L49" s="264">
        <f>SUMIFS(Mapping!$B:$B,Mapping!$K:$K,L$1,Mapping!$M:$M,$A17,Mapping!$O:$O,$B$1)</f>
        <v>0</v>
      </c>
      <c r="M49" s="264">
        <f>SUMIFS(Mapping!$B:$B,Mapping!$K:$K,M$1,Mapping!$M:$M,$A17,Mapping!$O:$O,$B$1)</f>
        <v>0</v>
      </c>
      <c r="N49" s="320">
        <f t="shared" si="5"/>
        <v>0</v>
      </c>
    </row>
    <row r="50" spans="2:14" ht="13.5" thickBot="1" x14ac:dyDescent="0.3">
      <c r="B50" s="14" t="str">
        <f>B18</f>
        <v>At 31 August 2024</v>
      </c>
      <c r="C50" s="334">
        <f>SUM(C41:C49)</f>
        <v>0</v>
      </c>
      <c r="D50" s="334">
        <f>SUM(D41:D49)</f>
        <v>0</v>
      </c>
      <c r="E50" s="334">
        <f>SUM(E41:E49)</f>
        <v>0</v>
      </c>
      <c r="F50" s="334">
        <f>SUM(F41:F49)</f>
        <v>0</v>
      </c>
      <c r="G50" s="335">
        <f>SUM(G41:G49)</f>
        <v>0</v>
      </c>
      <c r="I50" s="14" t="str">
        <f>I18</f>
        <v>At 31 August 2023</v>
      </c>
      <c r="J50" s="334">
        <f>SUM(J41:J49)</f>
        <v>0</v>
      </c>
      <c r="K50" s="334">
        <f>SUM(K41:K49)</f>
        <v>0</v>
      </c>
      <c r="L50" s="334">
        <f>SUM(L41:L49)</f>
        <v>0</v>
      </c>
      <c r="M50" s="334">
        <f>SUM(M41:M49)</f>
        <v>0</v>
      </c>
      <c r="N50" s="335">
        <f>SUM(N41:N49)</f>
        <v>0</v>
      </c>
    </row>
    <row r="51" spans="2:14" ht="13" x14ac:dyDescent="0.25">
      <c r="B51" s="14"/>
      <c r="C51" s="320"/>
      <c r="D51" s="320"/>
      <c r="E51" s="320"/>
      <c r="F51" s="320"/>
      <c r="G51" s="320"/>
      <c r="I51" s="14"/>
      <c r="J51" s="320"/>
      <c r="K51" s="320"/>
      <c r="L51" s="320"/>
      <c r="M51" s="320"/>
      <c r="N51" s="320"/>
    </row>
    <row r="52" spans="2:14" ht="13" x14ac:dyDescent="0.25">
      <c r="B52" s="14"/>
      <c r="C52" s="320"/>
      <c r="D52" s="320"/>
      <c r="E52" s="320"/>
      <c r="F52" s="320"/>
      <c r="G52" s="320"/>
      <c r="I52" s="14"/>
      <c r="J52" s="320"/>
      <c r="K52" s="320"/>
      <c r="L52" s="320"/>
      <c r="M52" s="320"/>
      <c r="N52" s="320"/>
    </row>
    <row r="53" spans="2:14" ht="13" x14ac:dyDescent="0.25">
      <c r="B53" s="30" t="s">
        <v>2588</v>
      </c>
      <c r="C53" s="320"/>
      <c r="D53" s="320"/>
      <c r="E53" s="320"/>
      <c r="F53" s="320"/>
      <c r="G53" s="320"/>
      <c r="I53" s="30" t="s">
        <v>2588</v>
      </c>
      <c r="J53" s="320"/>
      <c r="K53" s="320"/>
      <c r="L53" s="320"/>
      <c r="M53" s="320"/>
      <c r="N53" s="320"/>
    </row>
    <row r="54" spans="2:14" ht="13" x14ac:dyDescent="0.25">
      <c r="B54" s="14" t="str">
        <f>B22</f>
        <v>At 1 September 2023</v>
      </c>
      <c r="C54" s="264">
        <f>-SUMIFS(Mapping!$A:$A,Mapping!$K:$K,C$1,Mapping!$M:$M,$A22,Mapping!$O:$O,$B$1)</f>
        <v>0</v>
      </c>
      <c r="D54" s="264">
        <f>-SUMIFS(Mapping!$A:$A,Mapping!$K:$K,D$1,Mapping!$M:$M,$A22,Mapping!$O:$O,$B$1)</f>
        <v>0</v>
      </c>
      <c r="E54" s="264">
        <f>-SUMIFS(Mapping!$A:$A,Mapping!$K:$K,E$1,Mapping!$M:$M,$A22,Mapping!$O:$O,$B$1)</f>
        <v>0</v>
      </c>
      <c r="F54" s="264">
        <f>-SUMIFS(Mapping!$A:$A,Mapping!$K:$K,F$1,Mapping!$M:$M,$A22,Mapping!$O:$O,$B$1)</f>
        <v>0</v>
      </c>
      <c r="G54" s="320">
        <f t="shared" ref="G54:G61" si="6">SUM(C54:F54)</f>
        <v>0</v>
      </c>
      <c r="I54" s="14" t="str">
        <f>I22</f>
        <v>At 1 September 2022</v>
      </c>
      <c r="J54" s="264">
        <f>-SUMIFS(Mapping!$B:$B,Mapping!$K:$K,J$1,Mapping!$M:$M,$A22,Mapping!$O:$O,$B$1)</f>
        <v>0</v>
      </c>
      <c r="K54" s="264">
        <f>-SUMIFS(Mapping!$B:$B,Mapping!$K:$K,K$1,Mapping!$M:$M,$A22,Mapping!$O:$O,$B$1)</f>
        <v>0</v>
      </c>
      <c r="L54" s="264">
        <f>-SUMIFS(Mapping!$B:$B,Mapping!$K:$K,L$1,Mapping!$M:$M,$A22,Mapping!$O:$O,$B$1)</f>
        <v>0</v>
      </c>
      <c r="M54" s="264">
        <f>-SUMIFS(Mapping!$B:$B,Mapping!$K:$K,M$1,Mapping!$M:$M,$A22,Mapping!$O:$O,$B$1)</f>
        <v>0</v>
      </c>
      <c r="N54" s="320">
        <f t="shared" ref="N54:N61" si="7">SUM(J54:M54)</f>
        <v>0</v>
      </c>
    </row>
    <row r="55" spans="2:14" ht="13" x14ac:dyDescent="0.25">
      <c r="B55" s="14" t="s">
        <v>607</v>
      </c>
      <c r="C55" s="264">
        <f>-SUMIFS(Mapping!$A:$A,Mapping!$K:$K,C$1,Mapping!$M:$M,$A23,Mapping!$O:$O,$B$1)</f>
        <v>0</v>
      </c>
      <c r="D55" s="264">
        <f>-SUMIFS(Mapping!$A:$A,Mapping!$K:$K,D$1,Mapping!$M:$M,$A23,Mapping!$O:$O,$B$1)</f>
        <v>0</v>
      </c>
      <c r="E55" s="264">
        <f>-SUMIFS(Mapping!$A:$A,Mapping!$K:$K,E$1,Mapping!$M:$M,$A23,Mapping!$O:$O,$B$1)</f>
        <v>0</v>
      </c>
      <c r="F55" s="264">
        <f>-SUMIFS(Mapping!$A:$A,Mapping!$K:$K,F$1,Mapping!$M:$M,$A23,Mapping!$O:$O,$B$1)</f>
        <v>0</v>
      </c>
      <c r="G55" s="320">
        <f t="shared" si="6"/>
        <v>0</v>
      </c>
      <c r="I55" s="14" t="s">
        <v>607</v>
      </c>
      <c r="J55" s="264">
        <f>-SUMIFS(Mapping!$B:$B,Mapping!$K:$K,J$1,Mapping!$M:$M,$A23,Mapping!$O:$O,$B$1)</f>
        <v>0</v>
      </c>
      <c r="K55" s="264">
        <f>-SUMIFS(Mapping!$B:$B,Mapping!$K:$K,K$1,Mapping!$M:$M,$A23,Mapping!$O:$O,$B$1)</f>
        <v>0</v>
      </c>
      <c r="L55" s="264">
        <f>-SUMIFS(Mapping!$B:$B,Mapping!$K:$K,L$1,Mapping!$M:$M,$A23,Mapping!$O:$O,$B$1)</f>
        <v>0</v>
      </c>
      <c r="M55" s="264">
        <f>-SUMIFS(Mapping!$B:$B,Mapping!$K:$K,M$1,Mapping!$M:$M,$A23,Mapping!$O:$O,$B$1)</f>
        <v>0</v>
      </c>
      <c r="N55" s="320">
        <f t="shared" si="7"/>
        <v>0</v>
      </c>
    </row>
    <row r="56" spans="2:14" ht="13" x14ac:dyDescent="0.25">
      <c r="B56" s="98" t="s">
        <v>2930</v>
      </c>
      <c r="C56" s="264">
        <f>-SUMIFS(Mapping!$A:$A,Mapping!$K:$K,C$1,Mapping!$M:$M,$A24,Mapping!$O:$O,$B$1)</f>
        <v>0</v>
      </c>
      <c r="D56" s="264">
        <f>-SUMIFS(Mapping!$A:$A,Mapping!$K:$K,D$1,Mapping!$M:$M,$A24,Mapping!$O:$O,$B$1)</f>
        <v>0</v>
      </c>
      <c r="E56" s="264">
        <f>-SUMIFS(Mapping!$A:$A,Mapping!$K:$K,E$1,Mapping!$M:$M,$A24,Mapping!$O:$O,$B$1)</f>
        <v>0</v>
      </c>
      <c r="F56" s="264">
        <f>-SUMIFS(Mapping!$A:$A,Mapping!$K:$K,F$1,Mapping!$M:$M,$A24,Mapping!$O:$O,$B$1)</f>
        <v>0</v>
      </c>
      <c r="G56" s="320">
        <f t="shared" si="6"/>
        <v>0</v>
      </c>
      <c r="I56" s="98" t="s">
        <v>2930</v>
      </c>
      <c r="J56" s="264">
        <f>-SUMIFS(Mapping!$B:$B,Mapping!$K:$K,J$1,Mapping!$M:$M,$A24,Mapping!$O:$O,$B$1)</f>
        <v>0</v>
      </c>
      <c r="K56" s="264">
        <f>-SUMIFS(Mapping!$B:$B,Mapping!$K:$K,K$1,Mapping!$M:$M,$A24,Mapping!$O:$O,$B$1)</f>
        <v>0</v>
      </c>
      <c r="L56" s="264">
        <f>-SUMIFS(Mapping!$B:$B,Mapping!$K:$K,L$1,Mapping!$M:$M,$A24,Mapping!$O:$O,$B$1)</f>
        <v>0</v>
      </c>
      <c r="M56" s="264">
        <f>-SUMIFS(Mapping!$B:$B,Mapping!$K:$K,M$1,Mapping!$M:$M,$A24,Mapping!$O:$O,$B$1)</f>
        <v>0</v>
      </c>
      <c r="N56" s="320">
        <f t="shared" si="7"/>
        <v>0</v>
      </c>
    </row>
    <row r="57" spans="2:14" ht="13" x14ac:dyDescent="0.25">
      <c r="B57" s="98" t="s">
        <v>2931</v>
      </c>
      <c r="C57" s="264">
        <f>-SUMIFS(Mapping!$A:$A,Mapping!$K:$K,C$1,Mapping!$M:$M,$A25,Mapping!$O:$O,$B$1)</f>
        <v>0</v>
      </c>
      <c r="D57" s="264">
        <f>-SUMIFS(Mapping!$A:$A,Mapping!$K:$K,D$1,Mapping!$M:$M,$A25,Mapping!$O:$O,$B$1)</f>
        <v>0</v>
      </c>
      <c r="E57" s="264">
        <f>-SUMIFS(Mapping!$A:$A,Mapping!$K:$K,E$1,Mapping!$M:$M,$A25,Mapping!$O:$O,$B$1)</f>
        <v>0</v>
      </c>
      <c r="F57" s="264">
        <f>-SUMIFS(Mapping!$A:$A,Mapping!$K:$K,F$1,Mapping!$M:$M,$A25,Mapping!$O:$O,$B$1)</f>
        <v>0</v>
      </c>
      <c r="G57" s="320">
        <f t="shared" si="6"/>
        <v>0</v>
      </c>
      <c r="I57" s="98" t="s">
        <v>2931</v>
      </c>
      <c r="J57" s="264">
        <f>-SUMIFS(Mapping!$B:$B,Mapping!$K:$K,J$1,Mapping!$M:$M,$A25,Mapping!$O:$O,$B$1)</f>
        <v>0</v>
      </c>
      <c r="K57" s="264">
        <f>-SUMIFS(Mapping!$B:$B,Mapping!$K:$K,K$1,Mapping!$M:$M,$A25,Mapping!$O:$O,$B$1)</f>
        <v>0</v>
      </c>
      <c r="L57" s="264">
        <f>-SUMIFS(Mapping!$B:$B,Mapping!$K:$K,L$1,Mapping!$M:$M,$A25,Mapping!$O:$O,$B$1)</f>
        <v>0</v>
      </c>
      <c r="M57" s="264">
        <f>-SUMIFS(Mapping!$B:$B,Mapping!$K:$K,M$1,Mapping!$M:$M,$A25,Mapping!$O:$O,$B$1)</f>
        <v>0</v>
      </c>
      <c r="N57" s="320">
        <f t="shared" si="7"/>
        <v>0</v>
      </c>
    </row>
    <row r="58" spans="2:14" ht="13" x14ac:dyDescent="0.25">
      <c r="B58" s="14" t="s">
        <v>113</v>
      </c>
      <c r="C58" s="264">
        <f>-SUMIFS(Mapping!$A:$A,Mapping!$K:$K,C$1,Mapping!$M:$M,$A26,Mapping!$O:$O,$B$1)</f>
        <v>0</v>
      </c>
      <c r="D58" s="264">
        <f>-SUMIFS(Mapping!$A:$A,Mapping!$K:$K,D$1,Mapping!$M:$M,$A26,Mapping!$O:$O,$B$1)</f>
        <v>0</v>
      </c>
      <c r="E58" s="264">
        <f>-SUMIFS(Mapping!$A:$A,Mapping!$K:$K,E$1,Mapping!$M:$M,$A26,Mapping!$O:$O,$B$1)</f>
        <v>0</v>
      </c>
      <c r="F58" s="264">
        <f>-SUMIFS(Mapping!$A:$A,Mapping!$K:$K,F$1,Mapping!$M:$M,$A26,Mapping!$O:$O,$B$1)</f>
        <v>0</v>
      </c>
      <c r="G58" s="320">
        <f t="shared" si="6"/>
        <v>0</v>
      </c>
      <c r="I58" s="14" t="s">
        <v>113</v>
      </c>
      <c r="J58" s="264">
        <f>-SUMIFS(Mapping!$B:$B,Mapping!$K:$K,J$1,Mapping!$M:$M,$A26,Mapping!$O:$O,$B$1)</f>
        <v>0</v>
      </c>
      <c r="K58" s="264">
        <f>-SUMIFS(Mapping!$B:$B,Mapping!$K:$K,K$1,Mapping!$M:$M,$A26,Mapping!$O:$O,$B$1)</f>
        <v>0</v>
      </c>
      <c r="L58" s="264">
        <f>-SUMIFS(Mapping!$B:$B,Mapping!$K:$K,L$1,Mapping!$M:$M,$A26,Mapping!$O:$O,$B$1)</f>
        <v>0</v>
      </c>
      <c r="M58" s="264">
        <f>-SUMIFS(Mapping!$B:$B,Mapping!$K:$K,M$1,Mapping!$M:$M,$A26,Mapping!$O:$O,$B$1)</f>
        <v>0</v>
      </c>
      <c r="N58" s="320">
        <f t="shared" si="7"/>
        <v>0</v>
      </c>
    </row>
    <row r="59" spans="2:14" ht="13" x14ac:dyDescent="0.25">
      <c r="B59" s="98" t="s">
        <v>2921</v>
      </c>
      <c r="C59" s="264">
        <f>-SUMIFS(Mapping!$A:$A,Mapping!$K:$K,C$1,Mapping!$M:$M,$A27,Mapping!$O:$O,$B$1)</f>
        <v>0</v>
      </c>
      <c r="D59" s="264">
        <f>-SUMIFS(Mapping!$A:$A,Mapping!$K:$K,D$1,Mapping!$M:$M,$A27,Mapping!$O:$O,$B$1)</f>
        <v>0</v>
      </c>
      <c r="E59" s="264">
        <f>-SUMIFS(Mapping!$A:$A,Mapping!$K:$K,E$1,Mapping!$M:$M,$A27,Mapping!$O:$O,$B$1)</f>
        <v>0</v>
      </c>
      <c r="F59" s="264">
        <f>-SUMIFS(Mapping!$A:$A,Mapping!$K:$K,F$1,Mapping!$M:$M,$A27,Mapping!$O:$O,$B$1)</f>
        <v>0</v>
      </c>
      <c r="G59" s="320">
        <f t="shared" si="6"/>
        <v>0</v>
      </c>
      <c r="I59" s="98" t="s">
        <v>2921</v>
      </c>
      <c r="J59" s="264">
        <f>-SUMIFS(Mapping!$B:$B,Mapping!$K:$K,J$1,Mapping!$M:$M,$A27,Mapping!$O:$O,$B$1)</f>
        <v>0</v>
      </c>
      <c r="K59" s="264">
        <f>-SUMIFS(Mapping!$B:$B,Mapping!$K:$K,K$1,Mapping!$M:$M,$A27,Mapping!$O:$O,$B$1)</f>
        <v>0</v>
      </c>
      <c r="L59" s="264">
        <f>-SUMIFS(Mapping!$B:$B,Mapping!$K:$K,L$1,Mapping!$M:$M,$A27,Mapping!$O:$O,$B$1)</f>
        <v>0</v>
      </c>
      <c r="M59" s="264">
        <f>-SUMIFS(Mapping!$B:$B,Mapping!$K:$K,M$1,Mapping!$M:$M,$A27,Mapping!$O:$O,$B$1)</f>
        <v>0</v>
      </c>
      <c r="N59" s="320">
        <f t="shared" si="7"/>
        <v>0</v>
      </c>
    </row>
    <row r="60" spans="2:14" ht="13" x14ac:dyDescent="0.25">
      <c r="B60" s="98" t="s">
        <v>2916</v>
      </c>
      <c r="C60" s="264">
        <f>-SUMIFS(Mapping!$A:$A,Mapping!$K:$K,C$1,Mapping!$M:$M,$A28,Mapping!$O:$O,$B$1)</f>
        <v>0</v>
      </c>
      <c r="D60" s="264">
        <f>-SUMIFS(Mapping!$A:$A,Mapping!$K:$K,D$1,Mapping!$M:$M,$A28,Mapping!$O:$O,$B$1)</f>
        <v>0</v>
      </c>
      <c r="E60" s="264">
        <f>-SUMIFS(Mapping!$A:$A,Mapping!$K:$K,E$1,Mapping!$M:$M,$A28,Mapping!$O:$O,$B$1)</f>
        <v>0</v>
      </c>
      <c r="F60" s="264">
        <f>-SUMIFS(Mapping!$A:$A,Mapping!$K:$K,F$1,Mapping!$M:$M,$A28,Mapping!$O:$O,$B$1)</f>
        <v>0</v>
      </c>
      <c r="G60" s="320">
        <f t="shared" si="6"/>
        <v>0</v>
      </c>
      <c r="I60" s="98" t="s">
        <v>2916</v>
      </c>
      <c r="J60" s="264">
        <f>-SUMIFS(Mapping!$B:$B,Mapping!$K:$K,J$1,Mapping!$M:$M,$A28,Mapping!$O:$O,$B$1)</f>
        <v>0</v>
      </c>
      <c r="K60" s="264">
        <f>-SUMIFS(Mapping!$B:$B,Mapping!$K:$K,K$1,Mapping!$M:$M,$A28,Mapping!$O:$O,$B$1)</f>
        <v>0</v>
      </c>
      <c r="L60" s="264">
        <f>-SUMIFS(Mapping!$B:$B,Mapping!$K:$K,L$1,Mapping!$M:$M,$A28,Mapping!$O:$O,$B$1)</f>
        <v>0</v>
      </c>
      <c r="M60" s="264">
        <f>-SUMIFS(Mapping!$B:$B,Mapping!$K:$K,M$1,Mapping!$M:$M,$A28,Mapping!$O:$O,$B$1)</f>
        <v>0</v>
      </c>
      <c r="N60" s="320">
        <f t="shared" si="7"/>
        <v>0</v>
      </c>
    </row>
    <row r="61" spans="2:14" ht="13.5" thickBot="1" x14ac:dyDescent="0.3">
      <c r="B61" s="98" t="s">
        <v>2917</v>
      </c>
      <c r="C61" s="264">
        <f>-SUMIFS(Mapping!$A:$A,Mapping!$K:$K,C$1,Mapping!$M:$M,$A29,Mapping!$O:$O,$B$1)</f>
        <v>0</v>
      </c>
      <c r="D61" s="264">
        <f>-SUMIFS(Mapping!$A:$A,Mapping!$K:$K,D$1,Mapping!$M:$M,$A29,Mapping!$O:$O,$B$1)</f>
        <v>0</v>
      </c>
      <c r="E61" s="264">
        <f>-SUMIFS(Mapping!$A:$A,Mapping!$K:$K,E$1,Mapping!$M:$M,$A29,Mapping!$O:$O,$B$1)</f>
        <v>0</v>
      </c>
      <c r="F61" s="264">
        <f>-SUMIFS(Mapping!$A:$A,Mapping!$K:$K,F$1,Mapping!$M:$M,$A29,Mapping!$O:$O,$B$1)</f>
        <v>0</v>
      </c>
      <c r="G61" s="320">
        <f t="shared" si="6"/>
        <v>0</v>
      </c>
      <c r="I61" s="98" t="s">
        <v>2917</v>
      </c>
      <c r="J61" s="264">
        <f>-SUMIFS(Mapping!$B:$B,Mapping!$K:$K,J$1,Mapping!$M:$M,$A29,Mapping!$O:$O,$B$1)</f>
        <v>0</v>
      </c>
      <c r="K61" s="264">
        <f>-SUMIFS(Mapping!$B:$B,Mapping!$K:$K,K$1,Mapping!$M:$M,$A29,Mapping!$O:$O,$B$1)</f>
        <v>0</v>
      </c>
      <c r="L61" s="264">
        <f>-SUMIFS(Mapping!$B:$B,Mapping!$K:$K,L$1,Mapping!$M:$M,$A29,Mapping!$O:$O,$B$1)</f>
        <v>0</v>
      </c>
      <c r="M61" s="264">
        <f>-SUMIFS(Mapping!$B:$B,Mapping!$K:$K,M$1,Mapping!$M:$M,$A29,Mapping!$O:$O,$B$1)</f>
        <v>0</v>
      </c>
      <c r="N61" s="320">
        <f t="shared" si="7"/>
        <v>0</v>
      </c>
    </row>
    <row r="62" spans="2:14" ht="13.5" thickBot="1" x14ac:dyDescent="0.3">
      <c r="B62" s="14" t="str">
        <f>B30</f>
        <v>At 31 August 2024</v>
      </c>
      <c r="C62" s="334">
        <f>SUM(C54:C61)</f>
        <v>0</v>
      </c>
      <c r="D62" s="334">
        <f>SUM(D54:D61)</f>
        <v>0</v>
      </c>
      <c r="E62" s="334">
        <f>SUM(E54:E61)</f>
        <v>0</v>
      </c>
      <c r="F62" s="334">
        <f>SUM(F54:F61)</f>
        <v>0</v>
      </c>
      <c r="G62" s="335">
        <f>SUM(G54:G61)</f>
        <v>0</v>
      </c>
      <c r="I62" s="14" t="str">
        <f>I30</f>
        <v>At 31 August 2023</v>
      </c>
      <c r="J62" s="334">
        <f>SUM(J54:J61)</f>
        <v>0</v>
      </c>
      <c r="K62" s="334">
        <f>SUM(K54:K61)</f>
        <v>0</v>
      </c>
      <c r="L62" s="334">
        <f>SUM(L54:L61)</f>
        <v>0</v>
      </c>
      <c r="M62" s="334">
        <f>SUM(M54:M61)</f>
        <v>0</v>
      </c>
      <c r="N62" s="335">
        <f>SUM(N54:N61)</f>
        <v>0</v>
      </c>
    </row>
    <row r="63" spans="2:14" ht="13" x14ac:dyDescent="0.25">
      <c r="B63" s="14"/>
      <c r="C63" s="320"/>
      <c r="D63" s="320"/>
      <c r="E63" s="320"/>
      <c r="F63" s="320"/>
      <c r="G63" s="320"/>
      <c r="I63" s="14"/>
      <c r="J63" s="320"/>
      <c r="K63" s="320"/>
      <c r="L63" s="320"/>
      <c r="M63" s="320"/>
      <c r="N63" s="320"/>
    </row>
    <row r="64" spans="2:14" ht="13" x14ac:dyDescent="0.25">
      <c r="B64" s="30" t="s">
        <v>2922</v>
      </c>
      <c r="C64" s="320"/>
      <c r="D64" s="320"/>
      <c r="E64" s="320"/>
      <c r="F64" s="320"/>
      <c r="G64" s="320"/>
      <c r="I64" s="30" t="s">
        <v>2922</v>
      </c>
      <c r="J64" s="320"/>
      <c r="K64" s="320"/>
      <c r="L64" s="320"/>
      <c r="M64" s="320"/>
      <c r="N64" s="320"/>
    </row>
    <row r="65" spans="2:14" ht="13" x14ac:dyDescent="0.25">
      <c r="B65" s="14" t="str">
        <f>B33</f>
        <v>At 31 August 2023</v>
      </c>
      <c r="C65" s="264">
        <f>+C41-C54</f>
        <v>0</v>
      </c>
      <c r="D65" s="264">
        <f>+D41-D54</f>
        <v>0</v>
      </c>
      <c r="E65" s="264">
        <f>+E41-E54</f>
        <v>0</v>
      </c>
      <c r="F65" s="264">
        <f>+F41-F54</f>
        <v>0</v>
      </c>
      <c r="G65" s="320">
        <f>+G41-G54</f>
        <v>0</v>
      </c>
      <c r="I65" s="14" t="str">
        <f>I33</f>
        <v>At 31 August 2022</v>
      </c>
      <c r="J65" s="264">
        <f>+J41-J54</f>
        <v>0</v>
      </c>
      <c r="K65" s="264">
        <f>+K41-K54</f>
        <v>0</v>
      </c>
      <c r="L65" s="264">
        <f>+L41-L54</f>
        <v>0</v>
      </c>
      <c r="M65" s="264">
        <f>+M41-M54</f>
        <v>0</v>
      </c>
      <c r="N65" s="320">
        <f>+N41-N54</f>
        <v>0</v>
      </c>
    </row>
    <row r="66" spans="2:14" ht="13.5" thickBot="1" x14ac:dyDescent="0.3">
      <c r="B66" s="14" t="str">
        <f>B34</f>
        <v>At 31 August 2024</v>
      </c>
      <c r="C66" s="321">
        <f>C50-C62</f>
        <v>0</v>
      </c>
      <c r="D66" s="321">
        <f>D50-D62</f>
        <v>0</v>
      </c>
      <c r="E66" s="321">
        <f>E50-E62</f>
        <v>0</v>
      </c>
      <c r="F66" s="321">
        <f>F50-F62</f>
        <v>0</v>
      </c>
      <c r="G66" s="321">
        <f>G50-G62</f>
        <v>0</v>
      </c>
      <c r="I66" s="14" t="str">
        <f>I34</f>
        <v>At 31 August 2023</v>
      </c>
      <c r="J66" s="321">
        <f>J50-J62</f>
        <v>0</v>
      </c>
      <c r="K66" s="321">
        <f>K50-K62</f>
        <v>0</v>
      </c>
      <c r="L66" s="321">
        <f>L50-L62</f>
        <v>0</v>
      </c>
      <c r="M66" s="321">
        <f>M50-M62</f>
        <v>0</v>
      </c>
      <c r="N66" s="321">
        <f>N50-N62</f>
        <v>0</v>
      </c>
    </row>
    <row r="67" spans="2:14" x14ac:dyDescent="0.35">
      <c r="B67" s="30"/>
      <c r="C67" s="10"/>
      <c r="D67" s="10"/>
      <c r="E67" s="10"/>
      <c r="F67" s="10"/>
      <c r="G67" s="10"/>
      <c r="J67" s="10"/>
      <c r="K67" s="10"/>
      <c r="L67" s="10"/>
      <c r="M67" s="10"/>
      <c r="N67" s="10"/>
    </row>
    <row r="68" spans="2:14" x14ac:dyDescent="0.35">
      <c r="B68" s="14"/>
      <c r="C68" s="107"/>
      <c r="D68" s="107"/>
      <c r="E68" s="107"/>
      <c r="F68" s="107"/>
      <c r="G68" s="107"/>
      <c r="J68" s="107"/>
      <c r="K68" s="107"/>
      <c r="L68" s="107"/>
      <c r="M68" s="107"/>
      <c r="N68" s="107"/>
    </row>
    <row r="69" spans="2:14" x14ac:dyDescent="0.35">
      <c r="B69" s="14"/>
      <c r="C69" s="108"/>
      <c r="D69" s="108"/>
      <c r="E69" s="108"/>
      <c r="F69" s="108"/>
      <c r="G69" s="108"/>
      <c r="J69" s="108"/>
      <c r="K69" s="108"/>
      <c r="L69" s="108"/>
      <c r="M69" s="108"/>
      <c r="N69" s="108"/>
    </row>
  </sheetData>
  <mergeCells count="8">
    <mergeCell ref="J5:J6"/>
    <mergeCell ref="K5:K6"/>
    <mergeCell ref="L5:L6"/>
    <mergeCell ref="M5:M6"/>
    <mergeCell ref="C5:C6"/>
    <mergeCell ref="D5:D6"/>
    <mergeCell ref="E5:E6"/>
    <mergeCell ref="F5:F6"/>
  </mergeCells>
  <hyperlinks>
    <hyperlink ref="B2" location="'Note names'!A1" display="'Note names'!A1" xr:uid="{D3E670FE-A3BB-4717-BF67-F8481C7AE0B4}"/>
  </hyperlinks>
  <pageMargins left="0.70866141732283472" right="0.70866141732283472" top="0.74803149606299213" bottom="0.74803149606299213" header="0.31496062992125984" footer="0.31496062992125984"/>
  <pageSetup scale="98" fitToWidth="2" orientation="landscape" r:id="rId1"/>
  <headerFooter>
    <oddHeader>&amp;L&amp;"Calibri"&amp;10&amp;K000000 OFFICIAL-SENSITIVE&amp;1#_x000D_</oddHeader>
  </headerFooter>
  <rowBreaks count="1" manualBreakCount="1">
    <brk id="36" min="1" max="14" man="1"/>
  </rowBreaks>
  <colBreaks count="1" manualBreakCount="1">
    <brk id="8" min="1" max="6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951DD-0A72-41D6-8B80-EA23732CDDA8}">
  <sheetPr>
    <tabColor rgb="FF92D050"/>
    <pageSetUpPr fitToPage="1"/>
  </sheetPr>
  <dimension ref="A1:E29"/>
  <sheetViews>
    <sheetView topLeftCell="B1" zoomScaleNormal="100" workbookViewId="0">
      <selection activeCell="B2" sqref="B2"/>
    </sheetView>
  </sheetViews>
  <sheetFormatPr defaultColWidth="9" defaultRowHeight="14.5" x14ac:dyDescent="0.35"/>
  <cols>
    <col min="1" max="1" width="24.26953125" hidden="1" customWidth="1"/>
    <col min="2" max="2" width="37.81640625" customWidth="1"/>
    <col min="3" max="4" width="12.54296875" customWidth="1"/>
    <col min="5" max="5" width="8.81640625" customWidth="1"/>
  </cols>
  <sheetData>
    <row r="1" spans="1:5" x14ac:dyDescent="0.35">
      <c r="B1" s="368" t="str">
        <f>'Note names'!A21&amp;" Stock  [if arising]"</f>
        <v>16 Stock  [if arising]</v>
      </c>
      <c r="C1" s="85"/>
      <c r="D1" s="85"/>
    </row>
    <row r="2" spans="1:5" x14ac:dyDescent="0.35">
      <c r="B2" s="7"/>
      <c r="C2" s="85"/>
      <c r="D2" s="85"/>
    </row>
    <row r="3" spans="1:5" x14ac:dyDescent="0.35">
      <c r="B3" s="43"/>
      <c r="C3" s="62">
        <f>Refs!B7</f>
        <v>2024</v>
      </c>
      <c r="D3" s="63">
        <f>Refs!B8</f>
        <v>2023</v>
      </c>
    </row>
    <row r="4" spans="1:5" x14ac:dyDescent="0.35">
      <c r="B4" s="43"/>
      <c r="C4" s="199">
        <v>0</v>
      </c>
      <c r="D4" s="59">
        <v>0</v>
      </c>
    </row>
    <row r="5" spans="1:5" ht="15" thickBot="1" x14ac:dyDescent="0.4">
      <c r="B5" s="49" t="s">
        <v>31</v>
      </c>
      <c r="C5" s="307">
        <f>SUMIFS(Mapping!$A:$A,Mapping!$K:$K,B5)</f>
        <v>0</v>
      </c>
      <c r="D5" s="309">
        <f>SUMIFS(Mapping!$B:$B,Mapping!$K:$K,B5)</f>
        <v>0</v>
      </c>
    </row>
    <row r="6" spans="1:5" ht="15" thickBot="1" x14ac:dyDescent="0.4">
      <c r="B6" s="43"/>
      <c r="C6" s="307">
        <f>SUM(C5)</f>
        <v>0</v>
      </c>
      <c r="D6" s="309">
        <f>SUM(D5:D5)</f>
        <v>0</v>
      </c>
    </row>
    <row r="7" spans="1:5" x14ac:dyDescent="0.35">
      <c r="B7" s="6" t="str">
        <f>'Note names'!A22&amp;" Debtors"</f>
        <v>17 Debtors</v>
      </c>
      <c r="C7" s="159"/>
      <c r="D7" s="127"/>
    </row>
    <row r="8" spans="1:5" x14ac:dyDescent="0.35">
      <c r="B8" s="24"/>
      <c r="C8" s="62">
        <f>Refs!B7</f>
        <v>2024</v>
      </c>
      <c r="D8" s="63">
        <f>Refs!B8</f>
        <v>2023</v>
      </c>
    </row>
    <row r="9" spans="1:5" x14ac:dyDescent="0.35">
      <c r="B9" s="24"/>
      <c r="C9" s="199">
        <v>0</v>
      </c>
      <c r="D9" s="59">
        <v>0</v>
      </c>
    </row>
    <row r="10" spans="1:5" x14ac:dyDescent="0.35">
      <c r="A10" t="s">
        <v>1158</v>
      </c>
      <c r="B10" s="49" t="s">
        <v>1158</v>
      </c>
      <c r="C10" s="306">
        <f>SUMIFS(Mapping!$A:$A,Mapping!$K:$K,A10)</f>
        <v>0</v>
      </c>
      <c r="D10" s="308">
        <f>SUMIFS(Mapping!$B:$B,Mapping!$K:$K,A10)</f>
        <v>0</v>
      </c>
    </row>
    <row r="11" spans="1:5" x14ac:dyDescent="0.35">
      <c r="A11" t="s">
        <v>1190</v>
      </c>
      <c r="B11" s="49" t="s">
        <v>1190</v>
      </c>
      <c r="C11" s="306">
        <f>SUMIFS(Mapping!$A:$A,Mapping!$K:$K,A11)</f>
        <v>0</v>
      </c>
      <c r="D11" s="308">
        <f>SUMIFS(Mapping!$B:$B,Mapping!$K:$K,A11)</f>
        <v>0</v>
      </c>
    </row>
    <row r="12" spans="1:5" x14ac:dyDescent="0.35">
      <c r="A12" t="s">
        <v>1196</v>
      </c>
      <c r="B12" s="49" t="s">
        <v>1196</v>
      </c>
      <c r="C12" s="306">
        <f>SUMIFS(Mapping!$A:$A,Mapping!$K:$K,A12)</f>
        <v>0</v>
      </c>
      <c r="D12" s="308">
        <f>SUMIFS(Mapping!$B:$B,Mapping!$K:$K,A12)</f>
        <v>0</v>
      </c>
    </row>
    <row r="13" spans="1:5" x14ac:dyDescent="0.35">
      <c r="A13" t="s">
        <v>1201</v>
      </c>
      <c r="B13" s="49" t="s">
        <v>1201</v>
      </c>
      <c r="C13" s="306">
        <f>SUMIFS(Mapping!$A:$A,Mapping!$K:$K,A13)</f>
        <v>0</v>
      </c>
      <c r="D13" s="308">
        <f>SUMIFS(Mapping!$B:$B,Mapping!$K:$K,A13)</f>
        <v>0</v>
      </c>
    </row>
    <row r="14" spans="1:5" ht="15" thickBot="1" x14ac:dyDescent="0.4">
      <c r="A14" t="s">
        <v>1167</v>
      </c>
      <c r="B14" s="49" t="s">
        <v>1167</v>
      </c>
      <c r="C14" s="307">
        <f>SUMIFS(Mapping!$A:$A,Mapping!$K:$K,A14)</f>
        <v>0</v>
      </c>
      <c r="D14" s="309">
        <f>SUMIFS(Mapping!$B:$B,Mapping!$K:$K,A14)</f>
        <v>0</v>
      </c>
    </row>
    <row r="15" spans="1:5" ht="15" thickBot="1" x14ac:dyDescent="0.4">
      <c r="B15" s="109"/>
      <c r="C15" s="307">
        <f>SUM(C10:C14)</f>
        <v>0</v>
      </c>
      <c r="D15" s="309">
        <f>SUM(D10:D14)</f>
        <v>0</v>
      </c>
    </row>
    <row r="16" spans="1:5" x14ac:dyDescent="0.35">
      <c r="B16" s="97"/>
      <c r="C16" s="158"/>
      <c r="D16" s="56"/>
      <c r="E16" s="77"/>
    </row>
    <row r="17" spans="1:5" x14ac:dyDescent="0.35">
      <c r="B17" s="110" t="str">
        <f>'Note names'!A22&amp;" Debtors greater than 1 year"</f>
        <v>17 Debtors greater than 1 year</v>
      </c>
      <c r="C17" s="186"/>
      <c r="D17" s="128"/>
      <c r="E17" s="77"/>
    </row>
    <row r="18" spans="1:5" x14ac:dyDescent="0.35">
      <c r="B18" s="98"/>
      <c r="C18" s="62">
        <f>Refs!B7</f>
        <v>2024</v>
      </c>
      <c r="D18" s="229">
        <f>Refs!B8</f>
        <v>2023</v>
      </c>
      <c r="E18" s="77"/>
    </row>
    <row r="19" spans="1:5" x14ac:dyDescent="0.35">
      <c r="B19" s="98"/>
      <c r="C19" s="199">
        <v>0</v>
      </c>
      <c r="D19" s="238">
        <v>0</v>
      </c>
      <c r="E19" s="77"/>
    </row>
    <row r="20" spans="1:5" x14ac:dyDescent="0.35">
      <c r="A20" t="s">
        <v>1206</v>
      </c>
      <c r="B20" s="98" t="s">
        <v>1158</v>
      </c>
      <c r="C20" s="336">
        <f>SUMIFS(Mapping!$A:$A,Mapping!$K:$K,A20)</f>
        <v>0</v>
      </c>
      <c r="D20" s="337">
        <f>SUMIFS(Mapping!$B:$B,Mapping!$K:$K,A20)</f>
        <v>0</v>
      </c>
      <c r="E20" s="77"/>
    </row>
    <row r="21" spans="1:5" x14ac:dyDescent="0.35">
      <c r="A21" t="s">
        <v>1224</v>
      </c>
      <c r="B21" s="98" t="s">
        <v>1190</v>
      </c>
      <c r="C21" s="336">
        <f>SUMIFS(Mapping!$A:$A,Mapping!$K:$K,A21)</f>
        <v>0</v>
      </c>
      <c r="D21" s="337">
        <f>SUMIFS(Mapping!$B:$B,Mapping!$K:$K,A21)</f>
        <v>0</v>
      </c>
      <c r="E21" s="77"/>
    </row>
    <row r="22" spans="1:5" x14ac:dyDescent="0.35">
      <c r="A22" t="s">
        <v>1227</v>
      </c>
      <c r="B22" s="98" t="s">
        <v>1196</v>
      </c>
      <c r="C22" s="336">
        <f>SUMIFS(Mapping!$A:$A,Mapping!$K:$K,A22)</f>
        <v>0</v>
      </c>
      <c r="D22" s="337">
        <f>SUMIFS(Mapping!$B:$B,Mapping!$K:$K,A22)</f>
        <v>0</v>
      </c>
      <c r="E22" s="77"/>
    </row>
    <row r="23" spans="1:5" x14ac:dyDescent="0.35">
      <c r="A23" t="s">
        <v>1230</v>
      </c>
      <c r="B23" s="98" t="s">
        <v>1201</v>
      </c>
      <c r="C23" s="336">
        <f>SUMIFS(Mapping!$A:$A,Mapping!$K:$K,A23)</f>
        <v>0</v>
      </c>
      <c r="D23" s="337">
        <f>SUMIFS(Mapping!$B:$B,Mapping!$K:$K,A23)</f>
        <v>0</v>
      </c>
      <c r="E23" s="77"/>
    </row>
    <row r="24" spans="1:5" ht="15" thickBot="1" x14ac:dyDescent="0.4">
      <c r="A24" t="s">
        <v>1211</v>
      </c>
      <c r="B24" s="98" t="s">
        <v>1167</v>
      </c>
      <c r="C24" s="326">
        <f>SUMIFS(Mapping!$A:$A,Mapping!$K:$K,A24)</f>
        <v>0</v>
      </c>
      <c r="D24" s="338">
        <f>SUMIFS(Mapping!$B:$B,Mapping!$K:$K,A24)</f>
        <v>0</v>
      </c>
      <c r="E24" s="77"/>
    </row>
    <row r="25" spans="1:5" ht="15" thickBot="1" x14ac:dyDescent="0.4">
      <c r="B25" s="112"/>
      <c r="C25" s="326">
        <f>SUM(C20:C24)</f>
        <v>0</v>
      </c>
      <c r="D25" s="338">
        <f>SUM(D20:D23)</f>
        <v>0</v>
      </c>
      <c r="E25" s="77"/>
    </row>
    <row r="26" spans="1:5" x14ac:dyDescent="0.35">
      <c r="B26" s="77"/>
      <c r="C26" s="77"/>
      <c r="D26" s="77"/>
      <c r="E26" s="77"/>
    </row>
    <row r="27" spans="1:5" x14ac:dyDescent="0.35">
      <c r="B27" s="96"/>
      <c r="C27" s="77"/>
      <c r="D27" s="77"/>
      <c r="E27" s="77"/>
    </row>
    <row r="28" spans="1:5" x14ac:dyDescent="0.35">
      <c r="B28" s="77"/>
      <c r="C28" s="77"/>
      <c r="D28" s="77"/>
      <c r="E28" s="77"/>
    </row>
    <row r="29" spans="1:5" x14ac:dyDescent="0.35">
      <c r="B29" s="77"/>
      <c r="C29" s="77"/>
      <c r="D29" s="77"/>
      <c r="E29" s="77"/>
    </row>
  </sheetData>
  <hyperlinks>
    <hyperlink ref="B1" location="'Note names'!A1" display="'Note names'!A1" xr:uid="{29F25A16-132F-49C4-A0B0-9876BFDCEE6B}"/>
  </hyperlinks>
  <pageMargins left="0.70866141732283472" right="0.70866141732283472" top="0.74803149606299213" bottom="0.74803149606299213" header="0.31496062992125984" footer="0.31496062992125984"/>
  <pageSetup orientation="portrait" r:id="rId1"/>
  <headerFooter>
    <oddHeader>&amp;L&amp;"Calibri"&amp;10&amp;K000000 OFFICIAL-SENSITIVE&amp;1#_x000D_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A5339-7F97-4A40-B76E-3D111136BD9E}">
  <sheetPr>
    <tabColor rgb="FF92D050"/>
  </sheetPr>
  <dimension ref="A1:P65"/>
  <sheetViews>
    <sheetView topLeftCell="B3" zoomScaleNormal="100" workbookViewId="0">
      <selection activeCell="B4" sqref="B4"/>
    </sheetView>
  </sheetViews>
  <sheetFormatPr defaultColWidth="9" defaultRowHeight="15.75" customHeight="1" x14ac:dyDescent="0.35"/>
  <cols>
    <col min="1" max="1" width="33.1796875" style="97" hidden="1" customWidth="1"/>
    <col min="2" max="2" width="30.81640625" style="97" customWidth="1"/>
    <col min="3" max="3" width="4" style="97" customWidth="1"/>
    <col min="4" max="8" width="12.54296875" style="42" customWidth="1"/>
    <col min="9" max="9" width="8.81640625"/>
    <col min="10" max="10" width="25" style="97" bestFit="1" customWidth="1"/>
    <col min="11" max="11" width="3.81640625" style="97" customWidth="1"/>
    <col min="12" max="16" width="12.54296875" style="97" customWidth="1"/>
    <col min="17" max="16384" width="9" style="97"/>
  </cols>
  <sheetData>
    <row r="1" spans="1:16" ht="19.5" hidden="1" customHeight="1" x14ac:dyDescent="0.25">
      <c r="B1" s="30"/>
      <c r="D1" s="239" t="s">
        <v>3373</v>
      </c>
      <c r="E1" s="239" t="s">
        <v>3151</v>
      </c>
      <c r="F1" s="239" t="s">
        <v>3152</v>
      </c>
      <c r="G1" s="239" t="s">
        <v>3153</v>
      </c>
      <c r="H1" s="126"/>
      <c r="I1" s="97"/>
      <c r="L1" s="239" t="s">
        <v>3373</v>
      </c>
      <c r="M1" s="239" t="s">
        <v>3151</v>
      </c>
      <c r="N1" s="239" t="s">
        <v>3152</v>
      </c>
      <c r="O1" s="239" t="s">
        <v>3153</v>
      </c>
    </row>
    <row r="2" spans="1:16" ht="18.75" hidden="1" customHeight="1" x14ac:dyDescent="0.25">
      <c r="B2" s="30" t="s">
        <v>3142</v>
      </c>
      <c r="D2" s="126" t="s">
        <v>2929</v>
      </c>
      <c r="E2" s="126" t="s">
        <v>794</v>
      </c>
      <c r="F2" s="126" t="s">
        <v>824</v>
      </c>
      <c r="G2" s="126" t="s">
        <v>851</v>
      </c>
      <c r="H2" s="126"/>
      <c r="I2" s="97"/>
      <c r="J2" s="126"/>
      <c r="K2" s="126"/>
      <c r="L2" s="126" t="s">
        <v>2929</v>
      </c>
      <c r="M2" s="126" t="s">
        <v>794</v>
      </c>
      <c r="N2" s="126" t="s">
        <v>824</v>
      </c>
      <c r="O2" s="126" t="s">
        <v>851</v>
      </c>
    </row>
    <row r="3" spans="1:16" ht="15.75" customHeight="1" x14ac:dyDescent="0.25">
      <c r="B3" s="368" t="str">
        <f>'Note names'!A22&amp;"b Current Assets- Investments- Cost &amp; Fair Value"</f>
        <v>17b Current Assets- Investments- Cost &amp; Fair Value</v>
      </c>
      <c r="I3" s="97"/>
    </row>
    <row r="4" spans="1:16" ht="15.75" customHeight="1" x14ac:dyDescent="0.25">
      <c r="I4" s="97"/>
    </row>
    <row r="5" spans="1:16" ht="15.75" customHeight="1" x14ac:dyDescent="0.3">
      <c r="B5" s="6" t="str">
        <f>Refs!C7</f>
        <v>2023/24</v>
      </c>
      <c r="D5" s="240" t="s">
        <v>2910</v>
      </c>
      <c r="I5" s="97"/>
      <c r="J5" s="42" t="str">
        <f>Refs!C8</f>
        <v>2022/23</v>
      </c>
      <c r="L5" s="115" t="s">
        <v>2910</v>
      </c>
    </row>
    <row r="6" spans="1:16" ht="25" x14ac:dyDescent="0.25">
      <c r="B6" s="30"/>
      <c r="D6" s="58" t="s">
        <v>3373</v>
      </c>
      <c r="E6" s="58" t="s">
        <v>3151</v>
      </c>
      <c r="F6" s="58" t="s">
        <v>3152</v>
      </c>
      <c r="G6" s="58" t="s">
        <v>3153</v>
      </c>
      <c r="H6" s="89" t="s">
        <v>2799</v>
      </c>
      <c r="I6" s="97"/>
      <c r="J6" s="30"/>
      <c r="L6" s="58" t="s">
        <v>3373</v>
      </c>
      <c r="M6" s="58" t="s">
        <v>3151</v>
      </c>
      <c r="N6" s="58" t="s">
        <v>3152</v>
      </c>
      <c r="O6" s="58" t="s">
        <v>3153</v>
      </c>
      <c r="P6" s="89" t="s">
        <v>2799</v>
      </c>
    </row>
    <row r="7" spans="1:16" ht="15.75" customHeight="1" x14ac:dyDescent="0.25">
      <c r="B7" s="30"/>
      <c r="D7" s="237">
        <v>0</v>
      </c>
      <c r="E7" s="237">
        <v>0</v>
      </c>
      <c r="F7" s="237">
        <v>0</v>
      </c>
      <c r="G7" s="237">
        <v>0</v>
      </c>
      <c r="H7" s="209">
        <v>0</v>
      </c>
      <c r="I7" s="97"/>
      <c r="J7" s="30"/>
      <c r="L7" s="237">
        <v>0</v>
      </c>
      <c r="M7" s="237">
        <v>0</v>
      </c>
      <c r="N7" s="237">
        <v>0</v>
      </c>
      <c r="O7" s="237">
        <v>0</v>
      </c>
      <c r="P7" s="209">
        <v>0</v>
      </c>
    </row>
    <row r="8" spans="1:16" ht="15.75" customHeight="1" x14ac:dyDescent="0.25">
      <c r="B8" s="30" t="s">
        <v>2910</v>
      </c>
      <c r="D8" s="10"/>
      <c r="E8" s="10"/>
      <c r="F8" s="10"/>
      <c r="G8" s="10"/>
      <c r="H8" s="10"/>
      <c r="I8" s="97"/>
      <c r="J8" s="30" t="s">
        <v>2910</v>
      </c>
      <c r="L8" s="10"/>
      <c r="M8" s="10"/>
      <c r="N8" s="10"/>
      <c r="O8" s="10"/>
      <c r="P8" s="10"/>
    </row>
    <row r="9" spans="1:16" ht="15.75" customHeight="1" x14ac:dyDescent="0.25">
      <c r="A9" s="14" t="s">
        <v>68</v>
      </c>
      <c r="B9" s="14" t="str">
        <f>"At 1 September "&amp;Refs!B8</f>
        <v>At 1 September 2023</v>
      </c>
      <c r="D9" s="264">
        <f>SUMIFS(Mapping!$A:$A,Mapping!$K:$K,D$1,Mapping!$M:$M,$A9,Mapping!$O:$O,$B$2)</f>
        <v>0</v>
      </c>
      <c r="E9" s="264">
        <f>SUMIFS(Mapping!$A:$A,Mapping!$K:$K,E$1,Mapping!$M:$M,$A9,Mapping!$O:$O,$B$2)</f>
        <v>0</v>
      </c>
      <c r="F9" s="264">
        <f>SUMIFS(Mapping!$A:$A,Mapping!$K:$K,F$1,Mapping!$M:$M,$A9,Mapping!$O:$O,$B$2)</f>
        <v>0</v>
      </c>
      <c r="G9" s="264">
        <f>SUMIFS(Mapping!$A:$A,Mapping!$K:$K,G$1,Mapping!$M:$M,$A9,Mapping!$O:$O,$B$2)</f>
        <v>0</v>
      </c>
      <c r="H9" s="320">
        <f>SUM(D9:G9)</f>
        <v>0</v>
      </c>
      <c r="I9" s="97"/>
      <c r="J9" s="14" t="str">
        <f>"At 1 September "&amp;Refs!B9</f>
        <v>At 1 September 2022</v>
      </c>
      <c r="L9" s="264">
        <f>SUMIFS(Mapping!$B:$B,Mapping!$K:$K,L$1,Mapping!$M:$M,$A9,Mapping!$O:$O,$B$2)</f>
        <v>0</v>
      </c>
      <c r="M9" s="264">
        <f>SUMIFS(Mapping!$B:$B,Mapping!$K:$K,M$1,Mapping!$M:$M,$A9,Mapping!$O:$O,$B$2)</f>
        <v>0</v>
      </c>
      <c r="N9" s="264">
        <f>SUMIFS(Mapping!$B:$B,Mapping!$K:$K,N$1,Mapping!$M:$M,$A9,Mapping!$O:$O,$B$2)</f>
        <v>0</v>
      </c>
      <c r="O9" s="264">
        <f>SUMIFS(Mapping!$B:$B,Mapping!$K:$K,O$1,Mapping!$M:$M,$A9,Mapping!$O:$O,$B$2)</f>
        <v>0</v>
      </c>
      <c r="P9" s="320">
        <f>SUM(L9:O9)</f>
        <v>0</v>
      </c>
    </row>
    <row r="10" spans="1:16" ht="15.75" customHeight="1" x14ac:dyDescent="0.25">
      <c r="A10" s="97" t="s">
        <v>2919</v>
      </c>
      <c r="B10" s="14" t="s">
        <v>2919</v>
      </c>
      <c r="D10" s="264">
        <f>SUMIFS(Mapping!$A:$A,Mapping!$K:$K,D$1,Mapping!$M:$M,$A10,Mapping!$O:$O,$B$2)</f>
        <v>0</v>
      </c>
      <c r="E10" s="264">
        <f>SUMIFS(Mapping!$A:$A,Mapping!$K:$K,E$1,Mapping!$M:$M,$A10,Mapping!$O:$O,$B$2)</f>
        <v>0</v>
      </c>
      <c r="F10" s="264">
        <f>SUMIFS(Mapping!$A:$A,Mapping!$K:$K,F$1,Mapping!$M:$M,$A10,Mapping!$O:$O,$B$2)</f>
        <v>0</v>
      </c>
      <c r="G10" s="264">
        <f>SUMIFS(Mapping!$A:$A,Mapping!$K:$K,G$1,Mapping!$M:$M,$A10,Mapping!$O:$O,$B$2)</f>
        <v>0</v>
      </c>
      <c r="H10" s="320">
        <f t="shared" ref="H10:H17" si="0">SUM(D10:G10)</f>
        <v>0</v>
      </c>
      <c r="I10" s="97"/>
      <c r="J10" s="14" t="s">
        <v>2919</v>
      </c>
      <c r="L10" s="264">
        <f>SUMIFS(Mapping!$B:$B,Mapping!$K:$K,L$1,Mapping!$M:$M,$A10,Mapping!$O:$O,$B$2)</f>
        <v>0</v>
      </c>
      <c r="M10" s="264">
        <f>SUMIFS(Mapping!$B:$B,Mapping!$K:$K,M$1,Mapping!$M:$M,$A10,Mapping!$O:$O,$B$2)</f>
        <v>0</v>
      </c>
      <c r="N10" s="264">
        <f>SUMIFS(Mapping!$B:$B,Mapping!$K:$K,N$1,Mapping!$M:$M,$A10,Mapping!$O:$O,$B$2)</f>
        <v>0</v>
      </c>
      <c r="O10" s="264">
        <f>SUMIFS(Mapping!$B:$B,Mapping!$K:$K,O$1,Mapping!$M:$M,$A10,Mapping!$O:$O,$B$2)</f>
        <v>0</v>
      </c>
      <c r="P10" s="320">
        <f t="shared" ref="P10:P17" si="1">SUM(L10:O10)</f>
        <v>0</v>
      </c>
    </row>
    <row r="11" spans="1:16" ht="15.75" customHeight="1" x14ac:dyDescent="0.25">
      <c r="A11" s="114" t="s">
        <v>78</v>
      </c>
      <c r="B11" s="14" t="s">
        <v>78</v>
      </c>
      <c r="D11" s="264">
        <f>SUMIFS(Mapping!$A:$A,Mapping!$K:$K,D$1,Mapping!$M:$M,$A11,Mapping!$O:$O,$B$2)</f>
        <v>0</v>
      </c>
      <c r="E11" s="264">
        <f>SUMIFS(Mapping!$A:$A,Mapping!$K:$K,E$1,Mapping!$M:$M,$A11,Mapping!$O:$O,$B$2)</f>
        <v>0</v>
      </c>
      <c r="F11" s="264">
        <f>SUMIFS(Mapping!$A:$A,Mapping!$K:$K,F$1,Mapping!$M:$M,$A11,Mapping!$O:$O,$B$2)</f>
        <v>0</v>
      </c>
      <c r="G11" s="264">
        <f>SUMIFS(Mapping!$A:$A,Mapping!$K:$K,G$1,Mapping!$M:$M,$A11,Mapping!$O:$O,$B$2)</f>
        <v>0</v>
      </c>
      <c r="H11" s="320">
        <f t="shared" si="0"/>
        <v>0</v>
      </c>
      <c r="I11" s="97"/>
      <c r="J11" s="14" t="s">
        <v>78</v>
      </c>
      <c r="L11" s="264">
        <f>SUMIFS(Mapping!$B:$B,Mapping!$K:$K,L$1,Mapping!$M:$M,$A11,Mapping!$O:$O,$B$2)</f>
        <v>0</v>
      </c>
      <c r="M11" s="264">
        <f>SUMIFS(Mapping!$B:$B,Mapping!$K:$K,M$1,Mapping!$M:$M,$A11,Mapping!$O:$O,$B$2)</f>
        <v>0</v>
      </c>
      <c r="N11" s="264">
        <f>SUMIFS(Mapping!$B:$B,Mapping!$K:$K,N$1,Mapping!$M:$M,$A11,Mapping!$O:$O,$B$2)</f>
        <v>0</v>
      </c>
      <c r="O11" s="264">
        <f>SUMIFS(Mapping!$B:$B,Mapping!$K:$K,O$1,Mapping!$M:$M,$A11,Mapping!$O:$O,$B$2)</f>
        <v>0</v>
      </c>
      <c r="P11" s="320">
        <f t="shared" si="1"/>
        <v>0</v>
      </c>
    </row>
    <row r="12" spans="1:16" ht="15.75" customHeight="1" x14ac:dyDescent="0.25">
      <c r="A12" s="98" t="s">
        <v>692</v>
      </c>
      <c r="B12" s="98" t="s">
        <v>93</v>
      </c>
      <c r="D12" s="264">
        <f>SUMIFS(Mapping!$A:$A,Mapping!$K:$K,D$1,Mapping!$M:$M,$A12,Mapping!$O:$O,$B$2)</f>
        <v>0</v>
      </c>
      <c r="E12" s="264">
        <f>SUMIFS(Mapping!$A:$A,Mapping!$K:$K,E$1,Mapping!$M:$M,$A12,Mapping!$O:$O,$B$2)</f>
        <v>0</v>
      </c>
      <c r="F12" s="264">
        <f>SUMIFS(Mapping!$A:$A,Mapping!$K:$K,F$1,Mapping!$M:$M,$A12,Mapping!$O:$O,$B$2)</f>
        <v>0</v>
      </c>
      <c r="G12" s="264">
        <f>SUMIFS(Mapping!$A:$A,Mapping!$K:$K,G$1,Mapping!$M:$M,$A12,Mapping!$O:$O,$B$2)</f>
        <v>0</v>
      </c>
      <c r="H12" s="320">
        <f t="shared" si="0"/>
        <v>0</v>
      </c>
      <c r="I12" s="97"/>
      <c r="J12" s="98" t="s">
        <v>93</v>
      </c>
      <c r="L12" s="264">
        <f>SUMIFS(Mapping!$B:$B,Mapping!$K:$K,L$1,Mapping!$M:$M,$A12,Mapping!$O:$O,$B$2)</f>
        <v>0</v>
      </c>
      <c r="M12" s="264">
        <f>SUMIFS(Mapping!$B:$B,Mapping!$K:$K,M$1,Mapping!$M:$M,$A12,Mapping!$O:$O,$B$2)</f>
        <v>0</v>
      </c>
      <c r="N12" s="264">
        <f>SUMIFS(Mapping!$B:$B,Mapping!$K:$K,N$1,Mapping!$M:$M,$A12,Mapping!$O:$O,$B$2)</f>
        <v>0</v>
      </c>
      <c r="O12" s="264">
        <f>SUMIFS(Mapping!$B:$B,Mapping!$K:$K,O$1,Mapping!$M:$M,$A12,Mapping!$O:$O,$B$2)</f>
        <v>0</v>
      </c>
      <c r="P12" s="320">
        <f t="shared" si="1"/>
        <v>0</v>
      </c>
    </row>
    <row r="13" spans="1:16" ht="31.5" customHeight="1" x14ac:dyDescent="0.25">
      <c r="A13" s="98" t="s">
        <v>697</v>
      </c>
      <c r="B13" s="98" t="s">
        <v>102</v>
      </c>
      <c r="D13" s="264">
        <f>SUMIFS(Mapping!$A:$A,Mapping!$K:$K,D$1,Mapping!$M:$M,$A13,Mapping!$O:$O,$B$2)</f>
        <v>0</v>
      </c>
      <c r="E13" s="264">
        <f>SUMIFS(Mapping!$A:$A,Mapping!$K:$K,E$1,Mapping!$M:$M,$A13,Mapping!$O:$O,$B$2)</f>
        <v>0</v>
      </c>
      <c r="F13" s="264">
        <f>SUMIFS(Mapping!$A:$A,Mapping!$K:$K,F$1,Mapping!$M:$M,$A13,Mapping!$O:$O,$B$2)</f>
        <v>0</v>
      </c>
      <c r="G13" s="264">
        <f>SUMIFS(Mapping!$A:$A,Mapping!$K:$K,G$1,Mapping!$M:$M,$A13,Mapping!$O:$O,$B$2)</f>
        <v>0</v>
      </c>
      <c r="H13" s="320">
        <f t="shared" si="0"/>
        <v>0</v>
      </c>
      <c r="I13" s="97"/>
      <c r="J13" s="98" t="s">
        <v>102</v>
      </c>
      <c r="L13" s="264">
        <f>SUMIFS(Mapping!$B:$B,Mapping!$K:$K,L$1,Mapping!$M:$M,$A13,Mapping!$O:$O,$B$2)</f>
        <v>0</v>
      </c>
      <c r="M13" s="264">
        <f>SUMIFS(Mapping!$B:$B,Mapping!$K:$K,M$1,Mapping!$M:$M,$A13,Mapping!$O:$O,$B$2)</f>
        <v>0</v>
      </c>
      <c r="N13" s="264">
        <f>SUMIFS(Mapping!$B:$B,Mapping!$K:$K,N$1,Mapping!$M:$M,$A13,Mapping!$O:$O,$B$2)</f>
        <v>0</v>
      </c>
      <c r="O13" s="264">
        <f>SUMIFS(Mapping!$B:$B,Mapping!$K:$K,O$1,Mapping!$M:$M,$A13,Mapping!$O:$O,$B$2)</f>
        <v>0</v>
      </c>
      <c r="P13" s="320">
        <f t="shared" si="1"/>
        <v>0</v>
      </c>
    </row>
    <row r="14" spans="1:16" ht="15.75" customHeight="1" x14ac:dyDescent="0.25">
      <c r="A14" s="98" t="s">
        <v>113</v>
      </c>
      <c r="B14" s="14" t="s">
        <v>113</v>
      </c>
      <c r="D14" s="264">
        <f>SUMIFS(Mapping!$A:$A,Mapping!$K:$K,D$1,Mapping!$M:$M,$A14,Mapping!$O:$O,$B$2)</f>
        <v>0</v>
      </c>
      <c r="E14" s="264">
        <f>SUMIFS(Mapping!$A:$A,Mapping!$K:$K,E$1,Mapping!$M:$M,$A14,Mapping!$O:$O,$B$2)</f>
        <v>0</v>
      </c>
      <c r="F14" s="264">
        <f>SUMIFS(Mapping!$A:$A,Mapping!$K:$K,F$1,Mapping!$M:$M,$A14,Mapping!$O:$O,$B$2)</f>
        <v>0</v>
      </c>
      <c r="G14" s="264">
        <f>SUMIFS(Mapping!$A:$A,Mapping!$K:$K,G$1,Mapping!$M:$M,$A14,Mapping!$O:$O,$B$2)</f>
        <v>0</v>
      </c>
      <c r="H14" s="320">
        <f t="shared" si="0"/>
        <v>0</v>
      </c>
      <c r="I14" s="97"/>
      <c r="J14" s="14" t="s">
        <v>113</v>
      </c>
      <c r="L14" s="264">
        <f>SUMIFS(Mapping!$B:$B,Mapping!$K:$K,L$1,Mapping!$M:$M,$A14,Mapping!$O:$O,$B$2)</f>
        <v>0</v>
      </c>
      <c r="M14" s="264">
        <f>SUMIFS(Mapping!$B:$B,Mapping!$K:$K,M$1,Mapping!$M:$M,$A14,Mapping!$O:$O,$B$2)</f>
        <v>0</v>
      </c>
      <c r="N14" s="264">
        <f>SUMIFS(Mapping!$B:$B,Mapping!$K:$K,N$1,Mapping!$M:$M,$A14,Mapping!$O:$O,$B$2)</f>
        <v>0</v>
      </c>
      <c r="O14" s="264">
        <f>SUMIFS(Mapping!$B:$B,Mapping!$K:$K,O$1,Mapping!$M:$M,$A14,Mapping!$O:$O,$B$2)</f>
        <v>0</v>
      </c>
      <c r="P14" s="320">
        <f t="shared" si="1"/>
        <v>0</v>
      </c>
    </row>
    <row r="15" spans="1:16" ht="15.75" customHeight="1" x14ac:dyDescent="0.25">
      <c r="A15" s="116" t="s">
        <v>119</v>
      </c>
      <c r="B15" s="98" t="s">
        <v>119</v>
      </c>
      <c r="D15" s="264">
        <f>SUMIFS(Mapping!$A:$A,Mapping!$K:$K,D$1,Mapping!$M:$M,$A15,Mapping!$O:$O,$B$2)</f>
        <v>0</v>
      </c>
      <c r="E15" s="264">
        <f>SUMIFS(Mapping!$A:$A,Mapping!$K:$K,E$1,Mapping!$M:$M,$A15,Mapping!$O:$O,$B$2)</f>
        <v>0</v>
      </c>
      <c r="F15" s="264">
        <f>SUMIFS(Mapping!$A:$A,Mapping!$K:$K,F$1,Mapping!$M:$M,$A15,Mapping!$O:$O,$B$2)</f>
        <v>0</v>
      </c>
      <c r="G15" s="264">
        <f>SUMIFS(Mapping!$A:$A,Mapping!$K:$K,G$1,Mapping!$M:$M,$A15,Mapping!$O:$O,$B$2)</f>
        <v>0</v>
      </c>
      <c r="H15" s="320">
        <f t="shared" si="0"/>
        <v>0</v>
      </c>
      <c r="I15" s="97"/>
      <c r="J15" s="98" t="s">
        <v>119</v>
      </c>
      <c r="L15" s="264">
        <f>SUMIFS(Mapping!$B:$B,Mapping!$K:$K,L$1,Mapping!$M:$M,$A15,Mapping!$O:$O,$B$2)</f>
        <v>0</v>
      </c>
      <c r="M15" s="264">
        <f>SUMIFS(Mapping!$B:$B,Mapping!$K:$K,M$1,Mapping!$M:$M,$A15,Mapping!$O:$O,$B$2)</f>
        <v>0</v>
      </c>
      <c r="N15" s="264">
        <f>SUMIFS(Mapping!$B:$B,Mapping!$K:$K,N$1,Mapping!$M:$M,$A15,Mapping!$O:$O,$B$2)</f>
        <v>0</v>
      </c>
      <c r="O15" s="264">
        <f>SUMIFS(Mapping!$B:$B,Mapping!$K:$K,O$1,Mapping!$M:$M,$A15,Mapping!$O:$O,$B$2)</f>
        <v>0</v>
      </c>
      <c r="P15" s="320">
        <f t="shared" si="1"/>
        <v>0</v>
      </c>
    </row>
    <row r="16" spans="1:16" ht="15.75" customHeight="1" x14ac:dyDescent="0.25">
      <c r="A16" s="98" t="s">
        <v>597</v>
      </c>
      <c r="B16" s="98" t="s">
        <v>2916</v>
      </c>
      <c r="D16" s="264">
        <f>SUMIFS(Mapping!$A:$A,Mapping!$K:$K,D$1,Mapping!$M:$M,$A16,Mapping!$O:$O,$B$2)</f>
        <v>0</v>
      </c>
      <c r="E16" s="264">
        <f>SUMIFS(Mapping!$A:$A,Mapping!$K:$K,E$1,Mapping!$M:$M,$A16,Mapping!$O:$O,$B$2)</f>
        <v>0</v>
      </c>
      <c r="F16" s="264">
        <f>SUMIFS(Mapping!$A:$A,Mapping!$K:$K,F$1,Mapping!$M:$M,$A16,Mapping!$O:$O,$B$2)</f>
        <v>0</v>
      </c>
      <c r="G16" s="264">
        <f>SUMIFS(Mapping!$A:$A,Mapping!$K:$K,G$1,Mapping!$M:$M,$A16,Mapping!$O:$O,$B$2)</f>
        <v>0</v>
      </c>
      <c r="H16" s="320">
        <f t="shared" si="0"/>
        <v>0</v>
      </c>
      <c r="I16" s="97"/>
      <c r="J16" s="98" t="s">
        <v>2916</v>
      </c>
      <c r="L16" s="264">
        <f>SUMIFS(Mapping!$B:$B,Mapping!$K:$K,L$1,Mapping!$M:$M,$A16,Mapping!$O:$O,$B$2)</f>
        <v>0</v>
      </c>
      <c r="M16" s="264">
        <f>SUMIFS(Mapping!$B:$B,Mapping!$K:$K,M$1,Mapping!$M:$M,$A16,Mapping!$O:$O,$B$2)</f>
        <v>0</v>
      </c>
      <c r="N16" s="264">
        <f>SUMIFS(Mapping!$B:$B,Mapping!$K:$K,N$1,Mapping!$M:$M,$A16,Mapping!$O:$O,$B$2)</f>
        <v>0</v>
      </c>
      <c r="O16" s="264">
        <f>SUMIFS(Mapping!$B:$B,Mapping!$K:$K,O$1,Mapping!$M:$M,$A16,Mapping!$O:$O,$B$2)</f>
        <v>0</v>
      </c>
      <c r="P16" s="320">
        <f t="shared" si="1"/>
        <v>0</v>
      </c>
    </row>
    <row r="17" spans="1:16" ht="15.75" customHeight="1" thickBot="1" x14ac:dyDescent="0.3">
      <c r="A17" s="98" t="s">
        <v>600</v>
      </c>
      <c r="B17" s="98" t="s">
        <v>2917</v>
      </c>
      <c r="D17" s="264">
        <f>SUMIFS(Mapping!$A:$A,Mapping!$K:$K,D$1,Mapping!$M:$M,$A17,Mapping!$O:$O,$B$2)</f>
        <v>0</v>
      </c>
      <c r="E17" s="264">
        <f>SUMIFS(Mapping!$A:$A,Mapping!$K:$K,E$1,Mapping!$M:$M,$A17,Mapping!$O:$O,$B$2)</f>
        <v>0</v>
      </c>
      <c r="F17" s="264">
        <f>SUMIFS(Mapping!$A:$A,Mapping!$K:$K,F$1,Mapping!$M:$M,$A17,Mapping!$O:$O,$B$2)</f>
        <v>0</v>
      </c>
      <c r="G17" s="264">
        <f>SUMIFS(Mapping!$A:$A,Mapping!$K:$K,G$1,Mapping!$M:$M,$A17,Mapping!$O:$O,$B$2)</f>
        <v>0</v>
      </c>
      <c r="H17" s="320">
        <f t="shared" si="0"/>
        <v>0</v>
      </c>
      <c r="I17" s="97"/>
      <c r="J17" s="98" t="s">
        <v>2917</v>
      </c>
      <c r="L17" s="264">
        <f>SUMIFS(Mapping!$B:$B,Mapping!$K:$K,L$1,Mapping!$M:$M,$A17,Mapping!$O:$O,$B$2)</f>
        <v>0</v>
      </c>
      <c r="M17" s="264">
        <f>SUMIFS(Mapping!$B:$B,Mapping!$K:$K,M$1,Mapping!$M:$M,$A17,Mapping!$O:$O,$B$2)</f>
        <v>0</v>
      </c>
      <c r="N17" s="264">
        <f>SUMIFS(Mapping!$B:$B,Mapping!$K:$K,N$1,Mapping!$M:$M,$A17,Mapping!$O:$O,$B$2)</f>
        <v>0</v>
      </c>
      <c r="O17" s="264">
        <f>SUMIFS(Mapping!$B:$B,Mapping!$K:$K,O$1,Mapping!$M:$M,$A17,Mapping!$O:$O,$B$2)</f>
        <v>0</v>
      </c>
      <c r="P17" s="320">
        <f t="shared" si="1"/>
        <v>0</v>
      </c>
    </row>
    <row r="18" spans="1:16" ht="13.5" thickBot="1" x14ac:dyDescent="0.3">
      <c r="B18" s="14" t="str">
        <f>"At 31 August "&amp;Refs!B7</f>
        <v>At 31 August 2024</v>
      </c>
      <c r="D18" s="334">
        <f>SUM(D9:D17)</f>
        <v>0</v>
      </c>
      <c r="E18" s="334">
        <f>SUM(E9:E17)</f>
        <v>0</v>
      </c>
      <c r="F18" s="334">
        <f>SUM(F9:F17)</f>
        <v>0</v>
      </c>
      <c r="G18" s="334">
        <f>SUM(G9:G17)</f>
        <v>0</v>
      </c>
      <c r="H18" s="335">
        <f>SUM(H9:H17)</f>
        <v>0</v>
      </c>
      <c r="I18" s="97"/>
      <c r="J18" s="14" t="str">
        <f>"At 31 August "&amp;Refs!B8</f>
        <v>At 31 August 2023</v>
      </c>
      <c r="L18" s="334">
        <f>SUM(L9:L17)</f>
        <v>0</v>
      </c>
      <c r="M18" s="334">
        <f>SUM(M9:M17)</f>
        <v>0</v>
      </c>
      <c r="N18" s="334">
        <f>SUM(N9:N17)</f>
        <v>0</v>
      </c>
      <c r="O18" s="334">
        <f>SUM(O9:O17)</f>
        <v>0</v>
      </c>
      <c r="P18" s="335">
        <f>SUM(P9:P17)</f>
        <v>0</v>
      </c>
    </row>
    <row r="19" spans="1:16" ht="15.75" customHeight="1" x14ac:dyDescent="0.25">
      <c r="B19" s="14"/>
      <c r="D19" s="288"/>
      <c r="E19" s="288"/>
      <c r="F19" s="288"/>
      <c r="G19" s="288"/>
      <c r="H19" s="288"/>
      <c r="I19" s="97"/>
      <c r="J19" s="14"/>
      <c r="L19" s="320"/>
      <c r="M19" s="320"/>
      <c r="N19" s="320"/>
      <c r="O19" s="320"/>
      <c r="P19" s="320"/>
    </row>
    <row r="20" spans="1:16" ht="15.75" customHeight="1" x14ac:dyDescent="0.25">
      <c r="B20" s="14"/>
      <c r="D20" s="288"/>
      <c r="E20" s="288"/>
      <c r="F20" s="288"/>
      <c r="G20" s="288"/>
      <c r="H20" s="288"/>
      <c r="I20" s="97"/>
      <c r="J20" s="14"/>
      <c r="L20" s="320"/>
      <c r="M20" s="320"/>
      <c r="N20" s="320"/>
      <c r="O20" s="320"/>
      <c r="P20" s="320"/>
    </row>
    <row r="21" spans="1:16" ht="15.75" customHeight="1" x14ac:dyDescent="0.25">
      <c r="B21" s="30" t="s">
        <v>2588</v>
      </c>
      <c r="D21" s="288"/>
      <c r="E21" s="288"/>
      <c r="F21" s="288"/>
      <c r="G21" s="288"/>
      <c r="H21" s="288"/>
      <c r="I21" s="97"/>
      <c r="J21" s="30" t="s">
        <v>2588</v>
      </c>
      <c r="L21" s="320"/>
      <c r="M21" s="320"/>
      <c r="N21" s="320"/>
      <c r="O21" s="320"/>
      <c r="P21" s="320"/>
    </row>
    <row r="22" spans="1:16" ht="15.75" customHeight="1" x14ac:dyDescent="0.25">
      <c r="A22" s="97" t="s">
        <v>134</v>
      </c>
      <c r="B22" s="14" t="str">
        <f>"At 1 September "&amp;Refs!B8</f>
        <v>At 1 September 2023</v>
      </c>
      <c r="D22" s="264">
        <f>-SUMIFS(Mapping!$A:$A,Mapping!$K:$K,D$1,Mapping!$M:$M,$A22,Mapping!$O:$O,$B$2)</f>
        <v>0</v>
      </c>
      <c r="E22" s="264">
        <f>-SUMIFS(Mapping!$A:$A,Mapping!$K:$K,E$1,Mapping!$M:$M,$A22,Mapping!$O:$O,$B$2)</f>
        <v>0</v>
      </c>
      <c r="F22" s="264">
        <f>-SUMIFS(Mapping!$A:$A,Mapping!$K:$K,F$1,Mapping!$M:$M,$A22,Mapping!$O:$O,$B$2)</f>
        <v>0</v>
      </c>
      <c r="G22" s="264">
        <f>-SUMIFS(Mapping!$A:$A,Mapping!$K:$K,G$1,Mapping!$M:$M,$A22,Mapping!$O:$O,$B$2)</f>
        <v>0</v>
      </c>
      <c r="H22" s="320">
        <f>SUM(D22:G22)</f>
        <v>0</v>
      </c>
      <c r="I22" s="97"/>
      <c r="J22" s="14" t="str">
        <f>"At 1 September "&amp;Refs!B9</f>
        <v>At 1 September 2022</v>
      </c>
      <c r="L22" s="264">
        <f>-SUMIFS(Mapping!$B:$B,Mapping!$K:$K,L$1,Mapping!$M:$M,$A22,Mapping!$O:$O,$B$2)</f>
        <v>0</v>
      </c>
      <c r="M22" s="264">
        <f>-SUMIFS(Mapping!$B:$B,Mapping!$K:$K,M$1,Mapping!$M:$M,$A22)</f>
        <v>0</v>
      </c>
      <c r="N22" s="264">
        <f>-SUMIFS(Mapping!$B:$B,Mapping!$K:$K,N$1,Mapping!$M:$M,$A22)</f>
        <v>0</v>
      </c>
      <c r="O22" s="264">
        <f>-SUMIFS(Mapping!$B:$B,Mapping!$K:$K,O$1,Mapping!$M:$M,$A22)</f>
        <v>0</v>
      </c>
      <c r="P22" s="320">
        <f>SUM(L22:O22)</f>
        <v>0</v>
      </c>
    </row>
    <row r="23" spans="1:16" ht="15.75" customHeight="1" x14ac:dyDescent="0.25">
      <c r="A23" s="14" t="s">
        <v>607</v>
      </c>
      <c r="B23" s="14" t="s">
        <v>607</v>
      </c>
      <c r="D23" s="264">
        <f>-SUMIFS(Mapping!$A:$A,Mapping!$K:$K,D$1,Mapping!$M:$M,$A23,Mapping!$O:$O,$B$2)</f>
        <v>0</v>
      </c>
      <c r="E23" s="264">
        <f>-SUMIFS(Mapping!$A:$A,Mapping!$K:$K,E$1,Mapping!$M:$M,$A23,Mapping!$O:$O,$B$2)</f>
        <v>0</v>
      </c>
      <c r="F23" s="264">
        <f>-SUMIFS(Mapping!$A:$A,Mapping!$K:$K,F$1,Mapping!$M:$M,$A23,Mapping!$O:$O,$B$2)</f>
        <v>0</v>
      </c>
      <c r="G23" s="264">
        <f>-SUMIFS(Mapping!$A:$A,Mapping!$K:$K,G$1,Mapping!$M:$M,$A23,Mapping!$O:$O,$B$2)</f>
        <v>0</v>
      </c>
      <c r="H23" s="320">
        <f t="shared" ref="H23:H29" si="2">SUM(D23:G23)</f>
        <v>0</v>
      </c>
      <c r="I23" s="97"/>
      <c r="J23" s="14" t="s">
        <v>607</v>
      </c>
      <c r="L23" s="264">
        <f>-SUMIFS(Mapping!$B:$B,Mapping!$K:$K,L$1,Mapping!$M:$M,$A23)</f>
        <v>0</v>
      </c>
      <c r="M23" s="264">
        <f>-SUMIFS(Mapping!$B:$B,Mapping!$K:$K,M$1,Mapping!$M:$M,$A23)</f>
        <v>0</v>
      </c>
      <c r="N23" s="264">
        <f>-SUMIFS(Mapping!$B:$B,Mapping!$K:$K,N$1,Mapping!$M:$M,$A23)</f>
        <v>0</v>
      </c>
      <c r="O23" s="264">
        <f>-SUMIFS(Mapping!$B:$B,Mapping!$K:$K,O$1,Mapping!$M:$M,$A23)</f>
        <v>0</v>
      </c>
      <c r="P23" s="320">
        <f t="shared" ref="P23:P29" si="3">SUM(L23:O23)</f>
        <v>0</v>
      </c>
    </row>
    <row r="24" spans="1:16" ht="15.75" customHeight="1" x14ac:dyDescent="0.25">
      <c r="A24" s="98" t="s">
        <v>257</v>
      </c>
      <c r="B24" s="98" t="s">
        <v>2930</v>
      </c>
      <c r="D24" s="264">
        <f>-SUMIFS(Mapping!$A:$A,Mapping!$K:$K,D$1,Mapping!$M:$M,$A24,Mapping!$O:$O,$B$2)</f>
        <v>0</v>
      </c>
      <c r="E24" s="264">
        <f>-SUMIFS(Mapping!$A:$A,Mapping!$K:$K,E$1,Mapping!$M:$M,$A24,Mapping!$O:$O,$B$2)</f>
        <v>0</v>
      </c>
      <c r="F24" s="264">
        <f>-SUMIFS(Mapping!$A:$A,Mapping!$K:$K,F$1,Mapping!$M:$M,$A24,Mapping!$O:$O,$B$2)</f>
        <v>0</v>
      </c>
      <c r="G24" s="264">
        <f>-SUMIFS(Mapping!$A:$A,Mapping!$K:$K,G$1,Mapping!$M:$M,$A24,Mapping!$O:$O,$B$2)</f>
        <v>0</v>
      </c>
      <c r="H24" s="320">
        <f t="shared" si="2"/>
        <v>0</v>
      </c>
      <c r="I24" s="97"/>
      <c r="J24" s="98" t="s">
        <v>2930</v>
      </c>
      <c r="L24" s="264">
        <f>-SUMIFS(Mapping!$B:$B,Mapping!$K:$K,L$1,Mapping!$M:$M,$A24)</f>
        <v>0</v>
      </c>
      <c r="M24" s="264">
        <f>-SUMIFS(Mapping!$B:$B,Mapping!$K:$K,M$1,Mapping!$M:$M,$A24)</f>
        <v>0</v>
      </c>
      <c r="N24" s="264">
        <f>-SUMIFS(Mapping!$B:$B,Mapping!$K:$K,N$1,Mapping!$M:$M,$A24)</f>
        <v>0</v>
      </c>
      <c r="O24" s="264">
        <f>-SUMIFS(Mapping!$B:$B,Mapping!$K:$K,O$1,Mapping!$M:$M,$A24)</f>
        <v>0</v>
      </c>
      <c r="P24" s="320">
        <f t="shared" si="3"/>
        <v>0</v>
      </c>
    </row>
    <row r="25" spans="1:16" ht="15.75" customHeight="1" x14ac:dyDescent="0.25">
      <c r="A25" s="98" t="s">
        <v>817</v>
      </c>
      <c r="B25" s="98" t="s">
        <v>2931</v>
      </c>
      <c r="D25" s="264">
        <f>-SUMIFS(Mapping!$A:$A,Mapping!$K:$K,D$1,Mapping!$M:$M,$A25,Mapping!$O:$O,$B$2)</f>
        <v>0</v>
      </c>
      <c r="E25" s="264">
        <f>-SUMIFS(Mapping!$A:$A,Mapping!$K:$K,E$1,Mapping!$M:$M,$A25,Mapping!$O:$O,$B$2)</f>
        <v>0</v>
      </c>
      <c r="F25" s="264">
        <f>-SUMIFS(Mapping!$A:$A,Mapping!$K:$K,F$1,Mapping!$M:$M,$A25,Mapping!$O:$O,$B$2)</f>
        <v>0</v>
      </c>
      <c r="G25" s="264">
        <f>-SUMIFS(Mapping!$A:$A,Mapping!$K:$K,G$1,Mapping!$M:$M,$A25,Mapping!$O:$O,$B$2)</f>
        <v>0</v>
      </c>
      <c r="H25" s="320">
        <f t="shared" si="2"/>
        <v>0</v>
      </c>
      <c r="I25" s="97"/>
      <c r="J25" s="98" t="s">
        <v>2931</v>
      </c>
      <c r="L25" s="264">
        <f>-SUMIFS(Mapping!$B:$B,Mapping!$K:$K,L$1,Mapping!$M:$M,$A25)</f>
        <v>0</v>
      </c>
      <c r="M25" s="264">
        <f>-SUMIFS(Mapping!$B:$B,Mapping!$K:$K,M$1,Mapping!$M:$M,$A25)</f>
        <v>0</v>
      </c>
      <c r="N25" s="264">
        <f>-SUMIFS(Mapping!$B:$B,Mapping!$K:$K,N$1,Mapping!$M:$M,$A25)</f>
        <v>0</v>
      </c>
      <c r="O25" s="264">
        <f>-SUMIFS(Mapping!$B:$B,Mapping!$K:$K,O$1,Mapping!$M:$M,$A25)</f>
        <v>0</v>
      </c>
      <c r="P25" s="320">
        <f t="shared" si="3"/>
        <v>0</v>
      </c>
    </row>
    <row r="26" spans="1:16" ht="15.75" customHeight="1" x14ac:dyDescent="0.25">
      <c r="A26" s="14" t="s">
        <v>615</v>
      </c>
      <c r="B26" s="14" t="s">
        <v>113</v>
      </c>
      <c r="D26" s="264">
        <f>-SUMIFS(Mapping!$A:$A,Mapping!$K:$K,D$1,Mapping!$M:$M,$A26,Mapping!$O:$O,$B$2)</f>
        <v>0</v>
      </c>
      <c r="E26" s="264">
        <f>-SUMIFS(Mapping!$A:$A,Mapping!$K:$K,E$1,Mapping!$M:$M,$A26,Mapping!$O:$O,$B$2)</f>
        <v>0</v>
      </c>
      <c r="F26" s="264">
        <f>-SUMIFS(Mapping!$A:$A,Mapping!$K:$K,F$1,Mapping!$M:$M,$A26,Mapping!$O:$O,$B$2)</f>
        <v>0</v>
      </c>
      <c r="G26" s="264">
        <f>-SUMIFS(Mapping!$A:$A,Mapping!$K:$K,G$1,Mapping!$M:$M,$A26,Mapping!$O:$O,$B$2)</f>
        <v>0</v>
      </c>
      <c r="H26" s="320">
        <f t="shared" si="2"/>
        <v>0</v>
      </c>
      <c r="I26" s="97"/>
      <c r="J26" s="14" t="s">
        <v>113</v>
      </c>
      <c r="L26" s="264">
        <f>-SUMIFS(Mapping!$B:$B,Mapping!$K:$K,L$1,Mapping!$M:$M,$A26)</f>
        <v>0</v>
      </c>
      <c r="M26" s="264">
        <f>-SUMIFS(Mapping!$B:$B,Mapping!$K:$K,M$1,Mapping!$M:$M,$A26)</f>
        <v>0</v>
      </c>
      <c r="N26" s="264">
        <f>-SUMIFS(Mapping!$B:$B,Mapping!$K:$K,N$1,Mapping!$M:$M,$A26)</f>
        <v>0</v>
      </c>
      <c r="O26" s="264">
        <f>-SUMIFS(Mapping!$B:$B,Mapping!$K:$K,O$1,Mapping!$M:$M,$A26)</f>
        <v>0</v>
      </c>
      <c r="P26" s="320">
        <f t="shared" si="3"/>
        <v>0</v>
      </c>
    </row>
    <row r="27" spans="1:16" ht="15.75" customHeight="1" x14ac:dyDescent="0.25">
      <c r="A27" s="99" t="s">
        <v>611</v>
      </c>
      <c r="B27" s="98" t="s">
        <v>2921</v>
      </c>
      <c r="D27" s="264">
        <f>-SUMIFS(Mapping!$A:$A,Mapping!$K:$K,D$1,Mapping!$M:$M,$A27,Mapping!$O:$O,$B$2)</f>
        <v>0</v>
      </c>
      <c r="E27" s="264">
        <f>-SUMIFS(Mapping!$A:$A,Mapping!$K:$K,E$1,Mapping!$M:$M,$A27,Mapping!$O:$O,$B$2)</f>
        <v>0</v>
      </c>
      <c r="F27" s="264">
        <f>-SUMIFS(Mapping!$A:$A,Mapping!$K:$K,F$1,Mapping!$M:$M,$A27,Mapping!$O:$O,$B$2)</f>
        <v>0</v>
      </c>
      <c r="G27" s="264">
        <f>-SUMIFS(Mapping!$A:$A,Mapping!$K:$K,G$1,Mapping!$M:$M,$A27,Mapping!$O:$O,$B$2)</f>
        <v>0</v>
      </c>
      <c r="H27" s="320">
        <f t="shared" si="2"/>
        <v>0</v>
      </c>
      <c r="I27" s="97"/>
      <c r="J27" s="98" t="s">
        <v>2921</v>
      </c>
      <c r="L27" s="264">
        <f>-SUMIFS(Mapping!$B:$B,Mapping!$K:$K,L$1,Mapping!$M:$M,$A27)</f>
        <v>0</v>
      </c>
      <c r="M27" s="264">
        <f>-SUMIFS(Mapping!$B:$B,Mapping!$K:$K,M$1,Mapping!$M:$M,$A27)</f>
        <v>0</v>
      </c>
      <c r="N27" s="264">
        <f>-SUMIFS(Mapping!$B:$B,Mapping!$K:$K,N$1,Mapping!$M:$M,$A27)</f>
        <v>0</v>
      </c>
      <c r="O27" s="264">
        <f>-SUMIFS(Mapping!$B:$B,Mapping!$K:$K,O$1,Mapping!$M:$M,$A27)</f>
        <v>0</v>
      </c>
      <c r="P27" s="320">
        <f t="shared" si="3"/>
        <v>0</v>
      </c>
    </row>
    <row r="28" spans="1:16" ht="15.75" customHeight="1" x14ac:dyDescent="0.25">
      <c r="A28" s="97" t="s">
        <v>622</v>
      </c>
      <c r="B28" s="98" t="s">
        <v>2916</v>
      </c>
      <c r="D28" s="264">
        <f>-SUMIFS(Mapping!$A:$A,Mapping!$K:$K,D$1,Mapping!$M:$M,$A28,Mapping!$O:$O,$B$2)</f>
        <v>0</v>
      </c>
      <c r="E28" s="264">
        <f>-SUMIFS(Mapping!$A:$A,Mapping!$K:$K,E$1,Mapping!$M:$M,$A28,Mapping!$O:$O,$B$2)</f>
        <v>0</v>
      </c>
      <c r="F28" s="264">
        <f>-SUMIFS(Mapping!$A:$A,Mapping!$K:$K,F$1,Mapping!$M:$M,$A28,Mapping!$O:$O,$B$2)</f>
        <v>0</v>
      </c>
      <c r="G28" s="264">
        <f>-SUMIFS(Mapping!$A:$A,Mapping!$K:$K,G$1,Mapping!$M:$M,$A28,Mapping!$O:$O,$B$2)</f>
        <v>0</v>
      </c>
      <c r="H28" s="320">
        <f t="shared" si="2"/>
        <v>0</v>
      </c>
      <c r="I28" s="97"/>
      <c r="J28" s="98" t="s">
        <v>2916</v>
      </c>
      <c r="L28" s="264">
        <f>-SUMIFS(Mapping!$B:$B,Mapping!$K:$K,L$1,Mapping!$M:$M,$A28)</f>
        <v>0</v>
      </c>
      <c r="M28" s="264">
        <f>-SUMIFS(Mapping!$B:$B,Mapping!$K:$K,M$1,Mapping!$M:$M,$A28)</f>
        <v>0</v>
      </c>
      <c r="N28" s="264">
        <f>-SUMIFS(Mapping!$B:$B,Mapping!$K:$K,N$1,Mapping!$M:$M,$A28)</f>
        <v>0</v>
      </c>
      <c r="O28" s="264">
        <f>-SUMIFS(Mapping!$B:$B,Mapping!$K:$K,O$1,Mapping!$M:$M,$A28)</f>
        <v>0</v>
      </c>
      <c r="P28" s="320">
        <f t="shared" si="3"/>
        <v>0</v>
      </c>
    </row>
    <row r="29" spans="1:16" ht="15.75" customHeight="1" thickBot="1" x14ac:dyDescent="0.3">
      <c r="A29" s="98" t="s">
        <v>626</v>
      </c>
      <c r="B29" s="98" t="s">
        <v>2917</v>
      </c>
      <c r="D29" s="264">
        <f>-SUMIFS(Mapping!$A:$A,Mapping!$K:$K,D$1,Mapping!$M:$M,$A29,Mapping!$O:$O,$B$2)</f>
        <v>0</v>
      </c>
      <c r="E29" s="264">
        <f>-SUMIFS(Mapping!$A:$A,Mapping!$K:$K,E$1,Mapping!$M:$M,$A29,Mapping!$O:$O,$B$2)</f>
        <v>0</v>
      </c>
      <c r="F29" s="264">
        <f>-SUMIFS(Mapping!$A:$A,Mapping!$K:$K,F$1,Mapping!$M:$M,$A29,Mapping!$O:$O,$B$2)</f>
        <v>0</v>
      </c>
      <c r="G29" s="264">
        <f>-SUMIFS(Mapping!$A:$A,Mapping!$K:$K,G$1,Mapping!$M:$M,$A29,Mapping!$O:$O,$B$2)</f>
        <v>0</v>
      </c>
      <c r="H29" s="320">
        <f t="shared" si="2"/>
        <v>0</v>
      </c>
      <c r="I29" s="97"/>
      <c r="J29" s="98" t="s">
        <v>2917</v>
      </c>
      <c r="L29" s="322">
        <f>-SUMIFS(Mapping!$B:$B,Mapping!$K:$K,L$1,Mapping!$M:$M,$A29)</f>
        <v>0</v>
      </c>
      <c r="M29" s="322">
        <f>-SUMIFS(Mapping!$B:$B,Mapping!$K:$K,M$1,Mapping!$M:$M,$A29)</f>
        <v>0</v>
      </c>
      <c r="N29" s="322">
        <f>-SUMIFS(Mapping!$B:$B,Mapping!$K:$K,N$1,Mapping!$M:$M,$A29)</f>
        <v>0</v>
      </c>
      <c r="O29" s="322">
        <f>-SUMIFS(Mapping!$B:$B,Mapping!$K:$K,O$1,Mapping!$M:$M,$A29)</f>
        <v>0</v>
      </c>
      <c r="P29" s="320">
        <f t="shared" si="3"/>
        <v>0</v>
      </c>
    </row>
    <row r="30" spans="1:16" ht="15.75" customHeight="1" thickBot="1" x14ac:dyDescent="0.3">
      <c r="B30" s="14" t="str">
        <f>"At 31 August "&amp;Refs!B7</f>
        <v>At 31 August 2024</v>
      </c>
      <c r="D30" s="334">
        <f>SUM(D22:D29)</f>
        <v>0</v>
      </c>
      <c r="E30" s="334">
        <f>SUM(E22:E29)</f>
        <v>0</v>
      </c>
      <c r="F30" s="334">
        <f>SUM(F22:F29)</f>
        <v>0</v>
      </c>
      <c r="G30" s="334">
        <f>SUM(G22:G29)</f>
        <v>0</v>
      </c>
      <c r="H30" s="335">
        <f>SUM(H22:H29)</f>
        <v>0</v>
      </c>
      <c r="I30" s="97"/>
      <c r="J30" s="14" t="str">
        <f>"At 31 August "&amp;Refs!B8</f>
        <v>At 31 August 2023</v>
      </c>
      <c r="L30" s="334">
        <f>SUM(L22:L29)</f>
        <v>0</v>
      </c>
      <c r="M30" s="334">
        <f>SUM(M22:M29)</f>
        <v>0</v>
      </c>
      <c r="N30" s="334">
        <f>SUM(N22:N29)</f>
        <v>0</v>
      </c>
      <c r="O30" s="334">
        <f>SUM(O22:O29)</f>
        <v>0</v>
      </c>
      <c r="P30" s="335">
        <f>SUM(P22:P29)</f>
        <v>0</v>
      </c>
    </row>
    <row r="31" spans="1:16" ht="15.75" customHeight="1" x14ac:dyDescent="0.25">
      <c r="B31" s="14"/>
      <c r="D31" s="320"/>
      <c r="E31" s="320"/>
      <c r="F31" s="320"/>
      <c r="G31" s="320"/>
      <c r="H31" s="320"/>
      <c r="I31" s="97"/>
      <c r="J31" s="14"/>
      <c r="L31" s="320"/>
      <c r="M31" s="320"/>
      <c r="N31" s="320"/>
      <c r="O31" s="320"/>
      <c r="P31" s="320"/>
    </row>
    <row r="32" spans="1:16" ht="15.75" customHeight="1" x14ac:dyDescent="0.25">
      <c r="B32" s="30" t="s">
        <v>2922</v>
      </c>
      <c r="D32" s="320"/>
      <c r="E32" s="320"/>
      <c r="F32" s="320"/>
      <c r="G32" s="320"/>
      <c r="H32" s="320"/>
      <c r="I32" s="97"/>
      <c r="J32" s="30" t="s">
        <v>2922</v>
      </c>
      <c r="L32" s="320"/>
      <c r="M32" s="320"/>
      <c r="N32" s="320"/>
      <c r="O32" s="320"/>
      <c r="P32" s="320"/>
    </row>
    <row r="33" spans="2:16" ht="15.75" customHeight="1" x14ac:dyDescent="0.25">
      <c r="B33" s="14" t="str">
        <f>"At 31 August "&amp;Refs!B8</f>
        <v>At 31 August 2023</v>
      </c>
      <c r="D33" s="264">
        <f>+D9-D22</f>
        <v>0</v>
      </c>
      <c r="E33" s="264">
        <f>+E9-E22</f>
        <v>0</v>
      </c>
      <c r="F33" s="264">
        <f>+F9-F22</f>
        <v>0</v>
      </c>
      <c r="G33" s="264">
        <f>+G9-G22</f>
        <v>0</v>
      </c>
      <c r="H33" s="264">
        <f>+H9-H22</f>
        <v>0</v>
      </c>
      <c r="I33" s="97"/>
      <c r="J33" s="14" t="str">
        <f>"At 31 August "&amp;Refs!B9</f>
        <v>At 31 August 2022</v>
      </c>
      <c r="L33" s="264">
        <f>+L9-L22</f>
        <v>0</v>
      </c>
      <c r="M33" s="264">
        <f>+M9-M22</f>
        <v>0</v>
      </c>
      <c r="N33" s="264">
        <f>+N9-N22</f>
        <v>0</v>
      </c>
      <c r="O33" s="264">
        <f>+O9-O22</f>
        <v>0</v>
      </c>
      <c r="P33" s="264">
        <f>+P9-P22</f>
        <v>0</v>
      </c>
    </row>
    <row r="34" spans="2:16" ht="15.75" customHeight="1" thickBot="1" x14ac:dyDescent="0.3">
      <c r="B34" s="14" t="str">
        <f>"At 31 August "&amp;Refs!B7</f>
        <v>At 31 August 2024</v>
      </c>
      <c r="D34" s="321">
        <f>D18-D30</f>
        <v>0</v>
      </c>
      <c r="E34" s="321">
        <f>E18-E30</f>
        <v>0</v>
      </c>
      <c r="F34" s="321">
        <f>F18-F30</f>
        <v>0</v>
      </c>
      <c r="G34" s="321">
        <f>G18-G30</f>
        <v>0</v>
      </c>
      <c r="H34" s="321">
        <f>H18-H30</f>
        <v>0</v>
      </c>
      <c r="I34" s="97"/>
      <c r="J34" s="14" t="str">
        <f>"At 31 August "&amp;Refs!B8</f>
        <v>At 31 August 2023</v>
      </c>
      <c r="L34" s="321">
        <f>L18-L30</f>
        <v>0</v>
      </c>
      <c r="M34" s="321">
        <f>M18-M30</f>
        <v>0</v>
      </c>
      <c r="N34" s="321">
        <f>N18-N30</f>
        <v>0</v>
      </c>
      <c r="O34" s="321">
        <f>O18-O30</f>
        <v>0</v>
      </c>
      <c r="P34" s="321">
        <f>P18-P30</f>
        <v>0</v>
      </c>
    </row>
    <row r="35" spans="2:16" ht="15.75" customHeight="1" x14ac:dyDescent="0.25">
      <c r="H35" s="222"/>
      <c r="I35" s="97"/>
      <c r="P35" s="117"/>
    </row>
    <row r="36" spans="2:16" ht="15.75" customHeight="1" x14ac:dyDescent="0.35">
      <c r="D36" s="240" t="s">
        <v>2932</v>
      </c>
      <c r="L36" s="115" t="s">
        <v>2932</v>
      </c>
    </row>
    <row r="37" spans="2:16" ht="25" x14ac:dyDescent="0.35">
      <c r="D37" s="58" t="s">
        <v>3373</v>
      </c>
      <c r="E37" s="58" t="s">
        <v>3151</v>
      </c>
      <c r="F37" s="58" t="s">
        <v>3152</v>
      </c>
      <c r="G37" s="58" t="s">
        <v>3153</v>
      </c>
      <c r="H37" s="89" t="s">
        <v>2799</v>
      </c>
      <c r="L37" s="58" t="s">
        <v>3373</v>
      </c>
      <c r="M37" s="58" t="s">
        <v>3151</v>
      </c>
      <c r="N37" s="58" t="s">
        <v>3152</v>
      </c>
      <c r="O37" s="58" t="s">
        <v>3153</v>
      </c>
      <c r="P37" s="89" t="s">
        <v>2799</v>
      </c>
    </row>
    <row r="38" spans="2:16" ht="15.75" customHeight="1" x14ac:dyDescent="0.35">
      <c r="D38" s="237">
        <v>0</v>
      </c>
      <c r="E38" s="237">
        <v>0</v>
      </c>
      <c r="F38" s="237">
        <v>0</v>
      </c>
      <c r="G38" s="237">
        <v>0</v>
      </c>
      <c r="H38" s="209">
        <v>0</v>
      </c>
      <c r="L38" s="237">
        <v>0</v>
      </c>
      <c r="M38" s="237">
        <v>0</v>
      </c>
      <c r="N38" s="237">
        <v>0</v>
      </c>
      <c r="O38" s="237">
        <v>0</v>
      </c>
      <c r="P38" s="209">
        <v>0</v>
      </c>
    </row>
    <row r="39" spans="2:16" ht="15.75" customHeight="1" x14ac:dyDescent="0.35">
      <c r="B39" s="30" t="s">
        <v>2910</v>
      </c>
      <c r="D39" s="10"/>
      <c r="E39" s="10"/>
      <c r="F39" s="10"/>
      <c r="G39" s="10"/>
      <c r="H39" s="10"/>
      <c r="J39" s="30" t="s">
        <v>2910</v>
      </c>
      <c r="L39" s="10"/>
      <c r="M39" s="10"/>
      <c r="N39" s="10"/>
      <c r="O39" s="10"/>
      <c r="P39" s="10"/>
    </row>
    <row r="40" spans="2:16" ht="15.75" customHeight="1" x14ac:dyDescent="0.35">
      <c r="B40" s="14" t="str">
        <f>B9</f>
        <v>At 1 September 2023</v>
      </c>
      <c r="D40" s="264">
        <f>SUMIFS(Mapping!$A:$A,Mapping!$K:$K,D$2,Mapping!$M:$M,$A9,Mapping!$O:$O,$B$2)</f>
        <v>0</v>
      </c>
      <c r="E40" s="264">
        <f>SUMIFS(Mapping!$A:$A,Mapping!$K:$K,E$2,Mapping!$M:$M,$A9,Mapping!$O:$O,$B$2)</f>
        <v>0</v>
      </c>
      <c r="F40" s="264">
        <f>SUMIFS(Mapping!$A:$A,Mapping!$K:$K,F$2,Mapping!$M:$M,$A9,Mapping!$O:$O,$B$2)</f>
        <v>0</v>
      </c>
      <c r="G40" s="264">
        <f>SUMIFS(Mapping!$A:$A,Mapping!$K:$K,G$2,Mapping!$M:$M,$A9,Mapping!$O:$O,$B$2)</f>
        <v>0</v>
      </c>
      <c r="H40" s="320">
        <f>SUM(D40:G40)</f>
        <v>0</v>
      </c>
      <c r="J40" s="14" t="str">
        <f>J9</f>
        <v>At 1 September 2022</v>
      </c>
      <c r="L40" s="264">
        <f>SUMIFS(Mapping!$B:$B,Mapping!$K:$K,L$2,Mapping!$M:$M,$A9,Mapping!$O:$O,$B$2)</f>
        <v>0</v>
      </c>
      <c r="M40" s="264">
        <f>SUMIFS(Mapping!$B:$B,Mapping!$K:$K,M$2,Mapping!$M:$M,$A9,Mapping!$O:$O,$B$2)</f>
        <v>0</v>
      </c>
      <c r="N40" s="264">
        <f>SUMIFS(Mapping!$B:$B,Mapping!$K:$K,N$2,Mapping!$M:$M,$A9,Mapping!$O:$O,$B$2)</f>
        <v>0</v>
      </c>
      <c r="O40" s="264">
        <f>SUMIFS(Mapping!$B:$B,Mapping!$K:$K,O$2,Mapping!$M:$M,$A9,Mapping!$O:$O,$B$2)</f>
        <v>0</v>
      </c>
      <c r="P40" s="320">
        <f>SUM(L40:O40)</f>
        <v>0</v>
      </c>
    </row>
    <row r="41" spans="2:16" ht="15.75" customHeight="1" x14ac:dyDescent="0.35">
      <c r="B41" s="14" t="s">
        <v>2919</v>
      </c>
      <c r="D41" s="264">
        <f>SUMIFS(Mapping!$A:$A,Mapping!$K:$K,D$2,Mapping!$M:$M,$A10,Mapping!$O:$O,$B$2)</f>
        <v>0</v>
      </c>
      <c r="E41" s="264">
        <f>SUMIFS(Mapping!$A:$A,Mapping!$K:$K,E$2,Mapping!$M:$M,$A10,Mapping!$O:$O,$B$2)</f>
        <v>0</v>
      </c>
      <c r="F41" s="264">
        <f>SUMIFS(Mapping!$A:$A,Mapping!$K:$K,F$2,Mapping!$M:$M,$A10,Mapping!$O:$O,$B$2)</f>
        <v>0</v>
      </c>
      <c r="G41" s="264">
        <f>SUMIFS(Mapping!$A:$A,Mapping!$K:$K,G$2,Mapping!$M:$M,$A10,Mapping!$O:$O,$B$2)</f>
        <v>0</v>
      </c>
      <c r="H41" s="320">
        <f t="shared" ref="H41:H48" si="4">SUM(D41:G41)</f>
        <v>0</v>
      </c>
      <c r="J41" s="14" t="s">
        <v>2919</v>
      </c>
      <c r="L41" s="264">
        <f>SUMIFS(Mapping!$B:$B,Mapping!$K:$K,L$2,Mapping!$M:$M,$A10,Mapping!$O:$O,$B$2)</f>
        <v>0</v>
      </c>
      <c r="M41" s="264">
        <f>SUMIFS(Mapping!$B:$B,Mapping!$K:$K,M$2,Mapping!$M:$M,$A10,Mapping!$O:$O,$B$2)</f>
        <v>0</v>
      </c>
      <c r="N41" s="264">
        <f>SUMIFS(Mapping!$B:$B,Mapping!$K:$K,N$2,Mapping!$M:$M,$A10,Mapping!$O:$O,$B$2)</f>
        <v>0</v>
      </c>
      <c r="O41" s="264">
        <f>SUMIFS(Mapping!$B:$B,Mapping!$K:$K,O$2,Mapping!$M:$M,$A10,Mapping!$O:$O,$B$2)</f>
        <v>0</v>
      </c>
      <c r="P41" s="320">
        <f t="shared" ref="P41:P48" si="5">SUM(L41:O41)</f>
        <v>0</v>
      </c>
    </row>
    <row r="42" spans="2:16" ht="15.75" customHeight="1" x14ac:dyDescent="0.35">
      <c r="B42" s="14" t="s">
        <v>78</v>
      </c>
      <c r="D42" s="264">
        <f>SUMIFS(Mapping!$A:$A,Mapping!$K:$K,D$2,Mapping!$M:$M,$A11,Mapping!$O:$O,$B$2)</f>
        <v>0</v>
      </c>
      <c r="E42" s="264">
        <f>SUMIFS(Mapping!$A:$A,Mapping!$K:$K,E$2,Mapping!$M:$M,$A11,Mapping!$O:$O,$B$2)</f>
        <v>0</v>
      </c>
      <c r="F42" s="264">
        <f>SUMIFS(Mapping!$A:$A,Mapping!$K:$K,F$2,Mapping!$M:$M,$A11,Mapping!$O:$O,$B$2)</f>
        <v>0</v>
      </c>
      <c r="G42" s="264">
        <f>SUMIFS(Mapping!$A:$A,Mapping!$K:$K,G$2,Mapping!$M:$M,$A11,Mapping!$O:$O,$B$2)</f>
        <v>0</v>
      </c>
      <c r="H42" s="320">
        <f t="shared" si="4"/>
        <v>0</v>
      </c>
      <c r="J42" s="14" t="s">
        <v>78</v>
      </c>
      <c r="L42" s="264">
        <f>SUMIFS(Mapping!$B:$B,Mapping!$K:$K,L$2,Mapping!$M:$M,$A11,Mapping!$O:$O,$B$2)</f>
        <v>0</v>
      </c>
      <c r="M42" s="264">
        <f>SUMIFS(Mapping!$B:$B,Mapping!$K:$K,M$2,Mapping!$M:$M,$A11,Mapping!$O:$O,$B$2)</f>
        <v>0</v>
      </c>
      <c r="N42" s="264">
        <f>SUMIFS(Mapping!$B:$B,Mapping!$K:$K,N$2,Mapping!$M:$M,$A11,Mapping!$O:$O,$B$2)</f>
        <v>0</v>
      </c>
      <c r="O42" s="264">
        <f>SUMIFS(Mapping!$B:$B,Mapping!$K:$K,O$2,Mapping!$M:$M,$A11,Mapping!$O:$O,$B$2)</f>
        <v>0</v>
      </c>
      <c r="P42" s="320">
        <f t="shared" si="5"/>
        <v>0</v>
      </c>
    </row>
    <row r="43" spans="2:16" ht="15.75" customHeight="1" x14ac:dyDescent="0.35">
      <c r="B43" s="98" t="s">
        <v>93</v>
      </c>
      <c r="D43" s="264">
        <f>SUMIFS(Mapping!$A:$A,Mapping!$K:$K,D$2,Mapping!$M:$M,$A12,Mapping!$O:$O,$B$2)</f>
        <v>0</v>
      </c>
      <c r="E43" s="264">
        <f>SUMIFS(Mapping!$A:$A,Mapping!$K:$K,E$2,Mapping!$M:$M,$A12,Mapping!$O:$O,$B$2)</f>
        <v>0</v>
      </c>
      <c r="F43" s="264">
        <f>SUMIFS(Mapping!$A:$A,Mapping!$K:$K,F$2,Mapping!$M:$M,$A12,Mapping!$O:$O,$B$2)</f>
        <v>0</v>
      </c>
      <c r="G43" s="264">
        <f>SUMIFS(Mapping!$A:$A,Mapping!$K:$K,G$2,Mapping!$M:$M,$A12,Mapping!$O:$O,$B$2)</f>
        <v>0</v>
      </c>
      <c r="H43" s="320">
        <f t="shared" si="4"/>
        <v>0</v>
      </c>
      <c r="J43" s="98" t="s">
        <v>93</v>
      </c>
      <c r="L43" s="264">
        <f>SUMIFS(Mapping!$B:$B,Mapping!$K:$K,L$2,Mapping!$M:$M,$A12,Mapping!$O:$O,$B$2)</f>
        <v>0</v>
      </c>
      <c r="M43" s="264">
        <f>SUMIFS(Mapping!$B:$B,Mapping!$K:$K,M$2,Mapping!$M:$M,$A12,Mapping!$O:$O,$B$2)</f>
        <v>0</v>
      </c>
      <c r="N43" s="264">
        <f>SUMIFS(Mapping!$B:$B,Mapping!$K:$K,N$2,Mapping!$M:$M,$A12,Mapping!$O:$O,$B$2)</f>
        <v>0</v>
      </c>
      <c r="O43" s="264">
        <f>SUMIFS(Mapping!$B:$B,Mapping!$K:$K,O$2,Mapping!$M:$M,$A12,Mapping!$O:$O,$B$2)</f>
        <v>0</v>
      </c>
      <c r="P43" s="320">
        <f t="shared" si="5"/>
        <v>0</v>
      </c>
    </row>
    <row r="44" spans="2:16" ht="15.75" customHeight="1" x14ac:dyDescent="0.35">
      <c r="B44" s="98" t="s">
        <v>102</v>
      </c>
      <c r="D44" s="264">
        <f>SUMIFS(Mapping!$A:$A,Mapping!$K:$K,D$2,Mapping!$M:$M,$A13,Mapping!$O:$O,$B$2)</f>
        <v>0</v>
      </c>
      <c r="E44" s="264">
        <f>SUMIFS(Mapping!$A:$A,Mapping!$K:$K,E$2,Mapping!$M:$M,$A13,Mapping!$O:$O,$B$2)</f>
        <v>0</v>
      </c>
      <c r="F44" s="264">
        <f>SUMIFS(Mapping!$A:$A,Mapping!$K:$K,F$2,Mapping!$M:$M,$A13,Mapping!$O:$O,$B$2)</f>
        <v>0</v>
      </c>
      <c r="G44" s="264">
        <f>SUMIFS(Mapping!$A:$A,Mapping!$K:$K,G$2,Mapping!$M:$M,$A13,Mapping!$O:$O,$B$2)</f>
        <v>0</v>
      </c>
      <c r="H44" s="320">
        <f t="shared" si="4"/>
        <v>0</v>
      </c>
      <c r="J44" s="98" t="s">
        <v>102</v>
      </c>
      <c r="L44" s="264">
        <f>SUMIFS(Mapping!$B:$B,Mapping!$K:$K,L$2,Mapping!$M:$M,$A13,Mapping!$O:$O,$B$2)</f>
        <v>0</v>
      </c>
      <c r="M44" s="264">
        <f>SUMIFS(Mapping!$B:$B,Mapping!$K:$K,M$2,Mapping!$M:$M,$A13,Mapping!$O:$O,$B$2)</f>
        <v>0</v>
      </c>
      <c r="N44" s="264">
        <f>SUMIFS(Mapping!$B:$B,Mapping!$K:$K,N$2,Mapping!$M:$M,$A13,Mapping!$O:$O,$B$2)</f>
        <v>0</v>
      </c>
      <c r="O44" s="264">
        <f>SUMIFS(Mapping!$B:$B,Mapping!$K:$K,O$2,Mapping!$M:$M,$A13,Mapping!$O:$O,$B$2)</f>
        <v>0</v>
      </c>
      <c r="P44" s="320">
        <f t="shared" si="5"/>
        <v>0</v>
      </c>
    </row>
    <row r="45" spans="2:16" ht="15.75" customHeight="1" x14ac:dyDescent="0.35">
      <c r="B45" s="14" t="s">
        <v>113</v>
      </c>
      <c r="D45" s="264">
        <f>SUMIFS(Mapping!$A:$A,Mapping!$K:$K,D$2,Mapping!$M:$M,$A14,Mapping!$O:$O,$B$2)</f>
        <v>0</v>
      </c>
      <c r="E45" s="264">
        <f>SUMIFS(Mapping!$A:$A,Mapping!$K:$K,E$2,Mapping!$M:$M,$A14,Mapping!$O:$O,$B$2)</f>
        <v>0</v>
      </c>
      <c r="F45" s="264">
        <f>SUMIFS(Mapping!$A:$A,Mapping!$K:$K,F$2,Mapping!$M:$M,$A14,Mapping!$O:$O,$B$2)</f>
        <v>0</v>
      </c>
      <c r="G45" s="264">
        <f>SUMIFS(Mapping!$A:$A,Mapping!$K:$K,G$2,Mapping!$M:$M,$A14,Mapping!$O:$O,$B$2)</f>
        <v>0</v>
      </c>
      <c r="H45" s="320">
        <f t="shared" si="4"/>
        <v>0</v>
      </c>
      <c r="J45" s="14" t="s">
        <v>113</v>
      </c>
      <c r="L45" s="264">
        <f>SUMIFS(Mapping!$B:$B,Mapping!$K:$K,L$2,Mapping!$M:$M,$A14,Mapping!$O:$O,$B$2)</f>
        <v>0</v>
      </c>
      <c r="M45" s="264">
        <f>SUMIFS(Mapping!$B:$B,Mapping!$K:$K,M$2,Mapping!$M:$M,$A14,Mapping!$O:$O,$B$2)</f>
        <v>0</v>
      </c>
      <c r="N45" s="264">
        <f>SUMIFS(Mapping!$B:$B,Mapping!$K:$K,N$2,Mapping!$M:$M,$A14,Mapping!$O:$O,$B$2)</f>
        <v>0</v>
      </c>
      <c r="O45" s="264">
        <f>SUMIFS(Mapping!$B:$B,Mapping!$K:$K,O$2,Mapping!$M:$M,$A14,Mapping!$O:$O,$B$2)</f>
        <v>0</v>
      </c>
      <c r="P45" s="320">
        <f t="shared" si="5"/>
        <v>0</v>
      </c>
    </row>
    <row r="46" spans="2:16" ht="15.75" customHeight="1" x14ac:dyDescent="0.35">
      <c r="B46" s="98" t="s">
        <v>119</v>
      </c>
      <c r="D46" s="264">
        <f>SUMIFS(Mapping!$A:$A,Mapping!$K:$K,D$2,Mapping!$M:$M,$A15,Mapping!$O:$O,$B$2)</f>
        <v>0</v>
      </c>
      <c r="E46" s="264">
        <f>SUMIFS(Mapping!$A:$A,Mapping!$K:$K,E$2,Mapping!$M:$M,$A15,Mapping!$O:$O,$B$2)</f>
        <v>0</v>
      </c>
      <c r="F46" s="264">
        <f>SUMIFS(Mapping!$A:$A,Mapping!$K:$K,F$2,Mapping!$M:$M,$A15,Mapping!$O:$O,$B$2)</f>
        <v>0</v>
      </c>
      <c r="G46" s="264">
        <f>SUMIFS(Mapping!$A:$A,Mapping!$K:$K,G$2,Mapping!$M:$M,$A15,Mapping!$O:$O,$B$2)</f>
        <v>0</v>
      </c>
      <c r="H46" s="320">
        <f t="shared" si="4"/>
        <v>0</v>
      </c>
      <c r="J46" s="98" t="s">
        <v>119</v>
      </c>
      <c r="L46" s="264">
        <f>SUMIFS(Mapping!$B:$B,Mapping!$K:$K,L$2,Mapping!$M:$M,$A15,Mapping!$O:$O,$B$2)</f>
        <v>0</v>
      </c>
      <c r="M46" s="264">
        <f>SUMIFS(Mapping!$B:$B,Mapping!$K:$K,M$2,Mapping!$M:$M,$A15,Mapping!$O:$O,$B$2)</f>
        <v>0</v>
      </c>
      <c r="N46" s="264">
        <f>SUMIFS(Mapping!$B:$B,Mapping!$K:$K,N$2,Mapping!$M:$M,$A15,Mapping!$O:$O,$B$2)</f>
        <v>0</v>
      </c>
      <c r="O46" s="264">
        <f>SUMIFS(Mapping!$B:$B,Mapping!$K:$K,O$2,Mapping!$M:$M,$A15,Mapping!$O:$O,$B$2)</f>
        <v>0</v>
      </c>
      <c r="P46" s="320">
        <f t="shared" si="5"/>
        <v>0</v>
      </c>
    </row>
    <row r="47" spans="2:16" ht="15.75" customHeight="1" x14ac:dyDescent="0.35">
      <c r="B47" s="98" t="s">
        <v>2916</v>
      </c>
      <c r="D47" s="264">
        <f>SUMIFS(Mapping!$A:$A,Mapping!$K:$K,D$2,Mapping!$M:$M,$A16,Mapping!$O:$O,$B$2)</f>
        <v>0</v>
      </c>
      <c r="E47" s="264">
        <f>SUMIFS(Mapping!$A:$A,Mapping!$K:$K,E$2,Mapping!$M:$M,$A16,Mapping!$O:$O,$B$2)</f>
        <v>0</v>
      </c>
      <c r="F47" s="264">
        <f>SUMIFS(Mapping!$A:$A,Mapping!$K:$K,F$2,Mapping!$M:$M,$A16,Mapping!$O:$O,$B$2)</f>
        <v>0</v>
      </c>
      <c r="G47" s="264">
        <f>SUMIFS(Mapping!$A:$A,Mapping!$K:$K,G$2,Mapping!$M:$M,$A16,Mapping!$O:$O,$B$2)</f>
        <v>0</v>
      </c>
      <c r="H47" s="320">
        <f t="shared" si="4"/>
        <v>0</v>
      </c>
      <c r="J47" s="98" t="s">
        <v>2916</v>
      </c>
      <c r="L47" s="264">
        <f>SUMIFS(Mapping!$B:$B,Mapping!$K:$K,L$2,Mapping!$M:$M,$A16,Mapping!$O:$O,$B$2)</f>
        <v>0</v>
      </c>
      <c r="M47" s="264">
        <f>SUMIFS(Mapping!$B:$B,Mapping!$K:$K,M$2,Mapping!$M:$M,$A16,Mapping!$O:$O,$B$2)</f>
        <v>0</v>
      </c>
      <c r="N47" s="264">
        <f>SUMIFS(Mapping!$B:$B,Mapping!$K:$K,N$2,Mapping!$M:$M,$A16,Mapping!$O:$O,$B$2)</f>
        <v>0</v>
      </c>
      <c r="O47" s="264">
        <f>SUMIFS(Mapping!$B:$B,Mapping!$K:$K,O$2,Mapping!$M:$M,$A16,Mapping!$O:$O,$B$2)</f>
        <v>0</v>
      </c>
      <c r="P47" s="320">
        <f t="shared" si="5"/>
        <v>0</v>
      </c>
    </row>
    <row r="48" spans="2:16" ht="15.75" customHeight="1" thickBot="1" x14ac:dyDescent="0.4">
      <c r="B48" s="98" t="s">
        <v>2917</v>
      </c>
      <c r="D48" s="264">
        <f>SUMIFS(Mapping!$A:$A,Mapping!$K:$K,D$2,Mapping!$M:$M,$A17,Mapping!$O:$O,$B$2)</f>
        <v>0</v>
      </c>
      <c r="E48" s="264">
        <f>SUMIFS(Mapping!$A:$A,Mapping!$K:$K,E$2,Mapping!$M:$M,$A17,Mapping!$O:$O,$B$2)</f>
        <v>0</v>
      </c>
      <c r="F48" s="264">
        <f>SUMIFS(Mapping!$A:$A,Mapping!$K:$K,F$2,Mapping!$M:$M,$A17,Mapping!$O:$O,$B$2)</f>
        <v>0</v>
      </c>
      <c r="G48" s="264">
        <f>SUMIFS(Mapping!$A:$A,Mapping!$K:$K,G$2,Mapping!$M:$M,$A17,Mapping!$O:$O,$B$2)</f>
        <v>0</v>
      </c>
      <c r="H48" s="320">
        <f t="shared" si="4"/>
        <v>0</v>
      </c>
      <c r="J48" s="98" t="s">
        <v>2917</v>
      </c>
      <c r="L48" s="264">
        <f>SUMIFS(Mapping!$B:$B,Mapping!$K:$K,L$2,Mapping!$M:$M,$A17,Mapping!$O:$O,$B$2)</f>
        <v>0</v>
      </c>
      <c r="M48" s="264">
        <f>SUMIFS(Mapping!$B:$B,Mapping!$K:$K,M$2,Mapping!$M:$M,$A17,Mapping!$O:$O,$B$2)</f>
        <v>0</v>
      </c>
      <c r="N48" s="264">
        <f>SUMIFS(Mapping!$B:$B,Mapping!$K:$K,N$2,Mapping!$M:$M,$A17,Mapping!$O:$O,$B$2)</f>
        <v>0</v>
      </c>
      <c r="O48" s="264">
        <f>SUMIFS(Mapping!$B:$B,Mapping!$K:$K,O$2,Mapping!$M:$M,$A17,Mapping!$O:$O,$B$2)</f>
        <v>0</v>
      </c>
      <c r="P48" s="320">
        <f t="shared" si="5"/>
        <v>0</v>
      </c>
    </row>
    <row r="49" spans="2:16" ht="15.75" customHeight="1" thickBot="1" x14ac:dyDescent="0.4">
      <c r="B49" s="14" t="str">
        <f>B18</f>
        <v>At 31 August 2024</v>
      </c>
      <c r="D49" s="334">
        <f>SUM(D40:D48)</f>
        <v>0</v>
      </c>
      <c r="E49" s="334">
        <f>SUM(E40:E48)</f>
        <v>0</v>
      </c>
      <c r="F49" s="334">
        <f>SUM(F40:F48)</f>
        <v>0</v>
      </c>
      <c r="G49" s="334">
        <f>SUM(G40:G48)</f>
        <v>0</v>
      </c>
      <c r="H49" s="335">
        <f>SUM(H40:H48)</f>
        <v>0</v>
      </c>
      <c r="J49" s="14" t="str">
        <f>J18</f>
        <v>At 31 August 2023</v>
      </c>
      <c r="L49" s="334">
        <f>SUM(L40:L48)</f>
        <v>0</v>
      </c>
      <c r="M49" s="334">
        <f>SUM(M40:M48)</f>
        <v>0</v>
      </c>
      <c r="N49" s="334">
        <f>SUM(N40:N48)</f>
        <v>0</v>
      </c>
      <c r="O49" s="334">
        <f>SUM(O40:O48)</f>
        <v>0</v>
      </c>
      <c r="P49" s="335">
        <f>SUM(P40:P48)</f>
        <v>0</v>
      </c>
    </row>
    <row r="50" spans="2:16" ht="15.75" customHeight="1" x14ac:dyDescent="0.35">
      <c r="B50" s="14"/>
      <c r="D50" s="320"/>
      <c r="E50" s="320"/>
      <c r="F50" s="320"/>
      <c r="G50" s="320"/>
      <c r="H50" s="320"/>
      <c r="J50" s="14"/>
      <c r="L50" s="320"/>
      <c r="M50" s="320"/>
      <c r="N50" s="320"/>
      <c r="O50" s="320"/>
      <c r="P50" s="320"/>
    </row>
    <row r="51" spans="2:16" ht="15.75" customHeight="1" x14ac:dyDescent="0.35">
      <c r="B51" s="14"/>
      <c r="D51" s="320"/>
      <c r="E51" s="320"/>
      <c r="F51" s="320"/>
      <c r="G51" s="320"/>
      <c r="H51" s="320"/>
      <c r="J51" s="14"/>
      <c r="L51" s="320"/>
      <c r="M51" s="320"/>
      <c r="N51" s="320"/>
      <c r="O51" s="320"/>
      <c r="P51" s="320"/>
    </row>
    <row r="52" spans="2:16" ht="15.75" customHeight="1" x14ac:dyDescent="0.35">
      <c r="B52" s="30" t="s">
        <v>2588</v>
      </c>
      <c r="D52" s="320"/>
      <c r="E52" s="320"/>
      <c r="F52" s="320"/>
      <c r="G52" s="320"/>
      <c r="H52" s="320"/>
      <c r="J52" s="30" t="s">
        <v>2588</v>
      </c>
      <c r="L52" s="320"/>
      <c r="M52" s="320"/>
      <c r="N52" s="320"/>
      <c r="O52" s="320"/>
      <c r="P52" s="320"/>
    </row>
    <row r="53" spans="2:16" ht="15.75" customHeight="1" x14ac:dyDescent="0.35">
      <c r="B53" s="14" t="str">
        <f>B22</f>
        <v>At 1 September 2023</v>
      </c>
      <c r="D53" s="264">
        <f>-SUMIFS(Mapping!$A:$A,Mapping!$K:$K,D$2,Mapping!$M:$M,$A22,Mapping!$O:$O,$B$2)</f>
        <v>0</v>
      </c>
      <c r="E53" s="264">
        <f>-SUMIFS(Mapping!$A:$A,Mapping!$K:$K,E$2,Mapping!$M:$M,$A22,Mapping!$O:$O,$B$2)</f>
        <v>0</v>
      </c>
      <c r="F53" s="264">
        <f>-SUMIFS(Mapping!$A:$A,Mapping!$K:$K,F$2,Mapping!$M:$M,$A22,Mapping!$O:$O,$B$2)</f>
        <v>0</v>
      </c>
      <c r="G53" s="264">
        <f>-SUMIFS(Mapping!$A:$A,Mapping!$K:$K,G$2,Mapping!$M:$M,$A22,Mapping!$O:$O,$B$2)</f>
        <v>0</v>
      </c>
      <c r="H53" s="320">
        <f>SUM(D53:G53)</f>
        <v>0</v>
      </c>
      <c r="J53" s="14" t="str">
        <f>J22</f>
        <v>At 1 September 2022</v>
      </c>
      <c r="L53" s="264">
        <f>-SUMIFS(Mapping!$B:$B,Mapping!$K:$K,L$2,Mapping!$M:$M,$A22,Mapping!$O:$O,$B$2)</f>
        <v>0</v>
      </c>
      <c r="M53" s="264">
        <f>-SUMIFS(Mapping!$B:$B,Mapping!$K:$K,M$2,Mapping!$M:$M,$A22,Mapping!$O:$O,$B$2)</f>
        <v>0</v>
      </c>
      <c r="N53" s="264">
        <f>-SUMIFS(Mapping!$B:$B,Mapping!$K:$K,N$2,Mapping!$M:$M,$A22,Mapping!$O:$O,$B$2)</f>
        <v>0</v>
      </c>
      <c r="O53" s="264">
        <f>-SUMIFS(Mapping!$B:$B,Mapping!$K:$K,O$2,Mapping!$M:$M,$A22,Mapping!$O:$O,$B$2)</f>
        <v>0</v>
      </c>
      <c r="P53" s="320">
        <f>SUM(L53:O53)</f>
        <v>0</v>
      </c>
    </row>
    <row r="54" spans="2:16" ht="15.75" customHeight="1" x14ac:dyDescent="0.35">
      <c r="B54" s="14" t="s">
        <v>607</v>
      </c>
      <c r="D54" s="264">
        <f>-SUMIFS(Mapping!$A:$A,Mapping!$K:$K,D$2,Mapping!$M:$M,$A23,Mapping!$O:$O,$B$2)</f>
        <v>0</v>
      </c>
      <c r="E54" s="264">
        <f>-SUMIFS(Mapping!$A:$A,Mapping!$K:$K,E$2,Mapping!$M:$M,$A23,Mapping!$O:$O,$B$2)</f>
        <v>0</v>
      </c>
      <c r="F54" s="264">
        <f>-SUMIFS(Mapping!$A:$A,Mapping!$K:$K,F$2,Mapping!$M:$M,$A23,Mapping!$O:$O,$B$2)</f>
        <v>0</v>
      </c>
      <c r="G54" s="264">
        <f>-SUMIFS(Mapping!$A:$A,Mapping!$K:$K,G$2,Mapping!$M:$M,$A23,Mapping!$O:$O,$B$2)</f>
        <v>0</v>
      </c>
      <c r="H54" s="320">
        <f t="shared" ref="H54:H60" si="6">SUM(D54:G54)</f>
        <v>0</v>
      </c>
      <c r="J54" s="14" t="s">
        <v>607</v>
      </c>
      <c r="L54" s="264">
        <f>-SUMIFS(Mapping!$B:$B,Mapping!$K:$K,L$2,Mapping!$M:$M,$A23,Mapping!$O:$O,$B$2)</f>
        <v>0</v>
      </c>
      <c r="M54" s="264">
        <f>-SUMIFS(Mapping!$B:$B,Mapping!$K:$K,M$2,Mapping!$M:$M,$A23,Mapping!$O:$O,$B$2)</f>
        <v>0</v>
      </c>
      <c r="N54" s="264">
        <f>-SUMIFS(Mapping!$B:$B,Mapping!$K:$K,N$2,Mapping!$M:$M,$A23,Mapping!$O:$O,$B$2)</f>
        <v>0</v>
      </c>
      <c r="O54" s="264">
        <f>-SUMIFS(Mapping!$B:$B,Mapping!$K:$K,O$2,Mapping!$M:$M,$A23,Mapping!$O:$O,$B$2)</f>
        <v>0</v>
      </c>
      <c r="P54" s="320">
        <f t="shared" ref="P54:P60" si="7">SUM(L54:O54)</f>
        <v>0</v>
      </c>
    </row>
    <row r="55" spans="2:16" ht="15.75" customHeight="1" x14ac:dyDescent="0.35">
      <c r="B55" s="98" t="s">
        <v>2930</v>
      </c>
      <c r="D55" s="264">
        <f>-SUMIFS(Mapping!$A:$A,Mapping!$K:$K,D$2,Mapping!$M:$M,$A24,Mapping!$O:$O,$B$2)</f>
        <v>0</v>
      </c>
      <c r="E55" s="264">
        <f>-SUMIFS(Mapping!$A:$A,Mapping!$K:$K,E$2,Mapping!$M:$M,$A24,Mapping!$O:$O,$B$2)</f>
        <v>0</v>
      </c>
      <c r="F55" s="264">
        <f>-SUMIFS(Mapping!$A:$A,Mapping!$K:$K,F$2,Mapping!$M:$M,$A24,Mapping!$O:$O,$B$2)</f>
        <v>0</v>
      </c>
      <c r="G55" s="264">
        <f>-SUMIFS(Mapping!$A:$A,Mapping!$K:$K,G$2,Mapping!$M:$M,$A24,Mapping!$O:$O,$B$2)</f>
        <v>0</v>
      </c>
      <c r="H55" s="320">
        <f t="shared" si="6"/>
        <v>0</v>
      </c>
      <c r="J55" s="98" t="s">
        <v>2930</v>
      </c>
      <c r="L55" s="264">
        <f>-SUMIFS(Mapping!$B:$B,Mapping!$K:$K,L$2,Mapping!$M:$M,$A24,Mapping!$O:$O,$B$2)</f>
        <v>0</v>
      </c>
      <c r="M55" s="264">
        <f>-SUMIFS(Mapping!$B:$B,Mapping!$K:$K,M$2,Mapping!$M:$M,$A24,Mapping!$O:$O,$B$2)</f>
        <v>0</v>
      </c>
      <c r="N55" s="264">
        <f>-SUMIFS(Mapping!$B:$B,Mapping!$K:$K,N$2,Mapping!$M:$M,$A24,Mapping!$O:$O,$B$2)</f>
        <v>0</v>
      </c>
      <c r="O55" s="264">
        <f>-SUMIFS(Mapping!$B:$B,Mapping!$K:$K,O$2,Mapping!$M:$M,$A24,Mapping!$O:$O,$B$2)</f>
        <v>0</v>
      </c>
      <c r="P55" s="320">
        <f t="shared" si="7"/>
        <v>0</v>
      </c>
    </row>
    <row r="56" spans="2:16" ht="15.75" customHeight="1" x14ac:dyDescent="0.35">
      <c r="B56" s="98" t="s">
        <v>2931</v>
      </c>
      <c r="D56" s="264">
        <f>-SUMIFS(Mapping!$A:$A,Mapping!$K:$K,D$2,Mapping!$M:$M,$A25,Mapping!$O:$O,$B$2)</f>
        <v>0</v>
      </c>
      <c r="E56" s="264">
        <f>-SUMIFS(Mapping!$A:$A,Mapping!$K:$K,E$2,Mapping!$M:$M,$A25,Mapping!$O:$O,$B$2)</f>
        <v>0</v>
      </c>
      <c r="F56" s="264">
        <f>-SUMIFS(Mapping!$A:$A,Mapping!$K:$K,F$2,Mapping!$M:$M,$A25,Mapping!$O:$O,$B$2)</f>
        <v>0</v>
      </c>
      <c r="G56" s="264">
        <f>-SUMIFS(Mapping!$A:$A,Mapping!$K:$K,G$2,Mapping!$M:$M,$A25,Mapping!$O:$O,$B$2)</f>
        <v>0</v>
      </c>
      <c r="H56" s="320">
        <f t="shared" si="6"/>
        <v>0</v>
      </c>
      <c r="J56" s="98" t="s">
        <v>2931</v>
      </c>
      <c r="L56" s="264">
        <f>-SUMIFS(Mapping!$B:$B,Mapping!$K:$K,L$2,Mapping!$M:$M,$A25,Mapping!$O:$O,$B$2)</f>
        <v>0</v>
      </c>
      <c r="M56" s="264">
        <f>-SUMIFS(Mapping!$B:$B,Mapping!$K:$K,M$2,Mapping!$M:$M,$A25,Mapping!$O:$O,$B$2)</f>
        <v>0</v>
      </c>
      <c r="N56" s="264">
        <f>-SUMIFS(Mapping!$B:$B,Mapping!$K:$K,N$2,Mapping!$M:$M,$A25,Mapping!$O:$O,$B$2)</f>
        <v>0</v>
      </c>
      <c r="O56" s="264">
        <f>-SUMIFS(Mapping!$B:$B,Mapping!$K:$K,O$2,Mapping!$M:$M,$A25,Mapping!$O:$O,$B$2)</f>
        <v>0</v>
      </c>
      <c r="P56" s="320">
        <f t="shared" si="7"/>
        <v>0</v>
      </c>
    </row>
    <row r="57" spans="2:16" ht="15.75" customHeight="1" x14ac:dyDescent="0.35">
      <c r="B57" s="14" t="s">
        <v>113</v>
      </c>
      <c r="D57" s="264">
        <f>-SUMIFS(Mapping!$A:$A,Mapping!$K:$K,D$2,Mapping!$M:$M,$A26,Mapping!$O:$O,$B$2)</f>
        <v>0</v>
      </c>
      <c r="E57" s="264">
        <f>-SUMIFS(Mapping!$A:$A,Mapping!$K:$K,E$2,Mapping!$M:$M,$A26,Mapping!$O:$O,$B$2)</f>
        <v>0</v>
      </c>
      <c r="F57" s="264">
        <f>-SUMIFS(Mapping!$A:$A,Mapping!$K:$K,F$2,Mapping!$M:$M,$A26,Mapping!$O:$O,$B$2)</f>
        <v>0</v>
      </c>
      <c r="G57" s="264">
        <f>-SUMIFS(Mapping!$A:$A,Mapping!$K:$K,G$2,Mapping!$M:$M,$A26,Mapping!$O:$O,$B$2)</f>
        <v>0</v>
      </c>
      <c r="H57" s="320">
        <f t="shared" si="6"/>
        <v>0</v>
      </c>
      <c r="J57" s="14" t="s">
        <v>113</v>
      </c>
      <c r="L57" s="264">
        <f>-SUMIFS(Mapping!$B:$B,Mapping!$K:$K,L$2,Mapping!$M:$M,$A26,Mapping!$O:$O,$B$2)</f>
        <v>0</v>
      </c>
      <c r="M57" s="264">
        <f>-SUMIFS(Mapping!$B:$B,Mapping!$K:$K,M$2,Mapping!$M:$M,$A26,Mapping!$O:$O,$B$2)</f>
        <v>0</v>
      </c>
      <c r="N57" s="264">
        <f>-SUMIFS(Mapping!$B:$B,Mapping!$K:$K,N$2,Mapping!$M:$M,$A26,Mapping!$O:$O,$B$2)</f>
        <v>0</v>
      </c>
      <c r="O57" s="264">
        <f>-SUMIFS(Mapping!$B:$B,Mapping!$K:$K,O$2,Mapping!$M:$M,$A26,Mapping!$O:$O,$B$2)</f>
        <v>0</v>
      </c>
      <c r="P57" s="320">
        <f t="shared" si="7"/>
        <v>0</v>
      </c>
    </row>
    <row r="58" spans="2:16" ht="15.75" customHeight="1" x14ac:dyDescent="0.35">
      <c r="B58" s="98" t="s">
        <v>2921</v>
      </c>
      <c r="D58" s="264">
        <f>-SUMIFS(Mapping!$A:$A,Mapping!$K:$K,D$2,Mapping!$M:$M,$A27,Mapping!$O:$O,$B$2)</f>
        <v>0</v>
      </c>
      <c r="E58" s="264">
        <f>-SUMIFS(Mapping!$A:$A,Mapping!$K:$K,E$2,Mapping!$M:$M,$A27,Mapping!$O:$O,$B$2)</f>
        <v>0</v>
      </c>
      <c r="F58" s="264">
        <f>-SUMIFS(Mapping!$A:$A,Mapping!$K:$K,F$2,Mapping!$M:$M,$A27,Mapping!$O:$O,$B$2)</f>
        <v>0</v>
      </c>
      <c r="G58" s="264">
        <f>-SUMIFS(Mapping!$A:$A,Mapping!$K:$K,G$2,Mapping!$M:$M,$A27,Mapping!$O:$O,$B$2)</f>
        <v>0</v>
      </c>
      <c r="H58" s="320">
        <f t="shared" si="6"/>
        <v>0</v>
      </c>
      <c r="J58" s="98" t="s">
        <v>2921</v>
      </c>
      <c r="L58" s="264">
        <f>-SUMIFS(Mapping!$B:$B,Mapping!$K:$K,L$2,Mapping!$M:$M,$A27,Mapping!$O:$O,$B$2)</f>
        <v>0</v>
      </c>
      <c r="M58" s="264">
        <f>-SUMIFS(Mapping!$B:$B,Mapping!$K:$K,M$2,Mapping!$M:$M,$A27,Mapping!$O:$O,$B$2)</f>
        <v>0</v>
      </c>
      <c r="N58" s="264">
        <f>-SUMIFS(Mapping!$B:$B,Mapping!$K:$K,N$2,Mapping!$M:$M,$A27,Mapping!$O:$O,$B$2)</f>
        <v>0</v>
      </c>
      <c r="O58" s="264">
        <f>-SUMIFS(Mapping!$B:$B,Mapping!$K:$K,O$2,Mapping!$M:$M,$A27,Mapping!$O:$O,$B$2)</f>
        <v>0</v>
      </c>
      <c r="P58" s="320">
        <f t="shared" si="7"/>
        <v>0</v>
      </c>
    </row>
    <row r="59" spans="2:16" ht="15.75" customHeight="1" x14ac:dyDescent="0.35">
      <c r="B59" s="98" t="s">
        <v>2916</v>
      </c>
      <c r="D59" s="264">
        <f>-SUMIFS(Mapping!$A:$A,Mapping!$K:$K,D$2,Mapping!$M:$M,$A28,Mapping!$O:$O,$B$2)</f>
        <v>0</v>
      </c>
      <c r="E59" s="264">
        <f>-SUMIFS(Mapping!$A:$A,Mapping!$K:$K,E$2,Mapping!$M:$M,$A28,Mapping!$O:$O,$B$2)</f>
        <v>0</v>
      </c>
      <c r="F59" s="264">
        <f>-SUMIFS(Mapping!$A:$A,Mapping!$K:$K,F$2,Mapping!$M:$M,$A28,Mapping!$O:$O,$B$2)</f>
        <v>0</v>
      </c>
      <c r="G59" s="264">
        <f>-SUMIFS(Mapping!$A:$A,Mapping!$K:$K,G$2,Mapping!$M:$M,$A28,Mapping!$O:$O,$B$2)</f>
        <v>0</v>
      </c>
      <c r="H59" s="320">
        <f t="shared" si="6"/>
        <v>0</v>
      </c>
      <c r="J59" s="98" t="s">
        <v>2916</v>
      </c>
      <c r="L59" s="264">
        <f>-SUMIFS(Mapping!$B:$B,Mapping!$K:$K,L$2,Mapping!$M:$M,$A28,Mapping!$O:$O,$B$2)</f>
        <v>0</v>
      </c>
      <c r="M59" s="264">
        <f>-SUMIFS(Mapping!$B:$B,Mapping!$K:$K,M$2,Mapping!$M:$M,$A28,Mapping!$O:$O,$B$2)</f>
        <v>0</v>
      </c>
      <c r="N59" s="264">
        <f>-SUMIFS(Mapping!$B:$B,Mapping!$K:$K,N$2,Mapping!$M:$M,$A28,Mapping!$O:$O,$B$2)</f>
        <v>0</v>
      </c>
      <c r="O59" s="264">
        <f>-SUMIFS(Mapping!$B:$B,Mapping!$K:$K,O$2,Mapping!$M:$M,$A28,Mapping!$O:$O,$B$2)</f>
        <v>0</v>
      </c>
      <c r="P59" s="320">
        <f t="shared" si="7"/>
        <v>0</v>
      </c>
    </row>
    <row r="60" spans="2:16" ht="15.75" customHeight="1" thickBot="1" x14ac:dyDescent="0.4">
      <c r="B60" s="98" t="s">
        <v>2917</v>
      </c>
      <c r="D60" s="264">
        <f>-SUMIFS(Mapping!$A:$A,Mapping!$K:$K,D$2,Mapping!$M:$M,$A29,Mapping!$O:$O,$B$2)</f>
        <v>0</v>
      </c>
      <c r="E60" s="264">
        <f>-SUMIFS(Mapping!$A:$A,Mapping!$K:$K,E$2,Mapping!$M:$M,$A29,Mapping!$O:$O,$B$2)</f>
        <v>0</v>
      </c>
      <c r="F60" s="264">
        <f>-SUMIFS(Mapping!$A:$A,Mapping!$K:$K,F$2,Mapping!$M:$M,$A29,Mapping!$O:$O,$B$2)</f>
        <v>0</v>
      </c>
      <c r="G60" s="264">
        <f>-SUMIFS(Mapping!$A:$A,Mapping!$K:$K,G$2,Mapping!$M:$M,$A29,Mapping!$O:$O,$B$2)</f>
        <v>0</v>
      </c>
      <c r="H60" s="320">
        <f t="shared" si="6"/>
        <v>0</v>
      </c>
      <c r="J60" s="98" t="s">
        <v>2917</v>
      </c>
      <c r="L60" s="264">
        <f>-SUMIFS(Mapping!$B:$B,Mapping!$K:$K,L$2,Mapping!$M:$M,$A29,Mapping!$O:$O,$B$2)</f>
        <v>0</v>
      </c>
      <c r="M60" s="264">
        <f>-SUMIFS(Mapping!$B:$B,Mapping!$K:$K,M$2,Mapping!$M:$M,$A29,Mapping!$O:$O,$B$2)</f>
        <v>0</v>
      </c>
      <c r="N60" s="264">
        <f>-SUMIFS(Mapping!$B:$B,Mapping!$K:$K,N$2,Mapping!$M:$M,$A29,Mapping!$O:$O,$B$2)</f>
        <v>0</v>
      </c>
      <c r="O60" s="264">
        <f>-SUMIFS(Mapping!$B:$B,Mapping!$K:$K,O$2,Mapping!$M:$M,$A29,Mapping!$O:$O,$B$2)</f>
        <v>0</v>
      </c>
      <c r="P60" s="320">
        <f t="shared" si="7"/>
        <v>0</v>
      </c>
    </row>
    <row r="61" spans="2:16" ht="15.75" customHeight="1" thickBot="1" x14ac:dyDescent="0.4">
      <c r="B61" s="14" t="str">
        <f>B30</f>
        <v>At 31 August 2024</v>
      </c>
      <c r="D61" s="334">
        <f>SUM(D53:D60)</f>
        <v>0</v>
      </c>
      <c r="E61" s="334">
        <f>SUM(E53:E60)</f>
        <v>0</v>
      </c>
      <c r="F61" s="334">
        <f>SUM(F53:F60)</f>
        <v>0</v>
      </c>
      <c r="G61" s="334">
        <f>SUM(G53:G60)</f>
        <v>0</v>
      </c>
      <c r="H61" s="335">
        <f>SUM(H53:H60)</f>
        <v>0</v>
      </c>
      <c r="J61" s="14" t="str">
        <f>J30</f>
        <v>At 31 August 2023</v>
      </c>
      <c r="L61" s="334">
        <f>SUM(L53:L60)</f>
        <v>0</v>
      </c>
      <c r="M61" s="334">
        <f>SUM(M53:M60)</f>
        <v>0</v>
      </c>
      <c r="N61" s="334">
        <f>SUM(N53:N60)</f>
        <v>0</v>
      </c>
      <c r="O61" s="334">
        <f>SUM(O53:O60)</f>
        <v>0</v>
      </c>
      <c r="P61" s="335">
        <f>SUM(P53:P60)</f>
        <v>0</v>
      </c>
    </row>
    <row r="62" spans="2:16" ht="15.75" customHeight="1" x14ac:dyDescent="0.35">
      <c r="B62" s="14"/>
      <c r="D62" s="320"/>
      <c r="E62" s="320"/>
      <c r="F62" s="320"/>
      <c r="G62" s="320"/>
      <c r="H62" s="320"/>
      <c r="J62" s="14"/>
      <c r="L62" s="320"/>
      <c r="M62" s="320"/>
      <c r="N62" s="320"/>
      <c r="O62" s="320"/>
      <c r="P62" s="320"/>
    </row>
    <row r="63" spans="2:16" ht="15.75" customHeight="1" x14ac:dyDescent="0.35">
      <c r="B63" s="30" t="s">
        <v>2922</v>
      </c>
      <c r="D63" s="320"/>
      <c r="E63" s="320"/>
      <c r="F63" s="320"/>
      <c r="G63" s="320"/>
      <c r="H63" s="320"/>
      <c r="J63" s="30" t="s">
        <v>2922</v>
      </c>
      <c r="L63" s="320"/>
      <c r="M63" s="320"/>
      <c r="N63" s="320"/>
      <c r="O63" s="320"/>
      <c r="P63" s="320"/>
    </row>
    <row r="64" spans="2:16" ht="15.75" customHeight="1" x14ac:dyDescent="0.35">
      <c r="B64" s="14" t="str">
        <f>B33</f>
        <v>At 31 August 2023</v>
      </c>
      <c r="D64" s="264">
        <f>+D40-D53</f>
        <v>0</v>
      </c>
      <c r="E64" s="264">
        <f>+E40-E53</f>
        <v>0</v>
      </c>
      <c r="F64" s="264">
        <f>+F40-F53</f>
        <v>0</v>
      </c>
      <c r="G64" s="264">
        <f>+G40-G53</f>
        <v>0</v>
      </c>
      <c r="H64" s="264">
        <f>+H40-H53</f>
        <v>0</v>
      </c>
      <c r="J64" s="14" t="str">
        <f>J33</f>
        <v>At 31 August 2022</v>
      </c>
      <c r="L64" s="264">
        <f>+L40-L53</f>
        <v>0</v>
      </c>
      <c r="M64" s="264">
        <f>+M40-M53</f>
        <v>0</v>
      </c>
      <c r="N64" s="264">
        <f>+N40-N53</f>
        <v>0</v>
      </c>
      <c r="O64" s="264">
        <f>+O40-O53</f>
        <v>0</v>
      </c>
      <c r="P64" s="264">
        <f>+P40-P53</f>
        <v>0</v>
      </c>
    </row>
    <row r="65" spans="2:16" ht="15.75" customHeight="1" thickBot="1" x14ac:dyDescent="0.4">
      <c r="B65" s="14" t="str">
        <f>B34</f>
        <v>At 31 August 2024</v>
      </c>
      <c r="D65" s="321">
        <f>D49-D61</f>
        <v>0</v>
      </c>
      <c r="E65" s="321">
        <f>E49-E61</f>
        <v>0</v>
      </c>
      <c r="F65" s="321">
        <f>F49-F61</f>
        <v>0</v>
      </c>
      <c r="G65" s="321">
        <f>G49-G61</f>
        <v>0</v>
      </c>
      <c r="H65" s="321">
        <f>H49-H61</f>
        <v>0</v>
      </c>
      <c r="J65" s="14" t="str">
        <f>J34</f>
        <v>At 31 August 2023</v>
      </c>
      <c r="L65" s="321">
        <f>L49-L61</f>
        <v>0</v>
      </c>
      <c r="M65" s="321">
        <f>M49-M61</f>
        <v>0</v>
      </c>
      <c r="N65" s="321">
        <f>N49-N61</f>
        <v>0</v>
      </c>
      <c r="O65" s="321">
        <f>O49-O61</f>
        <v>0</v>
      </c>
      <c r="P65" s="321">
        <f>P49-P61</f>
        <v>0</v>
      </c>
    </row>
  </sheetData>
  <hyperlinks>
    <hyperlink ref="B3" location="'Note names'!A1" display="'Note names'!A1" xr:uid="{9B2D2507-2A54-48DA-B001-D077AAF58F88}"/>
  </hyperlinks>
  <pageMargins left="0.70866141732283472" right="0.70866141732283472" top="0.74803149606299213" bottom="0.74803149606299213" header="0.31496062992125984" footer="0.31496062992125984"/>
  <pageSetup scale="89" fitToWidth="2" orientation="landscape" r:id="rId1"/>
  <headerFooter>
    <oddHeader>&amp;L&amp;"Calibri"&amp;10&amp;K000000 OFFICIAL-SENSITIVE&amp;1#_x000D_</oddHeader>
  </headerFooter>
  <rowBreaks count="1" manualBreakCount="1">
    <brk id="35" max="16"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091D-7F3C-42A0-8C96-A63EFE9268D1}">
  <sheetPr>
    <tabColor rgb="FF92D050"/>
    <pageSetUpPr fitToPage="1"/>
  </sheetPr>
  <dimension ref="A1:D24"/>
  <sheetViews>
    <sheetView zoomScaleNormal="100" workbookViewId="0">
      <selection activeCell="A2" sqref="A2"/>
    </sheetView>
  </sheetViews>
  <sheetFormatPr defaultColWidth="9" defaultRowHeight="12.5" x14ac:dyDescent="0.25"/>
  <cols>
    <col min="1" max="1" width="35.81640625" style="85" customWidth="1"/>
    <col min="2" max="3" width="12.54296875" style="85" customWidth="1"/>
    <col min="4" max="4" width="28.81640625" style="85" customWidth="1"/>
    <col min="5" max="16384" width="9" style="85"/>
  </cols>
  <sheetData>
    <row r="1" spans="1:4" ht="18.75" customHeight="1" x14ac:dyDescent="0.25">
      <c r="A1" s="367" t="str">
        <f>'Note names'!A24&amp;" Creditors: amounts falling due within one year"</f>
        <v>18 Creditors: amounts falling due within one year</v>
      </c>
    </row>
    <row r="2" spans="1:4" ht="15" customHeight="1" x14ac:dyDescent="0.25">
      <c r="A2" s="367"/>
    </row>
    <row r="3" spans="1:4" ht="15" customHeight="1" x14ac:dyDescent="0.25">
      <c r="A3" s="367"/>
    </row>
    <row r="4" spans="1:4" ht="13" x14ac:dyDescent="0.25">
      <c r="A4" s="24"/>
      <c r="B4" s="62">
        <f>Refs!B7</f>
        <v>2024</v>
      </c>
      <c r="C4" s="62">
        <f>Refs!B8</f>
        <v>2023</v>
      </c>
      <c r="D4" s="54"/>
    </row>
    <row r="5" spans="1:4" ht="13" x14ac:dyDescent="0.25">
      <c r="A5" s="49"/>
      <c r="B5" s="209">
        <v>0</v>
      </c>
      <c r="C5" s="209">
        <v>0</v>
      </c>
      <c r="D5" s="12"/>
    </row>
    <row r="6" spans="1:4" x14ac:dyDescent="0.25">
      <c r="A6" s="14" t="s">
        <v>1249</v>
      </c>
      <c r="B6" s="308">
        <f>-SUMIFS(Mapping!$A:$A,Mapping!$K:$K,A6)</f>
        <v>0</v>
      </c>
      <c r="C6" s="308">
        <f>-SUMIFS(Mapping!$B:$B,Mapping!$K:$K,A6)</f>
        <v>0</v>
      </c>
      <c r="D6" s="53"/>
    </row>
    <row r="7" spans="1:4" x14ac:dyDescent="0.25">
      <c r="A7" s="14" t="s">
        <v>1273</v>
      </c>
      <c r="B7" s="308">
        <f>-SUMIFS(Mapping!$A:$A,Mapping!$K:$K,A7)</f>
        <v>0</v>
      </c>
      <c r="C7" s="308">
        <f>-SUMIFS(Mapping!$B:$B,Mapping!$K:$K,A7)</f>
        <v>0</v>
      </c>
      <c r="D7" s="53"/>
    </row>
    <row r="8" spans="1:4" s="119" customFormat="1" x14ac:dyDescent="0.25">
      <c r="A8" s="98" t="s">
        <v>1267</v>
      </c>
      <c r="B8" s="308">
        <f>-SUMIFS(Mapping!$A:$A,Mapping!$K:$K,A8)</f>
        <v>0</v>
      </c>
      <c r="C8" s="308">
        <f>-SUMIFS(Mapping!$B:$B,Mapping!$K:$K,A8)</f>
        <v>0</v>
      </c>
      <c r="D8" s="118"/>
    </row>
    <row r="9" spans="1:4" x14ac:dyDescent="0.25">
      <c r="A9" s="14" t="s">
        <v>2934</v>
      </c>
      <c r="B9" s="308">
        <f>-SUMIFS(Mapping!$A:$A,Mapping!$K:$K,A9)</f>
        <v>0</v>
      </c>
      <c r="C9" s="308">
        <f>-SUMIFS(Mapping!$B:$B,Mapping!$K:$K,A9)</f>
        <v>0</v>
      </c>
      <c r="D9" s="53"/>
    </row>
    <row r="10" spans="1:4" s="119" customFormat="1" x14ac:dyDescent="0.25">
      <c r="A10" s="98" t="s">
        <v>1255</v>
      </c>
      <c r="B10" s="308">
        <f>-SUMIFS(Mapping!$A:$A,Mapping!$K:$K,A10)</f>
        <v>0</v>
      </c>
      <c r="C10" s="308">
        <f>-SUMIFS(Mapping!$B:$B,Mapping!$K:$K,A10)</f>
        <v>0</v>
      </c>
      <c r="D10" s="118"/>
    </row>
    <row r="11" spans="1:4" x14ac:dyDescent="0.25">
      <c r="A11" s="14" t="s">
        <v>3376</v>
      </c>
      <c r="B11" s="308">
        <f>-SUMIFS(Mapping!$A:$A,Mapping!$K:$K,A11)</f>
        <v>0</v>
      </c>
      <c r="C11" s="308">
        <f>-SUMIFS(Mapping!$B:$B,Mapping!$K:$K,A11)</f>
        <v>0</v>
      </c>
      <c r="D11" s="53"/>
    </row>
    <row r="12" spans="1:4" s="119" customFormat="1" x14ac:dyDescent="0.25">
      <c r="A12" s="98" t="s">
        <v>1308</v>
      </c>
      <c r="B12" s="308">
        <f>-SUMIFS(Mapping!$A:$A,Mapping!$K:$K,A12)</f>
        <v>0</v>
      </c>
      <c r="C12" s="308">
        <f>-SUMIFS(Mapping!$B:$B,Mapping!$K:$K,A12)</f>
        <v>0</v>
      </c>
      <c r="D12" s="118"/>
    </row>
    <row r="13" spans="1:4" s="119" customFormat="1" x14ac:dyDescent="0.25">
      <c r="A13" s="98" t="s">
        <v>3377</v>
      </c>
      <c r="B13" s="308">
        <f>-SUMIFS(Mapping!$A:$A,Mapping!$K:$K,A13)</f>
        <v>0</v>
      </c>
      <c r="C13" s="308">
        <f>-SUMIFS(Mapping!$B:$B,Mapping!$K:$K,A13)</f>
        <v>0</v>
      </c>
      <c r="D13" s="403"/>
    </row>
    <row r="14" spans="1:4" x14ac:dyDescent="0.25">
      <c r="A14" s="14" t="s">
        <v>1260</v>
      </c>
      <c r="B14" s="308">
        <f>-SUMIFS(Mapping!$A:$A,Mapping!$K:$K,A14)</f>
        <v>0</v>
      </c>
      <c r="C14" s="308">
        <f>-SUMIFS(Mapping!$B:$B,Mapping!$K:$K,A14)</f>
        <v>0</v>
      </c>
      <c r="D14" s="53"/>
    </row>
    <row r="15" spans="1:4" ht="13" thickBot="1" x14ac:dyDescent="0.3">
      <c r="A15" s="14" t="s">
        <v>1283</v>
      </c>
      <c r="B15" s="309">
        <f>-SUMIFS(Mapping!$A:$A,Mapping!$K:$K,A15)</f>
        <v>0</v>
      </c>
      <c r="C15" s="309">
        <f>-SUMIFS(Mapping!$B:$B,Mapping!$K:$K,A15)</f>
        <v>0</v>
      </c>
      <c r="D15" s="53"/>
    </row>
    <row r="16" spans="1:4" ht="13.5" thickBot="1" x14ac:dyDescent="0.3">
      <c r="A16" s="90"/>
      <c r="B16" s="324">
        <f>SUM(B6:B15)</f>
        <v>0</v>
      </c>
      <c r="C16" s="309">
        <f>SUM(C6:C15)</f>
        <v>0</v>
      </c>
      <c r="D16" s="53"/>
    </row>
    <row r="17" spans="1:4" ht="24.75" customHeight="1" x14ac:dyDescent="0.25">
      <c r="A17" s="97"/>
      <c r="B17" s="297"/>
      <c r="C17" s="319"/>
    </row>
    <row r="18" spans="1:4" ht="13" x14ac:dyDescent="0.25">
      <c r="A18" s="42" t="str">
        <f>"Deferred income at 1 September "&amp;Refs!B8</f>
        <v>Deferred income at 1 September 2023</v>
      </c>
      <c r="B18" s="306">
        <f>-SUMIFS(Mapping!$A:$A,Mapping!$K:$K,A18)</f>
        <v>0</v>
      </c>
      <c r="C18" s="308">
        <f>-SUMIFS(Mapping!$B:$B,Mapping!$K:$K,A18)</f>
        <v>0</v>
      </c>
      <c r="D18" s="53"/>
    </row>
    <row r="19" spans="1:4" ht="13" x14ac:dyDescent="0.25">
      <c r="A19" s="42" t="s">
        <v>2935</v>
      </c>
      <c r="B19" s="306">
        <f>-SUMIFS(Mapping!$A:$A,Mapping!$K:$K,A19)</f>
        <v>0</v>
      </c>
      <c r="C19" s="308">
        <f>-SUMIFS(Mapping!$B:$B,Mapping!$K:$K,A19)</f>
        <v>0</v>
      </c>
      <c r="D19" s="53"/>
    </row>
    <row r="20" spans="1:4" ht="13.5" thickBot="1" x14ac:dyDescent="0.3">
      <c r="A20" s="42" t="s">
        <v>2936</v>
      </c>
      <c r="B20" s="306">
        <f>-SUMIFS(Mapping!$A:$A,Mapping!$K:$K,A20)</f>
        <v>0</v>
      </c>
      <c r="C20" s="309">
        <f>-SUMIFS(Mapping!$B:$B,Mapping!$K:$K,A20)</f>
        <v>0</v>
      </c>
      <c r="D20" s="53"/>
    </row>
    <row r="21" spans="1:4" ht="13.5" thickBot="1" x14ac:dyDescent="0.3">
      <c r="A21" s="42" t="str">
        <f>"Deferred Income at 31 August "&amp;Refs!B7</f>
        <v>Deferred Income at 31 August 2024</v>
      </c>
      <c r="B21" s="314">
        <f>SUM(B18:B20)</f>
        <v>0</v>
      </c>
      <c r="C21" s="315">
        <f>SUM(C18:C20)</f>
        <v>0</v>
      </c>
      <c r="D21" s="53"/>
    </row>
    <row r="22" spans="1:4" ht="13.5" thickTop="1" x14ac:dyDescent="0.25">
      <c r="A22" s="6"/>
    </row>
    <row r="23" spans="1:4" x14ac:dyDescent="0.25">
      <c r="A23" s="52" t="s">
        <v>3416</v>
      </c>
    </row>
    <row r="24" spans="1:4" ht="13" x14ac:dyDescent="0.25">
      <c r="A24" s="52" t="s">
        <v>2937</v>
      </c>
    </row>
  </sheetData>
  <hyperlinks>
    <hyperlink ref="A1" location="'Note names'!A1" display="'Note names'!A1" xr:uid="{6E54E42E-05B5-44B6-9177-C5B93CFD8171}"/>
  </hyperlinks>
  <pageMargins left="0.70866141732283472" right="0.70866141732283472" top="0.74803149606299213" bottom="0.74803149606299213" header="0.31496062992125984" footer="0.31496062992125984"/>
  <pageSetup scale="55" orientation="portrait" r:id="rId1"/>
  <headerFooter>
    <oddHeader>&amp;L&amp;"Calibri"&amp;10&amp;K000000 OFFICIAL-SENSITIVE&amp;1#_x000D_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6BB8-E120-4B10-9084-1A0BF875859D}">
  <sheetPr>
    <tabColor rgb="FF92D050"/>
    <pageSetUpPr fitToPage="1"/>
  </sheetPr>
  <dimension ref="A1:E16"/>
  <sheetViews>
    <sheetView topLeftCell="B1" zoomScaleNormal="100" workbookViewId="0">
      <selection activeCell="B2" sqref="B2"/>
    </sheetView>
  </sheetViews>
  <sheetFormatPr defaultColWidth="9" defaultRowHeight="12.5" x14ac:dyDescent="0.25"/>
  <cols>
    <col min="1" max="1" width="4.81640625" style="85" hidden="1" customWidth="1"/>
    <col min="2" max="2" width="24" style="85" customWidth="1"/>
    <col min="3" max="4" width="12.54296875" style="85" customWidth="1"/>
    <col min="5" max="5" width="14" style="85" customWidth="1"/>
    <col min="6" max="6" width="8.81640625" style="85" customWidth="1"/>
    <col min="7" max="16384" width="9" style="85"/>
  </cols>
  <sheetData>
    <row r="1" spans="1:5" ht="13" x14ac:dyDescent="0.25">
      <c r="B1" s="367" t="str">
        <f>'Note names'!A25&amp;" Creditors: amounts falling due in greater than one year  [if arising]"</f>
        <v>19 Creditors: amounts falling due in greater than one year  [if arising]</v>
      </c>
    </row>
    <row r="2" spans="1:5" x14ac:dyDescent="0.25">
      <c r="B2" s="7"/>
      <c r="C2" s="48"/>
    </row>
    <row r="3" spans="1:5" ht="13" x14ac:dyDescent="0.25">
      <c r="B3" s="6"/>
    </row>
    <row r="4" spans="1:5" ht="15.75" customHeight="1" x14ac:dyDescent="0.25">
      <c r="B4" s="86"/>
      <c r="C4" s="149">
        <f>Refs!B7</f>
        <v>2024</v>
      </c>
      <c r="D4" s="207">
        <f>Refs!B8</f>
        <v>2023</v>
      </c>
    </row>
    <row r="5" spans="1:5" ht="15.75" customHeight="1" x14ac:dyDescent="0.25">
      <c r="B5" s="48"/>
      <c r="C5" s="200">
        <v>0</v>
      </c>
      <c r="D5" s="201">
        <v>0</v>
      </c>
    </row>
    <row r="6" spans="1:5" ht="15.75" customHeight="1" x14ac:dyDescent="0.25">
      <c r="A6" s="97" t="s">
        <v>1321</v>
      </c>
      <c r="B6" s="48" t="s">
        <v>3156</v>
      </c>
      <c r="C6" s="306">
        <f>-SUMIFS(Mapping!$A:$A,Mapping!$K:$K,A6)</f>
        <v>0</v>
      </c>
      <c r="D6" s="339">
        <f>-SUMIFS(Mapping!$B:$B,Mapping!$K:$K,A6)</f>
        <v>0</v>
      </c>
    </row>
    <row r="7" spans="1:5" ht="15.75" customHeight="1" x14ac:dyDescent="0.25">
      <c r="A7" s="97" t="s">
        <v>1324</v>
      </c>
      <c r="B7" s="48" t="s">
        <v>1260</v>
      </c>
      <c r="C7" s="306">
        <f>-SUMIFS(Mapping!$A:$A,Mapping!$K:$K,A7)</f>
        <v>0</v>
      </c>
      <c r="D7" s="339">
        <f>-SUMIFS(Mapping!$B:$B,Mapping!$K:$K,A7)</f>
        <v>0</v>
      </c>
    </row>
    <row r="8" spans="1:5" s="119" customFormat="1" ht="15.75" customHeight="1" x14ac:dyDescent="0.25">
      <c r="A8" s="99" t="s">
        <v>1338</v>
      </c>
      <c r="B8" s="98" t="s">
        <v>1308</v>
      </c>
      <c r="C8" s="306">
        <f>-SUMIFS(Mapping!$A:$A,Mapping!$K:$K,A8)</f>
        <v>0</v>
      </c>
      <c r="D8" s="339">
        <f>-SUMIFS(Mapping!$B:$B,Mapping!$K:$K,A8)</f>
        <v>0</v>
      </c>
    </row>
    <row r="9" spans="1:5" s="119" customFormat="1" ht="15.75" customHeight="1" x14ac:dyDescent="0.25">
      <c r="A9" s="99" t="s">
        <v>3378</v>
      </c>
      <c r="B9" s="98" t="s">
        <v>3157</v>
      </c>
      <c r="C9" s="306">
        <f>-SUMIFS(Mapping!$A:$A,Mapping!$K:$K,A9)</f>
        <v>0</v>
      </c>
      <c r="D9" s="339">
        <f>-SUMIFS(Mapping!$B:$B,Mapping!$K:$K,A9)</f>
        <v>0</v>
      </c>
    </row>
    <row r="10" spans="1:5" s="119" customFormat="1" ht="13" x14ac:dyDescent="0.25">
      <c r="A10" s="99" t="s">
        <v>1327</v>
      </c>
      <c r="B10" s="98" t="s">
        <v>2938</v>
      </c>
      <c r="C10" s="306">
        <f>-SUMIFS(Mapping!$A:$A,Mapping!$K:$K,A10)</f>
        <v>0</v>
      </c>
      <c r="D10" s="339">
        <f>-SUMIFS(Mapping!$B:$B,Mapping!$K:$K,A10)</f>
        <v>0</v>
      </c>
    </row>
    <row r="11" spans="1:5" s="119" customFormat="1" ht="13.5" thickBot="1" x14ac:dyDescent="0.3">
      <c r="A11" s="99" t="s">
        <v>1344</v>
      </c>
      <c r="B11" s="120" t="s">
        <v>1342</v>
      </c>
      <c r="C11" s="306">
        <f>-SUMIFS(Mapping!$A:$A,Mapping!$K:$K,A11)</f>
        <v>0</v>
      </c>
      <c r="D11" s="340">
        <f>-SUMIFS(Mapping!$B:$B,Mapping!$K:$K,A11)</f>
        <v>0</v>
      </c>
    </row>
    <row r="12" spans="1:5" ht="13.5" thickBot="1" x14ac:dyDescent="0.3">
      <c r="B12" s="86"/>
      <c r="C12" s="324">
        <f>SUM(C6:C11)</f>
        <v>0</v>
      </c>
      <c r="D12" s="341">
        <f>SUM(D6:D11)</f>
        <v>0</v>
      </c>
    </row>
    <row r="13" spans="1:5" ht="13" x14ac:dyDescent="0.25">
      <c r="B13" s="86"/>
      <c r="C13" s="121"/>
      <c r="D13" s="55"/>
    </row>
    <row r="14" spans="1:5" x14ac:dyDescent="0.25">
      <c r="B14" s="483" t="s">
        <v>2939</v>
      </c>
      <c r="C14" s="483"/>
      <c r="D14" s="483"/>
      <c r="E14" s="483"/>
    </row>
    <row r="15" spans="1:5" x14ac:dyDescent="0.25">
      <c r="B15" s="483"/>
      <c r="C15" s="483"/>
      <c r="D15" s="483"/>
      <c r="E15" s="483"/>
    </row>
    <row r="16" spans="1:5" x14ac:dyDescent="0.25">
      <c r="B16" s="483"/>
      <c r="C16" s="483"/>
      <c r="D16" s="483"/>
      <c r="E16" s="483"/>
    </row>
  </sheetData>
  <mergeCells count="1">
    <mergeCell ref="B14:E16"/>
  </mergeCells>
  <hyperlinks>
    <hyperlink ref="B1" location="'Note names'!A1" display="'Note names'!A1" xr:uid="{30478732-12FF-4635-8246-3C008B55B20B}"/>
  </hyperlinks>
  <pageMargins left="0.70866141732283472" right="0.70866141732283472" top="0.74803149606299213" bottom="0.74803149606299213" header="0.31496062992125984" footer="0.31496062992125984"/>
  <pageSetup orientation="portrait" r:id="rId1"/>
  <headerFooter>
    <oddHeader>&amp;L&amp;"Calibri"&amp;10&amp;K000000 OFFICIAL-SENSITIVE&amp;1#_x000D_</oddHead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15927-FD14-4CF8-8884-E5309062D9D7}">
  <sheetPr>
    <tabColor rgb="FFFFC000"/>
  </sheetPr>
  <dimension ref="A1:J94"/>
  <sheetViews>
    <sheetView zoomScaleNormal="100" workbookViewId="0">
      <selection activeCell="A2" sqref="A2"/>
    </sheetView>
  </sheetViews>
  <sheetFormatPr defaultColWidth="16" defaultRowHeight="12.5" x14ac:dyDescent="0.25"/>
  <cols>
    <col min="1" max="1" width="26" style="85" customWidth="1"/>
    <col min="2" max="6" width="12.54296875" style="85" customWidth="1"/>
    <col min="7" max="7" width="3.1796875" style="85" customWidth="1"/>
    <col min="8" max="8" width="16" style="85"/>
    <col min="9" max="9" width="9.54296875" style="85" bestFit="1" customWidth="1"/>
    <col min="10" max="16384" width="16" style="85"/>
  </cols>
  <sheetData>
    <row r="1" spans="1:9" ht="13" x14ac:dyDescent="0.25">
      <c r="A1" s="367" t="str">
        <f>'Note names'!A26&amp;" Funds"</f>
        <v>20 Funds</v>
      </c>
    </row>
    <row r="2" spans="1:9" x14ac:dyDescent="0.25">
      <c r="A2" s="7"/>
    </row>
    <row r="3" spans="1:9" ht="39" x14ac:dyDescent="0.25">
      <c r="A3" s="86"/>
      <c r="B3" s="149" t="str">
        <f>"Balance at 1 September "&amp;Refs!B8</f>
        <v>Balance at 1 September 2023</v>
      </c>
      <c r="C3" s="149" t="s">
        <v>1550</v>
      </c>
      <c r="D3" s="149" t="s">
        <v>22</v>
      </c>
      <c r="E3" s="149" t="s">
        <v>1547</v>
      </c>
      <c r="F3" s="149" t="str">
        <f>"Balance at 31 August "&amp;Refs!B7</f>
        <v>Balance at 31 August 2024</v>
      </c>
      <c r="G3" s="55"/>
      <c r="H3" s="55"/>
    </row>
    <row r="4" spans="1:9" ht="13" x14ac:dyDescent="0.25">
      <c r="A4" s="48"/>
      <c r="B4" s="200">
        <v>0</v>
      </c>
      <c r="C4" s="200">
        <v>0</v>
      </c>
      <c r="D4" s="200">
        <v>0</v>
      </c>
      <c r="E4" s="200">
        <v>0</v>
      </c>
      <c r="F4" s="200">
        <v>0</v>
      </c>
      <c r="G4" s="8"/>
    </row>
    <row r="5" spans="1:9" ht="13" x14ac:dyDescent="0.25">
      <c r="A5" s="50" t="s">
        <v>2940</v>
      </c>
      <c r="B5" s="149"/>
      <c r="C5" s="241"/>
      <c r="D5" s="241"/>
      <c r="E5" s="241"/>
      <c r="F5" s="241"/>
      <c r="G5" s="86"/>
    </row>
    <row r="6" spans="1:9" ht="13" x14ac:dyDescent="0.25">
      <c r="A6" s="156" t="s">
        <v>1523</v>
      </c>
      <c r="B6" s="339">
        <f>SUMIFS(Mapping!$A:$A,Mapping!$K:$K,Funds!$A6,Mapping!L:L,Funds!$A$5)</f>
        <v>0</v>
      </c>
      <c r="C6" s="379">
        <f>-SoFA!G20</f>
        <v>0</v>
      </c>
      <c r="D6" s="339">
        <f>SoFA!D31</f>
        <v>0</v>
      </c>
      <c r="E6" s="339">
        <f>SUMIFS(Mapping!$A:$A,Mapping!$K:$K,Funds!$A11,Mapping!L:L,Funds!$A$5)</f>
        <v>0</v>
      </c>
      <c r="F6" s="343">
        <f t="shared" ref="F6:F12" si="0">SUM(B6:E6)</f>
        <v>0</v>
      </c>
      <c r="G6" s="155"/>
      <c r="H6" s="153"/>
      <c r="I6" s="9"/>
    </row>
    <row r="7" spans="1:9" ht="13" x14ac:dyDescent="0.25">
      <c r="A7" s="156" t="s">
        <v>2941</v>
      </c>
      <c r="B7" s="339">
        <f>SUMIFS(Mapping!$A:$A,Mapping!$K:$K,Funds!$A7,Mapping!L:L,Funds!$A$5)</f>
        <v>0</v>
      </c>
      <c r="C7" s="339"/>
      <c r="D7" s="339"/>
      <c r="E7" s="339"/>
      <c r="F7" s="344">
        <f t="shared" si="0"/>
        <v>0</v>
      </c>
      <c r="G7" s="155"/>
      <c r="H7" s="153"/>
    </row>
    <row r="8" spans="1:9" ht="13" x14ac:dyDescent="0.25">
      <c r="A8" s="156" t="s">
        <v>1577</v>
      </c>
      <c r="B8" s="339">
        <f>SUMIFS(Mapping!$A:$A,Mapping!$K:$K,Funds!$A8,Mapping!L:L,Funds!$A$5)</f>
        <v>0</v>
      </c>
      <c r="C8" s="339"/>
      <c r="D8" s="339"/>
      <c r="E8" s="339"/>
      <c r="F8" s="344">
        <f t="shared" si="0"/>
        <v>0</v>
      </c>
      <c r="G8" s="155"/>
      <c r="H8" s="153"/>
    </row>
    <row r="9" spans="1:9" ht="22.5" customHeight="1" x14ac:dyDescent="0.25">
      <c r="A9" s="156" t="s">
        <v>2942</v>
      </c>
      <c r="B9" s="339">
        <f>SUMIFS(Mapping!$A:$A,Mapping!$K:$K,Funds!$A9,Mapping!L:L,Funds!$A$5)</f>
        <v>0</v>
      </c>
      <c r="C9" s="339"/>
      <c r="D9" s="339"/>
      <c r="E9" s="339"/>
      <c r="F9" s="344">
        <f t="shared" si="0"/>
        <v>0</v>
      </c>
      <c r="G9" s="155"/>
      <c r="H9" s="153"/>
    </row>
    <row r="10" spans="1:9" ht="22.5" customHeight="1" x14ac:dyDescent="0.25">
      <c r="A10" s="156" t="s">
        <v>2854</v>
      </c>
      <c r="B10" s="339"/>
      <c r="C10" s="339"/>
      <c r="D10" s="339"/>
      <c r="E10" s="339"/>
      <c r="F10" s="344"/>
      <c r="G10" s="155"/>
      <c r="H10" s="153"/>
    </row>
    <row r="11" spans="1:9" ht="13" x14ac:dyDescent="0.25">
      <c r="A11" s="156" t="s">
        <v>1536</v>
      </c>
      <c r="B11" s="339">
        <f>SUMIFS(Mapping!$A:$A,Mapping!$K:$K,Funds!$A11,Mapping!L:L,Funds!$A$5,Mapping!$N:$N,Funds!$B3)</f>
        <v>0</v>
      </c>
      <c r="C11" s="339"/>
      <c r="D11" s="339"/>
      <c r="E11" s="339">
        <f>-SUMIFS(Mapping!$A:$A,Mapping!$K:$K,Funds!$A11,Mapping!L:L,Funds!$A$5,Mapping!$N:$N,Funds!$E3)</f>
        <v>0</v>
      </c>
      <c r="F11" s="344">
        <f t="shared" si="0"/>
        <v>0</v>
      </c>
      <c r="G11" s="155"/>
      <c r="H11" s="153"/>
    </row>
    <row r="12" spans="1:9" ht="13" x14ac:dyDescent="0.25">
      <c r="A12" s="156" t="s">
        <v>1408</v>
      </c>
      <c r="B12" s="306">
        <f>SUMIFS(Mapping!$A:$A,Mapping!$K:$K,A12)</f>
        <v>0</v>
      </c>
      <c r="C12" s="342">
        <f>-SoFA!F20</f>
        <v>0</v>
      </c>
      <c r="D12" s="339"/>
      <c r="E12" s="339"/>
      <c r="F12" s="343">
        <f t="shared" si="0"/>
        <v>0</v>
      </c>
      <c r="G12" s="155"/>
      <c r="H12" s="153"/>
      <c r="I12" s="122"/>
    </row>
    <row r="13" spans="1:9" ht="13.5" thickBot="1" x14ac:dyDescent="0.3">
      <c r="A13" s="156"/>
      <c r="B13" s="339"/>
      <c r="C13" s="339"/>
      <c r="D13" s="339"/>
      <c r="E13" s="339"/>
      <c r="F13" s="345"/>
      <c r="G13" s="155"/>
      <c r="H13" s="188"/>
    </row>
    <row r="14" spans="1:9" ht="13.5" thickBot="1" x14ac:dyDescent="0.3">
      <c r="A14" s="189"/>
      <c r="B14" s="346">
        <f>SUM(B6:B13)</f>
        <v>0</v>
      </c>
      <c r="C14" s="346">
        <f>SUM(C6:C13)</f>
        <v>0</v>
      </c>
      <c r="D14" s="346">
        <f>SUM(D6:D13)</f>
        <v>0</v>
      </c>
      <c r="E14" s="346">
        <f>SUM(E6:E13)</f>
        <v>0</v>
      </c>
      <c r="F14" s="346">
        <f>SUM(F6:F13)</f>
        <v>0</v>
      </c>
      <c r="G14" s="155"/>
      <c r="H14" s="188"/>
      <c r="I14" s="122"/>
    </row>
    <row r="15" spans="1:9" x14ac:dyDescent="0.25">
      <c r="A15" s="189"/>
      <c r="B15" s="347"/>
      <c r="C15" s="319"/>
      <c r="D15" s="319"/>
      <c r="E15" s="319"/>
      <c r="F15" s="319"/>
      <c r="G15" s="189"/>
      <c r="H15" s="188"/>
    </row>
    <row r="16" spans="1:9" ht="13" x14ac:dyDescent="0.25">
      <c r="A16" s="157" t="s">
        <v>2943</v>
      </c>
      <c r="B16" s="347"/>
      <c r="C16" s="379"/>
      <c r="D16" s="319"/>
      <c r="E16" s="319"/>
      <c r="F16" s="319"/>
      <c r="G16" s="189"/>
      <c r="H16" s="188"/>
    </row>
    <row r="17" spans="1:9" ht="13" x14ac:dyDescent="0.25">
      <c r="A17" s="156" t="s">
        <v>2944</v>
      </c>
      <c r="B17" s="339"/>
      <c r="C17" s="339"/>
      <c r="D17" s="339"/>
      <c r="E17" s="339"/>
      <c r="F17" s="344">
        <f>SUM(B17:E17)</f>
        <v>0</v>
      </c>
      <c r="G17" s="155"/>
      <c r="H17" s="153"/>
    </row>
    <row r="18" spans="1:9" ht="13" x14ac:dyDescent="0.25">
      <c r="A18" s="156" t="s">
        <v>1531</v>
      </c>
      <c r="B18" s="339">
        <f>SUMIFS(Mapping!$A:$A,Mapping!$K:$K,A18)-C17-D17-E17</f>
        <v>0</v>
      </c>
      <c r="C18" s="379"/>
      <c r="D18" s="379">
        <f>-SoFA!E31</f>
        <v>0</v>
      </c>
      <c r="E18" s="339"/>
      <c r="F18" s="344">
        <f>SUM(B18:E18)</f>
        <v>0</v>
      </c>
      <c r="G18" s="155"/>
      <c r="H18" s="153"/>
    </row>
    <row r="19" spans="1:9" ht="13" x14ac:dyDescent="0.25">
      <c r="A19" s="156" t="s">
        <v>3079</v>
      </c>
      <c r="B19" s="339"/>
      <c r="C19" s="339"/>
      <c r="D19" s="339"/>
      <c r="E19" s="339"/>
      <c r="F19" s="344">
        <f>SUM(B19:E19)</f>
        <v>0</v>
      </c>
      <c r="G19" s="155"/>
      <c r="H19" s="153"/>
    </row>
    <row r="20" spans="1:9" ht="25.5" thickBot="1" x14ac:dyDescent="0.3">
      <c r="A20" s="156" t="s">
        <v>2945</v>
      </c>
      <c r="B20" s="339"/>
      <c r="C20" s="339"/>
      <c r="D20" s="339"/>
      <c r="E20" s="339"/>
      <c r="F20" s="344">
        <f>SUM(B20:E20)</f>
        <v>0</v>
      </c>
      <c r="G20" s="155"/>
      <c r="H20" s="153"/>
    </row>
    <row r="21" spans="1:9" ht="13.5" thickBot="1" x14ac:dyDescent="0.3">
      <c r="A21" s="189"/>
      <c r="B21" s="346">
        <f>SUM(B17:B20)</f>
        <v>0</v>
      </c>
      <c r="C21" s="346">
        <f>SUM(C17:C20)</f>
        <v>0</v>
      </c>
      <c r="D21" s="346">
        <f>SUM(D17:D20)</f>
        <v>0</v>
      </c>
      <c r="E21" s="346">
        <f>SUM(E17:E20)</f>
        <v>0</v>
      </c>
      <c r="F21" s="341">
        <f>SUM(F17:F20)</f>
        <v>0</v>
      </c>
      <c r="G21" s="155"/>
      <c r="H21" s="155"/>
      <c r="I21" s="122"/>
    </row>
    <row r="22" spans="1:9" ht="13" thickBot="1" x14ac:dyDescent="0.3">
      <c r="A22" s="189"/>
      <c r="B22" s="347"/>
      <c r="C22" s="319"/>
      <c r="D22" s="319"/>
      <c r="E22" s="348"/>
      <c r="F22" s="319"/>
      <c r="G22" s="189"/>
      <c r="H22" s="189"/>
    </row>
    <row r="23" spans="1:9" ht="13.5" thickBot="1" x14ac:dyDescent="0.3">
      <c r="A23" s="157" t="s">
        <v>2790</v>
      </c>
      <c r="B23" s="341">
        <f>B21+B14</f>
        <v>0</v>
      </c>
      <c r="C23" s="341">
        <f>C21+C14</f>
        <v>0</v>
      </c>
      <c r="D23" s="341">
        <f>D21+D14</f>
        <v>0</v>
      </c>
      <c r="E23" s="341">
        <f>E21+E14</f>
        <v>0</v>
      </c>
      <c r="F23" s="341">
        <f>F21+F14</f>
        <v>0</v>
      </c>
      <c r="G23" s="155"/>
      <c r="H23" s="155"/>
    </row>
    <row r="24" spans="1:9" ht="13.5" thickBot="1" x14ac:dyDescent="0.3">
      <c r="A24" s="189"/>
      <c r="B24" s="349"/>
      <c r="C24" s="319"/>
      <c r="D24" s="319"/>
      <c r="E24" s="319"/>
      <c r="F24" s="319"/>
      <c r="G24" s="189"/>
      <c r="H24" s="189"/>
    </row>
    <row r="25" spans="1:9" ht="13.5" thickBot="1" x14ac:dyDescent="0.3">
      <c r="A25" s="157" t="s">
        <v>1540</v>
      </c>
      <c r="B25" s="346">
        <f>SUMIFS(Mapping!$A:$A,Mapping!$K:$K,$A25)-C25-D25-E25</f>
        <v>0</v>
      </c>
      <c r="C25" s="346">
        <f>-SoFA!C20</f>
        <v>0</v>
      </c>
      <c r="D25" s="346">
        <f>SoFA!C31</f>
        <v>0</v>
      </c>
      <c r="E25" s="346"/>
      <c r="F25" s="341">
        <f>SUM(B25:E25)</f>
        <v>0</v>
      </c>
      <c r="G25" s="155"/>
      <c r="H25" s="153"/>
    </row>
    <row r="26" spans="1:9" ht="13" x14ac:dyDescent="0.25">
      <c r="A26" s="189"/>
      <c r="B26" s="349"/>
      <c r="C26" s="319"/>
      <c r="D26" s="319"/>
      <c r="E26" s="319"/>
      <c r="F26" s="319"/>
      <c r="G26" s="189"/>
      <c r="H26" s="189"/>
    </row>
    <row r="27" spans="1:9" ht="13.5" thickBot="1" x14ac:dyDescent="0.3">
      <c r="A27" s="157" t="s">
        <v>2792</v>
      </c>
      <c r="B27" s="345">
        <f>B23+B25</f>
        <v>0</v>
      </c>
      <c r="C27" s="345">
        <f>C23+C25</f>
        <v>0</v>
      </c>
      <c r="D27" s="345">
        <f>D23+D25</f>
        <v>0</v>
      </c>
      <c r="E27" s="345">
        <f>E23+E25</f>
        <v>0</v>
      </c>
      <c r="F27" s="345">
        <f>F23+F25</f>
        <v>0</v>
      </c>
      <c r="G27" s="155"/>
      <c r="H27" s="155"/>
      <c r="I27" s="122"/>
    </row>
    <row r="28" spans="1:9" x14ac:dyDescent="0.25">
      <c r="A28" s="187" t="s">
        <v>2946</v>
      </c>
      <c r="B28" s="188"/>
      <c r="C28" s="188"/>
      <c r="D28" s="188"/>
      <c r="E28" s="188"/>
      <c r="F28" s="188"/>
      <c r="G28" s="188"/>
      <c r="H28" s="188"/>
    </row>
    <row r="29" spans="1:9" x14ac:dyDescent="0.25">
      <c r="A29" s="187" t="s">
        <v>2947</v>
      </c>
      <c r="B29" s="188"/>
      <c r="C29" s="188"/>
      <c r="D29" s="188"/>
      <c r="E29" s="188"/>
      <c r="F29" s="188"/>
      <c r="G29" s="188"/>
      <c r="H29" s="188"/>
    </row>
    <row r="30" spans="1:9" ht="13" x14ac:dyDescent="0.25">
      <c r="A30" s="190" t="s">
        <v>2948</v>
      </c>
      <c r="B30" s="188"/>
      <c r="C30" s="188"/>
      <c r="D30" s="188"/>
      <c r="E30" s="188"/>
      <c r="F30" s="188"/>
      <c r="G30" s="188"/>
      <c r="H30" s="188"/>
    </row>
    <row r="31" spans="1:9" ht="13" x14ac:dyDescent="0.25">
      <c r="A31" s="190" t="s">
        <v>2949</v>
      </c>
      <c r="B31" s="188"/>
      <c r="C31" s="188"/>
      <c r="D31" s="188"/>
      <c r="E31" s="188"/>
      <c r="F31" s="188"/>
      <c r="G31" s="188"/>
      <c r="H31" s="188"/>
    </row>
    <row r="32" spans="1:9" ht="13" x14ac:dyDescent="0.25">
      <c r="A32" s="191" t="s">
        <v>2950</v>
      </c>
      <c r="B32" s="188"/>
      <c r="C32" s="188"/>
      <c r="D32" s="188"/>
      <c r="E32" s="188"/>
      <c r="F32" s="188"/>
      <c r="G32" s="188"/>
      <c r="H32" s="188"/>
    </row>
    <row r="33" spans="1:8" ht="13" x14ac:dyDescent="0.25">
      <c r="A33" s="191"/>
      <c r="B33" s="188"/>
      <c r="C33" s="188"/>
      <c r="D33" s="188"/>
      <c r="E33" s="188"/>
      <c r="F33" s="188"/>
      <c r="G33" s="188"/>
      <c r="H33" s="188"/>
    </row>
    <row r="34" spans="1:8" ht="39" x14ac:dyDescent="0.25">
      <c r="A34" s="189"/>
      <c r="B34" s="155" t="str">
        <f>"Balance at 1 September "&amp;Refs!B9</f>
        <v>Balance at 1 September 2022</v>
      </c>
      <c r="C34" s="155" t="s">
        <v>1550</v>
      </c>
      <c r="D34" s="155" t="s">
        <v>22</v>
      </c>
      <c r="E34" s="155" t="s">
        <v>1547</v>
      </c>
      <c r="F34" s="155" t="str">
        <f>"Balance at 31 August "&amp;Refs!B8</f>
        <v>Balance at 31 August 2023</v>
      </c>
      <c r="G34" s="155"/>
      <c r="H34" s="188"/>
    </row>
    <row r="35" spans="1:8" ht="13" x14ac:dyDescent="0.25">
      <c r="A35" s="156"/>
      <c r="B35" s="285">
        <v>0</v>
      </c>
      <c r="C35" s="285">
        <v>0</v>
      </c>
      <c r="D35" s="285">
        <v>0</v>
      </c>
      <c r="E35" s="285">
        <v>0</v>
      </c>
      <c r="F35" s="285">
        <v>0</v>
      </c>
      <c r="G35" s="155"/>
      <c r="H35" s="188"/>
    </row>
    <row r="36" spans="1:8" ht="13" x14ac:dyDescent="0.25">
      <c r="A36" s="157" t="s">
        <v>2940</v>
      </c>
      <c r="B36" s="350"/>
      <c r="C36" s="351"/>
      <c r="D36" s="351"/>
      <c r="E36" s="351"/>
      <c r="F36" s="351"/>
      <c r="G36" s="189"/>
      <c r="H36" s="188"/>
    </row>
    <row r="37" spans="1:8" ht="13" x14ac:dyDescent="0.25">
      <c r="A37" s="156" t="s">
        <v>1523</v>
      </c>
      <c r="B37" s="339"/>
      <c r="C37" s="339"/>
      <c r="D37" s="339"/>
      <c r="E37" s="319"/>
      <c r="F37" s="344">
        <f t="shared" ref="F37:F42" si="1">SUM(B37:E37)</f>
        <v>0</v>
      </c>
      <c r="G37" s="155"/>
      <c r="H37" s="188"/>
    </row>
    <row r="38" spans="1:8" ht="13" x14ac:dyDescent="0.25">
      <c r="A38" s="156" t="s">
        <v>2951</v>
      </c>
      <c r="B38" s="339"/>
      <c r="C38" s="339"/>
      <c r="D38" s="339"/>
      <c r="E38" s="339"/>
      <c r="F38" s="344">
        <f t="shared" si="1"/>
        <v>0</v>
      </c>
      <c r="G38" s="155"/>
      <c r="H38" s="188"/>
    </row>
    <row r="39" spans="1:8" ht="13" x14ac:dyDescent="0.25">
      <c r="A39" s="156" t="s">
        <v>1577</v>
      </c>
      <c r="B39" s="339"/>
      <c r="C39" s="339"/>
      <c r="D39" s="339"/>
      <c r="E39" s="339"/>
      <c r="F39" s="344">
        <f t="shared" si="1"/>
        <v>0</v>
      </c>
      <c r="G39" s="155"/>
      <c r="H39" s="188"/>
    </row>
    <row r="40" spans="1:8" ht="13" x14ac:dyDescent="0.25">
      <c r="A40" s="156" t="s">
        <v>2942</v>
      </c>
      <c r="B40" s="339"/>
      <c r="C40" s="339"/>
      <c r="D40" s="339"/>
      <c r="E40" s="339"/>
      <c r="F40" s="344">
        <f t="shared" si="1"/>
        <v>0</v>
      </c>
      <c r="G40" s="155"/>
      <c r="H40" s="188"/>
    </row>
    <row r="41" spans="1:8" ht="13" x14ac:dyDescent="0.25">
      <c r="A41" s="156" t="s">
        <v>1536</v>
      </c>
      <c r="B41" s="339"/>
      <c r="C41" s="339"/>
      <c r="D41" s="339"/>
      <c r="E41" s="339"/>
      <c r="F41" s="344">
        <f t="shared" si="1"/>
        <v>0</v>
      </c>
      <c r="G41" s="155"/>
      <c r="H41" s="188"/>
    </row>
    <row r="42" spans="1:8" ht="13" x14ac:dyDescent="0.25">
      <c r="A42" s="156" t="s">
        <v>1408</v>
      </c>
      <c r="B42" s="339"/>
      <c r="C42" s="339"/>
      <c r="D42" s="339"/>
      <c r="E42" s="339"/>
      <c r="F42" s="344">
        <f t="shared" si="1"/>
        <v>0</v>
      </c>
      <c r="G42" s="155"/>
      <c r="H42" s="188"/>
    </row>
    <row r="43" spans="1:8" ht="13.5" thickBot="1" x14ac:dyDescent="0.3">
      <c r="A43" s="156"/>
      <c r="B43" s="339"/>
      <c r="C43" s="339"/>
      <c r="D43" s="339"/>
      <c r="E43" s="339"/>
      <c r="F43" s="345"/>
      <c r="G43" s="155"/>
      <c r="H43" s="188"/>
    </row>
    <row r="44" spans="1:8" ht="13.5" thickBot="1" x14ac:dyDescent="0.3">
      <c r="A44" s="189"/>
      <c r="B44" s="346">
        <f>SUM(B37:B42)</f>
        <v>0</v>
      </c>
      <c r="C44" s="346">
        <f>SUM(C37:C42)</f>
        <v>0</v>
      </c>
      <c r="D44" s="346">
        <f>SUM(D37:D42)</f>
        <v>0</v>
      </c>
      <c r="E44" s="346">
        <f>SUM(E37:E42)</f>
        <v>0</v>
      </c>
      <c r="F44" s="345">
        <f>SUM(F37:F42)</f>
        <v>0</v>
      </c>
      <c r="G44" s="155"/>
      <c r="H44" s="188"/>
    </row>
    <row r="45" spans="1:8" x14ac:dyDescent="0.25">
      <c r="A45" s="189"/>
      <c r="B45" s="347"/>
      <c r="C45" s="319"/>
      <c r="D45" s="319"/>
      <c r="E45" s="319"/>
      <c r="F45" s="319"/>
      <c r="G45" s="189"/>
      <c r="H45" s="188"/>
    </row>
    <row r="46" spans="1:8" ht="13" x14ac:dyDescent="0.25">
      <c r="A46" s="157" t="s">
        <v>2943</v>
      </c>
      <c r="B46" s="347"/>
      <c r="C46" s="319"/>
      <c r="D46" s="319"/>
      <c r="E46" s="319"/>
      <c r="F46" s="319"/>
      <c r="G46" s="189"/>
      <c r="H46" s="188"/>
    </row>
    <row r="47" spans="1:8" ht="13" x14ac:dyDescent="0.25">
      <c r="A47" s="156" t="s">
        <v>2944</v>
      </c>
      <c r="B47" s="339"/>
      <c r="C47" s="339"/>
      <c r="D47" s="339"/>
      <c r="E47" s="339"/>
      <c r="F47" s="344">
        <f>SUM(B47:E47)</f>
        <v>0</v>
      </c>
      <c r="G47" s="155"/>
      <c r="H47" s="188"/>
    </row>
    <row r="48" spans="1:8" ht="13" x14ac:dyDescent="0.25">
      <c r="A48" s="156" t="s">
        <v>1531</v>
      </c>
      <c r="B48" s="339"/>
      <c r="C48" s="339"/>
      <c r="D48" s="339"/>
      <c r="E48" s="339"/>
      <c r="F48" s="344">
        <f>SUM(B48:E48)</f>
        <v>0</v>
      </c>
      <c r="G48" s="155"/>
      <c r="H48" s="188"/>
    </row>
    <row r="49" spans="1:8" ht="13" x14ac:dyDescent="0.25">
      <c r="A49" s="156" t="s">
        <v>1800</v>
      </c>
      <c r="B49" s="339"/>
      <c r="C49" s="339"/>
      <c r="D49" s="339"/>
      <c r="E49" s="339"/>
      <c r="F49" s="344">
        <f>SUM(B49:E49)</f>
        <v>0</v>
      </c>
      <c r="G49" s="155"/>
      <c r="H49" s="188"/>
    </row>
    <row r="50" spans="1:8" ht="25.5" thickBot="1" x14ac:dyDescent="0.3">
      <c r="A50" s="156" t="s">
        <v>2945</v>
      </c>
      <c r="B50" s="340"/>
      <c r="C50" s="340"/>
      <c r="D50" s="340"/>
      <c r="E50" s="340"/>
      <c r="F50" s="345">
        <f>SUM(B50:E50)</f>
        <v>0</v>
      </c>
      <c r="G50" s="155"/>
      <c r="H50" s="188"/>
    </row>
    <row r="51" spans="1:8" ht="13.5" thickBot="1" x14ac:dyDescent="0.3">
      <c r="A51" s="189"/>
      <c r="B51" s="340">
        <f>SUM(B47:B50)</f>
        <v>0</v>
      </c>
      <c r="C51" s="340">
        <f>SUM(C47:C50)</f>
        <v>0</v>
      </c>
      <c r="D51" s="340">
        <f>SUM(D47:D50)</f>
        <v>0</v>
      </c>
      <c r="E51" s="340">
        <f>SUM(E47:E50)</f>
        <v>0</v>
      </c>
      <c r="F51" s="345">
        <f>SUM(F47:F50)</f>
        <v>0</v>
      </c>
      <c r="G51" s="155"/>
      <c r="H51" s="188"/>
    </row>
    <row r="52" spans="1:8" ht="13" thickBot="1" x14ac:dyDescent="0.3">
      <c r="A52" s="189"/>
      <c r="B52" s="347"/>
      <c r="C52" s="319"/>
      <c r="D52" s="319"/>
      <c r="E52" s="348"/>
      <c r="F52" s="319"/>
      <c r="G52" s="189"/>
      <c r="H52" s="188"/>
    </row>
    <row r="53" spans="1:8" ht="13.5" thickBot="1" x14ac:dyDescent="0.3">
      <c r="A53" s="157" t="s">
        <v>2790</v>
      </c>
      <c r="B53" s="341">
        <f>B51+B44</f>
        <v>0</v>
      </c>
      <c r="C53" s="341">
        <f>C51+C44</f>
        <v>0</v>
      </c>
      <c r="D53" s="341">
        <f>D51+D44</f>
        <v>0</v>
      </c>
      <c r="E53" s="341">
        <f>E51+E44</f>
        <v>0</v>
      </c>
      <c r="F53" s="341">
        <f>F51+F44</f>
        <v>0</v>
      </c>
      <c r="G53" s="155"/>
      <c r="H53" s="188"/>
    </row>
    <row r="54" spans="1:8" ht="13.5" thickBot="1" x14ac:dyDescent="0.3">
      <c r="A54" s="189"/>
      <c r="B54" s="349"/>
      <c r="C54" s="319"/>
      <c r="D54" s="319"/>
      <c r="E54" s="319"/>
      <c r="F54" s="319"/>
      <c r="G54" s="189"/>
      <c r="H54" s="188"/>
    </row>
    <row r="55" spans="1:8" ht="13.5" thickBot="1" x14ac:dyDescent="0.3">
      <c r="A55" s="157" t="s">
        <v>1540</v>
      </c>
      <c r="B55" s="346">
        <f>-SUMIFS(Mapping!$B:$B,Mapping!$K:$K,$A25)</f>
        <v>0</v>
      </c>
      <c r="C55" s="346"/>
      <c r="D55" s="346"/>
      <c r="E55" s="346"/>
      <c r="F55" s="341">
        <f>SUM(B55:E55)</f>
        <v>0</v>
      </c>
      <c r="G55" s="155"/>
      <c r="H55" s="188"/>
    </row>
    <row r="56" spans="1:8" ht="13" x14ac:dyDescent="0.25">
      <c r="A56" s="189"/>
      <c r="B56" s="349"/>
      <c r="C56" s="319"/>
      <c r="D56" s="319"/>
      <c r="E56" s="319"/>
      <c r="F56" s="319"/>
      <c r="G56" s="189"/>
      <c r="H56" s="188"/>
    </row>
    <row r="57" spans="1:8" ht="13.5" thickBot="1" x14ac:dyDescent="0.3">
      <c r="A57" s="157" t="s">
        <v>2792</v>
      </c>
      <c r="B57" s="345">
        <f>B55+B53</f>
        <v>0</v>
      </c>
      <c r="C57" s="345">
        <f>C55+C53</f>
        <v>0</v>
      </c>
      <c r="D57" s="345">
        <f>D55+D53</f>
        <v>0</v>
      </c>
      <c r="E57" s="345">
        <f>E55+E53</f>
        <v>0</v>
      </c>
      <c r="F57" s="345">
        <f>F55+F53</f>
        <v>0</v>
      </c>
      <c r="G57" s="155"/>
      <c r="H57" s="188"/>
    </row>
    <row r="58" spans="1:8" ht="13" x14ac:dyDescent="0.25">
      <c r="A58" s="191"/>
      <c r="B58" s="188"/>
      <c r="C58" s="188"/>
      <c r="D58" s="188"/>
      <c r="E58" s="188"/>
      <c r="F58" s="188"/>
      <c r="G58" s="188"/>
      <c r="H58" s="188"/>
    </row>
    <row r="59" spans="1:8" ht="13" x14ac:dyDescent="0.25">
      <c r="A59" s="191"/>
      <c r="B59" s="188"/>
      <c r="C59" s="188"/>
      <c r="D59" s="188"/>
      <c r="E59" s="188"/>
      <c r="F59" s="188"/>
      <c r="G59" s="188"/>
      <c r="H59" s="188"/>
    </row>
    <row r="60" spans="1:8" x14ac:dyDescent="0.25">
      <c r="A60" s="190"/>
      <c r="B60" s="188"/>
      <c r="C60" s="188"/>
      <c r="D60" s="188"/>
      <c r="E60" s="188"/>
      <c r="F60" s="188"/>
      <c r="G60" s="188"/>
      <c r="H60" s="188"/>
    </row>
    <row r="61" spans="1:8" ht="13.5" thickBot="1" x14ac:dyDescent="0.3">
      <c r="A61" s="178" t="s">
        <v>2952</v>
      </c>
      <c r="B61" s="188"/>
      <c r="C61" s="188"/>
      <c r="D61" s="188"/>
      <c r="E61" s="188"/>
      <c r="F61" s="188"/>
      <c r="G61" s="188"/>
      <c r="H61" s="188"/>
    </row>
    <row r="62" spans="1:8" x14ac:dyDescent="0.25">
      <c r="A62" s="492" t="s">
        <v>2953</v>
      </c>
      <c r="B62" s="188"/>
      <c r="C62" s="188"/>
      <c r="D62" s="188"/>
      <c r="E62" s="188"/>
      <c r="F62" s="188"/>
      <c r="G62" s="188"/>
      <c r="H62" s="188"/>
    </row>
    <row r="63" spans="1:8" ht="13" thickBot="1" x14ac:dyDescent="0.3">
      <c r="A63" s="493"/>
      <c r="B63" s="188"/>
      <c r="C63" s="188"/>
      <c r="D63" s="188"/>
      <c r="E63" s="188"/>
      <c r="F63" s="188"/>
      <c r="G63" s="188"/>
      <c r="H63" s="188"/>
    </row>
    <row r="64" spans="1:8" x14ac:dyDescent="0.25">
      <c r="A64" s="190" t="s">
        <v>3404</v>
      </c>
      <c r="B64" s="188"/>
      <c r="C64" s="188"/>
      <c r="D64" s="188"/>
      <c r="E64" s="188"/>
      <c r="F64" s="188"/>
      <c r="G64" s="188"/>
      <c r="H64" s="188"/>
    </row>
    <row r="65" spans="1:10" ht="13" x14ac:dyDescent="0.25">
      <c r="A65" s="156"/>
      <c r="B65" s="156"/>
      <c r="C65" s="156"/>
      <c r="D65" s="192"/>
      <c r="E65" s="459">
        <f>Refs!B7</f>
        <v>2024</v>
      </c>
      <c r="F65" s="459">
        <f>Refs!B8</f>
        <v>2023</v>
      </c>
      <c r="G65" s="153"/>
      <c r="H65" s="156"/>
      <c r="I65" s="48"/>
      <c r="J65" s="48"/>
    </row>
    <row r="66" spans="1:10" ht="13" x14ac:dyDescent="0.25">
      <c r="A66" s="491"/>
      <c r="B66" s="491"/>
      <c r="C66" s="491"/>
      <c r="D66" s="192"/>
      <c r="E66" s="153">
        <v>0</v>
      </c>
      <c r="F66" s="153">
        <v>0</v>
      </c>
      <c r="G66" s="153"/>
      <c r="H66" s="156"/>
      <c r="I66" s="48"/>
      <c r="J66" s="48"/>
    </row>
    <row r="67" spans="1:10" ht="13" x14ac:dyDescent="0.25">
      <c r="A67" s="491"/>
      <c r="B67" s="491"/>
      <c r="C67" s="491"/>
      <c r="D67" s="193" t="s">
        <v>2898</v>
      </c>
      <c r="E67" s="287"/>
      <c r="F67" s="308"/>
      <c r="G67" s="160"/>
      <c r="H67" s="156"/>
      <c r="I67" s="48"/>
      <c r="J67" s="48"/>
    </row>
    <row r="68" spans="1:10" ht="13" x14ac:dyDescent="0.25">
      <c r="A68" s="491"/>
      <c r="B68" s="491"/>
      <c r="C68" s="491"/>
      <c r="D68" s="193" t="s">
        <v>2899</v>
      </c>
      <c r="E68" s="287"/>
      <c r="F68" s="308"/>
      <c r="G68" s="160"/>
      <c r="H68" s="156"/>
      <c r="I68" s="48"/>
      <c r="J68" s="48"/>
    </row>
    <row r="69" spans="1:10" ht="13" x14ac:dyDescent="0.25">
      <c r="A69" s="491"/>
      <c r="B69" s="491"/>
      <c r="C69" s="491"/>
      <c r="D69" s="193" t="s">
        <v>2900</v>
      </c>
      <c r="E69" s="287"/>
      <c r="F69" s="308"/>
      <c r="G69" s="160"/>
      <c r="H69" s="156"/>
      <c r="I69" s="48"/>
      <c r="J69" s="48"/>
    </row>
    <row r="70" spans="1:10" ht="13.5" thickBot="1" x14ac:dyDescent="0.3">
      <c r="A70" s="491"/>
      <c r="B70" s="491"/>
      <c r="C70" s="491"/>
      <c r="D70" s="193" t="s">
        <v>2954</v>
      </c>
      <c r="E70" s="311"/>
      <c r="F70" s="309"/>
      <c r="G70" s="160"/>
      <c r="H70" s="156"/>
      <c r="I70" s="48"/>
      <c r="J70" s="48"/>
    </row>
    <row r="71" spans="1:10" ht="13" x14ac:dyDescent="0.25">
      <c r="A71" s="491"/>
      <c r="B71" s="491"/>
      <c r="C71" s="491"/>
      <c r="D71" s="193" t="s">
        <v>2955</v>
      </c>
      <c r="E71" s="287">
        <f>SUM(E67:E70)</f>
        <v>0</v>
      </c>
      <c r="F71" s="308">
        <f>SUM(F67:F70)</f>
        <v>0</v>
      </c>
      <c r="G71" s="160"/>
      <c r="H71" s="156"/>
      <c r="I71" s="48"/>
      <c r="J71" s="48"/>
    </row>
    <row r="72" spans="1:10" ht="13" x14ac:dyDescent="0.25">
      <c r="A72" s="491"/>
      <c r="B72" s="491"/>
      <c r="C72" s="491"/>
      <c r="D72" s="193" t="s">
        <v>2956</v>
      </c>
      <c r="E72" s="287"/>
      <c r="F72" s="308"/>
      <c r="G72" s="160"/>
      <c r="H72" s="156"/>
      <c r="I72" s="48"/>
      <c r="J72" s="48"/>
    </row>
    <row r="73" spans="1:10" ht="13.5" thickBot="1" x14ac:dyDescent="0.3">
      <c r="A73" s="491"/>
      <c r="B73" s="491"/>
      <c r="C73" s="491"/>
      <c r="D73" s="193" t="s">
        <v>1408</v>
      </c>
      <c r="E73" s="287"/>
      <c r="F73" s="308"/>
      <c r="G73" s="160"/>
      <c r="H73" s="156"/>
      <c r="I73" s="48"/>
      <c r="J73" s="48"/>
    </row>
    <row r="74" spans="1:10" ht="13.5" thickBot="1" x14ac:dyDescent="0.3">
      <c r="A74" s="491"/>
      <c r="B74" s="491"/>
      <c r="C74" s="491"/>
      <c r="D74" s="192" t="s">
        <v>2799</v>
      </c>
      <c r="E74" s="298">
        <f>SUM(E71:E73)</f>
        <v>0</v>
      </c>
      <c r="F74" s="352">
        <f>SUM(F71:F73)</f>
        <v>0</v>
      </c>
      <c r="G74" s="160"/>
      <c r="H74" s="156"/>
      <c r="I74" s="48"/>
      <c r="J74" s="48"/>
    </row>
    <row r="75" spans="1:10" ht="20" customHeight="1" x14ac:dyDescent="0.25">
      <c r="A75" s="193" t="s">
        <v>2957</v>
      </c>
      <c r="B75" s="167"/>
      <c r="C75" s="167"/>
      <c r="D75" s="167"/>
      <c r="E75" s="167"/>
      <c r="F75" s="167"/>
      <c r="G75" s="167"/>
      <c r="H75" s="167"/>
      <c r="I75" s="49"/>
      <c r="J75" s="49"/>
    </row>
    <row r="76" spans="1:10" ht="20" customHeight="1" thickBot="1" x14ac:dyDescent="0.3">
      <c r="A76" s="193" t="s">
        <v>2958</v>
      </c>
      <c r="B76" s="167"/>
      <c r="C76" s="167"/>
      <c r="D76" s="167"/>
      <c r="E76" s="167"/>
      <c r="F76" s="167"/>
      <c r="G76" s="167"/>
      <c r="H76" s="167"/>
      <c r="I76" s="49"/>
      <c r="J76" s="49"/>
    </row>
    <row r="77" spans="1:10" x14ac:dyDescent="0.25">
      <c r="A77" s="489" t="s">
        <v>2959</v>
      </c>
      <c r="B77" s="188"/>
      <c r="C77" s="188"/>
      <c r="D77" s="188"/>
      <c r="E77" s="188"/>
      <c r="F77" s="188"/>
      <c r="G77" s="188"/>
      <c r="H77" s="188"/>
    </row>
    <row r="78" spans="1:10" ht="13" thickBot="1" x14ac:dyDescent="0.3">
      <c r="A78" s="490"/>
      <c r="B78" s="188"/>
      <c r="C78" s="188"/>
      <c r="D78" s="188"/>
      <c r="E78" s="188"/>
      <c r="F78" s="188"/>
      <c r="G78" s="188"/>
      <c r="H78" s="188"/>
    </row>
    <row r="79" spans="1:10" ht="20.5" customHeight="1" x14ac:dyDescent="0.25">
      <c r="A79" s="190" t="s">
        <v>3405</v>
      </c>
      <c r="B79" s="190"/>
      <c r="C79" s="190"/>
      <c r="D79" s="190"/>
      <c r="E79" s="190"/>
      <c r="F79" s="190"/>
      <c r="G79" s="190"/>
      <c r="H79" s="190"/>
      <c r="I79" s="48"/>
      <c r="J79" s="48"/>
    </row>
    <row r="80" spans="1:10" ht="13" customHeight="1" x14ac:dyDescent="0.25">
      <c r="A80" s="178" t="s">
        <v>2960</v>
      </c>
      <c r="B80" s="178"/>
      <c r="C80" s="178"/>
      <c r="D80" s="178"/>
      <c r="E80" s="178"/>
      <c r="F80" s="178"/>
      <c r="G80" s="178"/>
      <c r="H80" s="178"/>
      <c r="I80" s="50"/>
      <c r="J80" s="50"/>
    </row>
    <row r="81" spans="1:10" ht="12.5" customHeight="1" x14ac:dyDescent="0.25">
      <c r="A81" s="156" t="s">
        <v>2961</v>
      </c>
      <c r="B81" s="156"/>
      <c r="C81" s="156"/>
      <c r="D81" s="156"/>
      <c r="E81" s="156"/>
      <c r="F81" s="156"/>
      <c r="G81" s="156"/>
      <c r="H81" s="156"/>
      <c r="I81" s="48"/>
      <c r="J81" s="48"/>
    </row>
    <row r="82" spans="1:10" ht="13" x14ac:dyDescent="0.25">
      <c r="A82" s="192"/>
      <c r="B82" s="153"/>
      <c r="C82" s="153"/>
      <c r="D82" s="153"/>
      <c r="E82" s="153"/>
      <c r="F82" s="153" t="str">
        <f>Refs!C7</f>
        <v>2023/24</v>
      </c>
      <c r="G82" s="153"/>
      <c r="H82" s="153" t="str">
        <f>Refs!C8</f>
        <v>2022/23</v>
      </c>
      <c r="I82" s="54"/>
      <c r="J82" s="54"/>
    </row>
    <row r="83" spans="1:10" ht="52" x14ac:dyDescent="0.25">
      <c r="A83" s="192"/>
      <c r="B83" s="153" t="s">
        <v>2962</v>
      </c>
      <c r="C83" s="153" t="s">
        <v>2963</v>
      </c>
      <c r="D83" s="153" t="s">
        <v>2282</v>
      </c>
      <c r="E83" s="153" t="s">
        <v>2964</v>
      </c>
      <c r="F83" s="153" t="s">
        <v>2799</v>
      </c>
      <c r="G83" s="153"/>
      <c r="H83" s="153" t="s">
        <v>2799</v>
      </c>
      <c r="I83" s="54"/>
      <c r="J83" s="54"/>
    </row>
    <row r="84" spans="1:10" ht="13" x14ac:dyDescent="0.25">
      <c r="A84" s="192"/>
      <c r="B84" s="353" t="s">
        <v>2812</v>
      </c>
      <c r="C84" s="353" t="s">
        <v>2812</v>
      </c>
      <c r="D84" s="353" t="s">
        <v>2812</v>
      </c>
      <c r="E84" s="353" t="s">
        <v>2812</v>
      </c>
      <c r="F84" s="353" t="s">
        <v>2812</v>
      </c>
      <c r="G84" s="153"/>
      <c r="H84" s="353" t="s">
        <v>2812</v>
      </c>
      <c r="I84" s="17"/>
      <c r="J84" s="17"/>
    </row>
    <row r="85" spans="1:10" x14ac:dyDescent="0.25">
      <c r="A85" s="193"/>
      <c r="B85" s="193"/>
      <c r="C85" s="193"/>
      <c r="D85" s="193"/>
      <c r="E85" s="193"/>
      <c r="F85" s="167"/>
      <c r="G85" s="167"/>
      <c r="H85" s="193"/>
      <c r="I85" s="23"/>
      <c r="J85" s="23"/>
    </row>
    <row r="86" spans="1:10" ht="13" x14ac:dyDescent="0.25">
      <c r="A86" s="193" t="s">
        <v>2898</v>
      </c>
      <c r="B86" s="308"/>
      <c r="C86" s="308"/>
      <c r="D86" s="308"/>
      <c r="E86" s="308"/>
      <c r="F86" s="287">
        <f>SUM(B86:E86)</f>
        <v>0</v>
      </c>
      <c r="G86" s="287"/>
      <c r="H86" s="308"/>
      <c r="I86" s="27"/>
      <c r="J86" s="27"/>
    </row>
    <row r="87" spans="1:10" ht="13" x14ac:dyDescent="0.25">
      <c r="A87" s="193" t="s">
        <v>2899</v>
      </c>
      <c r="B87" s="308"/>
      <c r="C87" s="308"/>
      <c r="D87" s="308"/>
      <c r="E87" s="308"/>
      <c r="F87" s="287">
        <f>SUM(B87:E87)</f>
        <v>0</v>
      </c>
      <c r="G87" s="287"/>
      <c r="H87" s="308"/>
      <c r="I87" s="26"/>
      <c r="J87" s="26"/>
    </row>
    <row r="88" spans="1:10" ht="13" x14ac:dyDescent="0.25">
      <c r="A88" s="193" t="s">
        <v>2900</v>
      </c>
      <c r="B88" s="308"/>
      <c r="C88" s="308"/>
      <c r="D88" s="308"/>
      <c r="E88" s="308"/>
      <c r="F88" s="287">
        <f>SUM(B88:E88)</f>
        <v>0</v>
      </c>
      <c r="G88" s="287"/>
      <c r="H88" s="308"/>
      <c r="I88" s="27"/>
      <c r="J88" s="27"/>
    </row>
    <row r="89" spans="1:10" ht="13.5" thickBot="1" x14ac:dyDescent="0.3">
      <c r="A89" s="167" t="s">
        <v>2954</v>
      </c>
      <c r="B89" s="309"/>
      <c r="C89" s="309"/>
      <c r="D89" s="309"/>
      <c r="E89" s="309"/>
      <c r="F89" s="311">
        <f>SUM(B89:E89)</f>
        <v>0</v>
      </c>
      <c r="G89" s="287"/>
      <c r="H89" s="309"/>
      <c r="I89" s="26"/>
      <c r="J89" s="26"/>
    </row>
    <row r="90" spans="1:10" ht="13.5" thickBot="1" x14ac:dyDescent="0.3">
      <c r="A90" s="192" t="s">
        <v>2965</v>
      </c>
      <c r="B90" s="307">
        <f>SUM(B86:B89)</f>
        <v>0</v>
      </c>
      <c r="C90" s="307">
        <f>SUM(C86:C89)</f>
        <v>0</v>
      </c>
      <c r="D90" s="307">
        <f>SUM(D86:D89)</f>
        <v>0</v>
      </c>
      <c r="E90" s="307">
        <f>SUM(E86:E89)</f>
        <v>0</v>
      </c>
      <c r="F90" s="311">
        <f>SUM(F86:F89)</f>
        <v>0</v>
      </c>
      <c r="G90" s="287"/>
      <c r="H90" s="309">
        <f>SUM(H86:H89)</f>
        <v>0</v>
      </c>
      <c r="I90" s="27"/>
      <c r="J90" s="27"/>
    </row>
    <row r="91" spans="1:10" x14ac:dyDescent="0.25">
      <c r="A91" s="48"/>
      <c r="B91" s="48"/>
      <c r="C91" s="48"/>
      <c r="D91" s="48"/>
      <c r="E91" s="48"/>
      <c r="F91" s="48"/>
      <c r="G91" s="48"/>
      <c r="H91" s="48"/>
      <c r="I91" s="48"/>
      <c r="J91" s="48"/>
    </row>
    <row r="92" spans="1:10" ht="12.75" customHeight="1" x14ac:dyDescent="0.25">
      <c r="A92" s="48" t="s">
        <v>2966</v>
      </c>
      <c r="B92" s="48"/>
      <c r="C92" s="48"/>
      <c r="D92" s="48"/>
      <c r="E92" s="48"/>
      <c r="F92" s="48"/>
      <c r="G92" s="48"/>
      <c r="H92" s="48"/>
      <c r="I92" s="48"/>
      <c r="J92" s="48"/>
    </row>
    <row r="93" spans="1:10" x14ac:dyDescent="0.25">
      <c r="A93" s="48"/>
      <c r="B93" s="48"/>
      <c r="C93" s="48"/>
      <c r="D93" s="48"/>
      <c r="E93" s="48"/>
      <c r="F93" s="48"/>
      <c r="G93" s="48"/>
      <c r="H93" s="48"/>
      <c r="I93" s="48"/>
    </row>
    <row r="94" spans="1:10" x14ac:dyDescent="0.25">
      <c r="A94" s="488"/>
      <c r="B94" s="488"/>
      <c r="C94" s="488"/>
      <c r="D94" s="123"/>
      <c r="E94" s="123"/>
      <c r="F94" s="123"/>
      <c r="G94" s="123"/>
      <c r="H94" s="123"/>
      <c r="I94" s="123"/>
    </row>
  </sheetData>
  <mergeCells count="12">
    <mergeCell ref="A94:C94"/>
    <mergeCell ref="A77:A78"/>
    <mergeCell ref="A74:C74"/>
    <mergeCell ref="A62:A63"/>
    <mergeCell ref="A66:C66"/>
    <mergeCell ref="A67:C67"/>
    <mergeCell ref="A68:C68"/>
    <mergeCell ref="A69:C69"/>
    <mergeCell ref="A70:C70"/>
    <mergeCell ref="A71:C71"/>
    <mergeCell ref="A72:C72"/>
    <mergeCell ref="A73:C73"/>
  </mergeCells>
  <hyperlinks>
    <hyperlink ref="A1" location="'Note names'!A1" display="'Note names'!A1" xr:uid="{49687A6B-8058-4EBE-BF1F-0229EDC59B34}"/>
  </hyperlinks>
  <pageMargins left="0.70866141732283472" right="0.70866141732283472" top="0.74803149606299213" bottom="0.74803149606299213" header="0.31496062992125984" footer="0.31496062992125984"/>
  <pageSetup scale="68" fitToWidth="2" orientation="portrait" r:id="rId1"/>
  <headerFooter>
    <oddHeader>&amp;L&amp;"Calibri"&amp;10&amp;K000000 OFFICIAL-SENSITIVE&amp;1#_x000D_</oddHeader>
  </headerFooter>
  <rowBreaks count="1" manualBreakCount="1">
    <brk id="60" max="8" man="1"/>
  </row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D7018-E2F7-424F-B271-F38770889E9B}">
  <sheetPr>
    <tabColor rgb="FFFF0000"/>
  </sheetPr>
  <dimension ref="A1:E28"/>
  <sheetViews>
    <sheetView zoomScaleNormal="100" workbookViewId="0">
      <selection activeCell="A2" sqref="A2"/>
    </sheetView>
  </sheetViews>
  <sheetFormatPr defaultRowHeight="14.5" x14ac:dyDescent="0.35"/>
  <cols>
    <col min="1" max="1" width="23.81640625" customWidth="1"/>
    <col min="2" max="5" width="13.54296875" customWidth="1"/>
  </cols>
  <sheetData>
    <row r="1" spans="1:5" x14ac:dyDescent="0.35">
      <c r="A1" s="367" t="str">
        <f>'Note names'!A27&amp;" Analysis of net assets between funds"</f>
        <v>21 Analysis of net assets between funds</v>
      </c>
    </row>
    <row r="2" spans="1:5" x14ac:dyDescent="0.35">
      <c r="A2" s="7"/>
    </row>
    <row r="3" spans="1:5" x14ac:dyDescent="0.35">
      <c r="A3" s="6"/>
    </row>
    <row r="4" spans="1:5" x14ac:dyDescent="0.35">
      <c r="A4" s="42" t="str">
        <f>"Fund balances at 31 August "&amp;Refs!B7&amp;" are represented by:"</f>
        <v>Fund balances at 31 August 2024 are represented by:</v>
      </c>
    </row>
    <row r="5" spans="1:5" ht="39" x14ac:dyDescent="0.35">
      <c r="A5" s="46"/>
      <c r="B5" s="149" t="s">
        <v>1538</v>
      </c>
      <c r="C5" s="149" t="s">
        <v>1524</v>
      </c>
      <c r="D5" s="149" t="s">
        <v>1867</v>
      </c>
      <c r="E5" s="149" t="s">
        <v>2967</v>
      </c>
    </row>
    <row r="6" spans="1:5" x14ac:dyDescent="0.35">
      <c r="A6" s="28"/>
      <c r="B6" s="200">
        <v>0</v>
      </c>
      <c r="C6" s="200">
        <v>0</v>
      </c>
      <c r="D6" s="200">
        <v>0</v>
      </c>
      <c r="E6" s="200">
        <v>0</v>
      </c>
    </row>
    <row r="7" spans="1:5" x14ac:dyDescent="0.35">
      <c r="A7" s="46"/>
      <c r="B7" s="242"/>
      <c r="C7" s="242"/>
      <c r="D7" s="242"/>
      <c r="E7" s="242"/>
    </row>
    <row r="8" spans="1:5" x14ac:dyDescent="0.35">
      <c r="A8" s="48" t="s">
        <v>29</v>
      </c>
      <c r="B8" s="339"/>
      <c r="C8" s="339"/>
      <c r="D8" s="339"/>
      <c r="E8" s="344">
        <f t="shared" ref="E8:E13" si="0">SUM(B8:D8)</f>
        <v>0</v>
      </c>
    </row>
    <row r="9" spans="1:5" x14ac:dyDescent="0.35">
      <c r="A9" s="48" t="s">
        <v>30</v>
      </c>
      <c r="B9" s="339"/>
      <c r="C9" s="339"/>
      <c r="D9" s="339"/>
      <c r="E9" s="344">
        <f t="shared" si="0"/>
        <v>0</v>
      </c>
    </row>
    <row r="10" spans="1:5" x14ac:dyDescent="0.35">
      <c r="A10" s="48" t="s">
        <v>2778</v>
      </c>
      <c r="B10" s="339"/>
      <c r="C10" s="339"/>
      <c r="D10" s="339"/>
      <c r="E10" s="344">
        <f t="shared" si="0"/>
        <v>0</v>
      </c>
    </row>
    <row r="11" spans="1:5" x14ac:dyDescent="0.35">
      <c r="A11" s="48" t="s">
        <v>2968</v>
      </c>
      <c r="B11" s="339"/>
      <c r="C11" s="339"/>
      <c r="D11" s="339"/>
      <c r="E11" s="344">
        <f t="shared" si="0"/>
        <v>0</v>
      </c>
    </row>
    <row r="12" spans="1:5" x14ac:dyDescent="0.35">
      <c r="A12" s="48" t="s">
        <v>2969</v>
      </c>
      <c r="B12" s="339"/>
      <c r="C12" s="339"/>
      <c r="D12" s="339"/>
      <c r="E12" s="344">
        <f t="shared" si="0"/>
        <v>0</v>
      </c>
    </row>
    <row r="13" spans="1:5" ht="15" thickBot="1" x14ac:dyDescent="0.4">
      <c r="A13" s="48" t="s">
        <v>2970</v>
      </c>
      <c r="B13" s="340"/>
      <c r="C13" s="340"/>
      <c r="D13" s="340"/>
      <c r="E13" s="345">
        <f t="shared" si="0"/>
        <v>0</v>
      </c>
    </row>
    <row r="14" spans="1:5" ht="15" thickBot="1" x14ac:dyDescent="0.4">
      <c r="A14" s="50" t="s">
        <v>2971</v>
      </c>
      <c r="B14" s="340">
        <f>SUM(B8:B13)</f>
        <v>0</v>
      </c>
      <c r="C14" s="340">
        <f>SUM(C8:C13)</f>
        <v>0</v>
      </c>
      <c r="D14" s="340">
        <f>SUM(D8:D13)</f>
        <v>0</v>
      </c>
      <c r="E14" s="345">
        <f>SUM(E8:E13)</f>
        <v>0</v>
      </c>
    </row>
    <row r="15" spans="1:5" x14ac:dyDescent="0.35">
      <c r="A15" s="6"/>
    </row>
    <row r="16" spans="1:5" x14ac:dyDescent="0.35">
      <c r="A16" s="6" t="s">
        <v>2950</v>
      </c>
    </row>
    <row r="17" spans="1:5" x14ac:dyDescent="0.35">
      <c r="A17" s="6"/>
    </row>
    <row r="18" spans="1:5" ht="39" x14ac:dyDescent="0.35">
      <c r="A18" s="46"/>
      <c r="B18" s="149" t="s">
        <v>1538</v>
      </c>
      <c r="C18" s="149" t="s">
        <v>1524</v>
      </c>
      <c r="D18" s="149" t="s">
        <v>1867</v>
      </c>
      <c r="E18" s="149" t="s">
        <v>2967</v>
      </c>
    </row>
    <row r="19" spans="1:5" x14ac:dyDescent="0.35">
      <c r="A19" s="28"/>
      <c r="B19" s="200">
        <v>0</v>
      </c>
      <c r="C19" s="200">
        <v>0</v>
      </c>
      <c r="D19" s="200">
        <v>0</v>
      </c>
      <c r="E19" s="200">
        <v>0</v>
      </c>
    </row>
    <row r="20" spans="1:5" x14ac:dyDescent="0.35">
      <c r="A20" s="46"/>
      <c r="B20" s="46"/>
      <c r="C20" s="46"/>
      <c r="D20" s="46"/>
      <c r="E20" s="46"/>
    </row>
    <row r="21" spans="1:5" x14ac:dyDescent="0.35">
      <c r="A21" s="48" t="s">
        <v>29</v>
      </c>
      <c r="B21" s="339"/>
      <c r="C21" s="339"/>
      <c r="D21" s="339"/>
      <c r="E21" s="344">
        <f t="shared" ref="E21:E26" si="1">SUM(B21:D21)</f>
        <v>0</v>
      </c>
    </row>
    <row r="22" spans="1:5" x14ac:dyDescent="0.35">
      <c r="A22" s="48" t="s">
        <v>30</v>
      </c>
      <c r="B22" s="339"/>
      <c r="C22" s="339"/>
      <c r="D22" s="339"/>
      <c r="E22" s="344">
        <f t="shared" si="1"/>
        <v>0</v>
      </c>
    </row>
    <row r="23" spans="1:5" x14ac:dyDescent="0.35">
      <c r="A23" s="48" t="s">
        <v>2778</v>
      </c>
      <c r="B23" s="339"/>
      <c r="C23" s="339"/>
      <c r="D23" s="339"/>
      <c r="E23" s="344">
        <f t="shared" si="1"/>
        <v>0</v>
      </c>
    </row>
    <row r="24" spans="1:5" x14ac:dyDescent="0.35">
      <c r="A24" s="48" t="s">
        <v>2968</v>
      </c>
      <c r="B24" s="339"/>
      <c r="C24" s="339"/>
      <c r="D24" s="339"/>
      <c r="E24" s="344">
        <f t="shared" si="1"/>
        <v>0</v>
      </c>
    </row>
    <row r="25" spans="1:5" x14ac:dyDescent="0.35">
      <c r="A25" s="48" t="s">
        <v>2969</v>
      </c>
      <c r="B25" s="339"/>
      <c r="C25" s="339"/>
      <c r="D25" s="339"/>
      <c r="E25" s="344">
        <f t="shared" si="1"/>
        <v>0</v>
      </c>
    </row>
    <row r="26" spans="1:5" ht="15" thickBot="1" x14ac:dyDescent="0.4">
      <c r="A26" s="48" t="s">
        <v>2970</v>
      </c>
      <c r="B26" s="340"/>
      <c r="C26" s="340"/>
      <c r="D26" s="340"/>
      <c r="E26" s="345">
        <f t="shared" si="1"/>
        <v>0</v>
      </c>
    </row>
    <row r="27" spans="1:5" ht="15" thickBot="1" x14ac:dyDescent="0.4">
      <c r="A27" s="50" t="s">
        <v>2971</v>
      </c>
      <c r="B27" s="340">
        <f>SUM(B21:B26)</f>
        <v>0</v>
      </c>
      <c r="C27" s="340">
        <f>SUM(C21:C26)</f>
        <v>0</v>
      </c>
      <c r="D27" s="340">
        <f>SUM(D21:D26)</f>
        <v>0</v>
      </c>
      <c r="E27" s="345">
        <f>SUM(E21:E26)</f>
        <v>0</v>
      </c>
    </row>
    <row r="28" spans="1:5" x14ac:dyDescent="0.35">
      <c r="A28" s="6"/>
    </row>
  </sheetData>
  <hyperlinks>
    <hyperlink ref="A1" location="'Note names'!A1" display="'Note names'!A1" xr:uid="{9D71C950-CCF6-4103-A6C3-813B6F7AB674}"/>
  </hyperlinks>
  <pageMargins left="0.7" right="0.7" top="0.75" bottom="0.75" header="0.3" footer="0.3"/>
  <pageSetup paperSize="9" orientation="portrait" r:id="rId1"/>
  <headerFooter>
    <oddHeader>&amp;L&amp;"Calibri"&amp;10&amp;K000000 OFFICIAL-SENSITIVE&amp;1#_x000D_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D2AC9-CEDE-40DC-9D00-6860189ABB1B}">
  <sheetPr>
    <tabColor rgb="FFFF0000"/>
  </sheetPr>
  <dimension ref="A1:C31"/>
  <sheetViews>
    <sheetView zoomScaleNormal="100" workbookViewId="0">
      <selection activeCell="A2" sqref="A2"/>
    </sheetView>
  </sheetViews>
  <sheetFormatPr defaultRowHeight="14.5" x14ac:dyDescent="0.35"/>
  <cols>
    <col min="1" max="1" width="18.54296875" customWidth="1"/>
    <col min="2" max="3" width="12.54296875" customWidth="1"/>
  </cols>
  <sheetData>
    <row r="1" spans="1:3" ht="18" customHeight="1" x14ac:dyDescent="0.35">
      <c r="A1" s="367" t="str">
        <f>'Note names'!A28&amp;" Capital commitments"</f>
        <v>22 Capital commitments</v>
      </c>
    </row>
    <row r="2" spans="1:3" ht="18" customHeight="1" x14ac:dyDescent="0.35">
      <c r="A2" s="46"/>
      <c r="B2" s="149">
        <f>Refs!B7</f>
        <v>2024</v>
      </c>
      <c r="C2" s="149">
        <f>Refs!B8</f>
        <v>2023</v>
      </c>
    </row>
    <row r="3" spans="1:3" ht="18" customHeight="1" x14ac:dyDescent="0.35">
      <c r="A3" s="50"/>
      <c r="B3" s="200">
        <v>0</v>
      </c>
      <c r="C3" s="200">
        <v>0</v>
      </c>
    </row>
    <row r="4" spans="1:3" ht="18" customHeight="1" x14ac:dyDescent="0.35">
      <c r="A4" s="50"/>
      <c r="B4" s="149"/>
      <c r="C4" s="207"/>
    </row>
    <row r="5" spans="1:3" ht="37.5" customHeight="1" thickBot="1" x14ac:dyDescent="0.4">
      <c r="A5" s="48" t="s">
        <v>2972</v>
      </c>
      <c r="B5" s="354"/>
      <c r="C5" s="355"/>
    </row>
    <row r="6" spans="1:3" ht="18" customHeight="1" x14ac:dyDescent="0.35">
      <c r="A6" s="6"/>
    </row>
    <row r="7" spans="1:3" ht="18" customHeight="1" x14ac:dyDescent="0.35">
      <c r="A7" s="6" t="str">
        <f>'Note names'!A29&amp;" Long-term commitments, including operating leases"</f>
        <v>23 Long-term commitments, including operating leases</v>
      </c>
    </row>
    <row r="8" spans="1:3" ht="18" customHeight="1" x14ac:dyDescent="0.35">
      <c r="A8" s="7"/>
    </row>
    <row r="9" spans="1:3" ht="18" customHeight="1" x14ac:dyDescent="0.35">
      <c r="A9" s="6"/>
    </row>
    <row r="10" spans="1:3" ht="18" customHeight="1" x14ac:dyDescent="0.35">
      <c r="A10" s="6" t="s">
        <v>2171</v>
      </c>
    </row>
    <row r="11" spans="1:3" ht="18" customHeight="1" x14ac:dyDescent="0.35">
      <c r="A11" s="52" t="s">
        <v>3406</v>
      </c>
    </row>
    <row r="12" spans="1:3" ht="18" customHeight="1" x14ac:dyDescent="0.35">
      <c r="A12" s="46"/>
      <c r="B12" s="89">
        <f>Refs!B7</f>
        <v>2024</v>
      </c>
      <c r="C12" s="89">
        <f>Refs!B8</f>
        <v>2023</v>
      </c>
    </row>
    <row r="13" spans="1:3" ht="18" customHeight="1" x14ac:dyDescent="0.35">
      <c r="A13" s="29"/>
      <c r="B13" s="209">
        <v>0</v>
      </c>
      <c r="C13" s="209">
        <v>0</v>
      </c>
    </row>
    <row r="14" spans="1:3" ht="18" customHeight="1" x14ac:dyDescent="0.35">
      <c r="A14" s="46"/>
      <c r="B14" s="58"/>
      <c r="C14" s="242"/>
    </row>
    <row r="15" spans="1:3" ht="27.75" customHeight="1" x14ac:dyDescent="0.35">
      <c r="A15" s="14" t="s">
        <v>2973</v>
      </c>
      <c r="B15" s="288"/>
      <c r="C15" s="265"/>
    </row>
    <row r="16" spans="1:3" ht="42" customHeight="1" x14ac:dyDescent="0.35">
      <c r="A16" s="14" t="s">
        <v>2974</v>
      </c>
      <c r="B16" s="288"/>
      <c r="C16" s="265"/>
    </row>
    <row r="17" spans="1:3" ht="27.75" customHeight="1" thickBot="1" x14ac:dyDescent="0.4">
      <c r="A17" s="14" t="s">
        <v>2975</v>
      </c>
      <c r="B17" s="356"/>
      <c r="C17" s="357"/>
    </row>
    <row r="18" spans="1:3" ht="18" customHeight="1" thickBot="1" x14ac:dyDescent="0.4">
      <c r="A18" s="46"/>
      <c r="B18" s="356">
        <f>SUM(B15:B17)</f>
        <v>0</v>
      </c>
      <c r="C18" s="357">
        <f>SUM(C15:C17)</f>
        <v>0</v>
      </c>
    </row>
    <row r="19" spans="1:3" ht="18" customHeight="1" x14ac:dyDescent="0.35">
      <c r="A19" s="51"/>
    </row>
    <row r="20" spans="1:3" ht="18" customHeight="1" x14ac:dyDescent="0.35">
      <c r="A20" s="6" t="s">
        <v>2976</v>
      </c>
    </row>
    <row r="21" spans="1:3" ht="18" customHeight="1" x14ac:dyDescent="0.35">
      <c r="A21" s="52" t="s">
        <v>3407</v>
      </c>
    </row>
    <row r="22" spans="1:3" ht="18" customHeight="1" x14ac:dyDescent="0.35">
      <c r="A22" s="46"/>
      <c r="B22" s="89">
        <f>Refs!B7</f>
        <v>2024</v>
      </c>
      <c r="C22" s="89">
        <f>Refs!B8</f>
        <v>2023</v>
      </c>
    </row>
    <row r="23" spans="1:3" ht="18" customHeight="1" x14ac:dyDescent="0.35">
      <c r="A23" s="29"/>
      <c r="B23" s="209">
        <v>0</v>
      </c>
      <c r="C23" s="209">
        <v>0</v>
      </c>
    </row>
    <row r="24" spans="1:3" ht="18" customHeight="1" x14ac:dyDescent="0.35">
      <c r="A24" s="46"/>
      <c r="B24" s="58"/>
      <c r="C24" s="242"/>
    </row>
    <row r="25" spans="1:3" ht="25" x14ac:dyDescent="0.35">
      <c r="A25" s="14" t="s">
        <v>2973</v>
      </c>
      <c r="B25" s="288"/>
      <c r="C25" s="265"/>
    </row>
    <row r="26" spans="1:3" ht="37.5" x14ac:dyDescent="0.35">
      <c r="A26" s="14" t="s">
        <v>2974</v>
      </c>
      <c r="B26" s="288"/>
      <c r="C26" s="265"/>
    </row>
    <row r="27" spans="1:3" ht="25.5" thickBot="1" x14ac:dyDescent="0.4">
      <c r="A27" s="14" t="s">
        <v>2975</v>
      </c>
      <c r="B27" s="356"/>
      <c r="C27" s="357"/>
    </row>
    <row r="28" spans="1:3" ht="15" thickBot="1" x14ac:dyDescent="0.4">
      <c r="A28" s="46"/>
      <c r="B28" s="356">
        <f>SUM(B25:B27)</f>
        <v>0</v>
      </c>
      <c r="C28" s="357">
        <f>SUM(C25:C27)</f>
        <v>0</v>
      </c>
    </row>
    <row r="29" spans="1:3" x14ac:dyDescent="0.35">
      <c r="A29" s="51"/>
    </row>
    <row r="31" spans="1:3" x14ac:dyDescent="0.35">
      <c r="A31" s="52" t="s">
        <v>2977</v>
      </c>
    </row>
  </sheetData>
  <hyperlinks>
    <hyperlink ref="A1" location="'Note names'!A1" display="'Note names'!A1" xr:uid="{0D420CFC-5A95-4076-B960-2C8AB783DBD7}"/>
  </hyperlinks>
  <pageMargins left="0.7" right="0.7" top="0.75" bottom="0.75" header="0.3" footer="0.3"/>
  <pageSetup paperSize="9" scale="69" orientation="portrait" r:id="rId1"/>
  <headerFooter>
    <oddHeader>&amp;L&amp;"Calibri"&amp;10&amp;K000000 OFFICIAL-SENSITIVE&amp;1#_x000D_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ED77B-1A10-41BD-8432-4046861EFF93}">
  <sheetPr>
    <tabColor rgb="FFFFC000"/>
    <pageSetUpPr fitToPage="1"/>
  </sheetPr>
  <dimension ref="A1:F69"/>
  <sheetViews>
    <sheetView zoomScaleNormal="100" workbookViewId="0">
      <selection activeCell="A2" sqref="A2"/>
    </sheetView>
  </sheetViews>
  <sheetFormatPr defaultColWidth="9" defaultRowHeight="14.5" x14ac:dyDescent="0.35"/>
  <cols>
    <col min="1" max="1" width="48.90625" customWidth="1"/>
    <col min="2" max="2" width="12.54296875" customWidth="1"/>
    <col min="3" max="3" width="3.81640625" style="2" customWidth="1"/>
    <col min="4" max="4" width="12.54296875" style="2" customWidth="1"/>
    <col min="5" max="5" width="3.54296875" customWidth="1"/>
    <col min="6" max="6" width="12.81640625" customWidth="1"/>
  </cols>
  <sheetData>
    <row r="1" spans="1:6" x14ac:dyDescent="0.35">
      <c r="A1" s="367" t="str">
        <f>'Note names'!A30&amp;" Reconciliation of net income/(expenditure) to net cash flow from operating activities"</f>
        <v>24 Reconciliation of net income/(expenditure) to net cash flow from operating activities</v>
      </c>
    </row>
    <row r="2" spans="1:6" x14ac:dyDescent="0.35">
      <c r="A2" s="7"/>
    </row>
    <row r="3" spans="1:6" x14ac:dyDescent="0.35">
      <c r="A3" s="7"/>
    </row>
    <row r="4" spans="1:6" x14ac:dyDescent="0.35">
      <c r="A4" s="49"/>
      <c r="B4" s="62" t="str">
        <f>Refs!C7</f>
        <v>2023/24</v>
      </c>
      <c r="C4" s="63"/>
      <c r="D4" s="63" t="str">
        <f>Refs!C8</f>
        <v>2022/23</v>
      </c>
    </row>
    <row r="5" spans="1:6" x14ac:dyDescent="0.35">
      <c r="A5" s="49"/>
      <c r="B5" s="199">
        <v>0</v>
      </c>
      <c r="C5" s="59"/>
      <c r="D5" s="59">
        <v>0</v>
      </c>
    </row>
    <row r="6" spans="1:6" ht="25.5" thickBot="1" x14ac:dyDescent="0.4">
      <c r="A6" s="73" t="s">
        <v>2978</v>
      </c>
      <c r="B6" s="309">
        <f>SoFA!G33</f>
        <v>0</v>
      </c>
      <c r="C6" s="257"/>
      <c r="D6" s="309">
        <f>SoFA!H33</f>
        <v>0</v>
      </c>
      <c r="E6" s="71"/>
      <c r="F6" s="71"/>
    </row>
    <row r="7" spans="1:6" x14ac:dyDescent="0.35">
      <c r="A7" s="73"/>
      <c r="B7" s="308"/>
      <c r="C7" s="257"/>
      <c r="D7" s="308"/>
      <c r="E7" s="71"/>
      <c r="F7" s="71"/>
    </row>
    <row r="8" spans="1:6" x14ac:dyDescent="0.35">
      <c r="A8" s="75" t="s">
        <v>2979</v>
      </c>
      <c r="B8" s="308"/>
      <c r="C8" s="359"/>
      <c r="D8" s="308"/>
      <c r="E8" s="71"/>
      <c r="F8" s="71"/>
    </row>
    <row r="9" spans="1:6" x14ac:dyDescent="0.35">
      <c r="A9" s="73" t="s">
        <v>2556</v>
      </c>
      <c r="B9" s="308">
        <f>'Intangible fixed assets'!E18</f>
        <v>0</v>
      </c>
      <c r="C9" s="359"/>
      <c r="D9" s="308">
        <f>'Intangible fixed assets'!K18</f>
        <v>0</v>
      </c>
      <c r="E9" s="71"/>
      <c r="F9" s="71"/>
    </row>
    <row r="10" spans="1:6" x14ac:dyDescent="0.35">
      <c r="A10" s="73" t="s">
        <v>2980</v>
      </c>
      <c r="B10" s="308">
        <f>'Tangible fixed assets'!K23</f>
        <v>0</v>
      </c>
      <c r="C10" s="359"/>
      <c r="D10" s="308">
        <f>'Tangible fixed assets'!K63</f>
        <v>0</v>
      </c>
      <c r="E10" s="71"/>
      <c r="F10" s="71"/>
    </row>
    <row r="11" spans="1:6" x14ac:dyDescent="0.35">
      <c r="A11" s="73" t="s">
        <v>2981</v>
      </c>
      <c r="B11" s="308">
        <f>-('Donations and capital grants'!F7+'Donations and capital grants'!F8)</f>
        <v>0</v>
      </c>
      <c r="C11" s="359"/>
      <c r="D11" s="308">
        <f>-('Donations and capital grants'!H7+'Donations and capital grants'!H8)</f>
        <v>0</v>
      </c>
      <c r="E11" s="71"/>
      <c r="F11" s="71"/>
    </row>
    <row r="12" spans="1:6" x14ac:dyDescent="0.35">
      <c r="A12" s="73" t="s">
        <v>2982</v>
      </c>
      <c r="B12" s="308">
        <f>-'Investment income'!D9</f>
        <v>0</v>
      </c>
      <c r="C12" s="359"/>
      <c r="D12" s="308">
        <f>-'Investment income'!F9</f>
        <v>0</v>
      </c>
      <c r="E12" s="71"/>
      <c r="F12" s="71"/>
    </row>
    <row r="13" spans="1:6" x14ac:dyDescent="0.35">
      <c r="A13" s="73" t="s">
        <v>2983</v>
      </c>
      <c r="B13" s="308"/>
      <c r="C13" s="359"/>
      <c r="D13" s="308"/>
      <c r="E13" s="71"/>
      <c r="F13" s="71"/>
    </row>
    <row r="14" spans="1:6" s="61" customFormat="1" ht="25" x14ac:dyDescent="0.35">
      <c r="A14" s="161" t="s">
        <v>2984</v>
      </c>
      <c r="B14" s="268">
        <f>-'Pension &amp; similar obligations'!C73</f>
        <v>0</v>
      </c>
      <c r="C14" s="360"/>
      <c r="D14" s="268">
        <f>-'Pension &amp; similar obligations'!D73</f>
        <v>0</v>
      </c>
      <c r="E14" s="162"/>
      <c r="F14" s="162"/>
    </row>
    <row r="15" spans="1:6" x14ac:dyDescent="0.35">
      <c r="A15" s="73" t="s">
        <v>2985</v>
      </c>
      <c r="B15" s="308">
        <f>'Pension &amp; similar obligations'!C75+'Pension &amp; similar obligations'!C76+'Pension &amp; similar obligations'!C78</f>
        <v>0</v>
      </c>
      <c r="C15" s="361"/>
      <c r="D15" s="308">
        <f>'Pension &amp; similar obligations'!D75+'Pension &amp; similar obligations'!D76+'Pension &amp; similar obligations'!D78</f>
        <v>0</v>
      </c>
      <c r="E15" s="71"/>
      <c r="F15" s="71"/>
    </row>
    <row r="16" spans="1:6" x14ac:dyDescent="0.35">
      <c r="A16" s="73" t="s">
        <v>2986</v>
      </c>
      <c r="B16" s="308">
        <f>+'Stock &amp; Debtors'!D5-'Stock &amp; Debtors'!C5</f>
        <v>0</v>
      </c>
      <c r="C16" s="359"/>
      <c r="D16" s="308"/>
      <c r="E16" s="71"/>
      <c r="F16" s="71"/>
    </row>
    <row r="17" spans="1:6" x14ac:dyDescent="0.35">
      <c r="A17" s="73" t="s">
        <v>2987</v>
      </c>
      <c r="B17" s="308">
        <f>+'Stock &amp; Debtors'!D15-'Stock &amp; Debtors'!C15</f>
        <v>0</v>
      </c>
      <c r="C17" s="359"/>
      <c r="D17" s="308"/>
      <c r="E17" s="71"/>
      <c r="F17" s="71"/>
    </row>
    <row r="18" spans="1:6" ht="15" thickBot="1" x14ac:dyDescent="0.4">
      <c r="A18" s="73" t="s">
        <v>2988</v>
      </c>
      <c r="B18" s="309">
        <f>-(('Creditors less than 1 year'!B16+'Creditors more than 1 year'!C12)-('Creditors less than 1 year'!C16+'Creditors more than 1 year'!D12))</f>
        <v>0</v>
      </c>
      <c r="C18" s="359"/>
      <c r="D18" s="309"/>
      <c r="E18" s="71"/>
      <c r="F18" s="71"/>
    </row>
    <row r="19" spans="1:6" ht="15" thickBot="1" x14ac:dyDescent="0.4">
      <c r="A19" s="163" t="s">
        <v>2989</v>
      </c>
      <c r="B19" s="309">
        <f>SUM(B6:B18)</f>
        <v>0</v>
      </c>
      <c r="C19" s="359"/>
      <c r="D19" s="362">
        <f>SUM(D6:D18)</f>
        <v>0</v>
      </c>
      <c r="E19" s="71"/>
      <c r="F19" s="71"/>
    </row>
    <row r="20" spans="1:6" x14ac:dyDescent="0.35">
      <c r="A20" s="163"/>
      <c r="B20" s="153"/>
      <c r="C20" s="164"/>
      <c r="D20" s="164"/>
      <c r="E20" s="154"/>
      <c r="F20" s="71"/>
    </row>
    <row r="21" spans="1:6" x14ac:dyDescent="0.35">
      <c r="A21" s="163"/>
      <c r="B21" s="153"/>
      <c r="C21" s="164"/>
      <c r="D21" s="164"/>
      <c r="E21" s="154"/>
      <c r="F21" s="71"/>
    </row>
    <row r="22" spans="1:6" x14ac:dyDescent="0.35">
      <c r="A22" s="178" t="str">
        <f>'Note names'!A31&amp;" Cash flows from financing activities"</f>
        <v>25 Cash flows from financing activities</v>
      </c>
      <c r="B22" s="153"/>
      <c r="C22" s="164"/>
      <c r="D22" s="164"/>
      <c r="E22" s="154"/>
      <c r="F22" s="71"/>
    </row>
    <row r="23" spans="1:6" x14ac:dyDescent="0.35">
      <c r="B23" s="153"/>
      <c r="C23" s="164"/>
      <c r="D23" s="164"/>
      <c r="E23" s="154"/>
    </row>
    <row r="24" spans="1:6" x14ac:dyDescent="0.35">
      <c r="B24" s="164" t="str">
        <f>Refs!C$7</f>
        <v>2023/24</v>
      </c>
      <c r="C24" s="166"/>
      <c r="D24" s="166" t="str">
        <f>Refs!C$8</f>
        <v>2022/23</v>
      </c>
      <c r="E24" s="154"/>
      <c r="F24" s="71"/>
    </row>
    <row r="25" spans="1:6" x14ac:dyDescent="0.35">
      <c r="B25" s="199">
        <v>0</v>
      </c>
      <c r="C25" s="166"/>
      <c r="D25" s="59">
        <v>0</v>
      </c>
      <c r="E25" s="154"/>
      <c r="F25" s="71"/>
    </row>
    <row r="26" spans="1:6" x14ac:dyDescent="0.35">
      <c r="B26" s="153"/>
      <c r="C26" s="164"/>
      <c r="D26" s="164"/>
      <c r="E26" s="154"/>
      <c r="F26" s="71"/>
    </row>
    <row r="27" spans="1:6" x14ac:dyDescent="0.35">
      <c r="A27" t="s">
        <v>3421</v>
      </c>
      <c r="B27" s="153"/>
      <c r="C27" s="164"/>
      <c r="D27" s="164"/>
      <c r="E27" s="154"/>
      <c r="F27" s="71"/>
    </row>
    <row r="28" spans="1:6" ht="15" thickBot="1" x14ac:dyDescent="0.4">
      <c r="A28" s="167" t="s">
        <v>3422</v>
      </c>
      <c r="B28" s="153"/>
      <c r="C28" s="164"/>
      <c r="D28" s="164"/>
      <c r="E28" s="154"/>
      <c r="F28" s="71"/>
    </row>
    <row r="29" spans="1:6" ht="15" thickBot="1" x14ac:dyDescent="0.4">
      <c r="A29" s="3" t="s">
        <v>3423</v>
      </c>
      <c r="B29" s="352">
        <f>SUM(B27:B28)</f>
        <v>0</v>
      </c>
      <c r="C29" s="359"/>
      <c r="D29" s="352">
        <f>SUM(D27:D28)</f>
        <v>0</v>
      </c>
      <c r="E29" s="154"/>
      <c r="F29" s="71"/>
    </row>
    <row r="30" spans="1:6" x14ac:dyDescent="0.35">
      <c r="A30" s="163"/>
      <c r="B30" s="153"/>
      <c r="C30" s="164"/>
      <c r="D30" s="164"/>
      <c r="E30" s="154"/>
      <c r="F30" s="71"/>
    </row>
    <row r="31" spans="1:6" x14ac:dyDescent="0.35">
      <c r="A31" s="163"/>
      <c r="B31" s="153"/>
      <c r="C31" s="164"/>
      <c r="D31" s="164"/>
      <c r="E31" s="154"/>
      <c r="F31" s="71"/>
    </row>
    <row r="32" spans="1:6" x14ac:dyDescent="0.35">
      <c r="A32" s="163"/>
      <c r="B32" s="153"/>
      <c r="C32" s="164"/>
      <c r="D32" s="164"/>
      <c r="E32" s="154"/>
      <c r="F32" s="71"/>
    </row>
    <row r="33" spans="1:6" x14ac:dyDescent="0.35">
      <c r="A33" s="178" t="str">
        <f>'Note names'!A32&amp;" Cash flows from investing activities"</f>
        <v>26 Cash flows from investing activities</v>
      </c>
      <c r="B33" s="178"/>
      <c r="C33" s="178"/>
      <c r="D33" s="178"/>
      <c r="E33" s="178"/>
      <c r="F33" s="71"/>
    </row>
    <row r="34" spans="1:6" x14ac:dyDescent="0.35">
      <c r="A34" s="165"/>
      <c r="B34" s="165"/>
      <c r="C34" s="165"/>
      <c r="D34" s="165"/>
      <c r="E34" s="165"/>
      <c r="F34" s="71"/>
    </row>
    <row r="35" spans="1:6" x14ac:dyDescent="0.35">
      <c r="A35" s="73"/>
      <c r="B35" s="164" t="str">
        <f>Refs!C$7</f>
        <v>2023/24</v>
      </c>
      <c r="C35" s="166"/>
      <c r="D35" s="166" t="str">
        <f>Refs!C$8</f>
        <v>2022/23</v>
      </c>
      <c r="E35" s="71"/>
      <c r="F35" s="71"/>
    </row>
    <row r="36" spans="1:6" x14ac:dyDescent="0.35">
      <c r="A36" s="167"/>
      <c r="B36" s="199">
        <v>0</v>
      </c>
      <c r="C36" s="166"/>
      <c r="D36" s="59">
        <v>0</v>
      </c>
      <c r="E36" s="71"/>
      <c r="F36" s="71"/>
    </row>
    <row r="37" spans="1:6" x14ac:dyDescent="0.35">
      <c r="A37" s="168" t="s">
        <v>2982</v>
      </c>
      <c r="B37" s="339">
        <f>'Investment income'!D9</f>
        <v>0</v>
      </c>
      <c r="C37" s="363"/>
      <c r="D37" s="339">
        <f>'Other trading activities'!F10+'Investment income'!F9</f>
        <v>0</v>
      </c>
      <c r="E37" s="71"/>
      <c r="F37" s="71"/>
    </row>
    <row r="38" spans="1:6" x14ac:dyDescent="0.35">
      <c r="A38" s="168" t="s">
        <v>2990</v>
      </c>
      <c r="B38" s="339">
        <f>'Non-current assets - invest''s'!G46</f>
        <v>0</v>
      </c>
      <c r="C38" s="363"/>
      <c r="D38" s="339">
        <f>'Non-current assets - invest''s'!N46</f>
        <v>0</v>
      </c>
      <c r="E38" s="71"/>
      <c r="F38" s="71"/>
    </row>
    <row r="39" spans="1:6" x14ac:dyDescent="0.35">
      <c r="A39" s="168" t="s">
        <v>2991</v>
      </c>
      <c r="B39" s="339">
        <f>'Intangible fixed assets'!E10+'Intangible fixed assets'!E8</f>
        <v>0</v>
      </c>
      <c r="C39" s="257"/>
      <c r="D39" s="339">
        <f>'Intangible fixed assets'!K10+'Intangible fixed assets'!K8</f>
        <v>0</v>
      </c>
      <c r="E39" s="71"/>
      <c r="F39" s="71"/>
    </row>
    <row r="40" spans="1:6" x14ac:dyDescent="0.35">
      <c r="A40" s="168" t="s">
        <v>2992</v>
      </c>
      <c r="B40" s="339">
        <f>'Tangible fixed assets'!K9+'Tangible fixed assets'!K10</f>
        <v>0</v>
      </c>
      <c r="C40" s="257"/>
      <c r="D40" s="339">
        <f>'Tangible fixed assets'!K49+'Tangible fixed assets'!K50</f>
        <v>0</v>
      </c>
      <c r="E40" s="71"/>
      <c r="F40" s="71"/>
    </row>
    <row r="41" spans="1:6" x14ac:dyDescent="0.35">
      <c r="A41" s="168" t="s">
        <v>2993</v>
      </c>
      <c r="B41" s="339">
        <f>'Donations and capital grants'!F7</f>
        <v>0</v>
      </c>
      <c r="C41" s="347"/>
      <c r="D41" s="339">
        <f>'Donations and capital grants'!H7</f>
        <v>0</v>
      </c>
      <c r="E41" s="71"/>
      <c r="F41" s="71"/>
    </row>
    <row r="42" spans="1:6" x14ac:dyDescent="0.35">
      <c r="A42" s="168" t="s">
        <v>2994</v>
      </c>
      <c r="B42" s="339">
        <f>('Donations and capital grants'!F7+'Donations and capital grants'!F8)</f>
        <v>0</v>
      </c>
      <c r="C42" s="347"/>
      <c r="D42" s="339">
        <f>('Donations and capital grants'!H7+'Donations and capital grants'!H8)</f>
        <v>0</v>
      </c>
      <c r="E42" s="71"/>
      <c r="F42" s="71"/>
    </row>
    <row r="43" spans="1:6" x14ac:dyDescent="0.35">
      <c r="A43" s="168" t="s">
        <v>2995</v>
      </c>
      <c r="B43" s="339">
        <f>'Non-current assets - invest''s'!G42</f>
        <v>0</v>
      </c>
      <c r="C43" s="363"/>
      <c r="D43" s="339">
        <f>'Non-current assets - invest''s'!N42</f>
        <v>0</v>
      </c>
      <c r="E43" s="71"/>
      <c r="F43" s="71"/>
    </row>
    <row r="44" spans="1:6" x14ac:dyDescent="0.35">
      <c r="A44" s="168" t="s">
        <v>2996</v>
      </c>
      <c r="B44" s="339"/>
      <c r="C44" s="363"/>
      <c r="D44" s="339"/>
      <c r="E44" s="71"/>
      <c r="F44" s="71"/>
    </row>
    <row r="45" spans="1:6" ht="15" thickBot="1" x14ac:dyDescent="0.4">
      <c r="A45" s="168" t="s">
        <v>2997</v>
      </c>
      <c r="B45" s="339">
        <f>('Tangible fixed assets'!K14-'Tangible fixed assets'!K25)+Expenditure!B34</f>
        <v>0</v>
      </c>
      <c r="C45" s="363"/>
      <c r="D45" s="339">
        <f>('Tangible fixed assets'!K54-'Tangible fixed assets'!K65)+Expenditure!C34</f>
        <v>0</v>
      </c>
      <c r="E45" s="71"/>
      <c r="F45" s="71"/>
    </row>
    <row r="46" spans="1:6" ht="15.5" thickTop="1" thickBot="1" x14ac:dyDescent="0.4">
      <c r="A46" s="169" t="s">
        <v>2998</v>
      </c>
      <c r="B46" s="364">
        <f>SUM(B37:B45)</f>
        <v>0</v>
      </c>
      <c r="C46" s="363"/>
      <c r="D46" s="364">
        <f>SUM(D37:D45)</f>
        <v>0</v>
      </c>
      <c r="E46" s="71"/>
      <c r="F46" s="71"/>
    </row>
    <row r="47" spans="1:6" ht="15" thickTop="1" x14ac:dyDescent="0.35">
      <c r="A47" s="169"/>
      <c r="B47" s="170"/>
      <c r="C47" s="171"/>
      <c r="D47" s="170"/>
      <c r="E47" s="71"/>
      <c r="F47" s="71"/>
    </row>
    <row r="48" spans="1:6" x14ac:dyDescent="0.35">
      <c r="A48" s="169"/>
      <c r="B48" s="170"/>
      <c r="C48" s="171"/>
      <c r="D48" s="170"/>
      <c r="E48" s="71"/>
      <c r="F48" s="71"/>
    </row>
    <row r="49" spans="1:6" x14ac:dyDescent="0.35">
      <c r="A49" s="172"/>
      <c r="B49" s="155"/>
      <c r="C49" s="173"/>
      <c r="D49" s="173"/>
      <c r="E49" s="170"/>
      <c r="F49" s="71"/>
    </row>
    <row r="50" spans="1:6" x14ac:dyDescent="0.35">
      <c r="A50" s="358" t="str">
        <f>'Note names'!A33&amp;" Analysis of cash and cash equivalents"</f>
        <v>27 Analysis of cash and cash equivalents</v>
      </c>
      <c r="B50" s="358"/>
      <c r="C50" s="358"/>
      <c r="D50" s="358"/>
      <c r="E50" s="358"/>
      <c r="F50" s="71"/>
    </row>
    <row r="51" spans="1:6" x14ac:dyDescent="0.35">
      <c r="A51" s="161"/>
      <c r="B51" s="164" t="str">
        <f>Refs!C7</f>
        <v>2023/24</v>
      </c>
      <c r="C51" s="174"/>
      <c r="D51" s="166" t="str">
        <f>Refs!C8</f>
        <v>2022/23</v>
      </c>
      <c r="E51" s="71"/>
      <c r="F51" s="71"/>
    </row>
    <row r="52" spans="1:6" x14ac:dyDescent="0.35">
      <c r="A52" s="163"/>
      <c r="B52" s="199">
        <v>0</v>
      </c>
      <c r="C52" s="174"/>
      <c r="D52" s="59">
        <v>0</v>
      </c>
      <c r="E52" s="71"/>
      <c r="F52" s="71"/>
    </row>
    <row r="53" spans="1:6" x14ac:dyDescent="0.35">
      <c r="A53" s="167" t="s">
        <v>2999</v>
      </c>
      <c r="B53" s="308">
        <f>BS!C16</f>
        <v>0</v>
      </c>
      <c r="C53" s="359"/>
      <c r="D53" s="308">
        <f>BS!F16</f>
        <v>0</v>
      </c>
      <c r="E53" s="71"/>
      <c r="F53" s="71"/>
    </row>
    <row r="54" spans="1:6" ht="15" thickBot="1" x14ac:dyDescent="0.4">
      <c r="A54" s="167" t="s">
        <v>3000</v>
      </c>
      <c r="B54" s="308"/>
      <c r="C54" s="359"/>
      <c r="D54" s="308"/>
      <c r="E54" s="71"/>
      <c r="F54" s="71"/>
    </row>
    <row r="55" spans="1:6" ht="15.5" thickTop="1" thickBot="1" x14ac:dyDescent="0.4">
      <c r="A55" s="163" t="s">
        <v>3001</v>
      </c>
      <c r="B55" s="365">
        <f>SUM(B52:B54)</f>
        <v>0</v>
      </c>
      <c r="C55" s="359"/>
      <c r="D55" s="365">
        <f>SUM(D53:D54)</f>
        <v>0</v>
      </c>
      <c r="E55" s="71"/>
      <c r="F55" s="71"/>
    </row>
    <row r="56" spans="1:6" ht="15" thickTop="1" x14ac:dyDescent="0.35">
      <c r="A56" s="71"/>
      <c r="B56" s="175"/>
      <c r="C56" s="176"/>
      <c r="D56" s="177"/>
      <c r="E56" s="71"/>
      <c r="F56" s="71"/>
    </row>
    <row r="57" spans="1:6" x14ac:dyDescent="0.35">
      <c r="A57" s="178"/>
      <c r="B57" s="71"/>
      <c r="C57" s="176"/>
      <c r="D57" s="176"/>
      <c r="E57" s="71"/>
      <c r="F57" s="71"/>
    </row>
    <row r="58" spans="1:6" x14ac:dyDescent="0.35">
      <c r="A58" s="165" t="str">
        <f>'Note names'!A34&amp;" Analysis of changes in net debt"</f>
        <v>28 Analysis of changes in net debt</v>
      </c>
      <c r="B58" s="165"/>
      <c r="C58" s="165"/>
      <c r="D58" s="165"/>
      <c r="E58" s="165"/>
      <c r="F58" s="165"/>
    </row>
    <row r="59" spans="1:6" ht="39" x14ac:dyDescent="0.35">
      <c r="A59" s="179"/>
      <c r="B59" s="164" t="str">
        <f>"At 1 September "&amp;Refs!B8</f>
        <v>At 1 September 2023</v>
      </c>
      <c r="C59" s="176"/>
      <c r="D59" s="164" t="s">
        <v>3002</v>
      </c>
      <c r="E59" s="176"/>
      <c r="F59" s="164" t="str">
        <f>"At 31 August "&amp;Refs!B7</f>
        <v>At 31 August 2024</v>
      </c>
    </row>
    <row r="60" spans="1:6" x14ac:dyDescent="0.35">
      <c r="A60" s="154"/>
      <c r="B60" s="287">
        <v>0</v>
      </c>
      <c r="C60" s="257"/>
      <c r="D60" s="287">
        <v>0</v>
      </c>
      <c r="E60" s="254"/>
      <c r="F60" s="287">
        <v>0</v>
      </c>
    </row>
    <row r="61" spans="1:6" ht="15" thickBot="1" x14ac:dyDescent="0.4">
      <c r="A61" s="73" t="s">
        <v>1235</v>
      </c>
      <c r="B61" s="308">
        <f>D55</f>
        <v>0</v>
      </c>
      <c r="C61" s="257"/>
      <c r="D61" s="308">
        <f>F62-B62</f>
        <v>0</v>
      </c>
      <c r="E61" s="254"/>
      <c r="F61" s="308">
        <f>B55</f>
        <v>0</v>
      </c>
    </row>
    <row r="62" spans="1:6" ht="15.5" thickTop="1" thickBot="1" x14ac:dyDescent="0.4">
      <c r="A62" s="75"/>
      <c r="B62" s="365">
        <f>B61</f>
        <v>0</v>
      </c>
      <c r="C62" s="257"/>
      <c r="D62" s="365">
        <f>D61</f>
        <v>0</v>
      </c>
      <c r="E62" s="254"/>
      <c r="F62" s="365">
        <f>F61</f>
        <v>0</v>
      </c>
    </row>
    <row r="63" spans="1:6" ht="15" thickTop="1" x14ac:dyDescent="0.35">
      <c r="A63" s="167"/>
      <c r="B63" s="175"/>
      <c r="C63" s="180"/>
      <c r="D63" s="175"/>
      <c r="E63" s="160"/>
      <c r="F63" s="175"/>
    </row>
    <row r="64" spans="1:6" x14ac:dyDescent="0.35">
      <c r="A64" s="163" t="s">
        <v>3003</v>
      </c>
      <c r="B64" s="160"/>
      <c r="C64" s="180"/>
      <c r="D64" s="160"/>
      <c r="E64" s="160"/>
      <c r="F64" s="160"/>
    </row>
    <row r="65" spans="1:6" x14ac:dyDescent="0.35">
      <c r="A65" s="167" t="s">
        <v>3004</v>
      </c>
      <c r="B65" s="308"/>
      <c r="C65" s="308"/>
      <c r="D65" s="308"/>
      <c r="E65" s="160"/>
      <c r="F65" s="160"/>
    </row>
    <row r="66" spans="1:6" x14ac:dyDescent="0.35">
      <c r="A66" s="167" t="s">
        <v>3005</v>
      </c>
      <c r="B66" s="308"/>
      <c r="C66" s="308"/>
      <c r="D66" s="308"/>
      <c r="E66" s="160"/>
      <c r="F66" s="160"/>
    </row>
    <row r="67" spans="1:6" ht="15" thickBot="1" x14ac:dyDescent="0.4">
      <c r="A67" s="167" t="s">
        <v>3006</v>
      </c>
      <c r="B67" s="308"/>
      <c r="C67" s="308"/>
      <c r="D67" s="308"/>
      <c r="E67" s="160"/>
      <c r="F67" s="160"/>
    </row>
    <row r="68" spans="1:6" ht="15.5" thickTop="1" thickBot="1" x14ac:dyDescent="0.4">
      <c r="A68" s="163" t="s">
        <v>3007</v>
      </c>
      <c r="B68" s="366"/>
      <c r="C68" s="257"/>
      <c r="D68" s="365"/>
      <c r="E68" s="180"/>
      <c r="F68" s="180"/>
    </row>
    <row r="69" spans="1:6" ht="15" thickTop="1" x14ac:dyDescent="0.35">
      <c r="A69" s="51"/>
      <c r="B69" s="144"/>
      <c r="C69" s="146"/>
      <c r="D69" s="145"/>
      <c r="E69" s="144"/>
      <c r="F69" s="144"/>
    </row>
  </sheetData>
  <hyperlinks>
    <hyperlink ref="A1" location="'Note names'!A1" display="'Note names'!A1" xr:uid="{997AB8D4-4CBD-4DFE-B528-4B30D9C27536}"/>
  </hyperlinks>
  <pageMargins left="0.70866141732283472" right="0.70866141732283472" top="0.74803149606299213" bottom="0.74803149606299213" header="0.31496062992125984" footer="0.31496062992125984"/>
  <pageSetup scale="68" orientation="portrait" r:id="rId1"/>
  <headerFooter>
    <oddHeader>&amp;L&amp;"Calibri"&amp;10&amp;K000000 OFFICIAL-SENSITIVE&amp;1#_x000D_</oddHeader>
  </headerFooter>
  <rowBreaks count="2" manualBreakCount="2">
    <brk id="20" max="6" man="1"/>
    <brk id="32"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D3115-7790-4EED-88FC-11EAAB000DB6}">
  <sheetPr>
    <tabColor rgb="FFFFC000"/>
  </sheetPr>
  <dimension ref="A1:I170"/>
  <sheetViews>
    <sheetView zoomScaleNormal="100" workbookViewId="0"/>
  </sheetViews>
  <sheetFormatPr defaultRowHeight="14.5" x14ac:dyDescent="0.35"/>
  <cols>
    <col min="1" max="1" width="8.90625" customWidth="1"/>
    <col min="2" max="2" width="54" customWidth="1"/>
    <col min="3" max="3" width="12.54296875" style="71" customWidth="1"/>
    <col min="4" max="4" width="12.54296875" customWidth="1"/>
  </cols>
  <sheetData>
    <row r="1" spans="2:9" x14ac:dyDescent="0.35">
      <c r="B1" s="367" t="str">
        <f>'Note names'!A39&amp;" Pension and similar obligations"</f>
        <v>33 Pension and similar obligations</v>
      </c>
    </row>
    <row r="2" spans="2:9" x14ac:dyDescent="0.35">
      <c r="B2" s="7"/>
    </row>
    <row r="3" spans="2:9" ht="39" customHeight="1" x14ac:dyDescent="0.35">
      <c r="B3" s="483" t="s">
        <v>3008</v>
      </c>
      <c r="C3" s="483"/>
      <c r="D3" s="483"/>
      <c r="E3" s="483"/>
      <c r="F3" s="483"/>
      <c r="G3" s="483"/>
      <c r="H3" s="483"/>
      <c r="I3" s="483"/>
    </row>
    <row r="4" spans="2:9" ht="15" thickBot="1" x14ac:dyDescent="0.4">
      <c r="B4" s="52" t="s">
        <v>3009</v>
      </c>
    </row>
    <row r="5" spans="2:9" ht="15" thickBot="1" x14ac:dyDescent="0.4">
      <c r="B5" s="11" t="s">
        <v>2953</v>
      </c>
    </row>
    <row r="6" spans="2:9" ht="15" thickBot="1" x14ac:dyDescent="0.4">
      <c r="B6" s="52" t="s">
        <v>3010</v>
      </c>
    </row>
    <row r="7" spans="2:9" ht="15" thickBot="1" x14ac:dyDescent="0.4">
      <c r="B7" s="11" t="s">
        <v>2959</v>
      </c>
    </row>
    <row r="8" spans="2:9" x14ac:dyDescent="0.35">
      <c r="B8" s="52" t="s">
        <v>3388</v>
      </c>
    </row>
    <row r="9" spans="2:9" x14ac:dyDescent="0.35">
      <c r="B9" s="51" t="s">
        <v>3011</v>
      </c>
    </row>
    <row r="10" spans="2:9" ht="24.75" customHeight="1" x14ac:dyDescent="0.35">
      <c r="B10" s="483" t="s">
        <v>3012</v>
      </c>
      <c r="C10" s="483"/>
      <c r="D10" s="483"/>
      <c r="E10" s="483"/>
      <c r="F10" s="483"/>
      <c r="G10" s="483"/>
      <c r="H10" s="483"/>
      <c r="I10" s="483"/>
    </row>
    <row r="11" spans="2:9" ht="27" customHeight="1" x14ac:dyDescent="0.35">
      <c r="B11" s="483" t="s">
        <v>3013</v>
      </c>
      <c r="C11" s="483"/>
      <c r="D11" s="483"/>
      <c r="E11" s="483"/>
      <c r="F11" s="483"/>
      <c r="G11" s="483"/>
      <c r="H11" s="483"/>
      <c r="I11" s="483"/>
    </row>
    <row r="12" spans="2:9" x14ac:dyDescent="0.35">
      <c r="B12" s="51" t="s">
        <v>3014</v>
      </c>
    </row>
    <row r="13" spans="2:9" ht="62.25" customHeight="1" x14ac:dyDescent="0.35">
      <c r="B13" s="483" t="s">
        <v>3389</v>
      </c>
      <c r="C13" s="483"/>
      <c r="D13" s="483"/>
      <c r="E13" s="483"/>
      <c r="F13" s="483"/>
      <c r="G13" s="483"/>
      <c r="H13" s="483"/>
      <c r="I13" s="483"/>
    </row>
    <row r="14" spans="2:9" ht="62.25" customHeight="1" x14ac:dyDescent="0.35">
      <c r="B14" s="483" t="s">
        <v>3390</v>
      </c>
      <c r="C14" s="483"/>
      <c r="D14" s="483"/>
      <c r="E14" s="483"/>
      <c r="F14" s="483"/>
      <c r="G14" s="483"/>
      <c r="H14" s="483"/>
      <c r="I14" s="483"/>
    </row>
    <row r="15" spans="2:9" x14ac:dyDescent="0.35">
      <c r="B15" s="495" t="s">
        <v>3391</v>
      </c>
      <c r="C15" s="495"/>
      <c r="D15" s="495"/>
      <c r="E15" s="495"/>
      <c r="F15" s="495"/>
      <c r="G15" s="495"/>
      <c r="H15" s="495"/>
      <c r="I15" s="495"/>
    </row>
    <row r="16" spans="2:9" ht="48.5" customHeight="1" x14ac:dyDescent="0.35">
      <c r="B16" s="494" t="s">
        <v>3392</v>
      </c>
      <c r="C16" s="494"/>
      <c r="D16" s="494"/>
      <c r="E16" s="494"/>
      <c r="F16" s="494"/>
      <c r="G16" s="494"/>
      <c r="H16" s="494"/>
      <c r="I16" s="494"/>
    </row>
    <row r="17" spans="2:9" ht="37.5" customHeight="1" x14ac:dyDescent="0.35">
      <c r="B17" s="496" t="s">
        <v>3393</v>
      </c>
      <c r="C17" s="496"/>
      <c r="D17" s="496"/>
      <c r="E17" s="496"/>
      <c r="F17" s="496"/>
      <c r="G17" s="496"/>
      <c r="H17" s="496"/>
      <c r="I17" s="496"/>
    </row>
    <row r="18" spans="2:9" x14ac:dyDescent="0.35">
      <c r="B18" s="52" t="s">
        <v>3408</v>
      </c>
    </row>
    <row r="19" spans="2:9" x14ac:dyDescent="0.35">
      <c r="B19" s="31" t="s">
        <v>3015</v>
      </c>
    </row>
    <row r="20" spans="2:9" x14ac:dyDescent="0.35">
      <c r="B20" s="52"/>
    </row>
    <row r="21" spans="2:9" ht="48.5" customHeight="1" x14ac:dyDescent="0.35">
      <c r="B21" s="483" t="s">
        <v>3394</v>
      </c>
      <c r="C21" s="483"/>
      <c r="D21" s="483"/>
      <c r="E21" s="483"/>
      <c r="F21" s="483"/>
      <c r="G21" s="483"/>
      <c r="H21" s="483"/>
      <c r="I21" s="483"/>
    </row>
    <row r="22" spans="2:9" x14ac:dyDescent="0.35">
      <c r="B22" s="52"/>
    </row>
    <row r="23" spans="2:9" x14ac:dyDescent="0.35">
      <c r="B23" s="51" t="s">
        <v>3016</v>
      </c>
    </row>
    <row r="24" spans="2:9" ht="59.5" customHeight="1" x14ac:dyDescent="0.35">
      <c r="B24" s="483" t="s">
        <v>3415</v>
      </c>
      <c r="C24" s="483"/>
      <c r="D24" s="483"/>
      <c r="E24" s="483"/>
      <c r="F24" s="483"/>
      <c r="G24" s="483"/>
      <c r="H24" s="483"/>
      <c r="I24" s="483"/>
    </row>
    <row r="25" spans="2:9" ht="79" customHeight="1" x14ac:dyDescent="0.35">
      <c r="B25" s="483" t="s">
        <v>3395</v>
      </c>
      <c r="C25" s="483"/>
      <c r="D25" s="483"/>
      <c r="E25" s="483"/>
      <c r="F25" s="483"/>
      <c r="G25" s="483"/>
      <c r="H25" s="483"/>
      <c r="I25" s="483"/>
    </row>
    <row r="26" spans="2:9" x14ac:dyDescent="0.35">
      <c r="B26" s="52"/>
    </row>
    <row r="27" spans="2:9" x14ac:dyDescent="0.35">
      <c r="B27" s="6" t="s">
        <v>3017</v>
      </c>
      <c r="C27" s="208">
        <f>Refs!B7</f>
        <v>2024</v>
      </c>
      <c r="D27" s="211">
        <f>Refs!B8</f>
        <v>2023</v>
      </c>
    </row>
    <row r="28" spans="2:9" x14ac:dyDescent="0.35">
      <c r="B28" s="32"/>
      <c r="C28" s="73"/>
      <c r="D28" s="42"/>
    </row>
    <row r="29" spans="2:9" x14ac:dyDescent="0.35">
      <c r="B29" s="33" t="s">
        <v>3018</v>
      </c>
      <c r="C29" s="72" t="s">
        <v>3019</v>
      </c>
      <c r="D29" s="34" t="s">
        <v>3020</v>
      </c>
    </row>
    <row r="30" spans="2:9" x14ac:dyDescent="0.35">
      <c r="B30" s="33" t="s">
        <v>3021</v>
      </c>
      <c r="C30" s="72" t="s">
        <v>3019</v>
      </c>
      <c r="D30" s="34" t="s">
        <v>3020</v>
      </c>
    </row>
    <row r="31" spans="2:9" x14ac:dyDescent="0.35">
      <c r="B31" s="33" t="s">
        <v>3022</v>
      </c>
      <c r="C31" s="72" t="s">
        <v>3019</v>
      </c>
      <c r="D31" s="34" t="s">
        <v>3020</v>
      </c>
    </row>
    <row r="32" spans="2:9" x14ac:dyDescent="0.35">
      <c r="B32" s="33" t="s">
        <v>3023</v>
      </c>
      <c r="C32" s="72" t="s">
        <v>3019</v>
      </c>
      <c r="D32" s="34" t="s">
        <v>3020</v>
      </c>
    </row>
    <row r="33" spans="2:4" x14ac:dyDescent="0.35">
      <c r="B33" s="33" t="s">
        <v>3024</v>
      </c>
      <c r="C33" s="72" t="s">
        <v>3019</v>
      </c>
      <c r="D33" s="34" t="s">
        <v>3020</v>
      </c>
    </row>
    <row r="34" spans="2:4" x14ac:dyDescent="0.35">
      <c r="B34" s="52"/>
    </row>
    <row r="35" spans="2:4" x14ac:dyDescent="0.35">
      <c r="B35" s="52" t="s">
        <v>3025</v>
      </c>
    </row>
    <row r="36" spans="2:4" x14ac:dyDescent="0.35">
      <c r="B36" s="52" t="s">
        <v>3026</v>
      </c>
    </row>
    <row r="37" spans="2:4" x14ac:dyDescent="0.35">
      <c r="B37" s="35"/>
      <c r="C37" s="208">
        <f>Refs!B7</f>
        <v>2024</v>
      </c>
      <c r="D37" s="211">
        <f>Refs!B8</f>
        <v>2023</v>
      </c>
    </row>
    <row r="38" spans="2:4" x14ac:dyDescent="0.35">
      <c r="B38" s="35" t="s">
        <v>3027</v>
      </c>
      <c r="C38" s="74"/>
      <c r="D38" s="56"/>
    </row>
    <row r="39" spans="2:4" x14ac:dyDescent="0.35">
      <c r="B39" s="33" t="s">
        <v>3028</v>
      </c>
      <c r="C39" s="72"/>
      <c r="D39" s="56"/>
    </row>
    <row r="40" spans="2:4" x14ac:dyDescent="0.35">
      <c r="B40" s="33" t="s">
        <v>3029</v>
      </c>
      <c r="C40" s="72"/>
      <c r="D40" s="56"/>
    </row>
    <row r="41" spans="2:4" x14ac:dyDescent="0.35">
      <c r="B41" s="36"/>
      <c r="C41" s="74"/>
      <c r="D41" s="56"/>
    </row>
    <row r="42" spans="2:4" x14ac:dyDescent="0.35">
      <c r="B42" s="37" t="s">
        <v>3030</v>
      </c>
      <c r="C42" s="74"/>
      <c r="D42" s="56"/>
    </row>
    <row r="43" spans="2:4" x14ac:dyDescent="0.35">
      <c r="B43" s="33" t="s">
        <v>3028</v>
      </c>
      <c r="C43" s="72"/>
      <c r="D43" s="56"/>
    </row>
    <row r="44" spans="2:4" x14ac:dyDescent="0.35">
      <c r="B44" s="33" t="s">
        <v>3029</v>
      </c>
      <c r="C44" s="72"/>
      <c r="D44" s="56"/>
    </row>
    <row r="45" spans="2:4" x14ac:dyDescent="0.35">
      <c r="B45" s="52"/>
    </row>
    <row r="46" spans="2:4" x14ac:dyDescent="0.35">
      <c r="B46" s="6" t="s">
        <v>3031</v>
      </c>
      <c r="C46" s="208">
        <f>Refs!B7</f>
        <v>2024</v>
      </c>
      <c r="D46" s="211">
        <f>Refs!B8</f>
        <v>2023</v>
      </c>
    </row>
    <row r="47" spans="2:4" x14ac:dyDescent="0.35">
      <c r="B47" s="32"/>
      <c r="C47" s="199">
        <v>0</v>
      </c>
      <c r="D47" s="212">
        <v>0</v>
      </c>
    </row>
    <row r="48" spans="2:4" x14ac:dyDescent="0.35">
      <c r="B48" s="33" t="s">
        <v>3032</v>
      </c>
      <c r="C48" s="72" t="s">
        <v>3033</v>
      </c>
      <c r="D48" s="56" t="s">
        <v>3033</v>
      </c>
    </row>
    <row r="49" spans="2:4" x14ac:dyDescent="0.35">
      <c r="B49" s="33" t="s">
        <v>3034</v>
      </c>
      <c r="C49" s="72" t="s">
        <v>3033</v>
      </c>
      <c r="D49" s="56" t="s">
        <v>3033</v>
      </c>
    </row>
    <row r="50" spans="2:4" x14ac:dyDescent="0.35">
      <c r="B50" s="33" t="s">
        <v>3035</v>
      </c>
      <c r="C50" s="72" t="s">
        <v>3033</v>
      </c>
      <c r="D50" s="56" t="s">
        <v>3033</v>
      </c>
    </row>
    <row r="51" spans="2:4" x14ac:dyDescent="0.35">
      <c r="B51" s="33" t="s">
        <v>3036</v>
      </c>
      <c r="C51" s="72" t="s">
        <v>3033</v>
      </c>
      <c r="D51" s="56" t="s">
        <v>3033</v>
      </c>
    </row>
    <row r="52" spans="2:4" x14ac:dyDescent="0.35">
      <c r="B52" s="33" t="s">
        <v>3037</v>
      </c>
      <c r="C52" s="72" t="s">
        <v>3033</v>
      </c>
      <c r="D52" s="56" t="s">
        <v>3033</v>
      </c>
    </row>
    <row r="53" spans="2:4" x14ac:dyDescent="0.35">
      <c r="B53" s="33" t="s">
        <v>3038</v>
      </c>
      <c r="C53" s="72" t="s">
        <v>3033</v>
      </c>
      <c r="D53" s="56" t="s">
        <v>3033</v>
      </c>
    </row>
    <row r="54" spans="2:4" x14ac:dyDescent="0.35">
      <c r="B54" s="52" t="s">
        <v>3039</v>
      </c>
    </row>
    <row r="55" spans="2:4" x14ac:dyDescent="0.35">
      <c r="B55" s="38"/>
      <c r="C55" s="208">
        <f>Refs!B7</f>
        <v>2024</v>
      </c>
      <c r="D55" s="63">
        <f>Refs!B8</f>
        <v>2023</v>
      </c>
    </row>
    <row r="56" spans="2:4" x14ac:dyDescent="0.35">
      <c r="B56" s="38"/>
      <c r="C56" s="199">
        <v>0</v>
      </c>
      <c r="D56" s="59">
        <v>0</v>
      </c>
    </row>
    <row r="57" spans="2:4" x14ac:dyDescent="0.35">
      <c r="B57" s="38"/>
      <c r="C57" s="74"/>
      <c r="D57" s="56"/>
    </row>
    <row r="58" spans="2:4" x14ac:dyDescent="0.35">
      <c r="B58" s="42" t="s">
        <v>3040</v>
      </c>
      <c r="C58" s="320"/>
      <c r="D58" s="264"/>
    </row>
    <row r="59" spans="2:4" x14ac:dyDescent="0.35">
      <c r="B59" s="42" t="s">
        <v>3041</v>
      </c>
      <c r="C59" s="320"/>
      <c r="D59" s="264"/>
    </row>
    <row r="60" spans="2:4" x14ac:dyDescent="0.35">
      <c r="B60" s="42" t="s">
        <v>3042</v>
      </c>
      <c r="C60" s="320"/>
      <c r="D60" s="264"/>
    </row>
    <row r="61" spans="2:4" x14ac:dyDescent="0.35">
      <c r="B61" s="42" t="s">
        <v>3043</v>
      </c>
      <c r="C61" s="320"/>
      <c r="D61" s="264"/>
    </row>
    <row r="62" spans="2:4" x14ac:dyDescent="0.35">
      <c r="B62" s="42" t="s">
        <v>3044</v>
      </c>
      <c r="C62" s="320"/>
      <c r="D62" s="264"/>
    </row>
    <row r="63" spans="2:4" x14ac:dyDescent="0.35">
      <c r="B63" s="42" t="s">
        <v>3045</v>
      </c>
      <c r="C63" s="320"/>
      <c r="D63" s="264"/>
    </row>
    <row r="64" spans="2:4" x14ac:dyDescent="0.35">
      <c r="B64" s="42" t="s">
        <v>3046</v>
      </c>
      <c r="C64" s="320"/>
      <c r="D64" s="264"/>
    </row>
    <row r="65" spans="2:4" x14ac:dyDescent="0.35">
      <c r="B65" s="42" t="s">
        <v>3047</v>
      </c>
      <c r="C65" s="320"/>
      <c r="D65" s="264"/>
    </row>
    <row r="66" spans="2:4" ht="15" thickBot="1" x14ac:dyDescent="0.4">
      <c r="B66" s="42" t="s">
        <v>640</v>
      </c>
      <c r="C66" s="320"/>
      <c r="D66" s="264"/>
    </row>
    <row r="67" spans="2:4" ht="15" thickBot="1" x14ac:dyDescent="0.4">
      <c r="B67" s="6" t="s">
        <v>3048</v>
      </c>
      <c r="C67" s="335">
        <f>SUM(C58:C66)</f>
        <v>0</v>
      </c>
      <c r="D67" s="334">
        <f>SUM(D58:D66)</f>
        <v>0</v>
      </c>
    </row>
    <row r="68" spans="2:4" x14ac:dyDescent="0.35">
      <c r="B68" s="52" t="s">
        <v>3418</v>
      </c>
    </row>
    <row r="69" spans="2:4" x14ac:dyDescent="0.35">
      <c r="B69" s="51" t="s">
        <v>3049</v>
      </c>
    </row>
    <row r="70" spans="2:4" x14ac:dyDescent="0.35">
      <c r="B70" s="38"/>
      <c r="C70" s="164" t="str">
        <f>Refs!C7</f>
        <v>2023/24</v>
      </c>
      <c r="D70" s="63" t="str">
        <f>Refs!C8</f>
        <v>2022/23</v>
      </c>
    </row>
    <row r="71" spans="2:4" x14ac:dyDescent="0.35">
      <c r="B71" s="38"/>
      <c r="C71" s="199">
        <v>0</v>
      </c>
      <c r="D71" s="59">
        <v>0</v>
      </c>
    </row>
    <row r="72" spans="2:4" x14ac:dyDescent="0.35">
      <c r="B72" s="38"/>
      <c r="C72" s="72"/>
      <c r="D72" s="44"/>
    </row>
    <row r="73" spans="2:4" x14ac:dyDescent="0.35">
      <c r="B73" s="42" t="s">
        <v>1424</v>
      </c>
      <c r="C73" s="320"/>
      <c r="D73" s="264"/>
    </row>
    <row r="74" spans="2:4" x14ac:dyDescent="0.35">
      <c r="B74" s="42" t="s">
        <v>1459</v>
      </c>
      <c r="C74" s="320"/>
      <c r="D74" s="264"/>
    </row>
    <row r="75" spans="2:4" x14ac:dyDescent="0.35">
      <c r="B75" s="42" t="s">
        <v>1495</v>
      </c>
      <c r="C75" s="320"/>
      <c r="D75" s="264"/>
    </row>
    <row r="76" spans="2:4" x14ac:dyDescent="0.35">
      <c r="B76" s="42" t="s">
        <v>1425</v>
      </c>
      <c r="C76" s="320"/>
      <c r="D76" s="264"/>
    </row>
    <row r="77" spans="2:4" x14ac:dyDescent="0.35">
      <c r="B77" s="42" t="s">
        <v>3050</v>
      </c>
      <c r="C77" s="320"/>
      <c r="D77" s="264"/>
    </row>
    <row r="78" spans="2:4" ht="15" thickBot="1" x14ac:dyDescent="0.4">
      <c r="B78" s="42" t="s">
        <v>3051</v>
      </c>
      <c r="C78" s="320"/>
      <c r="D78" s="264"/>
    </row>
    <row r="79" spans="2:4" ht="15" thickBot="1" x14ac:dyDescent="0.4">
      <c r="B79" s="42" t="s">
        <v>3052</v>
      </c>
      <c r="C79" s="335">
        <f>SUM(C73:C78)</f>
        <v>0</v>
      </c>
      <c r="D79" s="335">
        <f>SUM(D73:D78)</f>
        <v>0</v>
      </c>
    </row>
    <row r="80" spans="2:4" x14ac:dyDescent="0.35">
      <c r="B80" s="6"/>
    </row>
    <row r="81" spans="1:4" x14ac:dyDescent="0.35">
      <c r="B81" s="6"/>
    </row>
    <row r="82" spans="1:4" x14ac:dyDescent="0.35">
      <c r="B82" s="6"/>
    </row>
    <row r="83" spans="1:4" x14ac:dyDescent="0.35">
      <c r="B83" s="6" t="s">
        <v>3053</v>
      </c>
    </row>
    <row r="84" spans="1:4" x14ac:dyDescent="0.35">
      <c r="B84" s="29"/>
      <c r="C84" s="164" t="str">
        <f>Refs!C7</f>
        <v>2023/24</v>
      </c>
      <c r="D84" s="244" t="str">
        <f>Refs!C8</f>
        <v>2022/23</v>
      </c>
    </row>
    <row r="85" spans="1:4" x14ac:dyDescent="0.35">
      <c r="A85" s="124" t="s">
        <v>1404</v>
      </c>
      <c r="C85" s="243">
        <v>0</v>
      </c>
      <c r="D85" s="245">
        <v>0</v>
      </c>
    </row>
    <row r="86" spans="1:4" x14ac:dyDescent="0.35">
      <c r="B86" s="30"/>
      <c r="C86" s="75"/>
      <c r="D86" s="6"/>
    </row>
    <row r="87" spans="1:4" x14ac:dyDescent="0.35">
      <c r="B87" s="30" t="s">
        <v>1407</v>
      </c>
      <c r="C87" s="264">
        <f>SUMIFS(Mapping!$A:$A,Mapping!$K:$K,B87,Mapping!$L:$L,$A$85)</f>
        <v>0</v>
      </c>
      <c r="D87" s="264">
        <f>SUMIFS(Mapping!$B:$B,Mapping!$K:$K,B87,Mapping!$L:$L,$A$85)</f>
        <v>0</v>
      </c>
    </row>
    <row r="88" spans="1:4" x14ac:dyDescent="0.35">
      <c r="B88" s="14" t="s">
        <v>1418</v>
      </c>
      <c r="C88" s="264">
        <f>SUMIFS(Mapping!$A:$A,Mapping!$K:$K,B88,Mapping!$L:$L,$A$85)</f>
        <v>0</v>
      </c>
      <c r="D88" s="264">
        <f>SUMIFS(Mapping!$B:$B,Mapping!$K:$K,B88,Mapping!$L:$L,$A$85)</f>
        <v>0</v>
      </c>
    </row>
    <row r="89" spans="1:4" x14ac:dyDescent="0.35">
      <c r="B89" s="14" t="s">
        <v>1473</v>
      </c>
      <c r="C89" s="264">
        <f>SUMIFS(Mapping!$A:$A,Mapping!$K:$K,B89,Mapping!$L:$L,$A$85)</f>
        <v>0</v>
      </c>
      <c r="D89" s="264">
        <f>SUMIFS(Mapping!$B:$B,Mapping!$K:$K,B89,Mapping!$L:$L,$A$85)</f>
        <v>0</v>
      </c>
    </row>
    <row r="90" spans="1:4" x14ac:dyDescent="0.35">
      <c r="B90" s="14" t="s">
        <v>1477</v>
      </c>
      <c r="C90" s="264">
        <f>SUMIFS(Mapping!$A:$A,Mapping!$K:$K,B90,Mapping!$L:$L,$A$85)</f>
        <v>0</v>
      </c>
      <c r="D90" s="264">
        <f>SUMIFS(Mapping!$B:$B,Mapping!$K:$K,B90,Mapping!$L:$L,$A$85)</f>
        <v>0</v>
      </c>
    </row>
    <row r="91" spans="1:4" x14ac:dyDescent="0.35">
      <c r="B91" s="14" t="s">
        <v>1421</v>
      </c>
      <c r="C91" s="264">
        <f>SUMIFS(Mapping!$A:$A,Mapping!$K:$K,B91,Mapping!$L:$L,$A$85)</f>
        <v>0</v>
      </c>
      <c r="D91" s="264">
        <f>SUMIFS(Mapping!$B:$B,Mapping!$K:$K,B91,Mapping!$L:$L,$A$85)</f>
        <v>0</v>
      </c>
    </row>
    <row r="92" spans="1:4" x14ac:dyDescent="0.35">
      <c r="B92" s="14" t="s">
        <v>1425</v>
      </c>
      <c r="C92" s="264">
        <f>SUMIFS(Mapping!$A:$A,Mapping!$K:$K,B92,Mapping!$L:$L,$A$85)</f>
        <v>0</v>
      </c>
      <c r="D92" s="264">
        <f>SUMIFS(Mapping!$B:$B,Mapping!$K:$K,B92,Mapping!$L:$L,$A$85)</f>
        <v>0</v>
      </c>
    </row>
    <row r="93" spans="1:4" x14ac:dyDescent="0.35">
      <c r="B93" s="14" t="s">
        <v>1444</v>
      </c>
      <c r="C93" s="264">
        <f>SUMIFS(Mapping!$A:$A,Mapping!$K:$K,B93,Mapping!$L:$L,$A$85)</f>
        <v>0</v>
      </c>
      <c r="D93" s="264">
        <f>SUMIFS(Mapping!$B:$B,Mapping!$K:$K,B93,Mapping!$L:$L,$A$85)</f>
        <v>0</v>
      </c>
    </row>
    <row r="94" spans="1:4" x14ac:dyDescent="0.35">
      <c r="B94" s="96" t="s">
        <v>1431</v>
      </c>
      <c r="C94" s="264">
        <f>SUMIFS(Mapping!$A:$A,Mapping!$K:$K,B94,Mapping!$L:$L,$A$85)</f>
        <v>0</v>
      </c>
      <c r="D94" s="264">
        <f>SUMIFS(Mapping!$B:$B,Mapping!$K:$K,B94,Mapping!$L:$L,$A$85)</f>
        <v>0</v>
      </c>
    </row>
    <row r="95" spans="1:4" x14ac:dyDescent="0.35">
      <c r="B95" s="96" t="s">
        <v>1436</v>
      </c>
      <c r="C95" s="264">
        <f>SUMIFS(Mapping!$A:$A,Mapping!$K:$K,B95,Mapping!$L:$L,$A$85)</f>
        <v>0</v>
      </c>
      <c r="D95" s="264">
        <f>SUMIFS(Mapping!$B:$B,Mapping!$K:$K,B95,Mapping!$L:$L,$A$85)</f>
        <v>0</v>
      </c>
    </row>
    <row r="96" spans="1:4" x14ac:dyDescent="0.35">
      <c r="B96" s="96" t="s">
        <v>1441</v>
      </c>
      <c r="C96" s="264">
        <f>SUMIFS(Mapping!$A:$A,Mapping!$K:$K,B96,Mapping!$L:$L,$A$85)</f>
        <v>0</v>
      </c>
      <c r="D96" s="264">
        <f>SUMIFS(Mapping!$B:$B,Mapping!$K:$K,B96,Mapping!$L:$L,$A$85)</f>
        <v>0</v>
      </c>
    </row>
    <row r="97" spans="1:4" x14ac:dyDescent="0.35">
      <c r="B97" s="14" t="s">
        <v>1448</v>
      </c>
      <c r="C97" s="264">
        <f>SUMIFS(Mapping!$A:$A,Mapping!$K:$K,B97,Mapping!$L:$L,$A$85)</f>
        <v>0</v>
      </c>
      <c r="D97" s="264">
        <f>SUMIFS(Mapping!$B:$B,Mapping!$K:$K,B97,Mapping!$L:$L,$A$85)</f>
        <v>0</v>
      </c>
    </row>
    <row r="98" spans="1:4" x14ac:dyDescent="0.35">
      <c r="B98" s="14" t="s">
        <v>1454</v>
      </c>
      <c r="C98" s="264">
        <f>SUMIFS(Mapping!$A:$A,Mapping!$K:$K,B98,Mapping!$L:$L,$A$85)</f>
        <v>0</v>
      </c>
      <c r="D98" s="264">
        <f>SUMIFS(Mapping!$B:$B,Mapping!$K:$K,B98,Mapping!$L:$L,$A$85)</f>
        <v>0</v>
      </c>
    </row>
    <row r="99" spans="1:4" x14ac:dyDescent="0.35">
      <c r="B99" s="14" t="s">
        <v>1459</v>
      </c>
      <c r="C99" s="264">
        <f>SUMIFS(Mapping!$A:$A,Mapping!$K:$K,B99,Mapping!$L:$L,$A$85)</f>
        <v>0</v>
      </c>
      <c r="D99" s="264">
        <f>SUMIFS(Mapping!$B:$B,Mapping!$K:$K,B99,Mapping!$L:$L,$A$85)</f>
        <v>0</v>
      </c>
    </row>
    <row r="100" spans="1:4" x14ac:dyDescent="0.35">
      <c r="B100" s="96" t="s">
        <v>1481</v>
      </c>
      <c r="C100" s="264">
        <f>SUMIFS(Mapping!$A:$A,Mapping!$K:$K,B100,Mapping!$L:$L,$A$85)</f>
        <v>0</v>
      </c>
      <c r="D100" s="264">
        <f>SUMIFS(Mapping!$B:$B,Mapping!$K:$K,B100,Mapping!$L:$L,$A$85)</f>
        <v>0</v>
      </c>
    </row>
    <row r="101" spans="1:4" x14ac:dyDescent="0.35">
      <c r="B101" s="14" t="s">
        <v>1464</v>
      </c>
      <c r="C101" s="264">
        <f>SUMIFS(Mapping!$A:$A,Mapping!$K:$K,B101,Mapping!$L:$L,$A$85)</f>
        <v>0</v>
      </c>
      <c r="D101" s="264">
        <f>SUMIFS(Mapping!$B:$B,Mapping!$K:$K,B101,Mapping!$L:$L,$A$85)</f>
        <v>0</v>
      </c>
    </row>
    <row r="102" spans="1:4" ht="15" thickBot="1" x14ac:dyDescent="0.4">
      <c r="B102" s="14" t="s">
        <v>1469</v>
      </c>
      <c r="C102" s="264">
        <f>SUMIFS(Mapping!$A:$A,Mapping!$K:$K,B102,Mapping!$L:$L,$A$85)</f>
        <v>0</v>
      </c>
      <c r="D102" s="322">
        <f>SUMIFS(Mapping!$B:$B,Mapping!$K:$K,B102,Mapping!$L:$L,$A$85)</f>
        <v>0</v>
      </c>
    </row>
    <row r="103" spans="1:4" ht="15" thickBot="1" x14ac:dyDescent="0.4">
      <c r="B103" s="30" t="s">
        <v>3054</v>
      </c>
      <c r="C103" s="335">
        <f>SUM(C87:C102)</f>
        <v>0</v>
      </c>
      <c r="D103" s="334">
        <f>SUM(D87:D102)</f>
        <v>0</v>
      </c>
    </row>
    <row r="104" spans="1:4" x14ac:dyDescent="0.35">
      <c r="B104" s="6"/>
      <c r="C104" s="125"/>
    </row>
    <row r="105" spans="1:4" x14ac:dyDescent="0.35">
      <c r="B105" s="6" t="s">
        <v>3055</v>
      </c>
      <c r="C105" s="125"/>
    </row>
    <row r="106" spans="1:4" x14ac:dyDescent="0.35">
      <c r="B106" s="42"/>
      <c r="C106" s="174" t="str">
        <f>Refs!C7</f>
        <v>2023/24</v>
      </c>
      <c r="D106" s="244" t="str">
        <f>Refs!C8</f>
        <v>2022/23</v>
      </c>
    </row>
    <row r="107" spans="1:4" x14ac:dyDescent="0.35">
      <c r="A107" s="113" t="s">
        <v>1484</v>
      </c>
      <c r="C107" s="243">
        <v>0</v>
      </c>
      <c r="D107" s="245">
        <v>0</v>
      </c>
    </row>
    <row r="108" spans="1:4" x14ac:dyDescent="0.35">
      <c r="B108" s="42"/>
      <c r="C108" s="72"/>
      <c r="D108" s="44"/>
    </row>
    <row r="109" spans="1:4" x14ac:dyDescent="0.35">
      <c r="B109" s="6" t="s">
        <v>1407</v>
      </c>
      <c r="C109" s="264">
        <f>SUMIFS(Mapping!$A:$A,Mapping!$K:$K,B109,Mapping!$L:$L,$A$107)</f>
        <v>0</v>
      </c>
      <c r="D109" s="264">
        <f>-SUMIFS(Mapping!$B:$B,Mapping!$K:$K,B109,Mapping!$L:$L,$A$107)</f>
        <v>0</v>
      </c>
    </row>
    <row r="110" spans="1:4" x14ac:dyDescent="0.35">
      <c r="B110" s="42" t="s">
        <v>1418</v>
      </c>
      <c r="C110" s="264">
        <f>SUMIFS(Mapping!$A:$A,Mapping!$K:$K,B110,Mapping!$L:$L,$A$107)</f>
        <v>0</v>
      </c>
      <c r="D110" s="264">
        <f>-SUMIFS(Mapping!$B:$B,Mapping!$K:$K,B110,Mapping!$L:$L,$A$107)</f>
        <v>0</v>
      </c>
    </row>
    <row r="111" spans="1:4" x14ac:dyDescent="0.35">
      <c r="B111" s="42" t="s">
        <v>1473</v>
      </c>
      <c r="C111" s="264">
        <f>SUMIFS(Mapping!$A:$A,Mapping!$K:$K,B111,Mapping!$L:$L,$A$107)</f>
        <v>0</v>
      </c>
      <c r="D111" s="264">
        <f>-SUMIFS(Mapping!$B:$B,Mapping!$K:$K,B111,Mapping!$L:$L,$A$107)</f>
        <v>0</v>
      </c>
    </row>
    <row r="112" spans="1:4" x14ac:dyDescent="0.35">
      <c r="B112" s="42" t="s">
        <v>1477</v>
      </c>
      <c r="C112" s="264">
        <f>SUMIFS(Mapping!$A:$A,Mapping!$K:$K,B112,Mapping!$L:$L,$A$107)</f>
        <v>0</v>
      </c>
      <c r="D112" s="264">
        <f>-SUMIFS(Mapping!$B:$B,Mapping!$K:$K,B112,Mapping!$L:$L,$A$107)</f>
        <v>0</v>
      </c>
    </row>
    <row r="113" spans="2:4" x14ac:dyDescent="0.35">
      <c r="B113" s="42" t="s">
        <v>1495</v>
      </c>
      <c r="C113" s="264">
        <f>SUMIFS(Mapping!$A:$A,Mapping!$K:$K,B113,Mapping!$L:$L,$A$107)</f>
        <v>0</v>
      </c>
      <c r="D113" s="264">
        <f>-SUMIFS(Mapping!$B:$B,Mapping!$K:$K,B113,Mapping!$L:$L,$A$107)</f>
        <v>0</v>
      </c>
    </row>
    <row r="114" spans="2:4" x14ac:dyDescent="0.35">
      <c r="B114" s="96" t="s">
        <v>1431</v>
      </c>
      <c r="C114" s="264">
        <f>SUMIFS(Mapping!$A:$A,Mapping!$K:$K,B114,Mapping!$L:$L,$A$107)</f>
        <v>0</v>
      </c>
      <c r="D114" s="264">
        <f>-SUMIFS(Mapping!$B:$B,Mapping!$K:$K,B114,Mapping!$L:$L,$A$107)</f>
        <v>0</v>
      </c>
    </row>
    <row r="115" spans="2:4" x14ac:dyDescent="0.35">
      <c r="B115" s="96" t="s">
        <v>1436</v>
      </c>
      <c r="C115" s="264">
        <f>SUMIFS(Mapping!$A:$A,Mapping!$K:$K,B115,Mapping!$L:$L,$A$107)</f>
        <v>0</v>
      </c>
      <c r="D115" s="264">
        <f>-SUMIFS(Mapping!$B:$B,Mapping!$K:$K,B115,Mapping!$L:$L,$A$107)</f>
        <v>0</v>
      </c>
    </row>
    <row r="116" spans="2:4" x14ac:dyDescent="0.35">
      <c r="B116" s="96" t="s">
        <v>1441</v>
      </c>
      <c r="C116" s="264">
        <f>SUMIFS(Mapping!$A:$A,Mapping!$K:$K,B116,Mapping!$L:$L,$A$107)</f>
        <v>0</v>
      </c>
      <c r="D116" s="264">
        <f>-SUMIFS(Mapping!$B:$B,Mapping!$K:$K,B116,Mapping!$L:$L,$A$107)</f>
        <v>0</v>
      </c>
    </row>
    <row r="117" spans="2:4" x14ac:dyDescent="0.35">
      <c r="B117" s="42" t="s">
        <v>1506</v>
      </c>
      <c r="C117" s="264">
        <f>SUMIFS(Mapping!$A:$A,Mapping!$K:$K,B117,Mapping!$L:$L,$A$107)</f>
        <v>0</v>
      </c>
      <c r="D117" s="264">
        <f>-SUMIFS(Mapping!$B:$B,Mapping!$K:$K,B117,Mapping!$L:$L,$A$107)</f>
        <v>0</v>
      </c>
    </row>
    <row r="118" spans="2:4" x14ac:dyDescent="0.35">
      <c r="B118" s="42" t="s">
        <v>1444</v>
      </c>
      <c r="C118" s="264">
        <f>SUMIFS(Mapping!$A:$A,Mapping!$K:$K,B118,Mapping!$L:$L,$A$107)</f>
        <v>0</v>
      </c>
      <c r="D118" s="264">
        <f>-SUMIFS(Mapping!$B:$B,Mapping!$K:$K,B118,Mapping!$L:$L,$A$107)</f>
        <v>0</v>
      </c>
    </row>
    <row r="119" spans="2:4" x14ac:dyDescent="0.35">
      <c r="B119" s="42" t="s">
        <v>1448</v>
      </c>
      <c r="C119" s="264">
        <f>SUMIFS(Mapping!$A:$A,Mapping!$K:$K,B119,Mapping!$L:$L,$A$107)</f>
        <v>0</v>
      </c>
      <c r="D119" s="264">
        <f>-SUMIFS(Mapping!$B:$B,Mapping!$K:$K,B119,Mapping!$L:$L,$A$107)</f>
        <v>0</v>
      </c>
    </row>
    <row r="120" spans="2:4" x14ac:dyDescent="0.35">
      <c r="B120" s="42" t="s">
        <v>1519</v>
      </c>
      <c r="C120" s="264">
        <f>SUMIFS(Mapping!$A:$A,Mapping!$K:$K,B120,Mapping!$L:$L,$A$107)</f>
        <v>0</v>
      </c>
      <c r="D120" s="264">
        <f>-SUMIFS(Mapping!$B:$B,Mapping!$K:$K,B120,Mapping!$L:$L,$A$107)</f>
        <v>0</v>
      </c>
    </row>
    <row r="121" spans="2:4" ht="15" thickBot="1" x14ac:dyDescent="0.4">
      <c r="B121" s="42" t="s">
        <v>1469</v>
      </c>
      <c r="C121" s="264">
        <f>SUMIFS(Mapping!$A:$A,Mapping!$K:$K,B121,Mapping!$L:$L,$A$107)</f>
        <v>0</v>
      </c>
      <c r="D121" s="322">
        <f>-SUMIFS(Mapping!$B:$B,Mapping!$K:$K,B121,Mapping!$L:$L,$A$107)</f>
        <v>0</v>
      </c>
    </row>
    <row r="122" spans="2:4" ht="15" thickBot="1" x14ac:dyDescent="0.4">
      <c r="B122" s="6" t="s">
        <v>3054</v>
      </c>
      <c r="C122" s="335">
        <f>SUM(C109:C121)</f>
        <v>0</v>
      </c>
      <c r="D122" s="334">
        <f>SUM(D109:D121)</f>
        <v>0</v>
      </c>
    </row>
    <row r="123" spans="2:4" x14ac:dyDescent="0.35">
      <c r="B123" s="6"/>
      <c r="C123" s="320"/>
      <c r="D123" s="264"/>
    </row>
    <row r="124" spans="2:4" x14ac:dyDescent="0.35">
      <c r="B124" s="52"/>
    </row>
    <row r="125" spans="2:4" x14ac:dyDescent="0.35">
      <c r="B125" s="51"/>
    </row>
    <row r="126" spans="2:4" x14ac:dyDescent="0.35">
      <c r="B126" s="460" t="s">
        <v>2784</v>
      </c>
      <c r="C126" s="461">
        <f>C103+C122</f>
        <v>0</v>
      </c>
    </row>
    <row r="127" spans="2:4" x14ac:dyDescent="0.35">
      <c r="B127" s="462" t="s">
        <v>3424</v>
      </c>
    </row>
    <row r="170" spans="3:3" x14ac:dyDescent="0.35">
      <c r="C170" s="71" t="s">
        <v>2829</v>
      </c>
    </row>
  </sheetData>
  <mergeCells count="11">
    <mergeCell ref="B3:I3"/>
    <mergeCell ref="B24:I24"/>
    <mergeCell ref="B25:I25"/>
    <mergeCell ref="B13:I13"/>
    <mergeCell ref="B11:I11"/>
    <mergeCell ref="B10:I10"/>
    <mergeCell ref="B14:I14"/>
    <mergeCell ref="B16:I16"/>
    <mergeCell ref="B15:I15"/>
    <mergeCell ref="B17:I17"/>
    <mergeCell ref="B21:I21"/>
  </mergeCells>
  <hyperlinks>
    <hyperlink ref="B19" r:id="rId1" display="https://www.teacherspensions.co.uk/news/employers/2019/04/teachers-pensions-valuation-report.aspx" xr:uid="{425DEC62-586D-4E62-A724-0C03BA69E5D3}"/>
    <hyperlink ref="B1" location="'Note names'!A1" display="'Note names'!A1" xr:uid="{5DEA0570-0870-4432-B9F4-51F57FEB9E8C}"/>
  </hyperlinks>
  <pageMargins left="0.70866141732283472" right="0.70866141732283472" top="0.74803149606299213" bottom="0.74803149606299213" header="0.31496062992125984" footer="0.31496062992125984"/>
  <pageSetup scale="72" orientation="portrait" r:id="rId2"/>
  <headerFooter>
    <oddHeader>&amp;L&amp;"Calibri"&amp;10&amp;K000000 OFFICIAL-SENSITIVE&amp;1#_x000D_</oddHeader>
  </headerFooter>
  <rowBreaks count="3" manualBreakCount="3">
    <brk id="26" min="1" max="8" man="1"/>
    <brk id="54" min="1" max="8" man="1"/>
    <brk id="82"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064D7-6D38-4CC5-858E-685E093E0608}">
  <dimension ref="A1:C15"/>
  <sheetViews>
    <sheetView zoomScaleNormal="100" zoomScaleSheetLayoutView="71" workbookViewId="0">
      <selection activeCell="B15" sqref="B15"/>
    </sheetView>
  </sheetViews>
  <sheetFormatPr defaultRowHeight="14.5" x14ac:dyDescent="0.35"/>
  <cols>
    <col min="1" max="1" width="27.1796875" bestFit="1" customWidth="1"/>
  </cols>
  <sheetData>
    <row r="1" spans="1:3" x14ac:dyDescent="0.35">
      <c r="A1" s="3" t="s">
        <v>2765</v>
      </c>
    </row>
    <row r="2" spans="1:3" x14ac:dyDescent="0.35">
      <c r="A2" s="130"/>
      <c r="B2" t="s">
        <v>3077</v>
      </c>
    </row>
    <row r="5" spans="1:3" x14ac:dyDescent="0.35">
      <c r="A5" s="3" t="s">
        <v>2766</v>
      </c>
    </row>
    <row r="6" spans="1:3" x14ac:dyDescent="0.35">
      <c r="A6" s="3"/>
      <c r="B6" s="3" t="s">
        <v>2767</v>
      </c>
      <c r="C6" s="3" t="s">
        <v>2768</v>
      </c>
    </row>
    <row r="7" spans="1:3" x14ac:dyDescent="0.35">
      <c r="A7" t="s">
        <v>45</v>
      </c>
      <c r="B7" s="130">
        <v>2024</v>
      </c>
      <c r="C7" s="129" t="str">
        <f>B8&amp;"/"&amp;RIGHT(B7,2)</f>
        <v>2023/24</v>
      </c>
    </row>
    <row r="8" spans="1:3" x14ac:dyDescent="0.35">
      <c r="A8" t="s">
        <v>46</v>
      </c>
      <c r="B8">
        <f>B7-1</f>
        <v>2023</v>
      </c>
      <c r="C8" s="129" t="str">
        <f>B9&amp;"/"&amp;RIGHT(B8,2)</f>
        <v>2022/23</v>
      </c>
    </row>
    <row r="9" spans="1:3" x14ac:dyDescent="0.35">
      <c r="A9" t="s">
        <v>2769</v>
      </c>
      <c r="B9">
        <f>B8-1</f>
        <v>2022</v>
      </c>
      <c r="C9" s="129" t="str">
        <f>B10&amp;"/"&amp;RIGHT(B9,2)</f>
        <v>2021/22</v>
      </c>
    </row>
    <row r="10" spans="1:3" x14ac:dyDescent="0.35">
      <c r="B10">
        <v>2021</v>
      </c>
    </row>
    <row r="12" spans="1:3" x14ac:dyDescent="0.35">
      <c r="A12" s="3" t="s">
        <v>2770</v>
      </c>
    </row>
    <row r="13" spans="1:3" x14ac:dyDescent="0.35">
      <c r="A13" t="s">
        <v>2771</v>
      </c>
      <c r="B13" s="130"/>
    </row>
    <row r="15" spans="1:3" x14ac:dyDescent="0.35">
      <c r="A15" t="s">
        <v>2772</v>
      </c>
      <c r="B15" s="130"/>
    </row>
  </sheetData>
  <pageMargins left="0.7" right="0.7" top="0.75" bottom="0.75" header="0.3" footer="0.3"/>
  <pageSetup paperSize="9" orientation="portrait" r:id="rId1"/>
  <headerFooter>
    <oddHeader>&amp;L&amp;"Calibri"&amp;10&amp;K000000 OFFICIAL-SENSITIVE&amp;1#_x000D_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6A4C-AE89-41ED-A64C-66D82DC1FB27}">
  <sheetPr>
    <tabColor rgb="FF92D050"/>
    <pageSetUpPr fitToPage="1"/>
  </sheetPr>
  <dimension ref="A1:H42"/>
  <sheetViews>
    <sheetView zoomScaleNormal="100" workbookViewId="0">
      <selection activeCell="A3" sqref="A3"/>
    </sheetView>
  </sheetViews>
  <sheetFormatPr defaultRowHeight="14.5" customHeight="1" x14ac:dyDescent="0.35"/>
  <cols>
    <col min="1" max="1" width="20.54296875" customWidth="1"/>
    <col min="2" max="2" width="24.1796875" customWidth="1"/>
    <col min="3" max="8" width="12.54296875" customWidth="1"/>
  </cols>
  <sheetData>
    <row r="1" spans="1:8" ht="14.5" customHeight="1" x14ac:dyDescent="0.35">
      <c r="A1" s="52" t="s">
        <v>44</v>
      </c>
    </row>
    <row r="2" spans="1:8" ht="14.5" customHeight="1" x14ac:dyDescent="0.35">
      <c r="A2" s="367" t="str">
        <f>'Note names'!A42&amp;" Academy boarding trading account  [if required]"</f>
        <v>36 Academy boarding trading account  [if required]</v>
      </c>
    </row>
    <row r="3" spans="1:8" ht="14.5" customHeight="1" x14ac:dyDescent="0.35">
      <c r="A3" s="51"/>
    </row>
    <row r="4" spans="1:8" ht="14.5" customHeight="1" x14ac:dyDescent="0.35">
      <c r="A4" s="45"/>
      <c r="B4" s="45"/>
      <c r="C4" s="40"/>
      <c r="D4" s="40"/>
      <c r="E4" s="40" t="str">
        <f>Refs!C7</f>
        <v>2023/24</v>
      </c>
      <c r="F4" s="207"/>
      <c r="G4" s="207"/>
      <c r="H4" s="207" t="str">
        <f>Refs!C8</f>
        <v>2022/23</v>
      </c>
    </row>
    <row r="5" spans="1:8" ht="14.5" customHeight="1" x14ac:dyDescent="0.35">
      <c r="A5" s="51"/>
      <c r="B5" s="51"/>
      <c r="C5" s="41">
        <v>0</v>
      </c>
      <c r="D5" s="41">
        <v>0</v>
      </c>
      <c r="E5" s="41">
        <v>0</v>
      </c>
      <c r="F5" s="201">
        <v>0</v>
      </c>
      <c r="G5" s="201">
        <v>0</v>
      </c>
      <c r="H5" s="201">
        <v>0</v>
      </c>
    </row>
    <row r="6" spans="1:8" ht="14.5" customHeight="1" x14ac:dyDescent="0.35">
      <c r="A6" s="51"/>
      <c r="B6" s="52"/>
      <c r="C6" s="39"/>
      <c r="D6" s="39"/>
      <c r="E6" s="39"/>
      <c r="F6" s="57"/>
      <c r="G6" s="57"/>
      <c r="H6" s="57"/>
    </row>
    <row r="7" spans="1:8" ht="14.5" customHeight="1" x14ac:dyDescent="0.35">
      <c r="A7" s="51" t="s">
        <v>1550</v>
      </c>
      <c r="B7" s="52"/>
      <c r="C7" s="66"/>
      <c r="D7" s="66"/>
      <c r="E7" s="66"/>
      <c r="F7" s="57"/>
      <c r="G7" s="57"/>
      <c r="H7" s="57"/>
    </row>
    <row r="8" spans="1:8" ht="14.5" customHeight="1" x14ac:dyDescent="0.35">
      <c r="A8" s="45"/>
      <c r="B8" s="52" t="s">
        <v>1807</v>
      </c>
      <c r="C8" s="302"/>
      <c r="D8" s="339">
        <f>-SUMIFS(Mapping!$A:$A,Mapping!$Q:$Q,A$7,Mapping!$M:$M,$B8,Mapping!$N:$N,$A$1)</f>
        <v>0</v>
      </c>
      <c r="E8" s="254"/>
      <c r="F8" s="284"/>
      <c r="G8" s="284">
        <f>-SUMIFS(Mapping!$B:$B,Mapping!$Q:$Q,A$7,Mapping!$M:$M,$B8,Mapping!$N:$N,$A$1)</f>
        <v>0</v>
      </c>
      <c r="H8" s="284"/>
    </row>
    <row r="9" spans="1:8" ht="14.5" customHeight="1" x14ac:dyDescent="0.35">
      <c r="A9" s="45"/>
      <c r="B9" s="52" t="s">
        <v>1608</v>
      </c>
      <c r="C9" s="302"/>
      <c r="D9" s="339">
        <f>-SUMIFS(Mapping!$A:$A,Mapping!$Q:$Q,A$7,Mapping!$M:$M,$B9,Mapping!$N:$N,$A$1)</f>
        <v>0</v>
      </c>
      <c r="E9" s="254"/>
      <c r="F9" s="284"/>
      <c r="G9" s="284">
        <f>-SUMIFS(Mapping!$B:$B,Mapping!$Q:$Q,A$7,Mapping!$M:$M,$B9,Mapping!$N:$N,$A$1)</f>
        <v>0</v>
      </c>
      <c r="H9" s="284"/>
    </row>
    <row r="10" spans="1:8" ht="14.5" customHeight="1" thickBot="1" x14ac:dyDescent="0.4">
      <c r="A10" s="52"/>
      <c r="B10" s="52" t="s">
        <v>1830</v>
      </c>
      <c r="C10" s="339"/>
      <c r="D10" s="340">
        <f>-SUMIFS(Mapping!$A:$A,Mapping!$Q:$Q,A$7,Mapping!$M:$M,$B10,Mapping!$N:$N,$A$1)</f>
        <v>0</v>
      </c>
      <c r="E10" s="254"/>
      <c r="F10" s="284"/>
      <c r="G10" s="355">
        <f>-SUMIFS(Mapping!$B:$B,Mapping!$Q:$Q,A$7,Mapping!$M:$M,$B10,Mapping!$N:$N,$A$1)</f>
        <v>0</v>
      </c>
      <c r="H10" s="284"/>
    </row>
    <row r="11" spans="1:8" ht="14.5" customHeight="1" x14ac:dyDescent="0.35">
      <c r="A11" s="45"/>
      <c r="B11" s="45"/>
      <c r="C11" s="302"/>
      <c r="D11" s="302"/>
      <c r="E11" s="339">
        <f>SUM(D8:D10)</f>
        <v>0</v>
      </c>
      <c r="F11" s="284"/>
      <c r="G11" s="284"/>
      <c r="H11" s="339">
        <f>SUM(G8:G10)</f>
        <v>0</v>
      </c>
    </row>
    <row r="12" spans="1:8" ht="14.5" customHeight="1" x14ac:dyDescent="0.35">
      <c r="A12" s="51"/>
      <c r="B12" s="52"/>
      <c r="C12" s="339"/>
      <c r="D12" s="339"/>
      <c r="E12" s="339"/>
      <c r="F12" s="284"/>
      <c r="G12" s="284"/>
      <c r="H12" s="284"/>
    </row>
    <row r="13" spans="1:8" ht="14.5" customHeight="1" x14ac:dyDescent="0.35">
      <c r="A13" s="51" t="s">
        <v>22</v>
      </c>
      <c r="B13" s="45"/>
      <c r="C13" s="302"/>
      <c r="D13" s="302"/>
      <c r="E13" s="302"/>
      <c r="F13" s="284"/>
      <c r="G13" s="284"/>
      <c r="H13" s="284"/>
    </row>
    <row r="14" spans="1:8" ht="14.5" customHeight="1" x14ac:dyDescent="0.35">
      <c r="A14" s="51"/>
      <c r="B14" s="51" t="s">
        <v>1895</v>
      </c>
      <c r="C14" s="339"/>
      <c r="D14" s="339"/>
      <c r="E14" s="339"/>
      <c r="F14" s="284"/>
      <c r="G14" s="284"/>
      <c r="H14" s="284"/>
    </row>
    <row r="15" spans="1:8" ht="14.5" customHeight="1" x14ac:dyDescent="0.35">
      <c r="A15" s="51"/>
      <c r="B15" s="52" t="s">
        <v>2007</v>
      </c>
      <c r="C15" s="339">
        <f>SUMIFS(Mapping!$A:$A,Mapping!$O:$O,$B15,Mapping!$N:$N,$A$1)</f>
        <v>0</v>
      </c>
      <c r="D15" s="339"/>
      <c r="E15" s="339"/>
      <c r="F15" s="339">
        <f>SUMIFS(Mapping!$B:$B,Mapping!$O:$O,$B15,Mapping!$N:$N,$A$1)</f>
        <v>0</v>
      </c>
      <c r="G15" s="284"/>
      <c r="H15" s="284"/>
    </row>
    <row r="16" spans="1:8" ht="14.5" customHeight="1" x14ac:dyDescent="0.35">
      <c r="A16" s="51"/>
      <c r="B16" s="52" t="s">
        <v>2725</v>
      </c>
      <c r="C16" s="339">
        <f>SUMIFS(Mapping!$A:$A,Mapping!$O:$O,$B16,Mapping!$N:$N,$A$1)</f>
        <v>0</v>
      </c>
      <c r="D16" s="339"/>
      <c r="E16" s="339"/>
      <c r="F16" s="339">
        <f>SUMIFS(Mapping!$B:$B,Mapping!$O:$O,$B16,Mapping!$N:$N,$A$1)</f>
        <v>0</v>
      </c>
      <c r="G16" s="284"/>
      <c r="H16" s="284"/>
    </row>
    <row r="17" spans="1:8" ht="14.5" customHeight="1" x14ac:dyDescent="0.35">
      <c r="A17" s="51"/>
      <c r="B17" s="52" t="s">
        <v>2065</v>
      </c>
      <c r="C17" s="339">
        <f>SUMIFS(Mapping!$A:$A,Mapping!$O:$O,$B17,Mapping!$N:$N,$A$1)</f>
        <v>0</v>
      </c>
      <c r="D17" s="339"/>
      <c r="E17" s="339"/>
      <c r="F17" s="339">
        <f>SUMIFS(Mapping!$B:$B,Mapping!$O:$O,$B17,Mapping!$N:$N,$A$1)</f>
        <v>0</v>
      </c>
      <c r="G17" s="284"/>
      <c r="H17" s="284"/>
    </row>
    <row r="18" spans="1:8" ht="14.5" customHeight="1" thickBot="1" x14ac:dyDescent="0.4">
      <c r="A18" s="51"/>
      <c r="B18" s="52" t="s">
        <v>2738</v>
      </c>
      <c r="C18" s="340">
        <f>SUMIFS(Mapping!$A:$A,Mapping!$O:$O,$B18,Mapping!$N:$N,$A$1)</f>
        <v>0</v>
      </c>
      <c r="D18" s="339"/>
      <c r="E18" s="339"/>
      <c r="F18" s="340">
        <f>SUMIFS(Mapping!$B:$B,Mapping!$O:$O,$B18,Mapping!$N:$N,$A$1)</f>
        <v>0</v>
      </c>
      <c r="G18" s="284"/>
      <c r="H18" s="284"/>
    </row>
    <row r="19" spans="1:8" ht="14.5" customHeight="1" x14ac:dyDescent="0.35">
      <c r="A19" s="51"/>
      <c r="B19" s="52" t="s">
        <v>3056</v>
      </c>
      <c r="C19" s="339"/>
      <c r="D19" s="339">
        <f>SUM(C15:C18)</f>
        <v>0</v>
      </c>
      <c r="E19" s="339"/>
      <c r="F19" s="284"/>
      <c r="G19" s="339">
        <f>SUM(F15:F18)</f>
        <v>0</v>
      </c>
      <c r="H19" s="284"/>
    </row>
    <row r="20" spans="1:8" ht="14.5" customHeight="1" x14ac:dyDescent="0.35">
      <c r="A20" s="45"/>
      <c r="B20" s="45"/>
      <c r="C20" s="339"/>
      <c r="D20" s="302"/>
      <c r="E20" s="302"/>
      <c r="F20" s="284"/>
      <c r="G20" s="284"/>
      <c r="H20" s="284"/>
    </row>
    <row r="21" spans="1:8" ht="14.5" customHeight="1" x14ac:dyDescent="0.35">
      <c r="A21" s="45"/>
      <c r="B21" s="52" t="s">
        <v>2021</v>
      </c>
      <c r="C21" s="339">
        <f>SUMIFS(Mapping!$A:$A,Mapping!$O:$O,$B21,Mapping!$N:$N,$A$1)</f>
        <v>0</v>
      </c>
      <c r="D21" s="302"/>
      <c r="E21" s="302"/>
      <c r="F21" s="284">
        <f>SUMIFS(Mapping!$B:$B,Mapping!$O:$O,$B21,Mapping!$N:$N,$A$1)</f>
        <v>0</v>
      </c>
      <c r="G21" s="284"/>
      <c r="H21" s="284"/>
    </row>
    <row r="22" spans="1:8" ht="14.5" customHeight="1" x14ac:dyDescent="0.35">
      <c r="A22" s="45"/>
      <c r="B22" s="52" t="s">
        <v>2254</v>
      </c>
      <c r="C22" s="339">
        <f>SUMIFS(Mapping!$A:$A,Mapping!$O:$O,$B22,Mapping!$N:$N,$A$1)</f>
        <v>0</v>
      </c>
      <c r="D22" s="302"/>
      <c r="E22" s="302"/>
      <c r="F22" s="284">
        <f>SUMIFS(Mapping!$B:$B,Mapping!$O:$O,$B22,Mapping!$N:$N,$A$1)</f>
        <v>0</v>
      </c>
      <c r="G22" s="284"/>
      <c r="H22" s="284"/>
    </row>
    <row r="23" spans="1:8" ht="14.5" customHeight="1" x14ac:dyDescent="0.35">
      <c r="A23" s="52"/>
      <c r="B23" s="52" t="s">
        <v>2247</v>
      </c>
      <c r="C23" s="339">
        <f>SUMIFS(Mapping!$A:$A,Mapping!$O:$O,$B23,Mapping!$N:$N,$A$1)</f>
        <v>0</v>
      </c>
      <c r="D23" s="339"/>
      <c r="E23" s="339"/>
      <c r="F23" s="284">
        <f>SUMIFS(Mapping!$B:$B,Mapping!$O:$O,$B23,Mapping!$N:$N,$A$1)</f>
        <v>0</v>
      </c>
      <c r="G23" s="284"/>
      <c r="H23" s="284"/>
    </row>
    <row r="24" spans="1:8" ht="14.5" customHeight="1" x14ac:dyDescent="0.35">
      <c r="A24" s="45"/>
      <c r="B24" s="52" t="s">
        <v>2145</v>
      </c>
      <c r="C24" s="339">
        <f>SUMIFS(Mapping!$A:$A,Mapping!$O:$O,$B24,Mapping!$N:$N,$A$1)</f>
        <v>0</v>
      </c>
      <c r="D24" s="302"/>
      <c r="E24" s="302"/>
      <c r="F24" s="284">
        <f>SUMIFS(Mapping!$B:$B,Mapping!$O:$O,$B24,Mapping!$N:$N,$A$1)</f>
        <v>0</v>
      </c>
      <c r="G24" s="284"/>
      <c r="H24" s="284"/>
    </row>
    <row r="25" spans="1:8" ht="14.5" customHeight="1" x14ac:dyDescent="0.35">
      <c r="A25" s="45"/>
      <c r="B25" s="52" t="s">
        <v>2184</v>
      </c>
      <c r="C25" s="339">
        <f>SUMIFS(Mapping!$A:$A,Mapping!$O:$O,$B25,Mapping!$N:$N,$A$1)</f>
        <v>0</v>
      </c>
      <c r="D25" s="302"/>
      <c r="E25" s="302"/>
      <c r="F25" s="284">
        <f>SUMIFS(Mapping!$B:$B,Mapping!$O:$O,$B25,Mapping!$N:$N,$A$1)</f>
        <v>0</v>
      </c>
      <c r="G25" s="284"/>
      <c r="H25" s="284"/>
    </row>
    <row r="26" spans="1:8" ht="14.5" customHeight="1" x14ac:dyDescent="0.35">
      <c r="A26" s="52"/>
      <c r="B26" s="52" t="s">
        <v>2270</v>
      </c>
      <c r="C26" s="339">
        <f>SUMIFS(Mapping!$A:$A,Mapping!$O:$O,$B26,Mapping!$N:$N,$A$1)</f>
        <v>0</v>
      </c>
      <c r="D26" s="339"/>
      <c r="E26" s="339"/>
      <c r="F26" s="284">
        <f>SUMIFS(Mapping!$B:$B,Mapping!$O:$O,$B26,Mapping!$N:$N,$A$1)</f>
        <v>0</v>
      </c>
      <c r="G26" s="284"/>
      <c r="H26" s="284"/>
    </row>
    <row r="27" spans="1:8" ht="14.5" customHeight="1" x14ac:dyDescent="0.35">
      <c r="A27" s="45"/>
      <c r="B27" s="52" t="s">
        <v>2588</v>
      </c>
      <c r="C27" s="339">
        <f>SUMIFS(Mapping!$A:$A,Mapping!$O:$O,$B27,Mapping!$N:$N,$A$1)</f>
        <v>0</v>
      </c>
      <c r="D27" s="302"/>
      <c r="E27" s="302"/>
      <c r="F27" s="284">
        <f>SUMIFS(Mapping!$B:$B,Mapping!$O:$O,$B27,Mapping!$N:$N,$A$1)</f>
        <v>0</v>
      </c>
      <c r="G27" s="284"/>
      <c r="H27" s="284"/>
    </row>
    <row r="28" spans="1:8" ht="14.5" customHeight="1" thickBot="1" x14ac:dyDescent="0.4">
      <c r="A28" s="52"/>
      <c r="B28" s="52" t="s">
        <v>2741</v>
      </c>
      <c r="C28" s="340">
        <f>SUMIFS(Mapping!$A:$A,Mapping!$O:$O,$B28,Mapping!$N:$N,$A$1)</f>
        <v>0</v>
      </c>
      <c r="D28" s="339"/>
      <c r="E28" s="339"/>
      <c r="F28" s="355">
        <f>SUMIFS(Mapping!$B:$B,Mapping!$O:$O,$B28,Mapping!$N:$N,$A$1)</f>
        <v>0</v>
      </c>
      <c r="G28" s="284"/>
      <c r="H28" s="284"/>
    </row>
    <row r="29" spans="1:8" ht="14.5" customHeight="1" x14ac:dyDescent="0.35">
      <c r="A29" s="52"/>
      <c r="B29" s="52" t="s">
        <v>3057</v>
      </c>
      <c r="C29" s="339"/>
      <c r="D29" s="339">
        <f>SUM(C21:C28)</f>
        <v>0</v>
      </c>
      <c r="E29" s="339"/>
      <c r="F29" s="284"/>
      <c r="G29" s="339">
        <f>SUM(F21:F28)</f>
        <v>0</v>
      </c>
      <c r="H29" s="284"/>
    </row>
    <row r="30" spans="1:8" ht="14.5" customHeight="1" x14ac:dyDescent="0.35">
      <c r="A30" s="45"/>
      <c r="B30" s="45"/>
      <c r="C30" s="302"/>
      <c r="D30" s="302"/>
      <c r="E30" s="302"/>
      <c r="F30" s="284"/>
      <c r="G30" s="284"/>
      <c r="H30" s="284"/>
    </row>
    <row r="31" spans="1:8" ht="14.5" customHeight="1" x14ac:dyDescent="0.35">
      <c r="A31" s="52"/>
      <c r="B31" s="51" t="s">
        <v>3058</v>
      </c>
      <c r="C31" s="339"/>
      <c r="D31" s="339"/>
      <c r="E31" s="339"/>
      <c r="F31" s="284"/>
      <c r="G31" s="284"/>
      <c r="H31" s="284"/>
    </row>
    <row r="32" spans="1:8" ht="14.5" customHeight="1" x14ac:dyDescent="0.35">
      <c r="A32" s="52"/>
      <c r="B32" s="52" t="s">
        <v>3059</v>
      </c>
      <c r="C32" s="339"/>
      <c r="D32" s="339"/>
      <c r="E32" s="339"/>
      <c r="F32" s="284"/>
      <c r="G32" s="284"/>
      <c r="H32" s="284"/>
    </row>
    <row r="33" spans="1:8" ht="14.5" customHeight="1" thickBot="1" x14ac:dyDescent="0.4">
      <c r="A33" s="52"/>
      <c r="B33" s="52" t="s">
        <v>3060</v>
      </c>
      <c r="C33" s="340"/>
      <c r="D33" s="339"/>
      <c r="E33" s="339"/>
      <c r="F33" s="355"/>
      <c r="G33" s="284"/>
      <c r="H33" s="284"/>
    </row>
    <row r="34" spans="1:8" ht="14.5" customHeight="1" x14ac:dyDescent="0.35">
      <c r="A34" s="52"/>
      <c r="B34" s="52" t="s">
        <v>3061</v>
      </c>
      <c r="C34" s="339"/>
      <c r="D34" s="340">
        <f>C32-C33</f>
        <v>0</v>
      </c>
      <c r="E34" s="339"/>
      <c r="F34" s="284"/>
      <c r="G34" s="340">
        <f>F32-F33</f>
        <v>0</v>
      </c>
      <c r="H34" s="284"/>
    </row>
    <row r="35" spans="1:8" ht="14.5" customHeight="1" x14ac:dyDescent="0.35">
      <c r="A35" s="45"/>
      <c r="B35" s="45"/>
      <c r="C35" s="302"/>
      <c r="D35" s="302"/>
      <c r="E35" s="302"/>
      <c r="F35" s="284"/>
      <c r="G35" s="284"/>
      <c r="H35" s="284"/>
    </row>
    <row r="36" spans="1:8" ht="14.5" customHeight="1" thickBot="1" x14ac:dyDescent="0.4">
      <c r="A36" s="497" t="s">
        <v>3062</v>
      </c>
      <c r="B36" s="497"/>
      <c r="C36" s="339"/>
      <c r="D36" s="339"/>
      <c r="E36" s="340">
        <f>(D34+D29+D19)</f>
        <v>0</v>
      </c>
      <c r="F36" s="284"/>
      <c r="G36" s="284"/>
      <c r="H36" s="340">
        <f>(G34+G29+G19)</f>
        <v>0</v>
      </c>
    </row>
    <row r="37" spans="1:8" ht="14.5" customHeight="1" x14ac:dyDescent="0.35">
      <c r="A37" s="45"/>
      <c r="B37" s="45"/>
      <c r="C37" s="302"/>
      <c r="D37" s="302"/>
      <c r="E37" s="302"/>
      <c r="F37" s="284"/>
      <c r="G37" s="284"/>
      <c r="H37" s="284"/>
    </row>
    <row r="38" spans="1:8" ht="14.5" customHeight="1" x14ac:dyDescent="0.35">
      <c r="A38" s="51" t="s">
        <v>3063</v>
      </c>
      <c r="B38" s="51"/>
      <c r="C38" s="349"/>
      <c r="D38" s="302"/>
      <c r="E38" s="339">
        <f>E11-E36</f>
        <v>0</v>
      </c>
      <c r="F38" s="284"/>
      <c r="G38" s="284"/>
      <c r="H38" s="339">
        <f>H11-H36</f>
        <v>0</v>
      </c>
    </row>
    <row r="39" spans="1:8" ht="14.5" customHeight="1" thickBot="1" x14ac:dyDescent="0.4">
      <c r="A39" s="51" t="str">
        <f>"Surplus/(Deficit) brought forward at 1 September "&amp;Refs!B8</f>
        <v>Surplus/(Deficit) brought forward at 1 September 2023</v>
      </c>
      <c r="B39" s="51"/>
      <c r="C39" s="349"/>
      <c r="D39" s="349"/>
      <c r="E39" s="340">
        <f>E12-E37</f>
        <v>0</v>
      </c>
      <c r="F39" s="284"/>
      <c r="G39" s="284"/>
      <c r="H39" s="340">
        <f>H12-H37</f>
        <v>0</v>
      </c>
    </row>
    <row r="40" spans="1:8" ht="14.5" customHeight="1" thickBot="1" x14ac:dyDescent="0.4">
      <c r="A40" s="51" t="str">
        <f>"Surplus/(Deficit) carried forward at 31 August "&amp;Refs!B7</f>
        <v>Surplus/(Deficit) carried forward at 31 August 2024</v>
      </c>
      <c r="B40" s="51"/>
      <c r="C40" s="349"/>
      <c r="D40" s="339"/>
      <c r="E40" s="340">
        <f>E38+E39</f>
        <v>0</v>
      </c>
      <c r="F40" s="284"/>
      <c r="G40" s="284"/>
      <c r="H40" s="340">
        <f>H38+H39</f>
        <v>0</v>
      </c>
    </row>
    <row r="41" spans="1:8" ht="14.5" customHeight="1" x14ac:dyDescent="0.35">
      <c r="A41" s="51"/>
    </row>
    <row r="42" spans="1:8" ht="14.5" customHeight="1" x14ac:dyDescent="0.35">
      <c r="A42" s="42"/>
    </row>
  </sheetData>
  <mergeCells count="1">
    <mergeCell ref="A36:B36"/>
  </mergeCells>
  <hyperlinks>
    <hyperlink ref="A2" location="'Note names'!A1" display="'Note names'!A1" xr:uid="{200A8B50-E371-4067-9C01-4A527F9E55F7}"/>
  </hyperlinks>
  <pageMargins left="0.70866141732283472" right="0.70866141732283472" top="0.74803149606299213" bottom="0.74803149606299213" header="0.31496062992125984" footer="0.31496062992125984"/>
  <pageSetup scale="74" orientation="portrait" r:id="rId1"/>
  <headerFooter>
    <oddHeader>&amp;L&amp;"Calibri"&amp;10&amp;K000000 OFFICIAL-SENSITIVE&amp;1#_x000D_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628FF-7B81-4A46-8B3F-4837E7B88B0E}">
  <dimension ref="A1:G101"/>
  <sheetViews>
    <sheetView workbookViewId="0">
      <pane xSplit="1" ySplit="3" topLeftCell="B4" activePane="bottomRight" state="frozen"/>
      <selection pane="topRight" activeCell="B1" sqref="B1"/>
      <selection pane="bottomLeft" activeCell="A4" sqref="A4"/>
      <selection pane="bottomRight" activeCell="A2" sqref="A2"/>
    </sheetView>
  </sheetViews>
  <sheetFormatPr defaultRowHeight="14.5" x14ac:dyDescent="0.35"/>
  <cols>
    <col min="1" max="1" width="17.54296875" style="404" customWidth="1"/>
    <col min="2" max="2" width="12.1796875" customWidth="1"/>
    <col min="3" max="3" width="12.1796875" style="423" customWidth="1"/>
    <col min="4" max="4" width="36.453125" style="423" customWidth="1"/>
    <col min="5" max="5" width="40.54296875" customWidth="1"/>
    <col min="6" max="6" width="42.81640625" customWidth="1"/>
    <col min="7" max="7" width="41" customWidth="1"/>
  </cols>
  <sheetData>
    <row r="1" spans="1:7" x14ac:dyDescent="0.35">
      <c r="A1" s="498" t="s">
        <v>3144</v>
      </c>
      <c r="B1" s="498"/>
      <c r="C1" s="498"/>
      <c r="D1" s="498"/>
      <c r="E1" s="498"/>
      <c r="F1" s="498"/>
    </row>
    <row r="3" spans="1:7" ht="29" x14ac:dyDescent="0.35">
      <c r="A3" s="417" t="s">
        <v>3080</v>
      </c>
      <c r="B3" s="417" t="s">
        <v>3247</v>
      </c>
      <c r="C3" s="418" t="s">
        <v>3081</v>
      </c>
      <c r="D3" s="417" t="s">
        <v>3308</v>
      </c>
      <c r="E3" s="417" t="s">
        <v>3245</v>
      </c>
      <c r="F3" s="417" t="s">
        <v>3246</v>
      </c>
      <c r="G3" s="417" t="s">
        <v>3401</v>
      </c>
    </row>
    <row r="4" spans="1:7" ht="72.5" x14ac:dyDescent="0.35">
      <c r="A4" s="415" t="s">
        <v>3248</v>
      </c>
      <c r="B4" s="414">
        <v>45533</v>
      </c>
      <c r="C4" s="419">
        <v>371300</v>
      </c>
      <c r="D4" s="419" t="s">
        <v>3158</v>
      </c>
      <c r="E4" s="419" t="s">
        <v>3158</v>
      </c>
      <c r="F4" s="415" t="s">
        <v>3339</v>
      </c>
      <c r="G4" s="415" t="s">
        <v>3158</v>
      </c>
    </row>
    <row r="5" spans="1:7" ht="76" customHeight="1" x14ac:dyDescent="0.35">
      <c r="A5" s="415" t="s">
        <v>3248</v>
      </c>
      <c r="B5" s="414">
        <v>45533</v>
      </c>
      <c r="C5" s="419">
        <v>371320</v>
      </c>
      <c r="D5" s="419" t="s">
        <v>3158</v>
      </c>
      <c r="E5" s="419" t="s">
        <v>3158</v>
      </c>
      <c r="F5" s="415" t="s">
        <v>3340</v>
      </c>
      <c r="G5" s="415" t="s">
        <v>3158</v>
      </c>
    </row>
    <row r="6" spans="1:7" ht="58" x14ac:dyDescent="0.35">
      <c r="A6" s="415" t="s">
        <v>3248</v>
      </c>
      <c r="B6" s="414">
        <v>45533</v>
      </c>
      <c r="C6" s="422">
        <v>510110</v>
      </c>
      <c r="D6" s="419" t="s">
        <v>3158</v>
      </c>
      <c r="E6" s="419" t="s">
        <v>3158</v>
      </c>
      <c r="F6" s="415" t="s">
        <v>3341</v>
      </c>
      <c r="G6" s="415" t="s">
        <v>3158</v>
      </c>
    </row>
    <row r="7" spans="1:7" ht="43.5" x14ac:dyDescent="0.35">
      <c r="A7" s="415" t="s">
        <v>3248</v>
      </c>
      <c r="B7" s="414">
        <v>45533</v>
      </c>
      <c r="C7" s="422">
        <v>510550</v>
      </c>
      <c r="D7" s="419" t="s">
        <v>3158</v>
      </c>
      <c r="E7" s="415" t="s">
        <v>3342</v>
      </c>
      <c r="F7" s="415" t="s">
        <v>3343</v>
      </c>
      <c r="G7" s="415" t="s">
        <v>3158</v>
      </c>
    </row>
    <row r="8" spans="1:7" ht="43.5" x14ac:dyDescent="0.35">
      <c r="A8" s="415" t="s">
        <v>3248</v>
      </c>
      <c r="B8" s="414">
        <v>45533</v>
      </c>
      <c r="C8" s="419">
        <v>520300</v>
      </c>
      <c r="D8" s="419" t="s">
        <v>3158</v>
      </c>
      <c r="E8" s="440" t="s">
        <v>3336</v>
      </c>
      <c r="F8" s="415" t="s">
        <v>3158</v>
      </c>
      <c r="G8" s="415" t="s">
        <v>3158</v>
      </c>
    </row>
    <row r="9" spans="1:7" s="405" customFormat="1" ht="43.5" x14ac:dyDescent="0.5">
      <c r="A9" s="415" t="s">
        <v>3248</v>
      </c>
      <c r="B9" s="414">
        <v>45533</v>
      </c>
      <c r="C9" s="419">
        <v>520350</v>
      </c>
      <c r="D9" s="419" t="s">
        <v>3158</v>
      </c>
      <c r="E9" s="440" t="s">
        <v>3336</v>
      </c>
      <c r="F9" s="415" t="s">
        <v>3158</v>
      </c>
      <c r="G9" s="415" t="s">
        <v>3158</v>
      </c>
    </row>
    <row r="10" spans="1:7" s="405" customFormat="1" ht="43.5" x14ac:dyDescent="0.5">
      <c r="A10" s="415" t="s">
        <v>3248</v>
      </c>
      <c r="B10" s="414">
        <v>45533</v>
      </c>
      <c r="C10" s="415">
        <v>520400</v>
      </c>
      <c r="D10" s="415" t="s">
        <v>3317</v>
      </c>
      <c r="E10" s="415" t="s">
        <v>3315</v>
      </c>
      <c r="F10" s="415" t="s">
        <v>3315</v>
      </c>
      <c r="G10" s="415" t="s">
        <v>3158</v>
      </c>
    </row>
    <row r="11" spans="1:7" s="405" customFormat="1" ht="43.5" x14ac:dyDescent="0.5">
      <c r="A11" s="415" t="s">
        <v>3248</v>
      </c>
      <c r="B11" s="414">
        <v>45533</v>
      </c>
      <c r="C11" s="420">
        <v>525600</v>
      </c>
      <c r="D11" s="419" t="s">
        <v>3158</v>
      </c>
      <c r="E11" s="415" t="s">
        <v>3346</v>
      </c>
      <c r="F11" s="415" t="s">
        <v>3347</v>
      </c>
      <c r="G11" s="415" t="s">
        <v>3158</v>
      </c>
    </row>
    <row r="12" spans="1:7" s="405" customFormat="1" ht="43.5" x14ac:dyDescent="0.5">
      <c r="A12" s="415" t="s">
        <v>3248</v>
      </c>
      <c r="B12" s="414">
        <v>45533</v>
      </c>
      <c r="C12" s="420" t="s">
        <v>3167</v>
      </c>
      <c r="D12" s="419" t="s">
        <v>3158</v>
      </c>
      <c r="E12" s="419" t="s">
        <v>3158</v>
      </c>
      <c r="F12" s="415" t="s">
        <v>3344</v>
      </c>
      <c r="G12" s="415" t="s">
        <v>3158</v>
      </c>
    </row>
    <row r="13" spans="1:7" ht="43.5" x14ac:dyDescent="0.35">
      <c r="A13" s="415" t="s">
        <v>3248</v>
      </c>
      <c r="B13" s="414">
        <v>45533</v>
      </c>
      <c r="C13" s="420">
        <v>550500</v>
      </c>
      <c r="D13" s="419" t="s">
        <v>3158</v>
      </c>
      <c r="E13" s="415" t="s">
        <v>3349</v>
      </c>
      <c r="F13" s="415" t="s">
        <v>3345</v>
      </c>
      <c r="G13" s="415" t="s">
        <v>3158</v>
      </c>
    </row>
    <row r="14" spans="1:7" ht="29" x14ac:dyDescent="0.35">
      <c r="A14" s="415" t="s">
        <v>3248</v>
      </c>
      <c r="B14" s="414">
        <v>45533</v>
      </c>
      <c r="C14" s="415">
        <v>550600</v>
      </c>
      <c r="D14" s="415" t="s">
        <v>3316</v>
      </c>
      <c r="E14" s="415" t="s">
        <v>3315</v>
      </c>
      <c r="F14" s="415" t="s">
        <v>3315</v>
      </c>
      <c r="G14" s="415" t="s">
        <v>3158</v>
      </c>
    </row>
    <row r="15" spans="1:7" ht="29" x14ac:dyDescent="0.35">
      <c r="A15" s="415" t="s">
        <v>3248</v>
      </c>
      <c r="B15" s="414">
        <v>45533</v>
      </c>
      <c r="C15" s="415">
        <v>610150</v>
      </c>
      <c r="D15" s="415" t="s">
        <v>3319</v>
      </c>
      <c r="E15" s="415" t="s">
        <v>3315</v>
      </c>
      <c r="F15" s="415" t="s">
        <v>3315</v>
      </c>
      <c r="G15" s="415" t="s">
        <v>3158</v>
      </c>
    </row>
    <row r="16" spans="1:7" ht="29" x14ac:dyDescent="0.35">
      <c r="A16" s="415" t="s">
        <v>3248</v>
      </c>
      <c r="B16" s="414">
        <v>45533</v>
      </c>
      <c r="C16" s="415">
        <v>611100</v>
      </c>
      <c r="D16" s="415" t="s">
        <v>3321</v>
      </c>
      <c r="E16" s="415" t="s">
        <v>3315</v>
      </c>
      <c r="F16" s="415" t="s">
        <v>3315</v>
      </c>
      <c r="G16" s="415" t="s">
        <v>3158</v>
      </c>
    </row>
    <row r="17" spans="1:7" s="406" customFormat="1" ht="29" x14ac:dyDescent="0.35">
      <c r="A17" s="415" t="s">
        <v>3248</v>
      </c>
      <c r="B17" s="414">
        <v>45533</v>
      </c>
      <c r="C17" s="415">
        <v>611150</v>
      </c>
      <c r="D17" s="415" t="s">
        <v>3320</v>
      </c>
      <c r="E17" s="415" t="s">
        <v>3315</v>
      </c>
      <c r="F17" s="415" t="s">
        <v>3315</v>
      </c>
      <c r="G17" s="415" t="s">
        <v>3158</v>
      </c>
    </row>
    <row r="18" spans="1:7" s="406" customFormat="1" ht="29" x14ac:dyDescent="0.35">
      <c r="A18" s="415" t="s">
        <v>3248</v>
      </c>
      <c r="B18" s="414">
        <v>45533</v>
      </c>
      <c r="C18" s="415">
        <v>611200</v>
      </c>
      <c r="D18" s="415" t="s">
        <v>3322</v>
      </c>
      <c r="E18" s="415" t="s">
        <v>3315</v>
      </c>
      <c r="F18" s="415" t="s">
        <v>3315</v>
      </c>
      <c r="G18" s="415" t="s">
        <v>3158</v>
      </c>
    </row>
    <row r="19" spans="1:7" ht="43.5" x14ac:dyDescent="0.35">
      <c r="A19" s="415" t="s">
        <v>3248</v>
      </c>
      <c r="B19" s="414">
        <v>45533</v>
      </c>
      <c r="C19" s="420">
        <v>611300</v>
      </c>
      <c r="D19" s="415" t="s">
        <v>3323</v>
      </c>
      <c r="E19" s="415" t="s">
        <v>3315</v>
      </c>
      <c r="F19" s="415" t="s">
        <v>3315</v>
      </c>
      <c r="G19" s="415" t="s">
        <v>3158</v>
      </c>
    </row>
    <row r="20" spans="1:7" ht="29" x14ac:dyDescent="0.35">
      <c r="A20" s="415" t="s">
        <v>3248</v>
      </c>
      <c r="B20" s="414">
        <v>45533</v>
      </c>
      <c r="C20" s="420">
        <v>649350</v>
      </c>
      <c r="D20" s="422" t="s">
        <v>3324</v>
      </c>
      <c r="E20" s="415" t="s">
        <v>3315</v>
      </c>
      <c r="F20" s="415" t="s">
        <v>3315</v>
      </c>
      <c r="G20" s="415" t="s">
        <v>3158</v>
      </c>
    </row>
    <row r="21" spans="1:7" ht="58" x14ac:dyDescent="0.35">
      <c r="A21" s="415" t="s">
        <v>3248</v>
      </c>
      <c r="B21" s="414">
        <v>45533</v>
      </c>
      <c r="C21" s="420">
        <v>675570</v>
      </c>
      <c r="D21" s="415" t="s">
        <v>3259</v>
      </c>
      <c r="E21" s="415" t="s">
        <v>3158</v>
      </c>
      <c r="F21" s="413" t="s">
        <v>3158</v>
      </c>
      <c r="G21" s="415" t="s">
        <v>3158</v>
      </c>
    </row>
    <row r="22" spans="1:7" ht="58" x14ac:dyDescent="0.35">
      <c r="A22" s="415" t="s">
        <v>3248</v>
      </c>
      <c r="B22" s="414">
        <v>45533</v>
      </c>
      <c r="C22" s="420">
        <v>725300</v>
      </c>
      <c r="D22" s="419" t="s">
        <v>3158</v>
      </c>
      <c r="E22" s="415" t="s">
        <v>3366</v>
      </c>
      <c r="F22" s="419" t="s">
        <v>3158</v>
      </c>
      <c r="G22" s="415" t="s">
        <v>3158</v>
      </c>
    </row>
    <row r="23" spans="1:7" ht="29" x14ac:dyDescent="0.35">
      <c r="A23" s="415" t="s">
        <v>3248</v>
      </c>
      <c r="B23" s="414">
        <v>45533</v>
      </c>
      <c r="C23" s="419">
        <v>825330</v>
      </c>
      <c r="D23" s="422" t="s">
        <v>3325</v>
      </c>
      <c r="E23" s="415" t="s">
        <v>3315</v>
      </c>
      <c r="F23" s="415" t="s">
        <v>3315</v>
      </c>
      <c r="G23" s="415" t="s">
        <v>3158</v>
      </c>
    </row>
    <row r="24" spans="1:7" ht="29" x14ac:dyDescent="0.35">
      <c r="A24" s="415" t="s">
        <v>3248</v>
      </c>
      <c r="B24" s="414">
        <v>45533</v>
      </c>
      <c r="C24" s="420">
        <v>835450</v>
      </c>
      <c r="D24" s="419" t="s">
        <v>3158</v>
      </c>
      <c r="E24" s="419" t="s">
        <v>3158</v>
      </c>
      <c r="F24" s="415" t="s">
        <v>3351</v>
      </c>
      <c r="G24" s="415" t="s">
        <v>3158</v>
      </c>
    </row>
    <row r="25" spans="1:7" ht="101.5" x14ac:dyDescent="0.35">
      <c r="A25" s="415" t="s">
        <v>3248</v>
      </c>
      <c r="B25" s="414">
        <v>45533</v>
      </c>
      <c r="C25" s="421">
        <v>845250</v>
      </c>
      <c r="D25" s="415" t="s">
        <v>3384</v>
      </c>
      <c r="E25" s="415" t="s">
        <v>3158</v>
      </c>
      <c r="F25" s="413" t="s">
        <v>3158</v>
      </c>
      <c r="G25" s="415" t="s">
        <v>3158</v>
      </c>
    </row>
    <row r="26" spans="1:7" ht="29" x14ac:dyDescent="0.35">
      <c r="A26" s="415" t="s">
        <v>3248</v>
      </c>
      <c r="B26" s="414">
        <v>45533</v>
      </c>
      <c r="C26" s="415">
        <v>845260</v>
      </c>
      <c r="D26" s="415" t="s">
        <v>3326</v>
      </c>
      <c r="E26" s="415" t="s">
        <v>3315</v>
      </c>
      <c r="F26" s="415" t="s">
        <v>3315</v>
      </c>
      <c r="G26" s="415" t="s">
        <v>3158</v>
      </c>
    </row>
    <row r="27" spans="1:7" ht="29" x14ac:dyDescent="0.35">
      <c r="A27" s="415" t="s">
        <v>3248</v>
      </c>
      <c r="B27" s="414">
        <v>45533</v>
      </c>
      <c r="C27" s="422">
        <v>845270</v>
      </c>
      <c r="D27" s="422" t="s">
        <v>3327</v>
      </c>
      <c r="E27" s="415" t="s">
        <v>3315</v>
      </c>
      <c r="F27" s="415" t="s">
        <v>3315</v>
      </c>
      <c r="G27" s="415" t="s">
        <v>3158</v>
      </c>
    </row>
    <row r="28" spans="1:7" ht="29" x14ac:dyDescent="0.35">
      <c r="A28" s="415" t="s">
        <v>3248</v>
      </c>
      <c r="B28" s="414">
        <v>45533</v>
      </c>
      <c r="C28" s="419">
        <v>845280</v>
      </c>
      <c r="D28" s="422" t="s">
        <v>3328</v>
      </c>
      <c r="E28" s="415" t="s">
        <v>3315</v>
      </c>
      <c r="F28" s="415" t="s">
        <v>3315</v>
      </c>
      <c r="G28" s="415" t="s">
        <v>3158</v>
      </c>
    </row>
    <row r="29" spans="1:7" ht="29" x14ac:dyDescent="0.35">
      <c r="A29" s="415" t="s">
        <v>3248</v>
      </c>
      <c r="B29" s="414">
        <v>45533</v>
      </c>
      <c r="C29" s="419">
        <v>845290</v>
      </c>
      <c r="D29" s="422" t="s">
        <v>3329</v>
      </c>
      <c r="E29" s="415" t="s">
        <v>3315</v>
      </c>
      <c r="F29" s="415" t="s">
        <v>3315</v>
      </c>
      <c r="G29" s="415" t="s">
        <v>3158</v>
      </c>
    </row>
    <row r="30" spans="1:7" ht="29" x14ac:dyDescent="0.35">
      <c r="A30" s="415" t="s">
        <v>3248</v>
      </c>
      <c r="B30" s="414">
        <v>45533</v>
      </c>
      <c r="C30" s="419">
        <v>845300</v>
      </c>
      <c r="D30" s="422" t="s">
        <v>3330</v>
      </c>
      <c r="E30" s="415" t="s">
        <v>3315</v>
      </c>
      <c r="F30" s="415" t="s">
        <v>3315</v>
      </c>
      <c r="G30" s="415" t="s">
        <v>3158</v>
      </c>
    </row>
    <row r="31" spans="1:7" ht="29" x14ac:dyDescent="0.35">
      <c r="A31" s="415" t="s">
        <v>3248</v>
      </c>
      <c r="B31" s="414">
        <v>45533</v>
      </c>
      <c r="C31" s="419">
        <v>845310</v>
      </c>
      <c r="D31" s="422" t="s">
        <v>3331</v>
      </c>
      <c r="E31" s="415" t="s">
        <v>3315</v>
      </c>
      <c r="F31" s="415" t="s">
        <v>3315</v>
      </c>
      <c r="G31" s="415" t="s">
        <v>3158</v>
      </c>
    </row>
    <row r="32" spans="1:7" ht="29" x14ac:dyDescent="0.35">
      <c r="A32" s="415" t="s">
        <v>3248</v>
      </c>
      <c r="B32" s="414">
        <v>45533</v>
      </c>
      <c r="C32" s="420">
        <v>855180</v>
      </c>
      <c r="D32" s="419" t="s">
        <v>3158</v>
      </c>
      <c r="E32" s="419" t="s">
        <v>3158</v>
      </c>
      <c r="F32" s="415" t="s">
        <v>3352</v>
      </c>
      <c r="G32" s="415" t="s">
        <v>3158</v>
      </c>
    </row>
    <row r="33" spans="1:7" ht="29" x14ac:dyDescent="0.35">
      <c r="A33" s="415" t="s">
        <v>3248</v>
      </c>
      <c r="B33" s="414">
        <v>45533</v>
      </c>
      <c r="C33" s="419">
        <v>855600</v>
      </c>
      <c r="D33" s="422" t="s">
        <v>3332</v>
      </c>
      <c r="E33" s="415" t="s">
        <v>3315</v>
      </c>
      <c r="F33" s="415" t="s">
        <v>3315</v>
      </c>
      <c r="G33" s="415" t="s">
        <v>3158</v>
      </c>
    </row>
    <row r="34" spans="1:7" ht="29" x14ac:dyDescent="0.35">
      <c r="A34" s="415" t="s">
        <v>3248</v>
      </c>
      <c r="B34" s="414">
        <v>45533</v>
      </c>
      <c r="C34" s="415">
        <v>880170</v>
      </c>
      <c r="D34" s="415" t="s">
        <v>3334</v>
      </c>
      <c r="E34" s="415" t="s">
        <v>3315</v>
      </c>
      <c r="F34" s="415" t="s">
        <v>3315</v>
      </c>
      <c r="G34" s="415" t="s">
        <v>3158</v>
      </c>
    </row>
    <row r="35" spans="1:7" ht="29" x14ac:dyDescent="0.35">
      <c r="A35" s="415" t="s">
        <v>3248</v>
      </c>
      <c r="B35" s="414">
        <v>45533</v>
      </c>
      <c r="C35" s="423">
        <v>880530</v>
      </c>
      <c r="D35" s="422" t="s">
        <v>3333</v>
      </c>
      <c r="E35" s="415" t="s">
        <v>3315</v>
      </c>
      <c r="F35" s="415" t="s">
        <v>3315</v>
      </c>
      <c r="G35" s="415" t="s">
        <v>3158</v>
      </c>
    </row>
    <row r="36" spans="1:7" ht="43.5" x14ac:dyDescent="0.35">
      <c r="A36" s="415" t="s">
        <v>3248</v>
      </c>
      <c r="B36" s="414">
        <v>45533</v>
      </c>
      <c r="C36" s="422" t="s">
        <v>3159</v>
      </c>
      <c r="D36" s="422" t="s">
        <v>3353</v>
      </c>
      <c r="E36" s="415" t="s">
        <v>3158</v>
      </c>
      <c r="F36" s="413" t="s">
        <v>3158</v>
      </c>
      <c r="G36" s="415" t="s">
        <v>3158</v>
      </c>
    </row>
    <row r="37" spans="1:7" ht="29" x14ac:dyDescent="0.35">
      <c r="A37" s="415" t="s">
        <v>3248</v>
      </c>
      <c r="B37" s="414">
        <v>45533</v>
      </c>
      <c r="C37" s="422" t="s">
        <v>3304</v>
      </c>
      <c r="D37" s="422" t="s">
        <v>3311</v>
      </c>
      <c r="E37" s="415" t="s">
        <v>3313</v>
      </c>
      <c r="F37" s="415" t="s">
        <v>3313</v>
      </c>
      <c r="G37" s="415" t="s">
        <v>3158</v>
      </c>
    </row>
    <row r="38" spans="1:7" ht="43.5" x14ac:dyDescent="0.35">
      <c r="A38" s="415" t="s">
        <v>3248</v>
      </c>
      <c r="B38" s="414">
        <v>45533</v>
      </c>
      <c r="C38" s="422" t="s">
        <v>3161</v>
      </c>
      <c r="D38" s="422" t="s">
        <v>3354</v>
      </c>
      <c r="E38" s="415" t="s">
        <v>3158</v>
      </c>
      <c r="F38" s="413" t="s">
        <v>3158</v>
      </c>
      <c r="G38" s="415" t="s">
        <v>3158</v>
      </c>
    </row>
    <row r="39" spans="1:7" ht="29" x14ac:dyDescent="0.35">
      <c r="A39" s="415" t="s">
        <v>3248</v>
      </c>
      <c r="B39" s="414">
        <v>45533</v>
      </c>
      <c r="C39" s="422" t="s">
        <v>3305</v>
      </c>
      <c r="D39" s="422" t="s">
        <v>3310</v>
      </c>
      <c r="E39" s="415" t="s">
        <v>3313</v>
      </c>
      <c r="F39" s="415" t="s">
        <v>3313</v>
      </c>
      <c r="G39" s="415" t="s">
        <v>3158</v>
      </c>
    </row>
    <row r="40" spans="1:7" ht="43.5" x14ac:dyDescent="0.35">
      <c r="A40" s="415" t="s">
        <v>3248</v>
      </c>
      <c r="B40" s="414">
        <v>45533</v>
      </c>
      <c r="C40" s="422" t="s">
        <v>3163</v>
      </c>
      <c r="D40" s="422" t="s">
        <v>3355</v>
      </c>
      <c r="E40" s="415" t="s">
        <v>3158</v>
      </c>
      <c r="F40" s="413" t="s">
        <v>3158</v>
      </c>
      <c r="G40" s="415" t="s">
        <v>3158</v>
      </c>
    </row>
    <row r="41" spans="1:7" ht="29" x14ac:dyDescent="0.35">
      <c r="A41" s="415" t="s">
        <v>3248</v>
      </c>
      <c r="B41" s="414">
        <v>45533</v>
      </c>
      <c r="C41" s="422" t="s">
        <v>3306</v>
      </c>
      <c r="D41" s="422" t="s">
        <v>3309</v>
      </c>
      <c r="E41" s="415" t="s">
        <v>3313</v>
      </c>
      <c r="F41" s="415" t="s">
        <v>3313</v>
      </c>
      <c r="G41" s="415" t="s">
        <v>3158</v>
      </c>
    </row>
    <row r="42" spans="1:7" ht="29" x14ac:dyDescent="0.35">
      <c r="A42" s="415" t="s">
        <v>3248</v>
      </c>
      <c r="B42" s="414">
        <v>45533</v>
      </c>
      <c r="C42" s="422" t="s">
        <v>3165</v>
      </c>
      <c r="D42" s="422" t="s">
        <v>3356</v>
      </c>
      <c r="E42" s="415" t="s">
        <v>3158</v>
      </c>
      <c r="F42" s="413" t="s">
        <v>3158</v>
      </c>
      <c r="G42" s="415" t="s">
        <v>3158</v>
      </c>
    </row>
    <row r="43" spans="1:7" ht="58" x14ac:dyDescent="0.35">
      <c r="A43" s="415" t="s">
        <v>3248</v>
      </c>
      <c r="B43" s="414">
        <v>45533</v>
      </c>
      <c r="C43" s="422" t="s">
        <v>3165</v>
      </c>
      <c r="D43" s="419" t="s">
        <v>3158</v>
      </c>
      <c r="E43" s="451" t="s">
        <v>3375</v>
      </c>
      <c r="F43" s="419" t="s">
        <v>3158</v>
      </c>
      <c r="G43" s="415" t="s">
        <v>3158</v>
      </c>
    </row>
    <row r="44" spans="1:7" ht="29" x14ac:dyDescent="0.35">
      <c r="A44" s="415" t="s">
        <v>3248</v>
      </c>
      <c r="B44" s="414">
        <v>45533</v>
      </c>
      <c r="C44" s="422" t="s">
        <v>3307</v>
      </c>
      <c r="D44" s="422" t="s">
        <v>3312</v>
      </c>
      <c r="E44" s="415" t="s">
        <v>3313</v>
      </c>
      <c r="F44" s="415" t="s">
        <v>3313</v>
      </c>
      <c r="G44" s="415" t="s">
        <v>3158</v>
      </c>
    </row>
    <row r="45" spans="1:7" ht="43.5" x14ac:dyDescent="0.35">
      <c r="A45" s="415" t="s">
        <v>3248</v>
      </c>
      <c r="B45" s="414">
        <v>45533</v>
      </c>
      <c r="C45" s="422" t="s">
        <v>3314</v>
      </c>
      <c r="D45" s="422" t="s">
        <v>3318</v>
      </c>
      <c r="E45" s="415" t="s">
        <v>3313</v>
      </c>
      <c r="F45" s="415" t="s">
        <v>3313</v>
      </c>
      <c r="G45" s="415" t="s">
        <v>3158</v>
      </c>
    </row>
    <row r="46" spans="1:7" ht="101.5" x14ac:dyDescent="0.35">
      <c r="A46" s="415" t="s">
        <v>3248</v>
      </c>
      <c r="B46" s="414">
        <v>45533</v>
      </c>
      <c r="C46" s="415" t="s">
        <v>3368</v>
      </c>
      <c r="D46" s="420"/>
      <c r="E46" s="415" t="s">
        <v>3367</v>
      </c>
      <c r="F46" s="419" t="s">
        <v>3158</v>
      </c>
      <c r="G46" s="415" t="s">
        <v>3158</v>
      </c>
    </row>
    <row r="47" spans="1:7" ht="72.5" x14ac:dyDescent="0.35">
      <c r="A47" s="415" t="s">
        <v>3248</v>
      </c>
      <c r="B47" s="414">
        <v>45533</v>
      </c>
      <c r="C47" s="415" t="s">
        <v>3358</v>
      </c>
      <c r="D47" s="419" t="s">
        <v>3158</v>
      </c>
      <c r="E47" s="415" t="s">
        <v>3359</v>
      </c>
      <c r="F47" s="419" t="s">
        <v>3158</v>
      </c>
      <c r="G47" s="415" t="s">
        <v>3158</v>
      </c>
    </row>
    <row r="48" spans="1:7" ht="58" x14ac:dyDescent="0.35">
      <c r="A48" s="415" t="s">
        <v>3248</v>
      </c>
      <c r="B48" s="414">
        <v>45533</v>
      </c>
      <c r="C48" s="415" t="s">
        <v>3348</v>
      </c>
      <c r="D48" s="419" t="s">
        <v>3158</v>
      </c>
      <c r="E48" s="415" t="s">
        <v>3350</v>
      </c>
      <c r="F48" s="415" t="s">
        <v>3158</v>
      </c>
      <c r="G48" s="415" t="s">
        <v>3158</v>
      </c>
    </row>
    <row r="49" spans="1:7" ht="58" x14ac:dyDescent="0.35">
      <c r="A49" s="415" t="s">
        <v>3248</v>
      </c>
      <c r="B49" s="414">
        <v>45533</v>
      </c>
      <c r="C49" s="442" t="s">
        <v>3361</v>
      </c>
      <c r="D49" s="419" t="s">
        <v>3158</v>
      </c>
      <c r="E49" s="415" t="s">
        <v>3362</v>
      </c>
      <c r="F49" s="419" t="s">
        <v>3158</v>
      </c>
      <c r="G49" s="415" t="s">
        <v>3158</v>
      </c>
    </row>
    <row r="50" spans="1:7" ht="29" x14ac:dyDescent="0.35">
      <c r="A50" s="415" t="s">
        <v>3248</v>
      </c>
      <c r="B50" s="414">
        <v>45533</v>
      </c>
      <c r="C50" s="419" t="s">
        <v>3158</v>
      </c>
      <c r="D50" s="419" t="s">
        <v>3158</v>
      </c>
      <c r="E50" s="415" t="s">
        <v>3369</v>
      </c>
      <c r="F50" s="419" t="s">
        <v>3158</v>
      </c>
      <c r="G50" s="415" t="s">
        <v>3158</v>
      </c>
    </row>
    <row r="51" spans="1:7" ht="58" x14ac:dyDescent="0.35">
      <c r="A51" s="415" t="s">
        <v>3248</v>
      </c>
      <c r="B51" s="414">
        <v>45533</v>
      </c>
      <c r="C51" s="419" t="s">
        <v>3158</v>
      </c>
      <c r="D51" s="419" t="s">
        <v>3158</v>
      </c>
      <c r="E51" s="451" t="s">
        <v>3382</v>
      </c>
      <c r="F51" s="419" t="s">
        <v>3158</v>
      </c>
      <c r="G51" s="415" t="s">
        <v>3158</v>
      </c>
    </row>
    <row r="52" spans="1:7" ht="29" x14ac:dyDescent="0.35">
      <c r="A52" s="415" t="s">
        <v>3248</v>
      </c>
      <c r="B52" s="414">
        <v>45533</v>
      </c>
      <c r="C52" s="419" t="s">
        <v>3158</v>
      </c>
      <c r="D52" s="419" t="s">
        <v>3158</v>
      </c>
      <c r="E52" s="451" t="s">
        <v>3396</v>
      </c>
      <c r="F52" s="419" t="s">
        <v>3158</v>
      </c>
      <c r="G52" s="415" t="s">
        <v>3158</v>
      </c>
    </row>
    <row r="53" spans="1:7" ht="43.5" x14ac:dyDescent="0.35">
      <c r="A53" s="415" t="s">
        <v>3248</v>
      </c>
      <c r="B53" s="414">
        <v>45533</v>
      </c>
      <c r="C53" s="419" t="s">
        <v>3158</v>
      </c>
      <c r="D53" s="419" t="s">
        <v>3158</v>
      </c>
      <c r="E53" s="422" t="s">
        <v>3397</v>
      </c>
      <c r="F53" s="419" t="s">
        <v>3158</v>
      </c>
      <c r="G53" s="415" t="s">
        <v>3158</v>
      </c>
    </row>
    <row r="54" spans="1:7" ht="29" x14ac:dyDescent="0.35">
      <c r="A54" s="415" t="s">
        <v>3248</v>
      </c>
      <c r="B54" s="414">
        <v>45533</v>
      </c>
      <c r="C54" s="421" t="s">
        <v>3244</v>
      </c>
      <c r="D54" s="415" t="s">
        <v>3158</v>
      </c>
      <c r="E54" s="413" t="s">
        <v>3357</v>
      </c>
      <c r="F54" s="413" t="s">
        <v>3158</v>
      </c>
      <c r="G54" s="415" t="s">
        <v>3158</v>
      </c>
    </row>
    <row r="55" spans="1:7" ht="29" x14ac:dyDescent="0.35">
      <c r="A55" s="415" t="s">
        <v>3248</v>
      </c>
      <c r="B55" s="414">
        <v>45533</v>
      </c>
      <c r="C55" s="421" t="s">
        <v>3244</v>
      </c>
      <c r="D55" s="415" t="s">
        <v>3158</v>
      </c>
      <c r="E55" s="413" t="s">
        <v>3250</v>
      </c>
      <c r="F55" s="413" t="s">
        <v>3158</v>
      </c>
      <c r="G55" s="415" t="s">
        <v>3158</v>
      </c>
    </row>
    <row r="56" spans="1:7" ht="29" x14ac:dyDescent="0.35">
      <c r="A56" s="415" t="s">
        <v>3248</v>
      </c>
      <c r="B56" s="414">
        <v>45533</v>
      </c>
      <c r="C56" s="421" t="s">
        <v>3244</v>
      </c>
      <c r="D56" s="415" t="s">
        <v>3158</v>
      </c>
      <c r="E56" s="415" t="s">
        <v>3251</v>
      </c>
      <c r="F56" s="413" t="s">
        <v>3158</v>
      </c>
      <c r="G56" s="415" t="s">
        <v>3158</v>
      </c>
    </row>
    <row r="57" spans="1:7" ht="29" x14ac:dyDescent="0.35">
      <c r="A57" s="415" t="s">
        <v>3248</v>
      </c>
      <c r="B57" s="414">
        <v>45533</v>
      </c>
      <c r="C57" s="421" t="s">
        <v>3244</v>
      </c>
      <c r="D57" s="415" t="s">
        <v>3158</v>
      </c>
      <c r="E57" s="416" t="s">
        <v>3252</v>
      </c>
      <c r="F57" s="413" t="s">
        <v>3158</v>
      </c>
      <c r="G57" s="415" t="s">
        <v>3158</v>
      </c>
    </row>
    <row r="58" spans="1:7" ht="29" x14ac:dyDescent="0.35">
      <c r="A58" s="415" t="s">
        <v>3248</v>
      </c>
      <c r="B58" s="414">
        <v>45533</v>
      </c>
      <c r="C58" s="421" t="s">
        <v>3244</v>
      </c>
      <c r="D58" s="415" t="s">
        <v>3158</v>
      </c>
      <c r="E58" s="416" t="s">
        <v>3253</v>
      </c>
      <c r="F58" s="413" t="s">
        <v>3158</v>
      </c>
      <c r="G58" s="415" t="s">
        <v>3158</v>
      </c>
    </row>
    <row r="59" spans="1:7" ht="29" x14ac:dyDescent="0.35">
      <c r="A59" s="415" t="s">
        <v>3248</v>
      </c>
      <c r="B59" s="414">
        <v>45533</v>
      </c>
      <c r="C59" s="421" t="s">
        <v>3244</v>
      </c>
      <c r="D59" s="415" t="s">
        <v>3158</v>
      </c>
      <c r="E59" s="416" t="s">
        <v>3254</v>
      </c>
      <c r="F59" s="413" t="s">
        <v>3158</v>
      </c>
      <c r="G59" s="415" t="s">
        <v>3158</v>
      </c>
    </row>
    <row r="60" spans="1:7" ht="29" x14ac:dyDescent="0.35">
      <c r="A60" s="415" t="s">
        <v>3248</v>
      </c>
      <c r="B60" s="414">
        <v>45533</v>
      </c>
      <c r="C60" s="421" t="s">
        <v>3244</v>
      </c>
      <c r="D60" s="415" t="s">
        <v>3158</v>
      </c>
      <c r="E60" s="415" t="s">
        <v>3255</v>
      </c>
      <c r="F60" s="413" t="s">
        <v>3158</v>
      </c>
      <c r="G60" s="415" t="s">
        <v>3158</v>
      </c>
    </row>
    <row r="61" spans="1:7" ht="29" x14ac:dyDescent="0.35">
      <c r="A61" s="415" t="s">
        <v>3248</v>
      </c>
      <c r="B61" s="414">
        <v>45533</v>
      </c>
      <c r="C61" s="421" t="s">
        <v>3244</v>
      </c>
      <c r="D61" s="415" t="s">
        <v>3158</v>
      </c>
      <c r="E61" s="415" t="s">
        <v>3256</v>
      </c>
      <c r="F61" s="413" t="s">
        <v>3158</v>
      </c>
      <c r="G61" s="415" t="s">
        <v>3158</v>
      </c>
    </row>
    <row r="62" spans="1:7" ht="29" x14ac:dyDescent="0.35">
      <c r="A62" s="415" t="s">
        <v>3248</v>
      </c>
      <c r="B62" s="414">
        <v>45533</v>
      </c>
      <c r="C62" s="421" t="s">
        <v>3244</v>
      </c>
      <c r="D62" s="415" t="s">
        <v>3158</v>
      </c>
      <c r="E62" s="415" t="s">
        <v>3257</v>
      </c>
      <c r="F62" s="413" t="s">
        <v>3158</v>
      </c>
      <c r="G62" s="415" t="s">
        <v>3158</v>
      </c>
    </row>
    <row r="63" spans="1:7" ht="29" x14ac:dyDescent="0.35">
      <c r="A63" s="415" t="s">
        <v>3248</v>
      </c>
      <c r="B63" s="414">
        <v>45533</v>
      </c>
      <c r="C63" s="421" t="s">
        <v>3244</v>
      </c>
      <c r="D63" s="415" t="s">
        <v>3158</v>
      </c>
      <c r="E63" s="415" t="s">
        <v>3258</v>
      </c>
      <c r="F63" s="413" t="s">
        <v>3158</v>
      </c>
      <c r="G63" s="415" t="s">
        <v>3158</v>
      </c>
    </row>
    <row r="64" spans="1:7" ht="29" x14ac:dyDescent="0.35">
      <c r="A64" s="415" t="s">
        <v>3248</v>
      </c>
      <c r="B64" s="414">
        <v>45533</v>
      </c>
      <c r="C64" s="421" t="s">
        <v>3244</v>
      </c>
      <c r="D64" s="415" t="s">
        <v>3158</v>
      </c>
      <c r="E64" s="415" t="s">
        <v>3260</v>
      </c>
      <c r="F64" s="413" t="s">
        <v>3158</v>
      </c>
      <c r="G64" s="415" t="s">
        <v>3158</v>
      </c>
    </row>
    <row r="65" spans="1:7" ht="29" x14ac:dyDescent="0.35">
      <c r="A65" s="415" t="s">
        <v>3248</v>
      </c>
      <c r="B65" s="414">
        <v>45533</v>
      </c>
      <c r="C65" s="421" t="s">
        <v>3244</v>
      </c>
      <c r="D65" s="415" t="s">
        <v>3158</v>
      </c>
      <c r="E65" s="415" t="s">
        <v>3261</v>
      </c>
      <c r="F65" s="413" t="s">
        <v>3158</v>
      </c>
      <c r="G65" s="415" t="s">
        <v>3158</v>
      </c>
    </row>
    <row r="66" spans="1:7" ht="29" x14ac:dyDescent="0.35">
      <c r="A66" s="415" t="s">
        <v>3248</v>
      </c>
      <c r="B66" s="414">
        <v>45533</v>
      </c>
      <c r="C66" s="421" t="s">
        <v>3244</v>
      </c>
      <c r="D66" s="415" t="s">
        <v>3158</v>
      </c>
      <c r="E66" s="415" t="s">
        <v>3158</v>
      </c>
      <c r="F66" s="415" t="s">
        <v>3249</v>
      </c>
      <c r="G66" s="415" t="s">
        <v>3158</v>
      </c>
    </row>
    <row r="67" spans="1:7" ht="29" x14ac:dyDescent="0.35">
      <c r="A67" s="415" t="s">
        <v>3248</v>
      </c>
      <c r="B67" s="414">
        <v>45533</v>
      </c>
      <c r="C67" s="419" t="s">
        <v>3244</v>
      </c>
      <c r="D67" s="419" t="s">
        <v>3158</v>
      </c>
      <c r="E67" s="440" t="s">
        <v>3337</v>
      </c>
      <c r="F67" s="415" t="s">
        <v>3158</v>
      </c>
      <c r="G67" s="415" t="s">
        <v>3158</v>
      </c>
    </row>
    <row r="68" spans="1:7" ht="72.5" x14ac:dyDescent="0.35">
      <c r="A68" s="415" t="s">
        <v>3248</v>
      </c>
      <c r="B68" s="414">
        <v>45533</v>
      </c>
      <c r="C68" s="420" t="s">
        <v>3244</v>
      </c>
      <c r="D68" s="419" t="s">
        <v>3158</v>
      </c>
      <c r="E68" s="415" t="s">
        <v>3360</v>
      </c>
      <c r="F68" s="419" t="s">
        <v>3158</v>
      </c>
      <c r="G68" s="415" t="s">
        <v>3158</v>
      </c>
    </row>
    <row r="69" spans="1:7" ht="58" x14ac:dyDescent="0.35">
      <c r="A69" s="415" t="s">
        <v>3248</v>
      </c>
      <c r="B69" s="414">
        <v>45533</v>
      </c>
      <c r="C69" s="420" t="s">
        <v>3244</v>
      </c>
      <c r="D69" s="419" t="s">
        <v>3158</v>
      </c>
      <c r="E69" s="415" t="s">
        <v>3365</v>
      </c>
      <c r="F69" s="419" t="s">
        <v>3158</v>
      </c>
      <c r="G69" s="415" t="s">
        <v>3158</v>
      </c>
    </row>
    <row r="70" spans="1:7" ht="58" x14ac:dyDescent="0.35">
      <c r="A70" s="415" t="s">
        <v>3248</v>
      </c>
      <c r="B70" s="414">
        <v>45533</v>
      </c>
      <c r="C70" s="420" t="s">
        <v>3244</v>
      </c>
      <c r="D70" s="419" t="s">
        <v>3158</v>
      </c>
      <c r="E70" s="415" t="s">
        <v>3364</v>
      </c>
      <c r="F70" s="419" t="s">
        <v>3158</v>
      </c>
      <c r="G70" s="415" t="s">
        <v>3158</v>
      </c>
    </row>
    <row r="71" spans="1:7" ht="43.5" x14ac:dyDescent="0.35">
      <c r="A71" s="415" t="s">
        <v>3248</v>
      </c>
      <c r="B71" s="414">
        <v>45533</v>
      </c>
      <c r="C71" s="422" t="s">
        <v>3370</v>
      </c>
      <c r="D71" s="419" t="s">
        <v>3158</v>
      </c>
      <c r="E71" s="415" t="s">
        <v>3371</v>
      </c>
      <c r="F71" s="419" t="s">
        <v>3158</v>
      </c>
      <c r="G71" s="415" t="s">
        <v>3158</v>
      </c>
    </row>
    <row r="72" spans="1:7" ht="58" x14ac:dyDescent="0.35">
      <c r="A72" s="415" t="s">
        <v>3400</v>
      </c>
      <c r="B72" s="414">
        <v>45583</v>
      </c>
      <c r="C72" s="419" t="s">
        <v>3158</v>
      </c>
      <c r="D72" s="419" t="s">
        <v>3158</v>
      </c>
      <c r="E72" s="419" t="s">
        <v>3158</v>
      </c>
      <c r="F72" s="419" t="s">
        <v>3158</v>
      </c>
      <c r="G72" s="422" t="s">
        <v>3399</v>
      </c>
    </row>
    <row r="73" spans="1:7" ht="29" x14ac:dyDescent="0.35">
      <c r="A73" s="415" t="s">
        <v>3400</v>
      </c>
      <c r="B73" s="463">
        <v>45596</v>
      </c>
      <c r="C73" s="419" t="s">
        <v>3158</v>
      </c>
      <c r="D73" s="419" t="s">
        <v>3158</v>
      </c>
      <c r="E73" s="419" t="s">
        <v>3158</v>
      </c>
      <c r="F73" s="419" t="s">
        <v>3158</v>
      </c>
      <c r="G73" s="451" t="s">
        <v>3425</v>
      </c>
    </row>
    <row r="74" spans="1:7" x14ac:dyDescent="0.35">
      <c r="A74" s="415" t="s">
        <v>3400</v>
      </c>
      <c r="B74" s="463">
        <v>45508</v>
      </c>
      <c r="C74" s="419" t="s">
        <v>3158</v>
      </c>
      <c r="D74" s="419" t="s">
        <v>3158</v>
      </c>
      <c r="E74" s="419" t="s">
        <v>3158</v>
      </c>
      <c r="F74" s="419" t="s">
        <v>3158</v>
      </c>
      <c r="G74" s="450" t="s">
        <v>3428</v>
      </c>
    </row>
    <row r="75" spans="1:7" x14ac:dyDescent="0.35">
      <c r="A75" s="449"/>
      <c r="B75" s="450"/>
      <c r="C75" s="419"/>
      <c r="D75" s="419"/>
      <c r="E75" s="450"/>
      <c r="F75" s="450"/>
      <c r="G75" s="450"/>
    </row>
    <row r="76" spans="1:7" x14ac:dyDescent="0.35">
      <c r="A76" s="449"/>
      <c r="B76" s="450"/>
      <c r="C76" s="419"/>
      <c r="D76" s="419"/>
      <c r="E76" s="450"/>
      <c r="F76" s="450"/>
      <c r="G76" s="450"/>
    </row>
    <row r="77" spans="1:7" x14ac:dyDescent="0.35">
      <c r="A77" s="449"/>
      <c r="B77" s="450"/>
      <c r="C77" s="419"/>
      <c r="D77" s="419"/>
      <c r="E77" s="450"/>
      <c r="F77" s="450"/>
      <c r="G77" s="450"/>
    </row>
    <row r="78" spans="1:7" x14ac:dyDescent="0.35">
      <c r="A78" s="449"/>
      <c r="B78" s="450"/>
      <c r="C78" s="419"/>
      <c r="D78" s="419"/>
      <c r="E78" s="450"/>
      <c r="F78" s="450"/>
      <c r="G78" s="450"/>
    </row>
    <row r="79" spans="1:7" x14ac:dyDescent="0.35">
      <c r="A79" s="449"/>
      <c r="B79" s="450"/>
      <c r="C79" s="419"/>
      <c r="D79" s="419"/>
      <c r="E79" s="450"/>
      <c r="F79" s="450"/>
      <c r="G79" s="450"/>
    </row>
    <row r="80" spans="1:7" x14ac:dyDescent="0.35">
      <c r="A80" s="449"/>
      <c r="B80" s="450"/>
      <c r="C80" s="419"/>
      <c r="D80" s="419"/>
      <c r="E80" s="450"/>
      <c r="F80" s="450"/>
      <c r="G80" s="450"/>
    </row>
    <row r="81" spans="1:7" x14ac:dyDescent="0.35">
      <c r="A81" s="449"/>
      <c r="B81" s="450"/>
      <c r="C81" s="419"/>
      <c r="D81" s="419"/>
      <c r="E81" s="450"/>
      <c r="F81" s="450"/>
      <c r="G81" s="450"/>
    </row>
    <row r="82" spans="1:7" x14ac:dyDescent="0.35">
      <c r="A82" s="449"/>
      <c r="B82" s="450"/>
      <c r="C82" s="419"/>
      <c r="D82" s="419"/>
      <c r="E82" s="450"/>
      <c r="F82" s="450"/>
      <c r="G82" s="450"/>
    </row>
    <row r="83" spans="1:7" x14ac:dyDescent="0.35">
      <c r="A83" s="449"/>
      <c r="B83" s="450"/>
      <c r="C83" s="419"/>
      <c r="D83" s="419"/>
      <c r="E83" s="450"/>
      <c r="F83" s="450"/>
      <c r="G83" s="450"/>
    </row>
    <row r="84" spans="1:7" x14ac:dyDescent="0.35">
      <c r="A84" s="449"/>
      <c r="B84" s="450"/>
      <c r="C84" s="419"/>
      <c r="D84" s="419"/>
      <c r="E84" s="450"/>
      <c r="F84" s="450"/>
      <c r="G84" s="450"/>
    </row>
    <row r="85" spans="1:7" x14ac:dyDescent="0.35">
      <c r="A85" s="449"/>
      <c r="B85" s="450"/>
      <c r="C85" s="419"/>
      <c r="D85" s="419"/>
      <c r="E85" s="450"/>
      <c r="F85" s="450"/>
      <c r="G85" s="450"/>
    </row>
    <row r="86" spans="1:7" x14ac:dyDescent="0.35">
      <c r="A86" s="449"/>
      <c r="B86" s="450"/>
      <c r="C86" s="419"/>
      <c r="D86" s="419"/>
      <c r="E86" s="450"/>
      <c r="F86" s="450"/>
      <c r="G86" s="450"/>
    </row>
    <row r="87" spans="1:7" x14ac:dyDescent="0.35">
      <c r="A87" s="449"/>
      <c r="B87" s="450"/>
      <c r="C87" s="419"/>
      <c r="D87" s="419"/>
      <c r="E87" s="450"/>
      <c r="F87" s="450"/>
      <c r="G87" s="450"/>
    </row>
    <row r="88" spans="1:7" x14ac:dyDescent="0.35">
      <c r="A88" s="449"/>
      <c r="B88" s="450"/>
      <c r="C88" s="419"/>
      <c r="D88" s="419"/>
      <c r="E88" s="450"/>
      <c r="F88" s="450"/>
      <c r="G88" s="450"/>
    </row>
    <row r="89" spans="1:7" x14ac:dyDescent="0.35">
      <c r="A89" s="449"/>
      <c r="B89" s="450"/>
      <c r="C89" s="419"/>
      <c r="D89" s="419"/>
      <c r="E89" s="450"/>
      <c r="F89" s="450"/>
      <c r="G89" s="450"/>
    </row>
    <row r="90" spans="1:7" x14ac:dyDescent="0.35">
      <c r="A90" s="449"/>
      <c r="B90" s="450"/>
      <c r="C90" s="419"/>
      <c r="D90" s="419"/>
      <c r="E90" s="450"/>
      <c r="F90" s="450"/>
      <c r="G90" s="450"/>
    </row>
    <row r="91" spans="1:7" x14ac:dyDescent="0.35">
      <c r="A91" s="449"/>
      <c r="B91" s="450"/>
      <c r="C91" s="419"/>
      <c r="D91" s="419"/>
      <c r="E91" s="450"/>
      <c r="F91" s="450"/>
      <c r="G91" s="450"/>
    </row>
    <row r="92" spans="1:7" x14ac:dyDescent="0.35">
      <c r="A92" s="449"/>
      <c r="B92" s="450"/>
      <c r="C92" s="419"/>
      <c r="D92" s="419"/>
      <c r="E92" s="450"/>
      <c r="F92" s="450"/>
      <c r="G92" s="450"/>
    </row>
    <row r="93" spans="1:7" x14ac:dyDescent="0.35">
      <c r="A93" s="449"/>
      <c r="B93" s="450"/>
      <c r="C93" s="419"/>
      <c r="D93" s="419"/>
      <c r="E93" s="450"/>
      <c r="F93" s="450"/>
      <c r="G93" s="450"/>
    </row>
    <row r="94" spans="1:7" x14ac:dyDescent="0.35">
      <c r="A94" s="449"/>
      <c r="B94" s="450"/>
      <c r="C94" s="419"/>
      <c r="D94" s="419"/>
      <c r="E94" s="450"/>
      <c r="F94" s="450"/>
      <c r="G94" s="450"/>
    </row>
    <row r="95" spans="1:7" x14ac:dyDescent="0.35">
      <c r="A95" s="449"/>
      <c r="B95" s="450"/>
      <c r="C95" s="419"/>
      <c r="D95" s="419"/>
      <c r="E95" s="450"/>
      <c r="F95" s="450"/>
      <c r="G95" s="450"/>
    </row>
    <row r="96" spans="1:7" x14ac:dyDescent="0.35">
      <c r="A96" s="449"/>
      <c r="B96" s="450"/>
      <c r="C96" s="419"/>
      <c r="D96" s="419"/>
      <c r="E96" s="450"/>
      <c r="F96" s="450"/>
      <c r="G96" s="450"/>
    </row>
    <row r="97" spans="1:7" x14ac:dyDescent="0.35">
      <c r="A97" s="449"/>
      <c r="B97" s="450"/>
      <c r="C97" s="419"/>
      <c r="D97" s="419"/>
      <c r="E97" s="450"/>
      <c r="F97" s="450"/>
      <c r="G97" s="450"/>
    </row>
    <row r="98" spans="1:7" x14ac:dyDescent="0.35">
      <c r="A98" s="449"/>
      <c r="B98" s="450"/>
      <c r="C98" s="419"/>
      <c r="D98" s="419"/>
      <c r="E98" s="450"/>
      <c r="F98" s="450"/>
      <c r="G98" s="450"/>
    </row>
    <row r="99" spans="1:7" x14ac:dyDescent="0.35">
      <c r="A99" s="449"/>
      <c r="B99" s="450"/>
      <c r="C99" s="419"/>
      <c r="D99" s="419"/>
      <c r="E99" s="450"/>
      <c r="F99" s="450"/>
      <c r="G99" s="450"/>
    </row>
    <row r="100" spans="1:7" x14ac:dyDescent="0.35">
      <c r="A100" s="449"/>
      <c r="B100" s="450"/>
      <c r="C100" s="419"/>
      <c r="D100" s="419"/>
      <c r="E100" s="450"/>
      <c r="F100" s="450"/>
      <c r="G100" s="450"/>
    </row>
    <row r="101" spans="1:7" x14ac:dyDescent="0.35">
      <c r="A101" s="449"/>
      <c r="B101" s="450"/>
      <c r="C101" s="419"/>
      <c r="D101" s="419"/>
      <c r="E101" s="450"/>
      <c r="F101" s="450"/>
      <c r="G101" s="450"/>
    </row>
  </sheetData>
  <sortState xmlns:xlrd2="http://schemas.microsoft.com/office/spreadsheetml/2017/richdata2" ref="A4:F71">
    <sortCondition ref="C4:C71"/>
  </sortState>
  <mergeCells count="1">
    <mergeCell ref="A1:F1"/>
  </mergeCells>
  <pageMargins left="0.7" right="0.7" top="0.75" bottom="0.75" header="0.3" footer="0.3"/>
  <pageSetup paperSize="9" orientation="portrait" r:id="rId1"/>
  <headerFooter>
    <oddHeader>&amp;L&amp;"Calibri"&amp;10&amp;K000000 OFFICIAL-SENSITIVE&amp;1#_x000D_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882AC-7067-4164-B0C2-EDE56E8D5CEE}">
  <dimension ref="A1:W1110"/>
  <sheetViews>
    <sheetView zoomScale="85" zoomScaleNormal="85" workbookViewId="0">
      <pane xSplit="4" ySplit="2" topLeftCell="H3" activePane="bottomRight" state="frozen"/>
      <selection activeCell="D24" sqref="D24"/>
      <selection pane="topRight" activeCell="D24" sqref="D24"/>
      <selection pane="bottomLeft" activeCell="D24" sqref="D24"/>
      <selection pane="bottomRight" activeCell="D1" sqref="D1"/>
    </sheetView>
  </sheetViews>
  <sheetFormatPr defaultRowHeight="14.5" outlineLevelCol="1" x14ac:dyDescent="0.35"/>
  <cols>
    <col min="1" max="1" width="13.1796875" style="381" bestFit="1" customWidth="1"/>
    <col min="2" max="2" width="10.81640625" bestFit="1" customWidth="1"/>
    <col min="3" max="3" width="11.1796875" style="404" bestFit="1" customWidth="1"/>
    <col min="4" max="4" width="21.81640625" customWidth="1"/>
    <col min="5" max="5" width="23.7265625" hidden="1" customWidth="1" outlineLevel="1"/>
    <col min="6" max="6" width="31.26953125" hidden="1" customWidth="1" outlineLevel="1"/>
    <col min="7" max="7" width="47" hidden="1" customWidth="1" outlineLevel="1"/>
    <col min="8" max="8" width="34" hidden="1" customWidth="1" outlineLevel="1"/>
    <col min="9" max="9" width="76.1796875" hidden="1" customWidth="1" outlineLevel="1"/>
    <col min="10" max="10" width="26" customWidth="1" collapsed="1"/>
    <col min="11" max="12" width="52" hidden="1" customWidth="1" outlineLevel="1"/>
    <col min="13" max="13" width="50.81640625" hidden="1" customWidth="1" outlineLevel="1"/>
    <col min="14" max="14" width="49.81640625" hidden="1" customWidth="1" outlineLevel="1"/>
    <col min="15" max="15" width="20" hidden="1" customWidth="1" outlineLevel="1"/>
    <col min="16" max="16" width="20.81640625" hidden="1" customWidth="1" outlineLevel="1"/>
    <col min="17" max="17" width="19.54296875" hidden="1" customWidth="1" outlineLevel="1"/>
    <col min="18" max="18" width="18.81640625" hidden="1" customWidth="1" outlineLevel="1"/>
    <col min="19" max="19" width="18.81640625" customWidth="1" collapsed="1"/>
    <col min="20" max="20" width="12.453125" customWidth="1" outlineLevel="1"/>
    <col min="21" max="21" width="45.1796875" customWidth="1" outlineLevel="1"/>
    <col min="22" max="22" width="63.1796875" customWidth="1" outlineLevel="1"/>
    <col min="23" max="23" width="95" customWidth="1" outlineLevel="1"/>
  </cols>
  <sheetData>
    <row r="1" spans="1:23" x14ac:dyDescent="0.35">
      <c r="A1" s="150">
        <f>SUBTOTAL(9,A3:A1000063)</f>
        <v>0</v>
      </c>
      <c r="B1" s="150">
        <f>SUBTOTAL(9,B3:B1000063)</f>
        <v>0</v>
      </c>
    </row>
    <row r="2" spans="1:23" ht="14.25" customHeight="1" x14ac:dyDescent="0.35">
      <c r="A2" s="151" t="s">
        <v>45</v>
      </c>
      <c r="B2" s="141" t="s">
        <v>46</v>
      </c>
      <c r="C2" s="436" t="s">
        <v>47</v>
      </c>
      <c r="D2" s="472" t="s">
        <v>48</v>
      </c>
      <c r="E2" s="3" t="s">
        <v>49</v>
      </c>
      <c r="F2" s="3" t="s">
        <v>50</v>
      </c>
      <c r="G2" s="3" t="s">
        <v>51</v>
      </c>
      <c r="H2" s="3" t="s">
        <v>52</v>
      </c>
      <c r="I2" s="3" t="s">
        <v>53</v>
      </c>
      <c r="J2" s="472" t="s">
        <v>3064</v>
      </c>
      <c r="K2" s="3" t="s">
        <v>54</v>
      </c>
      <c r="L2" s="3" t="s">
        <v>55</v>
      </c>
      <c r="M2" s="3" t="s">
        <v>56</v>
      </c>
      <c r="N2" s="3" t="s">
        <v>57</v>
      </c>
      <c r="O2" s="3" t="s">
        <v>58</v>
      </c>
      <c r="P2" s="3" t="s">
        <v>59</v>
      </c>
      <c r="Q2" s="3" t="s">
        <v>60</v>
      </c>
      <c r="R2" s="3" t="s">
        <v>61</v>
      </c>
      <c r="S2" s="472" t="s">
        <v>62</v>
      </c>
      <c r="T2" s="3" t="s">
        <v>3112</v>
      </c>
      <c r="U2" s="3" t="s">
        <v>63</v>
      </c>
      <c r="V2" s="3" t="s">
        <v>64</v>
      </c>
      <c r="W2" s="3" t="s">
        <v>65</v>
      </c>
    </row>
    <row r="3" spans="1:23" x14ac:dyDescent="0.35">
      <c r="B3" s="71"/>
      <c r="C3" s="404">
        <v>110100</v>
      </c>
      <c r="D3" s="472"/>
      <c r="E3" t="s">
        <v>66</v>
      </c>
      <c r="F3" t="s">
        <v>67</v>
      </c>
      <c r="G3" t="s">
        <v>68</v>
      </c>
      <c r="H3" t="s">
        <v>69</v>
      </c>
      <c r="I3" t="s">
        <v>70</v>
      </c>
      <c r="J3" s="472"/>
      <c r="K3" t="s">
        <v>71</v>
      </c>
      <c r="L3" t="s">
        <v>67</v>
      </c>
      <c r="M3" t="s">
        <v>68</v>
      </c>
      <c r="S3" s="472"/>
      <c r="T3" t="s">
        <v>72</v>
      </c>
      <c r="U3" t="s">
        <v>73</v>
      </c>
      <c r="V3" t="s">
        <v>74</v>
      </c>
      <c r="W3" t="s">
        <v>75</v>
      </c>
    </row>
    <row r="4" spans="1:23" x14ac:dyDescent="0.35">
      <c r="B4" s="71"/>
      <c r="C4" s="404">
        <v>110200</v>
      </c>
      <c r="D4" s="472"/>
      <c r="E4" t="s">
        <v>66</v>
      </c>
      <c r="F4" t="s">
        <v>67</v>
      </c>
      <c r="G4" t="s">
        <v>76</v>
      </c>
      <c r="H4" t="s">
        <v>69</v>
      </c>
      <c r="I4" t="s">
        <v>77</v>
      </c>
      <c r="J4" s="472"/>
      <c r="K4" t="s">
        <v>71</v>
      </c>
      <c r="L4" t="s">
        <v>67</v>
      </c>
      <c r="M4" t="s">
        <v>78</v>
      </c>
      <c r="S4" s="472"/>
      <c r="T4" t="s">
        <v>79</v>
      </c>
      <c r="U4" t="s">
        <v>73</v>
      </c>
      <c r="V4" t="s">
        <v>74</v>
      </c>
      <c r="W4" t="s">
        <v>80</v>
      </c>
    </row>
    <row r="5" spans="1:23" x14ac:dyDescent="0.35">
      <c r="B5" s="71"/>
      <c r="C5" s="404">
        <v>110210</v>
      </c>
      <c r="D5" s="472"/>
      <c r="E5" t="s">
        <v>66</v>
      </c>
      <c r="F5" t="s">
        <v>67</v>
      </c>
      <c r="G5" t="s">
        <v>81</v>
      </c>
      <c r="H5" t="s">
        <v>69</v>
      </c>
      <c r="I5" t="s">
        <v>82</v>
      </c>
      <c r="J5" s="472"/>
      <c r="K5" t="s">
        <v>71</v>
      </c>
      <c r="L5" t="s">
        <v>67</v>
      </c>
      <c r="M5" t="s">
        <v>78</v>
      </c>
      <c r="S5" s="472"/>
      <c r="T5" t="s">
        <v>83</v>
      </c>
      <c r="U5" t="s">
        <v>73</v>
      </c>
      <c r="V5" t="s">
        <v>74</v>
      </c>
      <c r="W5" t="s">
        <v>84</v>
      </c>
    </row>
    <row r="6" spans="1:23" x14ac:dyDescent="0.35">
      <c r="B6" s="71"/>
      <c r="C6" s="404">
        <v>110220</v>
      </c>
      <c r="D6" s="472"/>
      <c r="E6" t="s">
        <v>66</v>
      </c>
      <c r="F6" t="s">
        <v>67</v>
      </c>
      <c r="G6" t="s">
        <v>85</v>
      </c>
      <c r="H6" t="s">
        <v>69</v>
      </c>
      <c r="I6" t="s">
        <v>86</v>
      </c>
      <c r="J6" s="472"/>
      <c r="K6" t="s">
        <v>71</v>
      </c>
      <c r="L6" t="s">
        <v>67</v>
      </c>
      <c r="M6" t="s">
        <v>78</v>
      </c>
      <c r="S6" s="472"/>
      <c r="T6" t="s">
        <v>87</v>
      </c>
      <c r="U6" t="s">
        <v>73</v>
      </c>
      <c r="V6" t="s">
        <v>74</v>
      </c>
      <c r="W6" t="s">
        <v>88</v>
      </c>
    </row>
    <row r="7" spans="1:23" x14ac:dyDescent="0.35">
      <c r="B7" s="71"/>
      <c r="C7" s="404">
        <v>110230</v>
      </c>
      <c r="D7" s="472"/>
      <c r="E7" t="s">
        <v>66</v>
      </c>
      <c r="F7" t="s">
        <v>67</v>
      </c>
      <c r="G7" t="s">
        <v>89</v>
      </c>
      <c r="H7" t="s">
        <v>69</v>
      </c>
      <c r="I7" t="s">
        <v>90</v>
      </c>
      <c r="J7" s="472"/>
      <c r="K7" t="s">
        <v>71</v>
      </c>
      <c r="L7" t="s">
        <v>67</v>
      </c>
      <c r="M7" t="s">
        <v>78</v>
      </c>
      <c r="S7" s="472"/>
      <c r="T7" t="s">
        <v>87</v>
      </c>
      <c r="U7" t="s">
        <v>73</v>
      </c>
      <c r="V7" t="s">
        <v>74</v>
      </c>
      <c r="W7" t="s">
        <v>88</v>
      </c>
    </row>
    <row r="8" spans="1:23" x14ac:dyDescent="0.35">
      <c r="B8" s="71"/>
      <c r="C8" s="404">
        <v>110300</v>
      </c>
      <c r="D8" s="472"/>
      <c r="E8" t="s">
        <v>66</v>
      </c>
      <c r="F8" t="s">
        <v>67</v>
      </c>
      <c r="G8" t="s">
        <v>91</v>
      </c>
      <c r="H8" t="s">
        <v>69</v>
      </c>
      <c r="I8" t="s">
        <v>92</v>
      </c>
      <c r="J8" s="472"/>
      <c r="K8" t="s">
        <v>71</v>
      </c>
      <c r="L8" t="s">
        <v>67</v>
      </c>
      <c r="M8" t="s">
        <v>93</v>
      </c>
      <c r="S8" s="472"/>
      <c r="T8" t="s">
        <v>94</v>
      </c>
      <c r="U8" t="s">
        <v>73</v>
      </c>
      <c r="V8" t="s">
        <v>74</v>
      </c>
      <c r="W8" t="s">
        <v>95</v>
      </c>
    </row>
    <row r="9" spans="1:23" x14ac:dyDescent="0.35">
      <c r="B9" s="71"/>
      <c r="C9" s="404">
        <v>110310</v>
      </c>
      <c r="D9" s="472"/>
      <c r="E9" t="s">
        <v>66</v>
      </c>
      <c r="F9" t="s">
        <v>67</v>
      </c>
      <c r="G9" t="s">
        <v>96</v>
      </c>
      <c r="H9" t="s">
        <v>69</v>
      </c>
      <c r="I9" t="s">
        <v>97</v>
      </c>
      <c r="J9" s="472"/>
      <c r="K9" t="s">
        <v>71</v>
      </c>
      <c r="L9" t="s">
        <v>67</v>
      </c>
      <c r="M9" t="s">
        <v>93</v>
      </c>
      <c r="S9" s="472"/>
      <c r="T9" t="s">
        <v>98</v>
      </c>
      <c r="U9" t="s">
        <v>73</v>
      </c>
      <c r="V9" t="s">
        <v>74</v>
      </c>
      <c r="W9" t="s">
        <v>99</v>
      </c>
    </row>
    <row r="10" spans="1:23" x14ac:dyDescent="0.35">
      <c r="B10" s="71"/>
      <c r="C10" s="404">
        <v>110320</v>
      </c>
      <c r="D10" s="472"/>
      <c r="E10" t="s">
        <v>66</v>
      </c>
      <c r="F10" t="s">
        <v>67</v>
      </c>
      <c r="G10" t="s">
        <v>100</v>
      </c>
      <c r="H10" t="s">
        <v>69</v>
      </c>
      <c r="I10" t="s">
        <v>101</v>
      </c>
      <c r="J10" s="472"/>
      <c r="K10" t="s">
        <v>71</v>
      </c>
      <c r="L10" t="s">
        <v>67</v>
      </c>
      <c r="M10" t="s">
        <v>102</v>
      </c>
      <c r="S10" s="472"/>
      <c r="T10" t="s">
        <v>103</v>
      </c>
      <c r="U10" t="s">
        <v>73</v>
      </c>
      <c r="V10" t="s">
        <v>74</v>
      </c>
      <c r="W10" t="s">
        <v>104</v>
      </c>
    </row>
    <row r="11" spans="1:23" x14ac:dyDescent="0.35">
      <c r="B11" s="71"/>
      <c r="C11" s="404">
        <v>110400</v>
      </c>
      <c r="D11" s="472"/>
      <c r="E11" t="s">
        <v>66</v>
      </c>
      <c r="F11" t="s">
        <v>67</v>
      </c>
      <c r="G11" t="s">
        <v>105</v>
      </c>
      <c r="H11" t="s">
        <v>69</v>
      </c>
      <c r="I11" t="s">
        <v>106</v>
      </c>
      <c r="J11" s="472"/>
      <c r="K11" t="s">
        <v>71</v>
      </c>
      <c r="L11" t="s">
        <v>67</v>
      </c>
      <c r="M11" t="s">
        <v>78</v>
      </c>
      <c r="S11" s="472"/>
      <c r="T11" t="s">
        <v>107</v>
      </c>
      <c r="U11" t="s">
        <v>73</v>
      </c>
      <c r="V11" t="s">
        <v>74</v>
      </c>
      <c r="W11" t="s">
        <v>108</v>
      </c>
    </row>
    <row r="12" spans="1:23" x14ac:dyDescent="0.35">
      <c r="B12" s="71"/>
      <c r="C12" s="404">
        <v>110410</v>
      </c>
      <c r="E12" t="s">
        <v>66</v>
      </c>
      <c r="F12" t="s">
        <v>67</v>
      </c>
      <c r="G12" t="s">
        <v>109</v>
      </c>
      <c r="H12" t="s">
        <v>69</v>
      </c>
      <c r="I12" t="s">
        <v>110</v>
      </c>
      <c r="K12" t="s">
        <v>71</v>
      </c>
      <c r="L12" t="s">
        <v>67</v>
      </c>
      <c r="M12" t="s">
        <v>78</v>
      </c>
      <c r="T12" t="s">
        <v>111</v>
      </c>
      <c r="U12" t="s">
        <v>73</v>
      </c>
      <c r="V12" t="s">
        <v>74</v>
      </c>
      <c r="W12" t="s">
        <v>112</v>
      </c>
    </row>
    <row r="13" spans="1:23" x14ac:dyDescent="0.35">
      <c r="B13" s="71"/>
      <c r="C13" s="404">
        <v>110500</v>
      </c>
      <c r="E13" t="s">
        <v>66</v>
      </c>
      <c r="F13" t="s">
        <v>67</v>
      </c>
      <c r="G13" t="s">
        <v>113</v>
      </c>
      <c r="H13" t="s">
        <v>69</v>
      </c>
      <c r="I13" t="s">
        <v>114</v>
      </c>
      <c r="K13" t="s">
        <v>71</v>
      </c>
      <c r="L13" t="s">
        <v>67</v>
      </c>
      <c r="M13" t="s">
        <v>113</v>
      </c>
      <c r="T13" t="s">
        <v>115</v>
      </c>
      <c r="U13" t="s">
        <v>73</v>
      </c>
      <c r="V13" t="s">
        <v>74</v>
      </c>
      <c r="W13" t="s">
        <v>116</v>
      </c>
    </row>
    <row r="14" spans="1:23" x14ac:dyDescent="0.35">
      <c r="B14" s="71"/>
      <c r="C14" s="404">
        <v>110510</v>
      </c>
      <c r="E14" t="s">
        <v>66</v>
      </c>
      <c r="F14" t="s">
        <v>67</v>
      </c>
      <c r="G14" t="s">
        <v>117</v>
      </c>
      <c r="H14" t="s">
        <v>69</v>
      </c>
      <c r="I14" t="s">
        <v>118</v>
      </c>
      <c r="K14" t="s">
        <v>71</v>
      </c>
      <c r="L14" t="s">
        <v>67</v>
      </c>
      <c r="M14" t="s">
        <v>119</v>
      </c>
      <c r="T14" t="s">
        <v>120</v>
      </c>
      <c r="U14" t="s">
        <v>73</v>
      </c>
      <c r="V14" t="s">
        <v>74</v>
      </c>
      <c r="W14" t="s">
        <v>121</v>
      </c>
    </row>
    <row r="15" spans="1:23" x14ac:dyDescent="0.35">
      <c r="B15" s="71"/>
      <c r="C15" s="404">
        <v>110600</v>
      </c>
      <c r="E15" t="s">
        <v>66</v>
      </c>
      <c r="F15" t="s">
        <v>67</v>
      </c>
      <c r="G15" t="s">
        <v>122</v>
      </c>
      <c r="H15" t="s">
        <v>69</v>
      </c>
      <c r="I15" t="s">
        <v>123</v>
      </c>
      <c r="K15" t="s">
        <v>71</v>
      </c>
      <c r="L15" t="s">
        <v>67</v>
      </c>
      <c r="M15" t="s">
        <v>124</v>
      </c>
      <c r="T15" t="s">
        <v>125</v>
      </c>
      <c r="U15" t="s">
        <v>73</v>
      </c>
      <c r="V15" t="s">
        <v>74</v>
      </c>
      <c r="W15" t="s">
        <v>126</v>
      </c>
    </row>
    <row r="16" spans="1:23" x14ac:dyDescent="0.35">
      <c r="B16" s="71"/>
      <c r="C16" s="404">
        <v>110610</v>
      </c>
      <c r="E16" t="s">
        <v>66</v>
      </c>
      <c r="F16" t="s">
        <v>67</v>
      </c>
      <c r="G16" t="s">
        <v>127</v>
      </c>
      <c r="H16" t="s">
        <v>69</v>
      </c>
      <c r="I16" t="s">
        <v>128</v>
      </c>
      <c r="K16" t="s">
        <v>71</v>
      </c>
      <c r="L16" t="s">
        <v>67</v>
      </c>
      <c r="M16" t="s">
        <v>129</v>
      </c>
      <c r="T16" t="s">
        <v>130</v>
      </c>
      <c r="U16" t="s">
        <v>73</v>
      </c>
      <c r="V16" t="s">
        <v>74</v>
      </c>
      <c r="W16" t="s">
        <v>131</v>
      </c>
    </row>
    <row r="17" spans="2:23" x14ac:dyDescent="0.35">
      <c r="B17" s="71"/>
      <c r="C17" s="404">
        <v>110900</v>
      </c>
      <c r="E17" t="s">
        <v>66</v>
      </c>
      <c r="F17" t="s">
        <v>67</v>
      </c>
      <c r="G17" t="s">
        <v>132</v>
      </c>
      <c r="H17" t="s">
        <v>69</v>
      </c>
      <c r="I17" t="s">
        <v>133</v>
      </c>
      <c r="K17" t="s">
        <v>71</v>
      </c>
      <c r="L17" t="s">
        <v>67</v>
      </c>
      <c r="M17" t="s">
        <v>134</v>
      </c>
      <c r="T17" t="s">
        <v>135</v>
      </c>
      <c r="U17" t="s">
        <v>73</v>
      </c>
      <c r="V17" t="s">
        <v>74</v>
      </c>
      <c r="W17" t="s">
        <v>75</v>
      </c>
    </row>
    <row r="18" spans="2:23" x14ac:dyDescent="0.35">
      <c r="B18" s="71"/>
      <c r="C18" s="404">
        <v>110910</v>
      </c>
      <c r="E18" t="s">
        <v>66</v>
      </c>
      <c r="F18" t="s">
        <v>67</v>
      </c>
      <c r="G18" t="s">
        <v>136</v>
      </c>
      <c r="H18" t="s">
        <v>69</v>
      </c>
      <c r="I18" t="s">
        <v>137</v>
      </c>
      <c r="K18" t="s">
        <v>71</v>
      </c>
      <c r="L18" t="s">
        <v>67</v>
      </c>
      <c r="M18" t="s">
        <v>138</v>
      </c>
      <c r="T18" t="s">
        <v>139</v>
      </c>
      <c r="U18" t="s">
        <v>73</v>
      </c>
      <c r="V18" t="s">
        <v>74</v>
      </c>
      <c r="W18" t="s">
        <v>140</v>
      </c>
    </row>
    <row r="19" spans="2:23" x14ac:dyDescent="0.35">
      <c r="B19" s="71"/>
      <c r="C19" s="404">
        <v>110920</v>
      </c>
      <c r="E19" t="s">
        <v>66</v>
      </c>
      <c r="F19" t="s">
        <v>67</v>
      </c>
      <c r="G19" t="s">
        <v>141</v>
      </c>
      <c r="H19" t="s">
        <v>69</v>
      </c>
      <c r="I19" t="s">
        <v>142</v>
      </c>
      <c r="K19" t="s">
        <v>71</v>
      </c>
      <c r="L19" t="s">
        <v>67</v>
      </c>
      <c r="M19" t="s">
        <v>615</v>
      </c>
      <c r="T19" t="s">
        <v>143</v>
      </c>
      <c r="U19" t="s">
        <v>73</v>
      </c>
      <c r="V19" t="s">
        <v>74</v>
      </c>
      <c r="W19" t="s">
        <v>144</v>
      </c>
    </row>
    <row r="20" spans="2:23" x14ac:dyDescent="0.35">
      <c r="B20" s="71"/>
      <c r="C20" s="404">
        <v>110930</v>
      </c>
      <c r="E20" t="s">
        <v>66</v>
      </c>
      <c r="F20" t="s">
        <v>67</v>
      </c>
      <c r="G20" t="s">
        <v>145</v>
      </c>
      <c r="H20" t="s">
        <v>69</v>
      </c>
      <c r="I20" t="s">
        <v>146</v>
      </c>
      <c r="K20" t="s">
        <v>71</v>
      </c>
      <c r="L20" t="s">
        <v>67</v>
      </c>
      <c r="M20" t="s">
        <v>147</v>
      </c>
      <c r="T20" t="s">
        <v>148</v>
      </c>
      <c r="U20" t="s">
        <v>73</v>
      </c>
      <c r="V20" t="s">
        <v>74</v>
      </c>
      <c r="W20" t="s">
        <v>104</v>
      </c>
    </row>
    <row r="21" spans="2:23" x14ac:dyDescent="0.35">
      <c r="B21" s="71"/>
      <c r="C21" s="404">
        <v>110940</v>
      </c>
      <c r="E21" t="s">
        <v>66</v>
      </c>
      <c r="F21" t="s">
        <v>67</v>
      </c>
      <c r="G21" t="s">
        <v>149</v>
      </c>
      <c r="H21" t="s">
        <v>69</v>
      </c>
      <c r="I21" t="s">
        <v>150</v>
      </c>
      <c r="K21" t="s">
        <v>71</v>
      </c>
      <c r="L21" t="s">
        <v>67</v>
      </c>
      <c r="M21" t="s">
        <v>147</v>
      </c>
      <c r="T21" t="s">
        <v>151</v>
      </c>
      <c r="U21" t="s">
        <v>73</v>
      </c>
      <c r="V21" t="s">
        <v>74</v>
      </c>
      <c r="W21" t="s">
        <v>152</v>
      </c>
    </row>
    <row r="22" spans="2:23" x14ac:dyDescent="0.35">
      <c r="B22" s="71"/>
      <c r="C22" s="404">
        <v>115100</v>
      </c>
      <c r="E22" t="s">
        <v>66</v>
      </c>
      <c r="F22" t="s">
        <v>153</v>
      </c>
      <c r="G22" t="s">
        <v>68</v>
      </c>
      <c r="H22" t="s">
        <v>69</v>
      </c>
      <c r="I22" t="s">
        <v>154</v>
      </c>
      <c r="K22" t="s">
        <v>71</v>
      </c>
      <c r="L22" t="s">
        <v>153</v>
      </c>
      <c r="M22" t="s">
        <v>68</v>
      </c>
      <c r="T22" t="s">
        <v>72</v>
      </c>
      <c r="U22" t="s">
        <v>73</v>
      </c>
      <c r="V22" t="s">
        <v>74</v>
      </c>
      <c r="W22" t="s">
        <v>75</v>
      </c>
    </row>
    <row r="23" spans="2:23" x14ac:dyDescent="0.35">
      <c r="B23" s="71"/>
      <c r="C23" s="404">
        <v>115200</v>
      </c>
      <c r="E23" t="s">
        <v>66</v>
      </c>
      <c r="F23" t="s">
        <v>153</v>
      </c>
      <c r="G23" t="s">
        <v>76</v>
      </c>
      <c r="H23" t="s">
        <v>69</v>
      </c>
      <c r="I23" t="s">
        <v>155</v>
      </c>
      <c r="K23" t="s">
        <v>71</v>
      </c>
      <c r="L23" t="s">
        <v>153</v>
      </c>
      <c r="M23" t="s">
        <v>78</v>
      </c>
      <c r="T23" t="s">
        <v>79</v>
      </c>
      <c r="U23" t="s">
        <v>73</v>
      </c>
      <c r="V23" t="s">
        <v>74</v>
      </c>
      <c r="W23" t="s">
        <v>80</v>
      </c>
    </row>
    <row r="24" spans="2:23" x14ac:dyDescent="0.35">
      <c r="B24" s="71"/>
      <c r="C24" s="404">
        <v>115210</v>
      </c>
      <c r="E24" t="s">
        <v>66</v>
      </c>
      <c r="F24" t="s">
        <v>153</v>
      </c>
      <c r="G24" t="s">
        <v>81</v>
      </c>
      <c r="H24" t="s">
        <v>69</v>
      </c>
      <c r="I24" t="s">
        <v>156</v>
      </c>
      <c r="K24" t="s">
        <v>71</v>
      </c>
      <c r="L24" t="s">
        <v>153</v>
      </c>
      <c r="M24" t="s">
        <v>78</v>
      </c>
      <c r="T24" t="s">
        <v>83</v>
      </c>
      <c r="U24" t="s">
        <v>73</v>
      </c>
      <c r="V24" t="s">
        <v>74</v>
      </c>
      <c r="W24" t="s">
        <v>84</v>
      </c>
    </row>
    <row r="25" spans="2:23" x14ac:dyDescent="0.35">
      <c r="B25" s="71"/>
      <c r="C25" s="404">
        <v>115220</v>
      </c>
      <c r="E25" t="s">
        <v>66</v>
      </c>
      <c r="F25" t="s">
        <v>153</v>
      </c>
      <c r="G25" t="s">
        <v>85</v>
      </c>
      <c r="H25" t="s">
        <v>69</v>
      </c>
      <c r="I25" t="s">
        <v>157</v>
      </c>
      <c r="K25" t="s">
        <v>71</v>
      </c>
      <c r="L25" t="s">
        <v>153</v>
      </c>
      <c r="M25" t="s">
        <v>78</v>
      </c>
      <c r="T25" t="s">
        <v>87</v>
      </c>
      <c r="U25" t="s">
        <v>73</v>
      </c>
      <c r="V25" t="s">
        <v>74</v>
      </c>
      <c r="W25" t="s">
        <v>88</v>
      </c>
    </row>
    <row r="26" spans="2:23" x14ac:dyDescent="0.35">
      <c r="B26" s="71"/>
      <c r="C26" s="404">
        <v>115230</v>
      </c>
      <c r="E26" t="s">
        <v>66</v>
      </c>
      <c r="F26" t="s">
        <v>153</v>
      </c>
      <c r="G26" t="s">
        <v>89</v>
      </c>
      <c r="H26" t="s">
        <v>69</v>
      </c>
      <c r="I26" t="s">
        <v>158</v>
      </c>
      <c r="K26" t="s">
        <v>71</v>
      </c>
      <c r="L26" t="s">
        <v>153</v>
      </c>
      <c r="M26" t="s">
        <v>78</v>
      </c>
      <c r="T26" t="s">
        <v>87</v>
      </c>
      <c r="U26" t="s">
        <v>73</v>
      </c>
      <c r="V26" t="s">
        <v>74</v>
      </c>
      <c r="W26" t="s">
        <v>88</v>
      </c>
    </row>
    <row r="27" spans="2:23" x14ac:dyDescent="0.35">
      <c r="B27" s="71"/>
      <c r="C27" s="404">
        <v>115300</v>
      </c>
      <c r="E27" t="s">
        <v>66</v>
      </c>
      <c r="F27" t="s">
        <v>153</v>
      </c>
      <c r="G27" t="s">
        <v>91</v>
      </c>
      <c r="H27" t="s">
        <v>69</v>
      </c>
      <c r="I27" t="s">
        <v>159</v>
      </c>
      <c r="K27" t="s">
        <v>71</v>
      </c>
      <c r="L27" t="s">
        <v>153</v>
      </c>
      <c r="M27" t="s">
        <v>93</v>
      </c>
      <c r="T27" t="s">
        <v>94</v>
      </c>
      <c r="U27" t="s">
        <v>73</v>
      </c>
      <c r="V27" t="s">
        <v>74</v>
      </c>
      <c r="W27" t="s">
        <v>95</v>
      </c>
    </row>
    <row r="28" spans="2:23" x14ac:dyDescent="0.35">
      <c r="B28" s="71"/>
      <c r="C28" s="404">
        <v>115310</v>
      </c>
      <c r="E28" t="s">
        <v>66</v>
      </c>
      <c r="F28" t="s">
        <v>153</v>
      </c>
      <c r="G28" t="s">
        <v>96</v>
      </c>
      <c r="H28" t="s">
        <v>69</v>
      </c>
      <c r="I28" t="s">
        <v>160</v>
      </c>
      <c r="K28" t="s">
        <v>71</v>
      </c>
      <c r="L28" t="s">
        <v>153</v>
      </c>
      <c r="M28" t="s">
        <v>93</v>
      </c>
      <c r="T28" t="s">
        <v>98</v>
      </c>
      <c r="U28" t="s">
        <v>73</v>
      </c>
      <c r="V28" t="s">
        <v>74</v>
      </c>
      <c r="W28" t="s">
        <v>99</v>
      </c>
    </row>
    <row r="29" spans="2:23" x14ac:dyDescent="0.35">
      <c r="B29" s="71"/>
      <c r="C29" s="404">
        <v>115320</v>
      </c>
      <c r="E29" t="s">
        <v>66</v>
      </c>
      <c r="F29" t="s">
        <v>153</v>
      </c>
      <c r="G29" t="s">
        <v>100</v>
      </c>
      <c r="H29" t="s">
        <v>69</v>
      </c>
      <c r="I29" t="s">
        <v>161</v>
      </c>
      <c r="K29" t="s">
        <v>71</v>
      </c>
      <c r="L29" t="s">
        <v>153</v>
      </c>
      <c r="M29" t="s">
        <v>102</v>
      </c>
      <c r="T29" t="s">
        <v>103</v>
      </c>
      <c r="U29" t="s">
        <v>73</v>
      </c>
      <c r="V29" t="s">
        <v>74</v>
      </c>
      <c r="W29" t="s">
        <v>104</v>
      </c>
    </row>
    <row r="30" spans="2:23" x14ac:dyDescent="0.35">
      <c r="B30" s="71"/>
      <c r="C30" s="404">
        <v>115400</v>
      </c>
      <c r="E30" t="s">
        <v>66</v>
      </c>
      <c r="F30" t="s">
        <v>153</v>
      </c>
      <c r="G30" t="s">
        <v>105</v>
      </c>
      <c r="H30" t="s">
        <v>69</v>
      </c>
      <c r="I30" t="s">
        <v>162</v>
      </c>
      <c r="K30" t="s">
        <v>71</v>
      </c>
      <c r="L30" t="s">
        <v>153</v>
      </c>
      <c r="M30" t="s">
        <v>78</v>
      </c>
      <c r="T30" t="s">
        <v>107</v>
      </c>
      <c r="U30" t="s">
        <v>73</v>
      </c>
      <c r="V30" t="s">
        <v>74</v>
      </c>
      <c r="W30" t="s">
        <v>108</v>
      </c>
    </row>
    <row r="31" spans="2:23" x14ac:dyDescent="0.35">
      <c r="B31" s="71"/>
      <c r="C31" s="404">
        <v>115410</v>
      </c>
      <c r="E31" t="s">
        <v>66</v>
      </c>
      <c r="F31" t="s">
        <v>153</v>
      </c>
      <c r="G31" t="s">
        <v>109</v>
      </c>
      <c r="H31" t="s">
        <v>69</v>
      </c>
      <c r="I31" t="s">
        <v>163</v>
      </c>
      <c r="K31" t="s">
        <v>71</v>
      </c>
      <c r="L31" t="s">
        <v>153</v>
      </c>
      <c r="M31" t="s">
        <v>78</v>
      </c>
      <c r="T31" t="s">
        <v>111</v>
      </c>
      <c r="U31" t="s">
        <v>73</v>
      </c>
      <c r="V31" t="s">
        <v>74</v>
      </c>
      <c r="W31" t="s">
        <v>112</v>
      </c>
    </row>
    <row r="32" spans="2:23" x14ac:dyDescent="0.35">
      <c r="B32" s="71"/>
      <c r="C32" s="404">
        <v>115500</v>
      </c>
      <c r="E32" t="s">
        <v>66</v>
      </c>
      <c r="F32" t="s">
        <v>153</v>
      </c>
      <c r="G32" t="s">
        <v>113</v>
      </c>
      <c r="H32" t="s">
        <v>69</v>
      </c>
      <c r="I32" t="s">
        <v>164</v>
      </c>
      <c r="K32" t="s">
        <v>71</v>
      </c>
      <c r="L32" t="s">
        <v>153</v>
      </c>
      <c r="M32" t="s">
        <v>113</v>
      </c>
      <c r="T32" t="s">
        <v>115</v>
      </c>
      <c r="U32" t="s">
        <v>73</v>
      </c>
      <c r="V32" t="s">
        <v>74</v>
      </c>
      <c r="W32" t="s">
        <v>116</v>
      </c>
    </row>
    <row r="33" spans="2:23" x14ac:dyDescent="0.35">
      <c r="B33" s="71"/>
      <c r="C33" s="404">
        <v>115510</v>
      </c>
      <c r="E33" t="s">
        <v>66</v>
      </c>
      <c r="F33" t="s">
        <v>153</v>
      </c>
      <c r="G33" t="s">
        <v>117</v>
      </c>
      <c r="H33" t="s">
        <v>69</v>
      </c>
      <c r="I33" t="s">
        <v>165</v>
      </c>
      <c r="K33" t="s">
        <v>71</v>
      </c>
      <c r="L33" t="s">
        <v>153</v>
      </c>
      <c r="M33" t="s">
        <v>119</v>
      </c>
      <c r="T33" t="s">
        <v>120</v>
      </c>
      <c r="U33" t="s">
        <v>73</v>
      </c>
      <c r="V33" t="s">
        <v>74</v>
      </c>
      <c r="W33" t="s">
        <v>121</v>
      </c>
    </row>
    <row r="34" spans="2:23" x14ac:dyDescent="0.35">
      <c r="B34" s="71"/>
      <c r="C34" s="404">
        <v>115600</v>
      </c>
      <c r="E34" t="s">
        <v>66</v>
      </c>
      <c r="F34" t="s">
        <v>153</v>
      </c>
      <c r="G34" t="s">
        <v>122</v>
      </c>
      <c r="H34" t="s">
        <v>69</v>
      </c>
      <c r="I34" t="s">
        <v>166</v>
      </c>
      <c r="K34" t="s">
        <v>71</v>
      </c>
      <c r="L34" t="s">
        <v>153</v>
      </c>
      <c r="M34" t="s">
        <v>124</v>
      </c>
      <c r="T34" t="s">
        <v>125</v>
      </c>
      <c r="U34" t="s">
        <v>73</v>
      </c>
      <c r="V34" t="s">
        <v>74</v>
      </c>
      <c r="W34" t="s">
        <v>126</v>
      </c>
    </row>
    <row r="35" spans="2:23" x14ac:dyDescent="0.35">
      <c r="B35" s="71"/>
      <c r="C35" s="404">
        <v>115610</v>
      </c>
      <c r="E35" t="s">
        <v>66</v>
      </c>
      <c r="F35" t="s">
        <v>153</v>
      </c>
      <c r="G35" t="s">
        <v>127</v>
      </c>
      <c r="H35" t="s">
        <v>69</v>
      </c>
      <c r="I35" t="s">
        <v>167</v>
      </c>
      <c r="K35" t="s">
        <v>71</v>
      </c>
      <c r="L35" t="s">
        <v>153</v>
      </c>
      <c r="M35" t="s">
        <v>129</v>
      </c>
      <c r="T35" t="s">
        <v>130</v>
      </c>
      <c r="U35" t="s">
        <v>73</v>
      </c>
      <c r="V35" t="s">
        <v>74</v>
      </c>
      <c r="W35" t="s">
        <v>131</v>
      </c>
    </row>
    <row r="36" spans="2:23" x14ac:dyDescent="0.35">
      <c r="B36" s="71"/>
      <c r="C36" s="404">
        <v>115700</v>
      </c>
      <c r="E36" t="s">
        <v>66</v>
      </c>
      <c r="F36" t="s">
        <v>153</v>
      </c>
      <c r="G36" t="s">
        <v>134</v>
      </c>
      <c r="H36" t="s">
        <v>69</v>
      </c>
      <c r="I36" t="s">
        <v>168</v>
      </c>
      <c r="K36" t="s">
        <v>71</v>
      </c>
      <c r="L36" t="s">
        <v>153</v>
      </c>
      <c r="M36" t="s">
        <v>134</v>
      </c>
      <c r="T36" t="s">
        <v>169</v>
      </c>
      <c r="U36" t="s">
        <v>73</v>
      </c>
      <c r="V36" t="s">
        <v>74</v>
      </c>
      <c r="W36" t="s">
        <v>75</v>
      </c>
    </row>
    <row r="37" spans="2:23" x14ac:dyDescent="0.35">
      <c r="B37" s="71"/>
      <c r="C37" s="404">
        <v>115710</v>
      </c>
      <c r="E37" t="s">
        <v>66</v>
      </c>
      <c r="F37" t="s">
        <v>153</v>
      </c>
      <c r="G37" t="s">
        <v>170</v>
      </c>
      <c r="H37" t="s">
        <v>69</v>
      </c>
      <c r="I37" t="s">
        <v>171</v>
      </c>
      <c r="K37" t="s">
        <v>71</v>
      </c>
      <c r="L37" t="s">
        <v>153</v>
      </c>
      <c r="M37" t="s">
        <v>138</v>
      </c>
      <c r="T37" t="s">
        <v>172</v>
      </c>
      <c r="U37" t="s">
        <v>73</v>
      </c>
      <c r="V37" t="s">
        <v>74</v>
      </c>
      <c r="W37" t="s">
        <v>140</v>
      </c>
    </row>
    <row r="38" spans="2:23" x14ac:dyDescent="0.35">
      <c r="B38" s="71"/>
      <c r="C38" s="404">
        <v>115720</v>
      </c>
      <c r="E38" t="s">
        <v>66</v>
      </c>
      <c r="F38" t="s">
        <v>153</v>
      </c>
      <c r="G38" t="s">
        <v>173</v>
      </c>
      <c r="H38" t="s">
        <v>69</v>
      </c>
      <c r="I38" t="s">
        <v>174</v>
      </c>
      <c r="K38" t="s">
        <v>71</v>
      </c>
      <c r="L38" t="s">
        <v>153</v>
      </c>
      <c r="M38" t="s">
        <v>147</v>
      </c>
      <c r="T38" t="s">
        <v>175</v>
      </c>
      <c r="U38" t="s">
        <v>73</v>
      </c>
      <c r="V38" t="s">
        <v>74</v>
      </c>
      <c r="W38" t="s">
        <v>104</v>
      </c>
    </row>
    <row r="39" spans="2:23" x14ac:dyDescent="0.35">
      <c r="B39" s="71"/>
      <c r="C39" s="404">
        <v>115730</v>
      </c>
      <c r="E39" t="s">
        <v>66</v>
      </c>
      <c r="F39" t="s">
        <v>153</v>
      </c>
      <c r="G39" t="s">
        <v>176</v>
      </c>
      <c r="H39" t="s">
        <v>69</v>
      </c>
      <c r="I39" t="s">
        <v>177</v>
      </c>
      <c r="K39" t="s">
        <v>71</v>
      </c>
      <c r="L39" t="s">
        <v>153</v>
      </c>
      <c r="M39" t="s">
        <v>147</v>
      </c>
      <c r="N39" t="s">
        <v>615</v>
      </c>
      <c r="T39" t="s">
        <v>178</v>
      </c>
      <c r="U39" t="s">
        <v>73</v>
      </c>
      <c r="V39" t="s">
        <v>74</v>
      </c>
      <c r="W39" t="s">
        <v>152</v>
      </c>
    </row>
    <row r="40" spans="2:23" x14ac:dyDescent="0.35">
      <c r="B40" s="71"/>
      <c r="C40" s="404">
        <v>115740</v>
      </c>
      <c r="E40" t="s">
        <v>66</v>
      </c>
      <c r="F40" t="s">
        <v>153</v>
      </c>
      <c r="G40" t="s">
        <v>179</v>
      </c>
      <c r="H40" t="s">
        <v>69</v>
      </c>
      <c r="I40" t="s">
        <v>180</v>
      </c>
      <c r="K40" t="s">
        <v>71</v>
      </c>
      <c r="L40" t="s">
        <v>153</v>
      </c>
      <c r="M40" t="s">
        <v>615</v>
      </c>
      <c r="T40" t="s">
        <v>181</v>
      </c>
      <c r="U40" t="s">
        <v>73</v>
      </c>
      <c r="V40" t="s">
        <v>74</v>
      </c>
      <c r="W40" t="s">
        <v>182</v>
      </c>
    </row>
    <row r="41" spans="2:23" x14ac:dyDescent="0.35">
      <c r="B41" s="71"/>
      <c r="C41" s="404">
        <v>115750</v>
      </c>
      <c r="E41" t="s">
        <v>66</v>
      </c>
      <c r="F41" t="s">
        <v>153</v>
      </c>
      <c r="G41" t="s">
        <v>183</v>
      </c>
      <c r="H41" t="s">
        <v>69</v>
      </c>
      <c r="I41" t="s">
        <v>184</v>
      </c>
      <c r="K41" t="s">
        <v>71</v>
      </c>
      <c r="L41" t="s">
        <v>153</v>
      </c>
      <c r="M41" t="s">
        <v>185</v>
      </c>
      <c r="T41" t="s">
        <v>186</v>
      </c>
      <c r="U41" t="s">
        <v>73</v>
      </c>
      <c r="V41" t="s">
        <v>74</v>
      </c>
      <c r="W41" t="s">
        <v>131</v>
      </c>
    </row>
    <row r="42" spans="2:23" x14ac:dyDescent="0.35">
      <c r="B42" s="71"/>
      <c r="C42" s="404">
        <v>115760</v>
      </c>
      <c r="E42" t="s">
        <v>66</v>
      </c>
      <c r="F42" t="s">
        <v>153</v>
      </c>
      <c r="G42" t="s">
        <v>187</v>
      </c>
      <c r="H42" t="s">
        <v>69</v>
      </c>
      <c r="I42" t="s">
        <v>188</v>
      </c>
      <c r="K42" t="s">
        <v>71</v>
      </c>
      <c r="L42" t="s">
        <v>153</v>
      </c>
      <c r="M42" t="s">
        <v>189</v>
      </c>
      <c r="T42" t="s">
        <v>190</v>
      </c>
      <c r="U42" t="s">
        <v>73</v>
      </c>
      <c r="V42" t="s">
        <v>74</v>
      </c>
      <c r="W42" t="s">
        <v>126</v>
      </c>
    </row>
    <row r="43" spans="2:23" x14ac:dyDescent="0.35">
      <c r="B43" s="71"/>
      <c r="C43" s="404">
        <v>115900</v>
      </c>
      <c r="E43" t="s">
        <v>66</v>
      </c>
      <c r="F43" t="s">
        <v>153</v>
      </c>
      <c r="G43" t="s">
        <v>132</v>
      </c>
      <c r="H43" t="s">
        <v>69</v>
      </c>
      <c r="I43" t="s">
        <v>191</v>
      </c>
      <c r="K43" t="s">
        <v>71</v>
      </c>
      <c r="L43" t="s">
        <v>153</v>
      </c>
      <c r="M43" t="s">
        <v>192</v>
      </c>
      <c r="T43" t="s">
        <v>135</v>
      </c>
      <c r="U43" t="s">
        <v>73</v>
      </c>
      <c r="V43" t="s">
        <v>74</v>
      </c>
      <c r="W43" t="s">
        <v>75</v>
      </c>
    </row>
    <row r="44" spans="2:23" x14ac:dyDescent="0.35">
      <c r="B44" s="71"/>
      <c r="C44" s="404">
        <v>115910</v>
      </c>
      <c r="E44" t="s">
        <v>66</v>
      </c>
      <c r="F44" t="s">
        <v>153</v>
      </c>
      <c r="G44" t="s">
        <v>136</v>
      </c>
      <c r="H44" t="s">
        <v>69</v>
      </c>
      <c r="I44" t="s">
        <v>193</v>
      </c>
      <c r="K44" t="s">
        <v>71</v>
      </c>
      <c r="L44" t="s">
        <v>153</v>
      </c>
      <c r="M44" t="s">
        <v>194</v>
      </c>
      <c r="T44" t="s">
        <v>139</v>
      </c>
      <c r="U44" t="s">
        <v>73</v>
      </c>
      <c r="V44" t="s">
        <v>74</v>
      </c>
      <c r="W44" t="s">
        <v>140</v>
      </c>
    </row>
    <row r="45" spans="2:23" x14ac:dyDescent="0.35">
      <c r="B45" s="71"/>
      <c r="C45" s="404">
        <v>115920</v>
      </c>
      <c r="E45" t="s">
        <v>66</v>
      </c>
      <c r="F45" t="s">
        <v>153</v>
      </c>
      <c r="G45" t="s">
        <v>141</v>
      </c>
      <c r="H45" t="s">
        <v>69</v>
      </c>
      <c r="I45" t="s">
        <v>195</v>
      </c>
      <c r="K45" t="s">
        <v>71</v>
      </c>
      <c r="L45" t="s">
        <v>153</v>
      </c>
      <c r="M45" t="s">
        <v>192</v>
      </c>
      <c r="T45" t="s">
        <v>143</v>
      </c>
      <c r="U45" t="s">
        <v>73</v>
      </c>
      <c r="V45" t="s">
        <v>74</v>
      </c>
      <c r="W45" t="s">
        <v>144</v>
      </c>
    </row>
    <row r="46" spans="2:23" x14ac:dyDescent="0.35">
      <c r="B46" s="71"/>
      <c r="C46" s="404">
        <v>115930</v>
      </c>
      <c r="E46" t="s">
        <v>66</v>
      </c>
      <c r="F46" t="s">
        <v>153</v>
      </c>
      <c r="G46" t="s">
        <v>145</v>
      </c>
      <c r="H46" t="s">
        <v>69</v>
      </c>
      <c r="I46" t="s">
        <v>196</v>
      </c>
      <c r="K46" t="s">
        <v>71</v>
      </c>
      <c r="L46" t="s">
        <v>153</v>
      </c>
      <c r="M46" t="s">
        <v>192</v>
      </c>
      <c r="T46" t="s">
        <v>148</v>
      </c>
      <c r="U46" t="s">
        <v>73</v>
      </c>
      <c r="V46" t="s">
        <v>74</v>
      </c>
      <c r="W46" t="s">
        <v>104</v>
      </c>
    </row>
    <row r="47" spans="2:23" x14ac:dyDescent="0.35">
      <c r="B47" s="71"/>
      <c r="C47" s="404">
        <v>115940</v>
      </c>
      <c r="E47" t="s">
        <v>66</v>
      </c>
      <c r="F47" t="s">
        <v>153</v>
      </c>
      <c r="G47" t="s">
        <v>149</v>
      </c>
      <c r="H47" t="s">
        <v>69</v>
      </c>
      <c r="I47" t="s">
        <v>197</v>
      </c>
      <c r="K47" t="s">
        <v>71</v>
      </c>
      <c r="L47" t="s">
        <v>153</v>
      </c>
      <c r="M47" t="s">
        <v>192</v>
      </c>
      <c r="T47" t="s">
        <v>151</v>
      </c>
      <c r="U47" t="s">
        <v>73</v>
      </c>
      <c r="V47" t="s">
        <v>74</v>
      </c>
      <c r="W47" t="s">
        <v>152</v>
      </c>
    </row>
    <row r="48" spans="2:23" x14ac:dyDescent="0.35">
      <c r="B48" s="71"/>
      <c r="C48" s="404">
        <v>120100</v>
      </c>
      <c r="E48" t="s">
        <v>66</v>
      </c>
      <c r="F48" t="s">
        <v>198</v>
      </c>
      <c r="G48" t="s">
        <v>68</v>
      </c>
      <c r="H48" t="s">
        <v>69</v>
      </c>
      <c r="I48" t="s">
        <v>199</v>
      </c>
      <c r="K48" t="s">
        <v>200</v>
      </c>
      <c r="L48" t="s">
        <v>198</v>
      </c>
      <c r="M48" t="s">
        <v>68</v>
      </c>
      <c r="T48" t="s">
        <v>201</v>
      </c>
      <c r="U48" t="s">
        <v>73</v>
      </c>
      <c r="V48" t="s">
        <v>202</v>
      </c>
      <c r="W48" t="s">
        <v>75</v>
      </c>
    </row>
    <row r="49" spans="2:23" x14ac:dyDescent="0.35">
      <c r="B49" s="71"/>
      <c r="C49" s="404">
        <v>120200</v>
      </c>
      <c r="E49" t="s">
        <v>66</v>
      </c>
      <c r="F49" t="s">
        <v>198</v>
      </c>
      <c r="G49" t="s">
        <v>76</v>
      </c>
      <c r="H49" t="s">
        <v>69</v>
      </c>
      <c r="I49" t="s">
        <v>203</v>
      </c>
      <c r="K49" t="s">
        <v>200</v>
      </c>
      <c r="L49" t="s">
        <v>198</v>
      </c>
      <c r="M49" t="s">
        <v>78</v>
      </c>
      <c r="T49" t="s">
        <v>204</v>
      </c>
      <c r="U49" t="s">
        <v>73</v>
      </c>
      <c r="V49" t="s">
        <v>202</v>
      </c>
      <c r="W49" t="s">
        <v>80</v>
      </c>
    </row>
    <row r="50" spans="2:23" x14ac:dyDescent="0.35">
      <c r="B50" s="71"/>
      <c r="C50" s="404">
        <v>120210</v>
      </c>
      <c r="E50" t="s">
        <v>66</v>
      </c>
      <c r="F50" t="s">
        <v>198</v>
      </c>
      <c r="G50" t="s">
        <v>81</v>
      </c>
      <c r="H50" t="s">
        <v>69</v>
      </c>
      <c r="I50" t="s">
        <v>205</v>
      </c>
      <c r="K50" t="s">
        <v>200</v>
      </c>
      <c r="L50" t="s">
        <v>198</v>
      </c>
      <c r="M50" t="s">
        <v>78</v>
      </c>
      <c r="T50" t="s">
        <v>206</v>
      </c>
      <c r="U50" t="s">
        <v>73</v>
      </c>
      <c r="V50" t="s">
        <v>202</v>
      </c>
      <c r="W50" t="s">
        <v>84</v>
      </c>
    </row>
    <row r="51" spans="2:23" x14ac:dyDescent="0.35">
      <c r="B51" s="71"/>
      <c r="C51" s="404">
        <v>120220</v>
      </c>
      <c r="E51" t="s">
        <v>66</v>
      </c>
      <c r="F51" t="s">
        <v>198</v>
      </c>
      <c r="G51" t="s">
        <v>85</v>
      </c>
      <c r="H51" t="s">
        <v>69</v>
      </c>
      <c r="I51" t="s">
        <v>207</v>
      </c>
      <c r="K51" t="s">
        <v>200</v>
      </c>
      <c r="L51" t="s">
        <v>198</v>
      </c>
      <c r="M51" t="s">
        <v>78</v>
      </c>
      <c r="T51" t="s">
        <v>208</v>
      </c>
      <c r="U51" t="s">
        <v>73</v>
      </c>
      <c r="V51" t="s">
        <v>202</v>
      </c>
      <c r="W51" t="s">
        <v>88</v>
      </c>
    </row>
    <row r="52" spans="2:23" x14ac:dyDescent="0.35">
      <c r="B52" s="71"/>
      <c r="C52" s="404">
        <v>120230</v>
      </c>
      <c r="E52" t="s">
        <v>66</v>
      </c>
      <c r="F52" t="s">
        <v>198</v>
      </c>
      <c r="G52" t="s">
        <v>89</v>
      </c>
      <c r="H52" t="s">
        <v>69</v>
      </c>
      <c r="I52" t="s">
        <v>209</v>
      </c>
      <c r="K52" t="s">
        <v>200</v>
      </c>
      <c r="L52" t="s">
        <v>198</v>
      </c>
      <c r="M52" t="s">
        <v>78</v>
      </c>
      <c r="T52" t="s">
        <v>208</v>
      </c>
      <c r="U52" t="s">
        <v>73</v>
      </c>
      <c r="V52" t="s">
        <v>202</v>
      </c>
      <c r="W52" t="s">
        <v>88</v>
      </c>
    </row>
    <row r="53" spans="2:23" x14ac:dyDescent="0.35">
      <c r="B53" s="71"/>
      <c r="C53" s="404">
        <v>120300</v>
      </c>
      <c r="E53" t="s">
        <v>66</v>
      </c>
      <c r="F53" t="s">
        <v>198</v>
      </c>
      <c r="G53" t="s">
        <v>91</v>
      </c>
      <c r="H53" t="s">
        <v>69</v>
      </c>
      <c r="I53" t="s">
        <v>210</v>
      </c>
      <c r="K53" t="s">
        <v>200</v>
      </c>
      <c r="L53" t="s">
        <v>198</v>
      </c>
      <c r="M53" t="s">
        <v>93</v>
      </c>
      <c r="T53" t="s">
        <v>211</v>
      </c>
      <c r="U53" t="s">
        <v>73</v>
      </c>
      <c r="V53" t="s">
        <v>202</v>
      </c>
      <c r="W53" t="s">
        <v>95</v>
      </c>
    </row>
    <row r="54" spans="2:23" x14ac:dyDescent="0.35">
      <c r="B54" s="71"/>
      <c r="C54" s="404">
        <v>120310</v>
      </c>
      <c r="E54" t="s">
        <v>66</v>
      </c>
      <c r="F54" t="s">
        <v>198</v>
      </c>
      <c r="G54" t="s">
        <v>96</v>
      </c>
      <c r="H54" t="s">
        <v>69</v>
      </c>
      <c r="I54" t="s">
        <v>212</v>
      </c>
      <c r="K54" t="s">
        <v>200</v>
      </c>
      <c r="L54" t="s">
        <v>198</v>
      </c>
      <c r="M54" t="s">
        <v>93</v>
      </c>
      <c r="T54" t="s">
        <v>213</v>
      </c>
      <c r="U54" t="s">
        <v>73</v>
      </c>
      <c r="V54" t="s">
        <v>202</v>
      </c>
      <c r="W54" t="s">
        <v>99</v>
      </c>
    </row>
    <row r="55" spans="2:23" x14ac:dyDescent="0.35">
      <c r="B55" s="71"/>
      <c r="C55" s="404">
        <v>120320</v>
      </c>
      <c r="E55" t="s">
        <v>66</v>
      </c>
      <c r="F55" t="s">
        <v>198</v>
      </c>
      <c r="G55" t="s">
        <v>100</v>
      </c>
      <c r="H55" t="s">
        <v>69</v>
      </c>
      <c r="I55" t="s">
        <v>214</v>
      </c>
      <c r="K55" t="s">
        <v>200</v>
      </c>
      <c r="L55" t="s">
        <v>198</v>
      </c>
      <c r="M55" t="s">
        <v>102</v>
      </c>
      <c r="T55" t="s">
        <v>215</v>
      </c>
      <c r="U55" t="s">
        <v>73</v>
      </c>
      <c r="V55" t="s">
        <v>202</v>
      </c>
      <c r="W55" t="s">
        <v>104</v>
      </c>
    </row>
    <row r="56" spans="2:23" x14ac:dyDescent="0.35">
      <c r="B56" s="71"/>
      <c r="C56" s="404">
        <v>120400</v>
      </c>
      <c r="E56" t="s">
        <v>66</v>
      </c>
      <c r="F56" t="s">
        <v>198</v>
      </c>
      <c r="G56" t="s">
        <v>105</v>
      </c>
      <c r="H56" t="s">
        <v>69</v>
      </c>
      <c r="I56" t="s">
        <v>216</v>
      </c>
      <c r="K56" t="s">
        <v>200</v>
      </c>
      <c r="L56" t="s">
        <v>198</v>
      </c>
      <c r="M56" t="s">
        <v>78</v>
      </c>
      <c r="T56" t="s">
        <v>217</v>
      </c>
      <c r="U56" t="s">
        <v>73</v>
      </c>
      <c r="V56" t="s">
        <v>202</v>
      </c>
      <c r="W56" t="s">
        <v>108</v>
      </c>
    </row>
    <row r="57" spans="2:23" x14ac:dyDescent="0.35">
      <c r="B57" s="71"/>
      <c r="C57" s="404">
        <v>120410</v>
      </c>
      <c r="E57" t="s">
        <v>66</v>
      </c>
      <c r="F57" t="s">
        <v>198</v>
      </c>
      <c r="G57" t="s">
        <v>109</v>
      </c>
      <c r="H57" t="s">
        <v>69</v>
      </c>
      <c r="I57" t="s">
        <v>218</v>
      </c>
      <c r="K57" t="s">
        <v>200</v>
      </c>
      <c r="L57" t="s">
        <v>198</v>
      </c>
      <c r="M57" t="s">
        <v>78</v>
      </c>
      <c r="T57" t="s">
        <v>219</v>
      </c>
      <c r="U57" t="s">
        <v>73</v>
      </c>
      <c r="V57" t="s">
        <v>202</v>
      </c>
      <c r="W57" t="s">
        <v>112</v>
      </c>
    </row>
    <row r="58" spans="2:23" x14ac:dyDescent="0.35">
      <c r="B58" s="71"/>
      <c r="C58" s="404">
        <v>120500</v>
      </c>
      <c r="E58" t="s">
        <v>66</v>
      </c>
      <c r="F58" t="s">
        <v>198</v>
      </c>
      <c r="G58" t="s">
        <v>113</v>
      </c>
      <c r="H58" t="s">
        <v>69</v>
      </c>
      <c r="I58" t="s">
        <v>220</v>
      </c>
      <c r="K58" t="s">
        <v>200</v>
      </c>
      <c r="L58" t="s">
        <v>198</v>
      </c>
      <c r="M58" t="s">
        <v>113</v>
      </c>
      <c r="T58" t="s">
        <v>221</v>
      </c>
      <c r="U58" t="s">
        <v>73</v>
      </c>
      <c r="V58" t="s">
        <v>202</v>
      </c>
      <c r="W58" t="s">
        <v>116</v>
      </c>
    </row>
    <row r="59" spans="2:23" x14ac:dyDescent="0.35">
      <c r="B59" s="71"/>
      <c r="C59" s="404">
        <v>120510</v>
      </c>
      <c r="E59" t="s">
        <v>66</v>
      </c>
      <c r="F59" t="s">
        <v>198</v>
      </c>
      <c r="G59" t="s">
        <v>117</v>
      </c>
      <c r="H59" t="s">
        <v>69</v>
      </c>
      <c r="I59" t="s">
        <v>222</v>
      </c>
      <c r="K59" t="s">
        <v>200</v>
      </c>
      <c r="L59" t="s">
        <v>198</v>
      </c>
      <c r="M59" t="s">
        <v>119</v>
      </c>
      <c r="T59" t="s">
        <v>223</v>
      </c>
      <c r="U59" t="s">
        <v>73</v>
      </c>
      <c r="V59" t="s">
        <v>202</v>
      </c>
      <c r="W59" t="s">
        <v>121</v>
      </c>
    </row>
    <row r="60" spans="2:23" x14ac:dyDescent="0.35">
      <c r="B60" s="71"/>
      <c r="C60" s="404">
        <v>120600</v>
      </c>
      <c r="E60" t="s">
        <v>66</v>
      </c>
      <c r="F60" t="s">
        <v>198</v>
      </c>
      <c r="G60" t="s">
        <v>122</v>
      </c>
      <c r="H60" t="s">
        <v>69</v>
      </c>
      <c r="I60" t="s">
        <v>224</v>
      </c>
      <c r="K60" t="s">
        <v>200</v>
      </c>
      <c r="L60" t="s">
        <v>198</v>
      </c>
      <c r="M60" t="s">
        <v>225</v>
      </c>
      <c r="T60" t="s">
        <v>226</v>
      </c>
      <c r="U60" t="s">
        <v>73</v>
      </c>
      <c r="V60" t="s">
        <v>202</v>
      </c>
      <c r="W60" t="s">
        <v>126</v>
      </c>
    </row>
    <row r="61" spans="2:23" x14ac:dyDescent="0.35">
      <c r="B61" s="71"/>
      <c r="C61" s="404">
        <v>120610</v>
      </c>
      <c r="E61" t="s">
        <v>66</v>
      </c>
      <c r="F61" t="s">
        <v>198</v>
      </c>
      <c r="G61" t="s">
        <v>127</v>
      </c>
      <c r="H61" t="s">
        <v>69</v>
      </c>
      <c r="I61" t="s">
        <v>227</v>
      </c>
      <c r="K61" t="s">
        <v>200</v>
      </c>
      <c r="L61" t="s">
        <v>198</v>
      </c>
      <c r="M61" t="s">
        <v>129</v>
      </c>
      <c r="T61" t="s">
        <v>228</v>
      </c>
      <c r="U61" t="s">
        <v>73</v>
      </c>
      <c r="V61" t="s">
        <v>202</v>
      </c>
      <c r="W61" t="s">
        <v>131</v>
      </c>
    </row>
    <row r="62" spans="2:23" x14ac:dyDescent="0.35">
      <c r="B62" s="71"/>
      <c r="C62" s="452">
        <v>120900</v>
      </c>
      <c r="E62" t="s">
        <v>66</v>
      </c>
      <c r="F62" t="s">
        <v>198</v>
      </c>
      <c r="G62" t="s">
        <v>132</v>
      </c>
      <c r="H62" t="s">
        <v>69</v>
      </c>
      <c r="I62" t="s">
        <v>229</v>
      </c>
      <c r="K62" t="s">
        <v>200</v>
      </c>
      <c r="L62" t="s">
        <v>198</v>
      </c>
      <c r="M62" t="s">
        <v>134</v>
      </c>
      <c r="T62" t="s">
        <v>230</v>
      </c>
      <c r="U62" t="s">
        <v>73</v>
      </c>
      <c r="V62" t="s">
        <v>202</v>
      </c>
      <c r="W62" t="s">
        <v>75</v>
      </c>
    </row>
    <row r="63" spans="2:23" x14ac:dyDescent="0.35">
      <c r="B63" s="71"/>
      <c r="C63" s="452">
        <v>120910</v>
      </c>
      <c r="E63" t="s">
        <v>66</v>
      </c>
      <c r="F63" t="s">
        <v>198</v>
      </c>
      <c r="G63" t="s">
        <v>136</v>
      </c>
      <c r="H63" t="s">
        <v>69</v>
      </c>
      <c r="I63" t="s">
        <v>231</v>
      </c>
      <c r="K63" t="s">
        <v>200</v>
      </c>
      <c r="L63" t="s">
        <v>198</v>
      </c>
      <c r="M63" t="s">
        <v>194</v>
      </c>
      <c r="T63" t="s">
        <v>232</v>
      </c>
      <c r="U63" t="s">
        <v>73</v>
      </c>
      <c r="V63" t="s">
        <v>202</v>
      </c>
      <c r="W63" t="s">
        <v>140</v>
      </c>
    </row>
    <row r="64" spans="2:23" x14ac:dyDescent="0.35">
      <c r="B64" s="71"/>
      <c r="C64" s="404">
        <v>120920</v>
      </c>
      <c r="E64" t="s">
        <v>66</v>
      </c>
      <c r="F64" t="s">
        <v>198</v>
      </c>
      <c r="G64" t="s">
        <v>141</v>
      </c>
      <c r="H64" t="s">
        <v>69</v>
      </c>
      <c r="I64" t="s">
        <v>233</v>
      </c>
      <c r="K64" t="s">
        <v>200</v>
      </c>
      <c r="L64" t="s">
        <v>198</v>
      </c>
      <c r="M64" t="s">
        <v>192</v>
      </c>
      <c r="T64" t="s">
        <v>234</v>
      </c>
      <c r="U64" t="s">
        <v>73</v>
      </c>
      <c r="V64" t="s">
        <v>202</v>
      </c>
      <c r="W64" t="s">
        <v>144</v>
      </c>
    </row>
    <row r="65" spans="2:23" x14ac:dyDescent="0.35">
      <c r="B65" s="71"/>
      <c r="C65" s="404">
        <v>120930</v>
      </c>
      <c r="E65" t="s">
        <v>66</v>
      </c>
      <c r="F65" t="s">
        <v>198</v>
      </c>
      <c r="G65" t="s">
        <v>145</v>
      </c>
      <c r="H65" t="s">
        <v>69</v>
      </c>
      <c r="I65" t="s">
        <v>235</v>
      </c>
      <c r="K65" t="s">
        <v>200</v>
      </c>
      <c r="L65" t="s">
        <v>198</v>
      </c>
      <c r="M65" t="s">
        <v>192</v>
      </c>
      <c r="T65" t="s">
        <v>236</v>
      </c>
      <c r="U65" t="s">
        <v>73</v>
      </c>
      <c r="V65" t="s">
        <v>202</v>
      </c>
      <c r="W65" t="s">
        <v>104</v>
      </c>
    </row>
    <row r="66" spans="2:23" x14ac:dyDescent="0.35">
      <c r="B66" s="71"/>
      <c r="C66" s="404">
        <v>120940</v>
      </c>
      <c r="E66" t="s">
        <v>66</v>
      </c>
      <c r="F66" t="s">
        <v>198</v>
      </c>
      <c r="G66" t="s">
        <v>149</v>
      </c>
      <c r="H66" t="s">
        <v>69</v>
      </c>
      <c r="I66" t="s">
        <v>237</v>
      </c>
      <c r="K66" t="s">
        <v>200</v>
      </c>
      <c r="L66" t="s">
        <v>198</v>
      </c>
      <c r="M66" t="s">
        <v>192</v>
      </c>
      <c r="T66" t="s">
        <v>238</v>
      </c>
      <c r="U66" t="s">
        <v>73</v>
      </c>
      <c r="V66" t="s">
        <v>202</v>
      </c>
      <c r="W66" t="s">
        <v>152</v>
      </c>
    </row>
    <row r="67" spans="2:23" x14ac:dyDescent="0.35">
      <c r="B67" s="71"/>
      <c r="C67" s="452">
        <v>125100</v>
      </c>
      <c r="E67" t="s">
        <v>66</v>
      </c>
      <c r="F67" t="s">
        <v>239</v>
      </c>
      <c r="G67" t="s">
        <v>68</v>
      </c>
      <c r="H67" t="s">
        <v>69</v>
      </c>
      <c r="I67" t="s">
        <v>240</v>
      </c>
      <c r="K67" t="s">
        <v>200</v>
      </c>
      <c r="L67" t="s">
        <v>239</v>
      </c>
      <c r="M67" t="s">
        <v>68</v>
      </c>
      <c r="T67" t="s">
        <v>201</v>
      </c>
      <c r="U67" t="s">
        <v>73</v>
      </c>
      <c r="V67" t="s">
        <v>202</v>
      </c>
      <c r="W67" t="s">
        <v>75</v>
      </c>
    </row>
    <row r="68" spans="2:23" x14ac:dyDescent="0.35">
      <c r="B68" s="71"/>
      <c r="C68" s="404">
        <v>125200</v>
      </c>
      <c r="E68" t="s">
        <v>66</v>
      </c>
      <c r="F68" t="s">
        <v>239</v>
      </c>
      <c r="G68" t="s">
        <v>76</v>
      </c>
      <c r="H68" t="s">
        <v>69</v>
      </c>
      <c r="I68" t="s">
        <v>241</v>
      </c>
      <c r="K68" t="s">
        <v>200</v>
      </c>
      <c r="L68" t="s">
        <v>239</v>
      </c>
      <c r="M68" t="s">
        <v>78</v>
      </c>
      <c r="T68" t="s">
        <v>204</v>
      </c>
      <c r="U68" t="s">
        <v>73</v>
      </c>
      <c r="V68" t="s">
        <v>202</v>
      </c>
      <c r="W68" t="s">
        <v>80</v>
      </c>
    </row>
    <row r="69" spans="2:23" x14ac:dyDescent="0.35">
      <c r="B69" s="71"/>
      <c r="C69" s="404">
        <v>125210</v>
      </c>
      <c r="E69" t="s">
        <v>66</v>
      </c>
      <c r="F69" t="s">
        <v>239</v>
      </c>
      <c r="G69" t="s">
        <v>81</v>
      </c>
      <c r="H69" t="s">
        <v>69</v>
      </c>
      <c r="I69" t="s">
        <v>242</v>
      </c>
      <c r="K69" t="s">
        <v>200</v>
      </c>
      <c r="L69" t="s">
        <v>239</v>
      </c>
      <c r="M69" t="s">
        <v>78</v>
      </c>
      <c r="T69" t="s">
        <v>206</v>
      </c>
      <c r="U69" t="s">
        <v>73</v>
      </c>
      <c r="V69" t="s">
        <v>202</v>
      </c>
      <c r="W69" t="s">
        <v>84</v>
      </c>
    </row>
    <row r="70" spans="2:23" x14ac:dyDescent="0.35">
      <c r="B70" s="71"/>
      <c r="C70" s="404">
        <v>125220</v>
      </c>
      <c r="E70" t="s">
        <v>66</v>
      </c>
      <c r="F70" t="s">
        <v>239</v>
      </c>
      <c r="G70" t="s">
        <v>85</v>
      </c>
      <c r="H70" t="s">
        <v>69</v>
      </c>
      <c r="I70" t="s">
        <v>243</v>
      </c>
      <c r="K70" t="s">
        <v>200</v>
      </c>
      <c r="L70" t="s">
        <v>239</v>
      </c>
      <c r="M70" t="s">
        <v>78</v>
      </c>
      <c r="T70" t="s">
        <v>208</v>
      </c>
      <c r="U70" t="s">
        <v>73</v>
      </c>
      <c r="V70" t="s">
        <v>202</v>
      </c>
      <c r="W70" t="s">
        <v>88</v>
      </c>
    </row>
    <row r="71" spans="2:23" x14ac:dyDescent="0.35">
      <c r="B71" s="71"/>
      <c r="C71" s="404">
        <v>125230</v>
      </c>
      <c r="E71" t="s">
        <v>66</v>
      </c>
      <c r="F71" t="s">
        <v>239</v>
      </c>
      <c r="G71" t="s">
        <v>89</v>
      </c>
      <c r="H71" t="s">
        <v>69</v>
      </c>
      <c r="I71" t="s">
        <v>244</v>
      </c>
      <c r="K71" t="s">
        <v>200</v>
      </c>
      <c r="L71" t="s">
        <v>239</v>
      </c>
      <c r="M71" t="s">
        <v>78</v>
      </c>
      <c r="T71" t="s">
        <v>208</v>
      </c>
      <c r="U71" t="s">
        <v>73</v>
      </c>
      <c r="V71" t="s">
        <v>202</v>
      </c>
      <c r="W71" t="s">
        <v>88</v>
      </c>
    </row>
    <row r="72" spans="2:23" x14ac:dyDescent="0.35">
      <c r="B72" s="71"/>
      <c r="C72" s="404">
        <v>125300</v>
      </c>
      <c r="E72" t="s">
        <v>66</v>
      </c>
      <c r="F72" t="s">
        <v>239</v>
      </c>
      <c r="G72" t="s">
        <v>91</v>
      </c>
      <c r="H72" t="s">
        <v>69</v>
      </c>
      <c r="I72" t="s">
        <v>245</v>
      </c>
      <c r="K72" t="s">
        <v>200</v>
      </c>
      <c r="L72" t="s">
        <v>239</v>
      </c>
      <c r="M72" t="s">
        <v>93</v>
      </c>
      <c r="T72" t="s">
        <v>211</v>
      </c>
      <c r="U72" t="s">
        <v>73</v>
      </c>
      <c r="V72" t="s">
        <v>202</v>
      </c>
      <c r="W72" t="s">
        <v>95</v>
      </c>
    </row>
    <row r="73" spans="2:23" x14ac:dyDescent="0.35">
      <c r="B73" s="71"/>
      <c r="C73" s="404">
        <v>125310</v>
      </c>
      <c r="E73" t="s">
        <v>66</v>
      </c>
      <c r="F73" t="s">
        <v>239</v>
      </c>
      <c r="G73" t="s">
        <v>96</v>
      </c>
      <c r="H73" t="s">
        <v>69</v>
      </c>
      <c r="I73" t="s">
        <v>246</v>
      </c>
      <c r="K73" t="s">
        <v>200</v>
      </c>
      <c r="L73" t="s">
        <v>239</v>
      </c>
      <c r="M73" t="s">
        <v>93</v>
      </c>
      <c r="T73" t="s">
        <v>213</v>
      </c>
      <c r="U73" t="s">
        <v>73</v>
      </c>
      <c r="V73" t="s">
        <v>202</v>
      </c>
      <c r="W73" t="s">
        <v>99</v>
      </c>
    </row>
    <row r="74" spans="2:23" x14ac:dyDescent="0.35">
      <c r="B74" s="71"/>
      <c r="C74" s="404">
        <v>125320</v>
      </c>
      <c r="E74" t="s">
        <v>66</v>
      </c>
      <c r="F74" t="s">
        <v>239</v>
      </c>
      <c r="G74" t="s">
        <v>100</v>
      </c>
      <c r="H74" t="s">
        <v>69</v>
      </c>
      <c r="I74" t="s">
        <v>247</v>
      </c>
      <c r="K74" t="s">
        <v>200</v>
      </c>
      <c r="L74" t="s">
        <v>239</v>
      </c>
      <c r="M74" t="s">
        <v>102</v>
      </c>
      <c r="T74" t="s">
        <v>215</v>
      </c>
      <c r="U74" t="s">
        <v>73</v>
      </c>
      <c r="V74" t="s">
        <v>202</v>
      </c>
      <c r="W74" t="s">
        <v>104</v>
      </c>
    </row>
    <row r="75" spans="2:23" x14ac:dyDescent="0.35">
      <c r="B75" s="71"/>
      <c r="C75" s="404">
        <v>125400</v>
      </c>
      <c r="E75" t="s">
        <v>66</v>
      </c>
      <c r="F75" t="s">
        <v>239</v>
      </c>
      <c r="G75" t="s">
        <v>105</v>
      </c>
      <c r="H75" t="s">
        <v>69</v>
      </c>
      <c r="I75" t="s">
        <v>248</v>
      </c>
      <c r="K75" t="s">
        <v>200</v>
      </c>
      <c r="L75" t="s">
        <v>239</v>
      </c>
      <c r="M75" t="s">
        <v>78</v>
      </c>
      <c r="T75" t="s">
        <v>217</v>
      </c>
      <c r="U75" t="s">
        <v>73</v>
      </c>
      <c r="V75" t="s">
        <v>202</v>
      </c>
      <c r="W75" t="s">
        <v>108</v>
      </c>
    </row>
    <row r="76" spans="2:23" x14ac:dyDescent="0.35">
      <c r="B76" s="71"/>
      <c r="C76" s="404">
        <v>125410</v>
      </c>
      <c r="E76" t="s">
        <v>66</v>
      </c>
      <c r="F76" t="s">
        <v>239</v>
      </c>
      <c r="G76" t="s">
        <v>109</v>
      </c>
      <c r="H76" t="s">
        <v>69</v>
      </c>
      <c r="I76" t="s">
        <v>249</v>
      </c>
      <c r="K76" t="s">
        <v>200</v>
      </c>
      <c r="L76" t="s">
        <v>239</v>
      </c>
      <c r="M76" t="s">
        <v>78</v>
      </c>
      <c r="T76" t="s">
        <v>219</v>
      </c>
      <c r="U76" t="s">
        <v>73</v>
      </c>
      <c r="V76" t="s">
        <v>202</v>
      </c>
      <c r="W76" t="s">
        <v>112</v>
      </c>
    </row>
    <row r="77" spans="2:23" x14ac:dyDescent="0.35">
      <c r="B77" s="71"/>
      <c r="C77" s="404">
        <v>125500</v>
      </c>
      <c r="E77" t="s">
        <v>66</v>
      </c>
      <c r="F77" t="s">
        <v>239</v>
      </c>
      <c r="G77" t="s">
        <v>113</v>
      </c>
      <c r="H77" t="s">
        <v>69</v>
      </c>
      <c r="I77" t="s">
        <v>250</v>
      </c>
      <c r="K77" t="s">
        <v>200</v>
      </c>
      <c r="L77" t="s">
        <v>239</v>
      </c>
      <c r="M77" t="s">
        <v>113</v>
      </c>
      <c r="T77" t="s">
        <v>221</v>
      </c>
      <c r="U77" t="s">
        <v>73</v>
      </c>
      <c r="V77" t="s">
        <v>202</v>
      </c>
      <c r="W77" t="s">
        <v>116</v>
      </c>
    </row>
    <row r="78" spans="2:23" x14ac:dyDescent="0.35">
      <c r="B78" s="71"/>
      <c r="C78" s="404">
        <v>125510</v>
      </c>
      <c r="E78" t="s">
        <v>66</v>
      </c>
      <c r="F78" t="s">
        <v>239</v>
      </c>
      <c r="G78" t="s">
        <v>117</v>
      </c>
      <c r="H78" t="s">
        <v>69</v>
      </c>
      <c r="I78" t="s">
        <v>251</v>
      </c>
      <c r="K78" t="s">
        <v>200</v>
      </c>
      <c r="L78" t="s">
        <v>239</v>
      </c>
      <c r="M78" t="s">
        <v>119</v>
      </c>
      <c r="T78" t="s">
        <v>223</v>
      </c>
      <c r="U78" t="s">
        <v>73</v>
      </c>
      <c r="V78" t="s">
        <v>202</v>
      </c>
      <c r="W78" t="s">
        <v>121</v>
      </c>
    </row>
    <row r="79" spans="2:23" x14ac:dyDescent="0.35">
      <c r="B79" s="71"/>
      <c r="C79" s="404">
        <v>125600</v>
      </c>
      <c r="E79" t="s">
        <v>66</v>
      </c>
      <c r="F79" t="s">
        <v>239</v>
      </c>
      <c r="G79" t="s">
        <v>122</v>
      </c>
      <c r="H79" t="s">
        <v>69</v>
      </c>
      <c r="I79" t="s">
        <v>252</v>
      </c>
      <c r="K79" t="s">
        <v>200</v>
      </c>
      <c r="L79" t="s">
        <v>239</v>
      </c>
      <c r="M79" t="s">
        <v>124</v>
      </c>
      <c r="T79" t="s">
        <v>226</v>
      </c>
      <c r="U79" t="s">
        <v>73</v>
      </c>
      <c r="V79" t="s">
        <v>202</v>
      </c>
      <c r="W79" t="s">
        <v>126</v>
      </c>
    </row>
    <row r="80" spans="2:23" x14ac:dyDescent="0.35">
      <c r="B80" s="71"/>
      <c r="C80" s="404">
        <v>125610</v>
      </c>
      <c r="E80" t="s">
        <v>66</v>
      </c>
      <c r="F80" t="s">
        <v>239</v>
      </c>
      <c r="G80" t="s">
        <v>127</v>
      </c>
      <c r="H80" t="s">
        <v>69</v>
      </c>
      <c r="I80" t="s">
        <v>253</v>
      </c>
      <c r="K80" t="s">
        <v>200</v>
      </c>
      <c r="L80" t="s">
        <v>239</v>
      </c>
      <c r="M80" t="s">
        <v>129</v>
      </c>
      <c r="T80" t="s">
        <v>228</v>
      </c>
      <c r="U80" t="s">
        <v>73</v>
      </c>
      <c r="V80" t="s">
        <v>202</v>
      </c>
      <c r="W80" t="s">
        <v>131</v>
      </c>
    </row>
    <row r="81" spans="2:23" x14ac:dyDescent="0.35">
      <c r="B81" s="71"/>
      <c r="C81" s="452">
        <v>125700</v>
      </c>
      <c r="E81" t="s">
        <v>66</v>
      </c>
      <c r="F81" t="s">
        <v>239</v>
      </c>
      <c r="G81" t="s">
        <v>134</v>
      </c>
      <c r="H81" t="s">
        <v>69</v>
      </c>
      <c r="I81" t="s">
        <v>254</v>
      </c>
      <c r="K81" t="s">
        <v>200</v>
      </c>
      <c r="L81" t="s">
        <v>239</v>
      </c>
      <c r="M81" t="s">
        <v>134</v>
      </c>
      <c r="N81" t="s">
        <v>134</v>
      </c>
      <c r="T81" t="s">
        <v>255</v>
      </c>
      <c r="U81" t="s">
        <v>73</v>
      </c>
      <c r="V81" t="s">
        <v>202</v>
      </c>
      <c r="W81" t="s">
        <v>75</v>
      </c>
    </row>
    <row r="82" spans="2:23" x14ac:dyDescent="0.35">
      <c r="B82" s="71"/>
      <c r="C82" s="452">
        <v>125710</v>
      </c>
      <c r="E82" t="s">
        <v>66</v>
      </c>
      <c r="F82" t="s">
        <v>239</v>
      </c>
      <c r="G82" t="s">
        <v>170</v>
      </c>
      <c r="H82" t="s">
        <v>69</v>
      </c>
      <c r="I82" t="s">
        <v>256</v>
      </c>
      <c r="K82" t="s">
        <v>200</v>
      </c>
      <c r="L82" t="s">
        <v>239</v>
      </c>
      <c r="M82" t="s">
        <v>138</v>
      </c>
      <c r="N82" t="s">
        <v>257</v>
      </c>
      <c r="T82" t="s">
        <v>258</v>
      </c>
      <c r="U82" t="s">
        <v>73</v>
      </c>
      <c r="V82" t="s">
        <v>202</v>
      </c>
      <c r="W82" t="s">
        <v>140</v>
      </c>
    </row>
    <row r="83" spans="2:23" x14ac:dyDescent="0.35">
      <c r="B83" s="71"/>
      <c r="C83" s="404">
        <v>125720</v>
      </c>
      <c r="E83" t="s">
        <v>66</v>
      </c>
      <c r="F83" t="s">
        <v>239</v>
      </c>
      <c r="G83" t="s">
        <v>173</v>
      </c>
      <c r="H83" t="s">
        <v>69</v>
      </c>
      <c r="I83" t="s">
        <v>259</v>
      </c>
      <c r="K83" t="s">
        <v>200</v>
      </c>
      <c r="L83" t="s">
        <v>239</v>
      </c>
      <c r="M83" t="s">
        <v>147</v>
      </c>
      <c r="N83" t="s">
        <v>615</v>
      </c>
      <c r="T83" t="s">
        <v>260</v>
      </c>
      <c r="U83" t="s">
        <v>73</v>
      </c>
      <c r="V83" t="s">
        <v>202</v>
      </c>
      <c r="W83" t="s">
        <v>104</v>
      </c>
    </row>
    <row r="84" spans="2:23" x14ac:dyDescent="0.35">
      <c r="B84" s="71"/>
      <c r="C84" s="404">
        <v>125730</v>
      </c>
      <c r="E84" t="s">
        <v>66</v>
      </c>
      <c r="F84" t="s">
        <v>239</v>
      </c>
      <c r="G84" t="s">
        <v>176</v>
      </c>
      <c r="H84" t="s">
        <v>69</v>
      </c>
      <c r="I84" t="s">
        <v>261</v>
      </c>
      <c r="K84" t="s">
        <v>200</v>
      </c>
      <c r="L84" t="s">
        <v>239</v>
      </c>
      <c r="M84" t="s">
        <v>147</v>
      </c>
      <c r="N84" t="s">
        <v>147</v>
      </c>
      <c r="T84" t="s">
        <v>262</v>
      </c>
      <c r="U84" t="s">
        <v>73</v>
      </c>
      <c r="V84" t="s">
        <v>202</v>
      </c>
      <c r="W84" t="s">
        <v>152</v>
      </c>
    </row>
    <row r="85" spans="2:23" x14ac:dyDescent="0.35">
      <c r="B85" s="71"/>
      <c r="C85" s="404">
        <v>125740</v>
      </c>
      <c r="E85" t="s">
        <v>66</v>
      </c>
      <c r="F85" t="s">
        <v>239</v>
      </c>
      <c r="G85" t="s">
        <v>179</v>
      </c>
      <c r="H85" t="s">
        <v>69</v>
      </c>
      <c r="I85" t="s">
        <v>263</v>
      </c>
      <c r="K85" t="s">
        <v>200</v>
      </c>
      <c r="L85" t="s">
        <v>239</v>
      </c>
      <c r="M85" t="s">
        <v>615</v>
      </c>
      <c r="N85" t="s">
        <v>147</v>
      </c>
      <c r="T85" t="s">
        <v>264</v>
      </c>
      <c r="U85" t="s">
        <v>73</v>
      </c>
      <c r="V85" t="s">
        <v>202</v>
      </c>
      <c r="W85" t="s">
        <v>182</v>
      </c>
    </row>
    <row r="86" spans="2:23" x14ac:dyDescent="0.35">
      <c r="B86" s="71"/>
      <c r="C86" s="404">
        <v>125750</v>
      </c>
      <c r="E86" t="s">
        <v>66</v>
      </c>
      <c r="F86" t="s">
        <v>239</v>
      </c>
      <c r="G86" t="s">
        <v>183</v>
      </c>
      <c r="H86" t="s">
        <v>69</v>
      </c>
      <c r="I86" t="s">
        <v>265</v>
      </c>
      <c r="K86" t="s">
        <v>200</v>
      </c>
      <c r="L86" t="s">
        <v>239</v>
      </c>
      <c r="M86" t="s">
        <v>185</v>
      </c>
      <c r="T86" t="s">
        <v>266</v>
      </c>
      <c r="U86" t="s">
        <v>73</v>
      </c>
      <c r="V86" t="s">
        <v>202</v>
      </c>
      <c r="W86" t="s">
        <v>131</v>
      </c>
    </row>
    <row r="87" spans="2:23" x14ac:dyDescent="0.35">
      <c r="B87" s="71"/>
      <c r="C87" s="404">
        <v>125760</v>
      </c>
      <c r="E87" t="s">
        <v>66</v>
      </c>
      <c r="F87" t="s">
        <v>239</v>
      </c>
      <c r="G87" t="s">
        <v>187</v>
      </c>
      <c r="H87" t="s">
        <v>69</v>
      </c>
      <c r="I87" t="s">
        <v>267</v>
      </c>
      <c r="K87" t="s">
        <v>200</v>
      </c>
      <c r="L87" t="s">
        <v>239</v>
      </c>
      <c r="M87" t="s">
        <v>189</v>
      </c>
      <c r="T87" t="s">
        <v>268</v>
      </c>
      <c r="U87" t="s">
        <v>73</v>
      </c>
      <c r="V87" t="s">
        <v>202</v>
      </c>
      <c r="W87" t="s">
        <v>126</v>
      </c>
    </row>
    <row r="88" spans="2:23" x14ac:dyDescent="0.35">
      <c r="B88" s="71"/>
      <c r="C88" s="404">
        <v>125900</v>
      </c>
      <c r="E88" t="s">
        <v>66</v>
      </c>
      <c r="F88" t="s">
        <v>239</v>
      </c>
      <c r="G88" t="s">
        <v>132</v>
      </c>
      <c r="H88" t="s">
        <v>69</v>
      </c>
      <c r="I88" t="s">
        <v>269</v>
      </c>
      <c r="K88" t="s">
        <v>200</v>
      </c>
      <c r="L88" t="s">
        <v>239</v>
      </c>
      <c r="M88" t="s">
        <v>192</v>
      </c>
      <c r="T88" t="s">
        <v>230</v>
      </c>
      <c r="U88" t="s">
        <v>73</v>
      </c>
      <c r="V88" t="s">
        <v>202</v>
      </c>
      <c r="W88" t="s">
        <v>75</v>
      </c>
    </row>
    <row r="89" spans="2:23" x14ac:dyDescent="0.35">
      <c r="B89" s="71"/>
      <c r="C89" s="404">
        <v>125910</v>
      </c>
      <c r="E89" t="s">
        <v>66</v>
      </c>
      <c r="F89" t="s">
        <v>239</v>
      </c>
      <c r="G89" t="s">
        <v>136</v>
      </c>
      <c r="H89" t="s">
        <v>69</v>
      </c>
      <c r="I89" t="s">
        <v>270</v>
      </c>
      <c r="K89" t="s">
        <v>200</v>
      </c>
      <c r="L89" t="s">
        <v>239</v>
      </c>
      <c r="M89" t="s">
        <v>194</v>
      </c>
      <c r="T89" t="s">
        <v>232</v>
      </c>
      <c r="U89" t="s">
        <v>73</v>
      </c>
      <c r="V89" t="s">
        <v>202</v>
      </c>
      <c r="W89" t="s">
        <v>140</v>
      </c>
    </row>
    <row r="90" spans="2:23" x14ac:dyDescent="0.35">
      <c r="B90" s="71"/>
      <c r="C90" s="404">
        <v>125920</v>
      </c>
      <c r="E90" t="s">
        <v>66</v>
      </c>
      <c r="F90" t="s">
        <v>239</v>
      </c>
      <c r="G90" t="s">
        <v>141</v>
      </c>
      <c r="H90" t="s">
        <v>69</v>
      </c>
      <c r="I90" t="s">
        <v>271</v>
      </c>
      <c r="K90" t="s">
        <v>200</v>
      </c>
      <c r="L90" t="s">
        <v>239</v>
      </c>
      <c r="M90" t="s">
        <v>192</v>
      </c>
      <c r="T90" t="s">
        <v>234</v>
      </c>
      <c r="U90" t="s">
        <v>73</v>
      </c>
      <c r="V90" t="s">
        <v>202</v>
      </c>
      <c r="W90" t="s">
        <v>144</v>
      </c>
    </row>
    <row r="91" spans="2:23" x14ac:dyDescent="0.35">
      <c r="B91" s="71"/>
      <c r="C91" s="404">
        <v>125930</v>
      </c>
      <c r="E91" t="s">
        <v>66</v>
      </c>
      <c r="F91" t="s">
        <v>239</v>
      </c>
      <c r="G91" t="s">
        <v>145</v>
      </c>
      <c r="H91" t="s">
        <v>69</v>
      </c>
      <c r="I91" t="s">
        <v>272</v>
      </c>
      <c r="K91" t="s">
        <v>200</v>
      </c>
      <c r="L91" t="s">
        <v>239</v>
      </c>
      <c r="M91" t="s">
        <v>192</v>
      </c>
      <c r="T91" t="s">
        <v>236</v>
      </c>
      <c r="U91" t="s">
        <v>73</v>
      </c>
      <c r="V91" t="s">
        <v>202</v>
      </c>
      <c r="W91" t="s">
        <v>104</v>
      </c>
    </row>
    <row r="92" spans="2:23" x14ac:dyDescent="0.35">
      <c r="B92" s="71"/>
      <c r="C92" s="404">
        <v>125940</v>
      </c>
      <c r="E92" t="s">
        <v>66</v>
      </c>
      <c r="F92" t="s">
        <v>239</v>
      </c>
      <c r="G92" t="s">
        <v>149</v>
      </c>
      <c r="H92" t="s">
        <v>69</v>
      </c>
      <c r="I92" t="s">
        <v>273</v>
      </c>
      <c r="K92" t="s">
        <v>200</v>
      </c>
      <c r="L92" t="s">
        <v>239</v>
      </c>
      <c r="M92" t="s">
        <v>192</v>
      </c>
      <c r="T92" t="s">
        <v>238</v>
      </c>
      <c r="U92" t="s">
        <v>73</v>
      </c>
      <c r="V92" t="s">
        <v>202</v>
      </c>
      <c r="W92" t="s">
        <v>152</v>
      </c>
    </row>
    <row r="93" spans="2:23" x14ac:dyDescent="0.35">
      <c r="B93" s="71"/>
      <c r="C93" s="404">
        <v>130100</v>
      </c>
      <c r="E93" t="s">
        <v>66</v>
      </c>
      <c r="F93" t="s">
        <v>274</v>
      </c>
      <c r="G93" t="s">
        <v>68</v>
      </c>
      <c r="H93" t="s">
        <v>69</v>
      </c>
      <c r="I93" t="s">
        <v>275</v>
      </c>
      <c r="K93" t="s">
        <v>274</v>
      </c>
      <c r="L93" t="s">
        <v>274</v>
      </c>
      <c r="M93" t="s">
        <v>68</v>
      </c>
      <c r="T93" t="s">
        <v>276</v>
      </c>
      <c r="U93" t="s">
        <v>73</v>
      </c>
      <c r="V93" t="s">
        <v>274</v>
      </c>
      <c r="W93" t="s">
        <v>75</v>
      </c>
    </row>
    <row r="94" spans="2:23" x14ac:dyDescent="0.35">
      <c r="B94" s="71"/>
      <c r="C94" s="404">
        <v>130200</v>
      </c>
      <c r="E94" t="s">
        <v>66</v>
      </c>
      <c r="F94" t="s">
        <v>274</v>
      </c>
      <c r="G94" t="s">
        <v>76</v>
      </c>
      <c r="H94" t="s">
        <v>69</v>
      </c>
      <c r="I94" t="s">
        <v>277</v>
      </c>
      <c r="K94" t="s">
        <v>274</v>
      </c>
      <c r="L94" t="s">
        <v>274</v>
      </c>
      <c r="M94" t="s">
        <v>78</v>
      </c>
      <c r="T94" t="s">
        <v>278</v>
      </c>
      <c r="U94" t="s">
        <v>73</v>
      </c>
      <c r="V94" t="s">
        <v>274</v>
      </c>
      <c r="W94" t="s">
        <v>80</v>
      </c>
    </row>
    <row r="95" spans="2:23" x14ac:dyDescent="0.35">
      <c r="B95" s="71"/>
      <c r="C95" s="404">
        <v>130210</v>
      </c>
      <c r="E95" t="s">
        <v>66</v>
      </c>
      <c r="F95" t="s">
        <v>274</v>
      </c>
      <c r="G95" t="s">
        <v>81</v>
      </c>
      <c r="H95" t="s">
        <v>69</v>
      </c>
      <c r="I95" t="s">
        <v>279</v>
      </c>
      <c r="K95" t="s">
        <v>274</v>
      </c>
      <c r="L95" t="s">
        <v>274</v>
      </c>
      <c r="M95" t="s">
        <v>78</v>
      </c>
      <c r="T95" t="s">
        <v>280</v>
      </c>
      <c r="U95" t="s">
        <v>73</v>
      </c>
      <c r="V95" t="s">
        <v>274</v>
      </c>
      <c r="W95" t="s">
        <v>84</v>
      </c>
    </row>
    <row r="96" spans="2:23" x14ac:dyDescent="0.35">
      <c r="B96" s="71"/>
      <c r="C96" s="404">
        <v>130220</v>
      </c>
      <c r="E96" t="s">
        <v>66</v>
      </c>
      <c r="F96" t="s">
        <v>274</v>
      </c>
      <c r="G96" t="s">
        <v>85</v>
      </c>
      <c r="H96" t="s">
        <v>69</v>
      </c>
      <c r="I96" t="s">
        <v>281</v>
      </c>
      <c r="K96" t="s">
        <v>274</v>
      </c>
      <c r="L96" t="s">
        <v>274</v>
      </c>
      <c r="M96" t="s">
        <v>78</v>
      </c>
      <c r="T96" t="s">
        <v>282</v>
      </c>
      <c r="U96" t="s">
        <v>73</v>
      </c>
      <c r="V96" t="s">
        <v>274</v>
      </c>
      <c r="W96" t="s">
        <v>88</v>
      </c>
    </row>
    <row r="97" spans="2:23" x14ac:dyDescent="0.35">
      <c r="B97" s="71"/>
      <c r="C97" s="404">
        <v>130230</v>
      </c>
      <c r="E97" t="s">
        <v>66</v>
      </c>
      <c r="F97" t="s">
        <v>274</v>
      </c>
      <c r="G97" t="s">
        <v>89</v>
      </c>
      <c r="H97" t="s">
        <v>69</v>
      </c>
      <c r="I97" t="s">
        <v>283</v>
      </c>
      <c r="K97" t="s">
        <v>274</v>
      </c>
      <c r="L97" t="s">
        <v>274</v>
      </c>
      <c r="M97" t="s">
        <v>93</v>
      </c>
      <c r="T97" t="s">
        <v>282</v>
      </c>
      <c r="U97" t="s">
        <v>73</v>
      </c>
      <c r="V97" t="s">
        <v>274</v>
      </c>
      <c r="W97" t="s">
        <v>88</v>
      </c>
    </row>
    <row r="98" spans="2:23" x14ac:dyDescent="0.35">
      <c r="B98" s="71"/>
      <c r="C98" s="404">
        <v>130300</v>
      </c>
      <c r="E98" t="s">
        <v>66</v>
      </c>
      <c r="F98" t="s">
        <v>274</v>
      </c>
      <c r="G98" t="s">
        <v>91</v>
      </c>
      <c r="H98" t="s">
        <v>69</v>
      </c>
      <c r="I98" t="s">
        <v>284</v>
      </c>
      <c r="K98" t="s">
        <v>274</v>
      </c>
      <c r="L98" t="s">
        <v>274</v>
      </c>
      <c r="M98" t="s">
        <v>93</v>
      </c>
      <c r="T98" t="s">
        <v>285</v>
      </c>
      <c r="U98" t="s">
        <v>73</v>
      </c>
      <c r="V98" t="s">
        <v>274</v>
      </c>
      <c r="W98" t="s">
        <v>95</v>
      </c>
    </row>
    <row r="99" spans="2:23" x14ac:dyDescent="0.35">
      <c r="B99" s="71"/>
      <c r="C99" s="404">
        <v>130310</v>
      </c>
      <c r="E99" t="s">
        <v>66</v>
      </c>
      <c r="F99" t="s">
        <v>274</v>
      </c>
      <c r="G99" t="s">
        <v>96</v>
      </c>
      <c r="H99" t="s">
        <v>69</v>
      </c>
      <c r="I99" t="s">
        <v>286</v>
      </c>
      <c r="K99" t="s">
        <v>274</v>
      </c>
      <c r="L99" t="s">
        <v>274</v>
      </c>
      <c r="M99" t="s">
        <v>93</v>
      </c>
      <c r="T99" t="s">
        <v>287</v>
      </c>
      <c r="U99" t="s">
        <v>73</v>
      </c>
      <c r="V99" t="s">
        <v>274</v>
      </c>
      <c r="W99" t="s">
        <v>99</v>
      </c>
    </row>
    <row r="100" spans="2:23" x14ac:dyDescent="0.35">
      <c r="B100" s="71"/>
      <c r="C100" s="404">
        <v>130320</v>
      </c>
      <c r="E100" t="s">
        <v>66</v>
      </c>
      <c r="F100" t="s">
        <v>274</v>
      </c>
      <c r="G100" t="s">
        <v>100</v>
      </c>
      <c r="H100" t="s">
        <v>69</v>
      </c>
      <c r="I100" t="s">
        <v>288</v>
      </c>
      <c r="K100" t="s">
        <v>274</v>
      </c>
      <c r="L100" t="s">
        <v>274</v>
      </c>
      <c r="M100" t="s">
        <v>102</v>
      </c>
      <c r="T100" t="s">
        <v>289</v>
      </c>
      <c r="U100" t="s">
        <v>73</v>
      </c>
      <c r="V100" t="s">
        <v>274</v>
      </c>
      <c r="W100" t="s">
        <v>104</v>
      </c>
    </row>
    <row r="101" spans="2:23" x14ac:dyDescent="0.35">
      <c r="B101" s="71"/>
      <c r="C101" s="404">
        <v>130400</v>
      </c>
      <c r="E101" t="s">
        <v>66</v>
      </c>
      <c r="F101" t="s">
        <v>274</v>
      </c>
      <c r="G101" t="s">
        <v>105</v>
      </c>
      <c r="H101" t="s">
        <v>69</v>
      </c>
      <c r="I101" t="s">
        <v>290</v>
      </c>
      <c r="K101" t="s">
        <v>274</v>
      </c>
      <c r="L101" t="s">
        <v>274</v>
      </c>
      <c r="M101" t="s">
        <v>78</v>
      </c>
      <c r="T101" t="s">
        <v>291</v>
      </c>
      <c r="U101" t="s">
        <v>73</v>
      </c>
      <c r="V101" t="s">
        <v>274</v>
      </c>
      <c r="W101" t="s">
        <v>108</v>
      </c>
    </row>
    <row r="102" spans="2:23" x14ac:dyDescent="0.35">
      <c r="B102" s="71"/>
      <c r="C102" s="404">
        <v>130410</v>
      </c>
      <c r="E102" t="s">
        <v>66</v>
      </c>
      <c r="F102" t="s">
        <v>274</v>
      </c>
      <c r="G102" t="s">
        <v>109</v>
      </c>
      <c r="H102" t="s">
        <v>69</v>
      </c>
      <c r="I102" t="s">
        <v>292</v>
      </c>
      <c r="K102" t="s">
        <v>274</v>
      </c>
      <c r="L102" t="s">
        <v>274</v>
      </c>
      <c r="M102" t="s">
        <v>78</v>
      </c>
      <c r="T102" t="s">
        <v>293</v>
      </c>
      <c r="U102" t="s">
        <v>73</v>
      </c>
      <c r="V102" t="s">
        <v>274</v>
      </c>
      <c r="W102" t="s">
        <v>112</v>
      </c>
    </row>
    <row r="103" spans="2:23" x14ac:dyDescent="0.35">
      <c r="B103" s="71"/>
      <c r="C103" s="404">
        <v>130500</v>
      </c>
      <c r="E103" t="s">
        <v>66</v>
      </c>
      <c r="F103" t="s">
        <v>274</v>
      </c>
      <c r="G103" t="s">
        <v>113</v>
      </c>
      <c r="H103" t="s">
        <v>69</v>
      </c>
      <c r="I103" t="s">
        <v>294</v>
      </c>
      <c r="K103" t="s">
        <v>274</v>
      </c>
      <c r="L103" t="s">
        <v>274</v>
      </c>
      <c r="M103" t="s">
        <v>113</v>
      </c>
      <c r="T103" t="s">
        <v>295</v>
      </c>
      <c r="U103" t="s">
        <v>73</v>
      </c>
      <c r="V103" t="s">
        <v>274</v>
      </c>
      <c r="W103" t="s">
        <v>116</v>
      </c>
    </row>
    <row r="104" spans="2:23" x14ac:dyDescent="0.35">
      <c r="B104" s="71"/>
      <c r="C104" s="404">
        <v>130510</v>
      </c>
      <c r="E104" t="s">
        <v>66</v>
      </c>
      <c r="F104" t="s">
        <v>274</v>
      </c>
      <c r="G104" t="s">
        <v>117</v>
      </c>
      <c r="H104" t="s">
        <v>69</v>
      </c>
      <c r="I104" t="s">
        <v>296</v>
      </c>
      <c r="K104" t="s">
        <v>274</v>
      </c>
      <c r="L104" t="s">
        <v>274</v>
      </c>
      <c r="M104" t="s">
        <v>119</v>
      </c>
      <c r="T104" t="s">
        <v>297</v>
      </c>
      <c r="U104" t="s">
        <v>73</v>
      </c>
      <c r="V104" t="s">
        <v>274</v>
      </c>
      <c r="W104" t="s">
        <v>121</v>
      </c>
    </row>
    <row r="105" spans="2:23" x14ac:dyDescent="0.35">
      <c r="B105" s="71"/>
      <c r="C105" s="404">
        <v>130600</v>
      </c>
      <c r="E105" t="s">
        <v>66</v>
      </c>
      <c r="F105" t="s">
        <v>274</v>
      </c>
      <c r="G105" t="s">
        <v>122</v>
      </c>
      <c r="H105" t="s">
        <v>69</v>
      </c>
      <c r="I105" t="s">
        <v>298</v>
      </c>
      <c r="K105" t="s">
        <v>274</v>
      </c>
      <c r="L105" t="s">
        <v>274</v>
      </c>
      <c r="M105" t="s">
        <v>124</v>
      </c>
      <c r="T105" t="s">
        <v>299</v>
      </c>
      <c r="U105" t="s">
        <v>73</v>
      </c>
      <c r="V105" t="s">
        <v>274</v>
      </c>
      <c r="W105" t="s">
        <v>126</v>
      </c>
    </row>
    <row r="106" spans="2:23" x14ac:dyDescent="0.35">
      <c r="B106" s="71"/>
      <c r="C106" s="404">
        <v>130610</v>
      </c>
      <c r="E106" t="s">
        <v>66</v>
      </c>
      <c r="F106" t="s">
        <v>274</v>
      </c>
      <c r="G106" t="s">
        <v>127</v>
      </c>
      <c r="H106" t="s">
        <v>69</v>
      </c>
      <c r="I106" t="s">
        <v>300</v>
      </c>
      <c r="K106" t="s">
        <v>274</v>
      </c>
      <c r="L106" t="s">
        <v>274</v>
      </c>
      <c r="M106" t="s">
        <v>129</v>
      </c>
      <c r="T106" t="s">
        <v>301</v>
      </c>
      <c r="U106" t="s">
        <v>73</v>
      </c>
      <c r="V106" t="s">
        <v>274</v>
      </c>
      <c r="W106" t="s">
        <v>131</v>
      </c>
    </row>
    <row r="107" spans="2:23" x14ac:dyDescent="0.35">
      <c r="B107" s="71"/>
      <c r="C107" s="404">
        <v>130700</v>
      </c>
      <c r="E107" t="s">
        <v>66</v>
      </c>
      <c r="F107" t="s">
        <v>274</v>
      </c>
      <c r="G107" t="s">
        <v>134</v>
      </c>
      <c r="H107" t="s">
        <v>69</v>
      </c>
      <c r="I107" t="s">
        <v>302</v>
      </c>
      <c r="K107" t="s">
        <v>274</v>
      </c>
      <c r="L107" t="s">
        <v>274</v>
      </c>
      <c r="M107" t="s">
        <v>134</v>
      </c>
      <c r="N107" t="s">
        <v>134</v>
      </c>
      <c r="T107" t="s">
        <v>303</v>
      </c>
      <c r="U107" t="s">
        <v>73</v>
      </c>
      <c r="V107" t="s">
        <v>274</v>
      </c>
      <c r="W107" t="s">
        <v>75</v>
      </c>
    </row>
    <row r="108" spans="2:23" x14ac:dyDescent="0.35">
      <c r="B108" s="71"/>
      <c r="C108" s="404">
        <v>130710</v>
      </c>
      <c r="E108" t="s">
        <v>66</v>
      </c>
      <c r="F108" t="s">
        <v>274</v>
      </c>
      <c r="G108" t="s">
        <v>170</v>
      </c>
      <c r="H108" t="s">
        <v>69</v>
      </c>
      <c r="I108" t="s">
        <v>304</v>
      </c>
      <c r="K108" t="s">
        <v>274</v>
      </c>
      <c r="L108" t="s">
        <v>274</v>
      </c>
      <c r="M108" t="s">
        <v>138</v>
      </c>
      <c r="N108" t="s">
        <v>138</v>
      </c>
      <c r="T108" t="s">
        <v>305</v>
      </c>
      <c r="U108" t="s">
        <v>73</v>
      </c>
      <c r="V108" t="s">
        <v>274</v>
      </c>
      <c r="W108" t="s">
        <v>140</v>
      </c>
    </row>
    <row r="109" spans="2:23" x14ac:dyDescent="0.35">
      <c r="B109" s="71"/>
      <c r="C109" s="404">
        <v>130720</v>
      </c>
      <c r="E109" t="s">
        <v>66</v>
      </c>
      <c r="F109" t="s">
        <v>274</v>
      </c>
      <c r="G109" t="s">
        <v>173</v>
      </c>
      <c r="H109" t="s">
        <v>69</v>
      </c>
      <c r="I109" t="s">
        <v>306</v>
      </c>
      <c r="K109" t="s">
        <v>274</v>
      </c>
      <c r="L109" t="s">
        <v>274</v>
      </c>
      <c r="M109" t="s">
        <v>147</v>
      </c>
      <c r="N109" t="s">
        <v>147</v>
      </c>
      <c r="T109" t="s">
        <v>307</v>
      </c>
      <c r="U109" t="s">
        <v>73</v>
      </c>
      <c r="V109" t="s">
        <v>274</v>
      </c>
      <c r="W109" t="s">
        <v>104</v>
      </c>
    </row>
    <row r="110" spans="2:23" x14ac:dyDescent="0.35">
      <c r="B110" s="71"/>
      <c r="C110" s="404">
        <v>130730</v>
      </c>
      <c r="E110" t="s">
        <v>66</v>
      </c>
      <c r="F110" t="s">
        <v>274</v>
      </c>
      <c r="G110" t="s">
        <v>176</v>
      </c>
      <c r="H110" t="s">
        <v>69</v>
      </c>
      <c r="I110" t="s">
        <v>308</v>
      </c>
      <c r="K110" t="s">
        <v>274</v>
      </c>
      <c r="L110" t="s">
        <v>274</v>
      </c>
      <c r="M110" t="s">
        <v>147</v>
      </c>
      <c r="N110" t="s">
        <v>147</v>
      </c>
      <c r="T110" t="s">
        <v>309</v>
      </c>
      <c r="U110" t="s">
        <v>73</v>
      </c>
      <c r="V110" t="s">
        <v>274</v>
      </c>
      <c r="W110" t="s">
        <v>152</v>
      </c>
    </row>
    <row r="111" spans="2:23" x14ac:dyDescent="0.35">
      <c r="B111" s="71"/>
      <c r="C111" s="404">
        <v>130740</v>
      </c>
      <c r="E111" t="s">
        <v>66</v>
      </c>
      <c r="F111" t="s">
        <v>274</v>
      </c>
      <c r="G111" t="s">
        <v>179</v>
      </c>
      <c r="H111" t="s">
        <v>69</v>
      </c>
      <c r="I111" t="s">
        <v>310</v>
      </c>
      <c r="K111" t="s">
        <v>274</v>
      </c>
      <c r="L111" t="s">
        <v>274</v>
      </c>
      <c r="M111" t="s">
        <v>615</v>
      </c>
      <c r="N111" t="s">
        <v>615</v>
      </c>
      <c r="T111" t="s">
        <v>311</v>
      </c>
      <c r="U111" t="s">
        <v>73</v>
      </c>
      <c r="V111" t="s">
        <v>274</v>
      </c>
      <c r="W111" t="s">
        <v>182</v>
      </c>
    </row>
    <row r="112" spans="2:23" x14ac:dyDescent="0.35">
      <c r="B112" s="71"/>
      <c r="C112" s="404">
        <v>130750</v>
      </c>
      <c r="E112" t="s">
        <v>66</v>
      </c>
      <c r="F112" t="s">
        <v>274</v>
      </c>
      <c r="G112" t="s">
        <v>183</v>
      </c>
      <c r="H112" t="s">
        <v>69</v>
      </c>
      <c r="I112" t="s">
        <v>312</v>
      </c>
      <c r="K112" t="s">
        <v>274</v>
      </c>
      <c r="L112" t="s">
        <v>274</v>
      </c>
      <c r="M112" t="s">
        <v>185</v>
      </c>
      <c r="N112" t="s">
        <v>185</v>
      </c>
      <c r="T112" t="s">
        <v>313</v>
      </c>
      <c r="U112" t="s">
        <v>73</v>
      </c>
      <c r="V112" t="s">
        <v>274</v>
      </c>
      <c r="W112" t="s">
        <v>131</v>
      </c>
    </row>
    <row r="113" spans="2:23" x14ac:dyDescent="0.35">
      <c r="B113" s="71"/>
      <c r="C113" s="404">
        <v>130760</v>
      </c>
      <c r="E113" t="s">
        <v>66</v>
      </c>
      <c r="F113" t="s">
        <v>274</v>
      </c>
      <c r="G113" t="s">
        <v>187</v>
      </c>
      <c r="H113" t="s">
        <v>69</v>
      </c>
      <c r="I113" t="s">
        <v>314</v>
      </c>
      <c r="K113" t="s">
        <v>274</v>
      </c>
      <c r="L113" t="s">
        <v>274</v>
      </c>
      <c r="M113" t="s">
        <v>189</v>
      </c>
      <c r="N113" t="s">
        <v>189</v>
      </c>
      <c r="T113" t="s">
        <v>315</v>
      </c>
      <c r="U113" t="s">
        <v>73</v>
      </c>
      <c r="V113" t="s">
        <v>274</v>
      </c>
      <c r="W113" t="s">
        <v>126</v>
      </c>
    </row>
    <row r="114" spans="2:23" x14ac:dyDescent="0.35">
      <c r="B114" s="71"/>
      <c r="C114" s="404">
        <v>130900</v>
      </c>
      <c r="E114" t="s">
        <v>66</v>
      </c>
      <c r="F114" t="s">
        <v>274</v>
      </c>
      <c r="G114" t="s">
        <v>132</v>
      </c>
      <c r="H114" t="s">
        <v>69</v>
      </c>
      <c r="I114" t="s">
        <v>316</v>
      </c>
      <c r="K114" t="s">
        <v>274</v>
      </c>
      <c r="L114" t="s">
        <v>274</v>
      </c>
      <c r="M114" t="s">
        <v>192</v>
      </c>
      <c r="T114" t="s">
        <v>317</v>
      </c>
      <c r="U114" t="s">
        <v>73</v>
      </c>
      <c r="V114" t="s">
        <v>274</v>
      </c>
      <c r="W114" t="s">
        <v>75</v>
      </c>
    </row>
    <row r="115" spans="2:23" x14ac:dyDescent="0.35">
      <c r="B115" s="71"/>
      <c r="C115" s="404">
        <v>130910</v>
      </c>
      <c r="E115" t="s">
        <v>66</v>
      </c>
      <c r="F115" t="s">
        <v>274</v>
      </c>
      <c r="G115" t="s">
        <v>136</v>
      </c>
      <c r="H115" t="s">
        <v>69</v>
      </c>
      <c r="I115" t="s">
        <v>318</v>
      </c>
      <c r="K115" t="s">
        <v>274</v>
      </c>
      <c r="L115" t="s">
        <v>274</v>
      </c>
      <c r="M115" t="s">
        <v>194</v>
      </c>
      <c r="T115" t="s">
        <v>319</v>
      </c>
      <c r="U115" t="s">
        <v>73</v>
      </c>
      <c r="V115" t="s">
        <v>274</v>
      </c>
      <c r="W115" t="s">
        <v>140</v>
      </c>
    </row>
    <row r="116" spans="2:23" x14ac:dyDescent="0.35">
      <c r="B116" s="71"/>
      <c r="C116" s="404">
        <v>130920</v>
      </c>
      <c r="E116" t="s">
        <v>66</v>
      </c>
      <c r="F116" t="s">
        <v>274</v>
      </c>
      <c r="G116" t="s">
        <v>141</v>
      </c>
      <c r="H116" t="s">
        <v>69</v>
      </c>
      <c r="I116" t="s">
        <v>320</v>
      </c>
      <c r="K116" t="s">
        <v>274</v>
      </c>
      <c r="L116" t="s">
        <v>274</v>
      </c>
      <c r="M116" t="s">
        <v>192</v>
      </c>
      <c r="T116" t="s">
        <v>321</v>
      </c>
      <c r="U116" t="s">
        <v>73</v>
      </c>
      <c r="V116" t="s">
        <v>274</v>
      </c>
      <c r="W116" t="s">
        <v>144</v>
      </c>
    </row>
    <row r="117" spans="2:23" x14ac:dyDescent="0.35">
      <c r="B117" s="71"/>
      <c r="C117" s="404">
        <v>130930</v>
      </c>
      <c r="E117" t="s">
        <v>66</v>
      </c>
      <c r="F117" t="s">
        <v>274</v>
      </c>
      <c r="G117" t="s">
        <v>145</v>
      </c>
      <c r="H117" t="s">
        <v>69</v>
      </c>
      <c r="I117" t="s">
        <v>322</v>
      </c>
      <c r="K117" t="s">
        <v>274</v>
      </c>
      <c r="L117" t="s">
        <v>274</v>
      </c>
      <c r="M117" t="s">
        <v>192</v>
      </c>
      <c r="T117" t="s">
        <v>323</v>
      </c>
      <c r="U117" t="s">
        <v>73</v>
      </c>
      <c r="V117" t="s">
        <v>274</v>
      </c>
      <c r="W117" t="s">
        <v>104</v>
      </c>
    </row>
    <row r="118" spans="2:23" x14ac:dyDescent="0.35">
      <c r="B118" s="71"/>
      <c r="C118" s="404">
        <v>130940</v>
      </c>
      <c r="E118" t="s">
        <v>66</v>
      </c>
      <c r="F118" t="s">
        <v>274</v>
      </c>
      <c r="G118" t="s">
        <v>149</v>
      </c>
      <c r="H118" t="s">
        <v>69</v>
      </c>
      <c r="I118" t="s">
        <v>324</v>
      </c>
      <c r="K118" t="s">
        <v>274</v>
      </c>
      <c r="L118" t="s">
        <v>274</v>
      </c>
      <c r="M118" t="s">
        <v>192</v>
      </c>
      <c r="T118" t="s">
        <v>325</v>
      </c>
      <c r="U118" t="s">
        <v>73</v>
      </c>
      <c r="V118" t="s">
        <v>274</v>
      </c>
      <c r="W118" t="s">
        <v>152</v>
      </c>
    </row>
    <row r="119" spans="2:23" x14ac:dyDescent="0.35">
      <c r="B119" s="71"/>
      <c r="C119" s="404">
        <v>135100</v>
      </c>
      <c r="E119" t="s">
        <v>66</v>
      </c>
      <c r="F119" t="s">
        <v>326</v>
      </c>
      <c r="G119" t="s">
        <v>68</v>
      </c>
      <c r="H119" t="s">
        <v>69</v>
      </c>
      <c r="I119" t="s">
        <v>327</v>
      </c>
      <c r="K119" t="s">
        <v>326</v>
      </c>
      <c r="L119" t="s">
        <v>326</v>
      </c>
      <c r="M119" t="s">
        <v>68</v>
      </c>
      <c r="T119" t="s">
        <v>328</v>
      </c>
      <c r="U119" t="s">
        <v>73</v>
      </c>
      <c r="V119" t="s">
        <v>326</v>
      </c>
      <c r="W119" t="s">
        <v>75</v>
      </c>
    </row>
    <row r="120" spans="2:23" x14ac:dyDescent="0.35">
      <c r="B120" s="71"/>
      <c r="C120" s="404">
        <v>135200</v>
      </c>
      <c r="E120" t="s">
        <v>66</v>
      </c>
      <c r="F120" t="s">
        <v>326</v>
      </c>
      <c r="G120" t="s">
        <v>76</v>
      </c>
      <c r="H120" t="s">
        <v>69</v>
      </c>
      <c r="I120" t="s">
        <v>329</v>
      </c>
      <c r="K120" t="s">
        <v>326</v>
      </c>
      <c r="L120" t="s">
        <v>326</v>
      </c>
      <c r="M120" t="s">
        <v>78</v>
      </c>
      <c r="T120" t="s">
        <v>330</v>
      </c>
      <c r="U120" t="s">
        <v>73</v>
      </c>
      <c r="V120" t="s">
        <v>326</v>
      </c>
      <c r="W120" t="s">
        <v>80</v>
      </c>
    </row>
    <row r="121" spans="2:23" x14ac:dyDescent="0.35">
      <c r="B121" s="71"/>
      <c r="C121" s="404">
        <v>135210</v>
      </c>
      <c r="E121" t="s">
        <v>66</v>
      </c>
      <c r="F121" t="s">
        <v>326</v>
      </c>
      <c r="G121" t="s">
        <v>81</v>
      </c>
      <c r="H121" t="s">
        <v>69</v>
      </c>
      <c r="I121" t="s">
        <v>331</v>
      </c>
      <c r="K121" t="s">
        <v>326</v>
      </c>
      <c r="L121" t="s">
        <v>326</v>
      </c>
      <c r="M121" t="s">
        <v>78</v>
      </c>
      <c r="T121" t="s">
        <v>332</v>
      </c>
      <c r="U121" t="s">
        <v>73</v>
      </c>
      <c r="V121" t="s">
        <v>326</v>
      </c>
      <c r="W121" t="s">
        <v>84</v>
      </c>
    </row>
    <row r="122" spans="2:23" x14ac:dyDescent="0.35">
      <c r="B122" s="71"/>
      <c r="C122" s="404">
        <v>135220</v>
      </c>
      <c r="E122" t="s">
        <v>66</v>
      </c>
      <c r="F122" t="s">
        <v>326</v>
      </c>
      <c r="G122" t="s">
        <v>85</v>
      </c>
      <c r="H122" t="s">
        <v>69</v>
      </c>
      <c r="I122" t="s">
        <v>333</v>
      </c>
      <c r="K122" t="s">
        <v>326</v>
      </c>
      <c r="L122" t="s">
        <v>326</v>
      </c>
      <c r="M122" t="s">
        <v>78</v>
      </c>
      <c r="T122" t="s">
        <v>334</v>
      </c>
      <c r="U122" t="s">
        <v>73</v>
      </c>
      <c r="V122" t="s">
        <v>326</v>
      </c>
      <c r="W122" t="s">
        <v>88</v>
      </c>
    </row>
    <row r="123" spans="2:23" x14ac:dyDescent="0.35">
      <c r="B123" s="71"/>
      <c r="C123" s="404">
        <v>135230</v>
      </c>
      <c r="E123" t="s">
        <v>66</v>
      </c>
      <c r="F123" t="s">
        <v>326</v>
      </c>
      <c r="G123" t="s">
        <v>89</v>
      </c>
      <c r="H123" t="s">
        <v>69</v>
      </c>
      <c r="I123" t="s">
        <v>335</v>
      </c>
      <c r="K123" t="s">
        <v>326</v>
      </c>
      <c r="L123" t="s">
        <v>326</v>
      </c>
      <c r="M123" t="s">
        <v>78</v>
      </c>
      <c r="T123" t="s">
        <v>334</v>
      </c>
      <c r="U123" t="s">
        <v>73</v>
      </c>
      <c r="V123" t="s">
        <v>326</v>
      </c>
      <c r="W123" t="s">
        <v>88</v>
      </c>
    </row>
    <row r="124" spans="2:23" x14ac:dyDescent="0.35">
      <c r="B124" s="71"/>
      <c r="C124" s="404">
        <v>135300</v>
      </c>
      <c r="E124" t="s">
        <v>66</v>
      </c>
      <c r="F124" t="s">
        <v>326</v>
      </c>
      <c r="G124" t="s">
        <v>91</v>
      </c>
      <c r="H124" t="s">
        <v>69</v>
      </c>
      <c r="I124" t="s">
        <v>336</v>
      </c>
      <c r="K124" t="s">
        <v>326</v>
      </c>
      <c r="L124" t="s">
        <v>326</v>
      </c>
      <c r="M124" t="s">
        <v>93</v>
      </c>
      <c r="T124" t="s">
        <v>337</v>
      </c>
      <c r="U124" t="s">
        <v>73</v>
      </c>
      <c r="V124" t="s">
        <v>326</v>
      </c>
      <c r="W124" t="s">
        <v>95</v>
      </c>
    </row>
    <row r="125" spans="2:23" x14ac:dyDescent="0.35">
      <c r="B125" s="71"/>
      <c r="C125" s="404">
        <v>135310</v>
      </c>
      <c r="E125" t="s">
        <v>66</v>
      </c>
      <c r="F125" t="s">
        <v>326</v>
      </c>
      <c r="G125" t="s">
        <v>96</v>
      </c>
      <c r="H125" t="s">
        <v>69</v>
      </c>
      <c r="I125" t="s">
        <v>338</v>
      </c>
      <c r="K125" t="s">
        <v>326</v>
      </c>
      <c r="L125" t="s">
        <v>326</v>
      </c>
      <c r="M125" t="s">
        <v>93</v>
      </c>
      <c r="T125" t="s">
        <v>339</v>
      </c>
      <c r="U125" t="s">
        <v>73</v>
      </c>
      <c r="V125" t="s">
        <v>326</v>
      </c>
      <c r="W125" t="s">
        <v>99</v>
      </c>
    </row>
    <row r="126" spans="2:23" x14ac:dyDescent="0.35">
      <c r="B126" s="71"/>
      <c r="C126" s="404">
        <v>135320</v>
      </c>
      <c r="E126" t="s">
        <v>66</v>
      </c>
      <c r="F126" t="s">
        <v>326</v>
      </c>
      <c r="G126" t="s">
        <v>100</v>
      </c>
      <c r="H126" t="s">
        <v>69</v>
      </c>
      <c r="I126" t="s">
        <v>340</v>
      </c>
      <c r="K126" t="s">
        <v>326</v>
      </c>
      <c r="L126" t="s">
        <v>326</v>
      </c>
      <c r="M126" t="s">
        <v>102</v>
      </c>
      <c r="T126" t="s">
        <v>341</v>
      </c>
      <c r="U126" t="s">
        <v>73</v>
      </c>
      <c r="V126" t="s">
        <v>326</v>
      </c>
      <c r="W126" t="s">
        <v>104</v>
      </c>
    </row>
    <row r="127" spans="2:23" x14ac:dyDescent="0.35">
      <c r="B127" s="71"/>
      <c r="C127" s="404">
        <v>135400</v>
      </c>
      <c r="E127" t="s">
        <v>66</v>
      </c>
      <c r="F127" t="s">
        <v>326</v>
      </c>
      <c r="G127" t="s">
        <v>105</v>
      </c>
      <c r="H127" t="s">
        <v>69</v>
      </c>
      <c r="I127" t="s">
        <v>342</v>
      </c>
      <c r="K127" t="s">
        <v>326</v>
      </c>
      <c r="L127" t="s">
        <v>326</v>
      </c>
      <c r="M127" t="s">
        <v>78</v>
      </c>
      <c r="T127" t="s">
        <v>343</v>
      </c>
      <c r="U127" t="s">
        <v>73</v>
      </c>
      <c r="V127" t="s">
        <v>326</v>
      </c>
      <c r="W127" t="s">
        <v>108</v>
      </c>
    </row>
    <row r="128" spans="2:23" x14ac:dyDescent="0.35">
      <c r="B128" s="71"/>
      <c r="C128" s="404">
        <v>135410</v>
      </c>
      <c r="E128" t="s">
        <v>66</v>
      </c>
      <c r="F128" t="s">
        <v>326</v>
      </c>
      <c r="G128" t="s">
        <v>109</v>
      </c>
      <c r="H128" t="s">
        <v>69</v>
      </c>
      <c r="I128" t="s">
        <v>344</v>
      </c>
      <c r="K128" t="s">
        <v>326</v>
      </c>
      <c r="L128" t="s">
        <v>326</v>
      </c>
      <c r="M128" t="s">
        <v>78</v>
      </c>
      <c r="T128" t="s">
        <v>345</v>
      </c>
      <c r="U128" t="s">
        <v>73</v>
      </c>
      <c r="V128" t="s">
        <v>326</v>
      </c>
      <c r="W128" t="s">
        <v>112</v>
      </c>
    </row>
    <row r="129" spans="2:23" x14ac:dyDescent="0.35">
      <c r="B129" s="71"/>
      <c r="C129" s="404">
        <v>135500</v>
      </c>
      <c r="E129" t="s">
        <v>66</v>
      </c>
      <c r="F129" t="s">
        <v>326</v>
      </c>
      <c r="G129" t="s">
        <v>113</v>
      </c>
      <c r="H129" t="s">
        <v>69</v>
      </c>
      <c r="I129" t="s">
        <v>346</v>
      </c>
      <c r="K129" t="s">
        <v>326</v>
      </c>
      <c r="L129" t="s">
        <v>326</v>
      </c>
      <c r="M129" t="s">
        <v>113</v>
      </c>
      <c r="T129" t="s">
        <v>347</v>
      </c>
      <c r="U129" t="s">
        <v>73</v>
      </c>
      <c r="V129" t="s">
        <v>326</v>
      </c>
      <c r="W129" t="s">
        <v>116</v>
      </c>
    </row>
    <row r="130" spans="2:23" x14ac:dyDescent="0.35">
      <c r="B130" s="71"/>
      <c r="C130" s="404">
        <v>135510</v>
      </c>
      <c r="E130" t="s">
        <v>66</v>
      </c>
      <c r="F130" t="s">
        <v>326</v>
      </c>
      <c r="G130" t="s">
        <v>117</v>
      </c>
      <c r="H130" t="s">
        <v>69</v>
      </c>
      <c r="I130" t="s">
        <v>348</v>
      </c>
      <c r="K130" t="s">
        <v>326</v>
      </c>
      <c r="L130" t="s">
        <v>326</v>
      </c>
      <c r="M130" t="s">
        <v>119</v>
      </c>
      <c r="T130" t="s">
        <v>349</v>
      </c>
      <c r="U130" t="s">
        <v>73</v>
      </c>
      <c r="V130" t="s">
        <v>326</v>
      </c>
      <c r="W130" t="s">
        <v>121</v>
      </c>
    </row>
    <row r="131" spans="2:23" x14ac:dyDescent="0.35">
      <c r="B131" s="71"/>
      <c r="C131" s="404">
        <v>135600</v>
      </c>
      <c r="E131" t="s">
        <v>66</v>
      </c>
      <c r="F131" t="s">
        <v>326</v>
      </c>
      <c r="G131" t="s">
        <v>122</v>
      </c>
      <c r="H131" t="s">
        <v>69</v>
      </c>
      <c r="I131" t="s">
        <v>350</v>
      </c>
      <c r="K131" t="s">
        <v>326</v>
      </c>
      <c r="L131" t="s">
        <v>326</v>
      </c>
      <c r="M131" t="s">
        <v>124</v>
      </c>
      <c r="T131" t="s">
        <v>351</v>
      </c>
      <c r="U131" t="s">
        <v>73</v>
      </c>
      <c r="V131" t="s">
        <v>326</v>
      </c>
      <c r="W131" t="s">
        <v>126</v>
      </c>
    </row>
    <row r="132" spans="2:23" x14ac:dyDescent="0.35">
      <c r="B132" s="71"/>
      <c r="C132" s="404">
        <v>135610</v>
      </c>
      <c r="E132" t="s">
        <v>66</v>
      </c>
      <c r="F132" t="s">
        <v>326</v>
      </c>
      <c r="G132" t="s">
        <v>127</v>
      </c>
      <c r="H132" t="s">
        <v>69</v>
      </c>
      <c r="I132" t="s">
        <v>352</v>
      </c>
      <c r="K132" t="s">
        <v>326</v>
      </c>
      <c r="L132" t="s">
        <v>326</v>
      </c>
      <c r="M132" t="s">
        <v>129</v>
      </c>
      <c r="T132" t="s">
        <v>353</v>
      </c>
      <c r="U132" t="s">
        <v>73</v>
      </c>
      <c r="V132" t="s">
        <v>326</v>
      </c>
      <c r="W132" t="s">
        <v>131</v>
      </c>
    </row>
    <row r="133" spans="2:23" x14ac:dyDescent="0.35">
      <c r="B133" s="71"/>
      <c r="C133" s="404">
        <v>135700</v>
      </c>
      <c r="E133" t="s">
        <v>66</v>
      </c>
      <c r="F133" t="s">
        <v>326</v>
      </c>
      <c r="G133" t="s">
        <v>134</v>
      </c>
      <c r="H133" t="s">
        <v>69</v>
      </c>
      <c r="I133" t="s">
        <v>354</v>
      </c>
      <c r="K133" t="s">
        <v>326</v>
      </c>
      <c r="L133" t="s">
        <v>326</v>
      </c>
      <c r="M133" t="s">
        <v>134</v>
      </c>
      <c r="T133" t="s">
        <v>355</v>
      </c>
      <c r="U133" t="s">
        <v>73</v>
      </c>
      <c r="V133" t="s">
        <v>326</v>
      </c>
      <c r="W133" t="s">
        <v>75</v>
      </c>
    </row>
    <row r="134" spans="2:23" x14ac:dyDescent="0.35">
      <c r="B134" s="71"/>
      <c r="C134" s="404">
        <v>135710</v>
      </c>
      <c r="E134" t="s">
        <v>66</v>
      </c>
      <c r="F134" t="s">
        <v>326</v>
      </c>
      <c r="G134" t="s">
        <v>170</v>
      </c>
      <c r="H134" t="s">
        <v>69</v>
      </c>
      <c r="I134" t="s">
        <v>356</v>
      </c>
      <c r="K134" t="s">
        <v>326</v>
      </c>
      <c r="L134" t="s">
        <v>326</v>
      </c>
      <c r="M134" t="s">
        <v>138</v>
      </c>
      <c r="T134" t="s">
        <v>357</v>
      </c>
      <c r="U134" t="s">
        <v>73</v>
      </c>
      <c r="V134" t="s">
        <v>326</v>
      </c>
      <c r="W134" t="s">
        <v>140</v>
      </c>
    </row>
    <row r="135" spans="2:23" x14ac:dyDescent="0.35">
      <c r="B135" s="71"/>
      <c r="C135" s="404">
        <v>135720</v>
      </c>
      <c r="E135" t="s">
        <v>66</v>
      </c>
      <c r="F135" t="s">
        <v>326</v>
      </c>
      <c r="G135" t="s">
        <v>173</v>
      </c>
      <c r="H135" t="s">
        <v>69</v>
      </c>
      <c r="I135" t="s">
        <v>358</v>
      </c>
      <c r="K135" t="s">
        <v>326</v>
      </c>
      <c r="L135" t="s">
        <v>326</v>
      </c>
      <c r="M135" t="s">
        <v>147</v>
      </c>
      <c r="T135" t="s">
        <v>359</v>
      </c>
      <c r="U135" t="s">
        <v>73</v>
      </c>
      <c r="V135" t="s">
        <v>326</v>
      </c>
      <c r="W135" t="s">
        <v>104</v>
      </c>
    </row>
    <row r="136" spans="2:23" x14ac:dyDescent="0.35">
      <c r="B136" s="71"/>
      <c r="C136" s="404">
        <v>135730</v>
      </c>
      <c r="E136" t="s">
        <v>66</v>
      </c>
      <c r="F136" t="s">
        <v>326</v>
      </c>
      <c r="G136" t="s">
        <v>176</v>
      </c>
      <c r="H136" t="s">
        <v>69</v>
      </c>
      <c r="I136" t="s">
        <v>360</v>
      </c>
      <c r="K136" t="s">
        <v>326</v>
      </c>
      <c r="L136" t="s">
        <v>326</v>
      </c>
      <c r="M136" t="s">
        <v>147</v>
      </c>
      <c r="T136" t="s">
        <v>361</v>
      </c>
      <c r="U136" t="s">
        <v>73</v>
      </c>
      <c r="V136" t="s">
        <v>326</v>
      </c>
      <c r="W136" t="s">
        <v>152</v>
      </c>
    </row>
    <row r="137" spans="2:23" x14ac:dyDescent="0.35">
      <c r="B137" s="71"/>
      <c r="C137" s="404">
        <v>135740</v>
      </c>
      <c r="E137" t="s">
        <v>66</v>
      </c>
      <c r="F137" t="s">
        <v>326</v>
      </c>
      <c r="G137" t="s">
        <v>179</v>
      </c>
      <c r="H137" t="s">
        <v>69</v>
      </c>
      <c r="I137" t="s">
        <v>362</v>
      </c>
      <c r="K137" t="s">
        <v>326</v>
      </c>
      <c r="L137" t="s">
        <v>326</v>
      </c>
      <c r="M137" t="s">
        <v>615</v>
      </c>
      <c r="T137" t="s">
        <v>363</v>
      </c>
      <c r="U137" t="s">
        <v>73</v>
      </c>
      <c r="V137" t="s">
        <v>326</v>
      </c>
      <c r="W137" t="s">
        <v>182</v>
      </c>
    </row>
    <row r="138" spans="2:23" x14ac:dyDescent="0.35">
      <c r="B138" s="71"/>
      <c r="C138" s="404">
        <v>135750</v>
      </c>
      <c r="E138" t="s">
        <v>66</v>
      </c>
      <c r="F138" t="s">
        <v>326</v>
      </c>
      <c r="G138" t="s">
        <v>183</v>
      </c>
      <c r="H138" t="s">
        <v>69</v>
      </c>
      <c r="I138" t="s">
        <v>364</v>
      </c>
      <c r="K138" t="s">
        <v>326</v>
      </c>
      <c r="L138" t="s">
        <v>326</v>
      </c>
      <c r="M138" t="s">
        <v>185</v>
      </c>
      <c r="T138" t="s">
        <v>365</v>
      </c>
      <c r="U138" t="s">
        <v>73</v>
      </c>
      <c r="V138" t="s">
        <v>326</v>
      </c>
      <c r="W138" t="s">
        <v>131</v>
      </c>
    </row>
    <row r="139" spans="2:23" x14ac:dyDescent="0.35">
      <c r="B139" s="71"/>
      <c r="C139" s="404">
        <v>135760</v>
      </c>
      <c r="E139" t="s">
        <v>66</v>
      </c>
      <c r="F139" t="s">
        <v>326</v>
      </c>
      <c r="G139" t="s">
        <v>187</v>
      </c>
      <c r="H139" t="s">
        <v>69</v>
      </c>
      <c r="I139" t="s">
        <v>366</v>
      </c>
      <c r="K139" t="s">
        <v>326</v>
      </c>
      <c r="L139" t="s">
        <v>326</v>
      </c>
      <c r="M139" t="s">
        <v>189</v>
      </c>
      <c r="T139" t="s">
        <v>367</v>
      </c>
      <c r="U139" t="s">
        <v>73</v>
      </c>
      <c r="V139" t="s">
        <v>326</v>
      </c>
      <c r="W139" t="s">
        <v>126</v>
      </c>
    </row>
    <row r="140" spans="2:23" x14ac:dyDescent="0.35">
      <c r="B140" s="71"/>
      <c r="C140" s="404">
        <v>135900</v>
      </c>
      <c r="E140" t="s">
        <v>66</v>
      </c>
      <c r="F140" t="s">
        <v>326</v>
      </c>
      <c r="G140" t="s">
        <v>132</v>
      </c>
      <c r="H140" t="s">
        <v>69</v>
      </c>
      <c r="I140" t="s">
        <v>368</v>
      </c>
      <c r="K140" t="s">
        <v>326</v>
      </c>
      <c r="L140" t="s">
        <v>326</v>
      </c>
      <c r="M140" t="s">
        <v>192</v>
      </c>
      <c r="T140" t="s">
        <v>369</v>
      </c>
      <c r="U140" t="s">
        <v>73</v>
      </c>
      <c r="V140" t="s">
        <v>326</v>
      </c>
      <c r="W140" t="s">
        <v>75</v>
      </c>
    </row>
    <row r="141" spans="2:23" x14ac:dyDescent="0.35">
      <c r="B141" s="71"/>
      <c r="C141" s="404">
        <v>135910</v>
      </c>
      <c r="E141" t="s">
        <v>66</v>
      </c>
      <c r="F141" t="s">
        <v>326</v>
      </c>
      <c r="G141" t="s">
        <v>136</v>
      </c>
      <c r="H141" t="s">
        <v>69</v>
      </c>
      <c r="I141" t="s">
        <v>370</v>
      </c>
      <c r="K141" t="s">
        <v>326</v>
      </c>
      <c r="L141" t="s">
        <v>326</v>
      </c>
      <c r="M141" t="s">
        <v>194</v>
      </c>
      <c r="T141" t="s">
        <v>371</v>
      </c>
      <c r="U141" t="s">
        <v>73</v>
      </c>
      <c r="V141" t="s">
        <v>326</v>
      </c>
      <c r="W141" t="s">
        <v>140</v>
      </c>
    </row>
    <row r="142" spans="2:23" x14ac:dyDescent="0.35">
      <c r="B142" s="71"/>
      <c r="C142" s="404">
        <v>135920</v>
      </c>
      <c r="E142" t="s">
        <v>66</v>
      </c>
      <c r="F142" t="s">
        <v>326</v>
      </c>
      <c r="G142" t="s">
        <v>141</v>
      </c>
      <c r="H142" t="s">
        <v>69</v>
      </c>
      <c r="I142" t="s">
        <v>372</v>
      </c>
      <c r="K142" t="s">
        <v>326</v>
      </c>
      <c r="L142" t="s">
        <v>326</v>
      </c>
      <c r="M142" t="s">
        <v>192</v>
      </c>
      <c r="T142" t="s">
        <v>373</v>
      </c>
      <c r="U142" t="s">
        <v>73</v>
      </c>
      <c r="V142" t="s">
        <v>326</v>
      </c>
      <c r="W142" t="s">
        <v>144</v>
      </c>
    </row>
    <row r="143" spans="2:23" x14ac:dyDescent="0.35">
      <c r="B143" s="71"/>
      <c r="C143" s="404">
        <v>135930</v>
      </c>
      <c r="E143" t="s">
        <v>66</v>
      </c>
      <c r="F143" t="s">
        <v>326</v>
      </c>
      <c r="G143" t="s">
        <v>145</v>
      </c>
      <c r="H143" t="s">
        <v>69</v>
      </c>
      <c r="I143" t="s">
        <v>374</v>
      </c>
      <c r="K143" t="s">
        <v>326</v>
      </c>
      <c r="L143" t="s">
        <v>326</v>
      </c>
      <c r="M143" t="s">
        <v>192</v>
      </c>
      <c r="T143" t="s">
        <v>375</v>
      </c>
      <c r="U143" t="s">
        <v>73</v>
      </c>
      <c r="V143" t="s">
        <v>326</v>
      </c>
      <c r="W143" t="s">
        <v>104</v>
      </c>
    </row>
    <row r="144" spans="2:23" x14ac:dyDescent="0.35">
      <c r="B144" s="71"/>
      <c r="C144" s="404">
        <v>135940</v>
      </c>
      <c r="E144" t="s">
        <v>66</v>
      </c>
      <c r="F144" t="s">
        <v>326</v>
      </c>
      <c r="G144" t="s">
        <v>149</v>
      </c>
      <c r="H144" t="s">
        <v>69</v>
      </c>
      <c r="I144" t="s">
        <v>376</v>
      </c>
      <c r="K144" t="s">
        <v>326</v>
      </c>
      <c r="L144" t="s">
        <v>326</v>
      </c>
      <c r="M144" t="s">
        <v>192</v>
      </c>
      <c r="T144" t="s">
        <v>377</v>
      </c>
      <c r="U144" t="s">
        <v>73</v>
      </c>
      <c r="V144" t="s">
        <v>326</v>
      </c>
      <c r="W144" t="s">
        <v>152</v>
      </c>
    </row>
    <row r="145" spans="2:23" x14ac:dyDescent="0.35">
      <c r="B145" s="71"/>
      <c r="C145" s="404">
        <v>140100</v>
      </c>
      <c r="E145" t="s">
        <v>66</v>
      </c>
      <c r="F145" t="s">
        <v>378</v>
      </c>
      <c r="G145" t="s">
        <v>68</v>
      </c>
      <c r="H145" t="s">
        <v>69</v>
      </c>
      <c r="I145" t="s">
        <v>379</v>
      </c>
      <c r="K145" t="s">
        <v>378</v>
      </c>
      <c r="L145" t="s">
        <v>378</v>
      </c>
      <c r="M145" t="s">
        <v>68</v>
      </c>
      <c r="T145" t="s">
        <v>380</v>
      </c>
      <c r="U145" t="s">
        <v>73</v>
      </c>
      <c r="V145" t="s">
        <v>378</v>
      </c>
      <c r="W145" t="s">
        <v>75</v>
      </c>
    </row>
    <row r="146" spans="2:23" x14ac:dyDescent="0.35">
      <c r="B146" s="71"/>
      <c r="C146" s="404">
        <v>140200</v>
      </c>
      <c r="E146" t="s">
        <v>66</v>
      </c>
      <c r="F146" t="s">
        <v>378</v>
      </c>
      <c r="G146" t="s">
        <v>76</v>
      </c>
      <c r="H146" t="s">
        <v>69</v>
      </c>
      <c r="I146" t="s">
        <v>381</v>
      </c>
      <c r="K146" t="s">
        <v>378</v>
      </c>
      <c r="L146" t="s">
        <v>378</v>
      </c>
      <c r="M146" t="s">
        <v>78</v>
      </c>
      <c r="T146" t="s">
        <v>382</v>
      </c>
      <c r="U146" t="s">
        <v>73</v>
      </c>
      <c r="V146" t="s">
        <v>378</v>
      </c>
      <c r="W146" t="s">
        <v>80</v>
      </c>
    </row>
    <row r="147" spans="2:23" x14ac:dyDescent="0.35">
      <c r="B147" s="71"/>
      <c r="C147" s="404">
        <v>140210</v>
      </c>
      <c r="E147" t="s">
        <v>66</v>
      </c>
      <c r="F147" t="s">
        <v>378</v>
      </c>
      <c r="G147" t="s">
        <v>81</v>
      </c>
      <c r="H147" t="s">
        <v>69</v>
      </c>
      <c r="I147" t="s">
        <v>383</v>
      </c>
      <c r="K147" t="s">
        <v>378</v>
      </c>
      <c r="L147" t="s">
        <v>378</v>
      </c>
      <c r="M147" t="s">
        <v>78</v>
      </c>
      <c r="T147" t="s">
        <v>384</v>
      </c>
      <c r="U147" t="s">
        <v>73</v>
      </c>
      <c r="V147" t="s">
        <v>378</v>
      </c>
      <c r="W147" t="s">
        <v>84</v>
      </c>
    </row>
    <row r="148" spans="2:23" x14ac:dyDescent="0.35">
      <c r="B148" s="71"/>
      <c r="C148" s="404">
        <v>140220</v>
      </c>
      <c r="E148" t="s">
        <v>66</v>
      </c>
      <c r="F148" t="s">
        <v>378</v>
      </c>
      <c r="G148" t="s">
        <v>85</v>
      </c>
      <c r="H148" t="s">
        <v>69</v>
      </c>
      <c r="I148" t="s">
        <v>385</v>
      </c>
      <c r="K148" t="s">
        <v>378</v>
      </c>
      <c r="L148" t="s">
        <v>378</v>
      </c>
      <c r="M148" t="s">
        <v>78</v>
      </c>
      <c r="T148" t="s">
        <v>386</v>
      </c>
      <c r="U148" t="s">
        <v>73</v>
      </c>
      <c r="V148" t="s">
        <v>378</v>
      </c>
      <c r="W148" t="s">
        <v>88</v>
      </c>
    </row>
    <row r="149" spans="2:23" x14ac:dyDescent="0.35">
      <c r="B149" s="71"/>
      <c r="C149" s="404">
        <v>140230</v>
      </c>
      <c r="E149" t="s">
        <v>66</v>
      </c>
      <c r="F149" t="s">
        <v>378</v>
      </c>
      <c r="G149" t="s">
        <v>89</v>
      </c>
      <c r="H149" t="s">
        <v>69</v>
      </c>
      <c r="I149" t="s">
        <v>387</v>
      </c>
      <c r="K149" t="s">
        <v>378</v>
      </c>
      <c r="L149" t="s">
        <v>378</v>
      </c>
      <c r="M149" t="s">
        <v>78</v>
      </c>
      <c r="T149" t="s">
        <v>386</v>
      </c>
      <c r="U149" t="s">
        <v>73</v>
      </c>
      <c r="V149" t="s">
        <v>378</v>
      </c>
      <c r="W149" t="s">
        <v>88</v>
      </c>
    </row>
    <row r="150" spans="2:23" x14ac:dyDescent="0.35">
      <c r="B150" s="71"/>
      <c r="C150" s="404">
        <v>140300</v>
      </c>
      <c r="E150" t="s">
        <v>66</v>
      </c>
      <c r="F150" t="s">
        <v>378</v>
      </c>
      <c r="G150" t="s">
        <v>91</v>
      </c>
      <c r="H150" t="s">
        <v>69</v>
      </c>
      <c r="I150" t="s">
        <v>388</v>
      </c>
      <c r="K150" t="s">
        <v>378</v>
      </c>
      <c r="L150" t="s">
        <v>378</v>
      </c>
      <c r="M150" t="s">
        <v>93</v>
      </c>
      <c r="T150" t="s">
        <v>389</v>
      </c>
      <c r="U150" t="s">
        <v>73</v>
      </c>
      <c r="V150" t="s">
        <v>378</v>
      </c>
      <c r="W150" t="s">
        <v>95</v>
      </c>
    </row>
    <row r="151" spans="2:23" x14ac:dyDescent="0.35">
      <c r="B151" s="71"/>
      <c r="C151" s="404">
        <v>140310</v>
      </c>
      <c r="E151" t="s">
        <v>66</v>
      </c>
      <c r="F151" t="s">
        <v>378</v>
      </c>
      <c r="G151" t="s">
        <v>96</v>
      </c>
      <c r="H151" t="s">
        <v>69</v>
      </c>
      <c r="I151" t="s">
        <v>390</v>
      </c>
      <c r="K151" t="s">
        <v>378</v>
      </c>
      <c r="L151" t="s">
        <v>378</v>
      </c>
      <c r="M151" t="s">
        <v>93</v>
      </c>
      <c r="T151" t="s">
        <v>391</v>
      </c>
      <c r="U151" t="s">
        <v>73</v>
      </c>
      <c r="V151" t="s">
        <v>378</v>
      </c>
      <c r="W151" t="s">
        <v>99</v>
      </c>
    </row>
    <row r="152" spans="2:23" x14ac:dyDescent="0.35">
      <c r="B152" s="71"/>
      <c r="C152" s="404">
        <v>140320</v>
      </c>
      <c r="E152" t="s">
        <v>66</v>
      </c>
      <c r="F152" t="s">
        <v>378</v>
      </c>
      <c r="G152" t="s">
        <v>100</v>
      </c>
      <c r="H152" t="s">
        <v>69</v>
      </c>
      <c r="I152" t="s">
        <v>392</v>
      </c>
      <c r="K152" t="s">
        <v>378</v>
      </c>
      <c r="L152" t="s">
        <v>378</v>
      </c>
      <c r="M152" t="s">
        <v>102</v>
      </c>
      <c r="T152" t="s">
        <v>393</v>
      </c>
      <c r="U152" t="s">
        <v>73</v>
      </c>
      <c r="V152" t="s">
        <v>378</v>
      </c>
      <c r="W152" t="s">
        <v>104</v>
      </c>
    </row>
    <row r="153" spans="2:23" x14ac:dyDescent="0.35">
      <c r="B153" s="71"/>
      <c r="C153" s="404">
        <v>140400</v>
      </c>
      <c r="E153" t="s">
        <v>66</v>
      </c>
      <c r="F153" t="s">
        <v>378</v>
      </c>
      <c r="G153" t="s">
        <v>105</v>
      </c>
      <c r="H153" t="s">
        <v>69</v>
      </c>
      <c r="I153" t="s">
        <v>394</v>
      </c>
      <c r="K153" t="s">
        <v>378</v>
      </c>
      <c r="L153" t="s">
        <v>378</v>
      </c>
      <c r="M153" t="s">
        <v>78</v>
      </c>
      <c r="T153" t="s">
        <v>395</v>
      </c>
      <c r="U153" t="s">
        <v>73</v>
      </c>
      <c r="V153" t="s">
        <v>378</v>
      </c>
      <c r="W153" t="s">
        <v>108</v>
      </c>
    </row>
    <row r="154" spans="2:23" x14ac:dyDescent="0.35">
      <c r="B154" s="71"/>
      <c r="C154" s="404">
        <v>140410</v>
      </c>
      <c r="E154" t="s">
        <v>66</v>
      </c>
      <c r="F154" t="s">
        <v>378</v>
      </c>
      <c r="G154" t="s">
        <v>109</v>
      </c>
      <c r="H154" t="s">
        <v>69</v>
      </c>
      <c r="I154" t="s">
        <v>396</v>
      </c>
      <c r="K154" t="s">
        <v>378</v>
      </c>
      <c r="L154" t="s">
        <v>378</v>
      </c>
      <c r="M154" t="s">
        <v>78</v>
      </c>
      <c r="T154" t="s">
        <v>397</v>
      </c>
      <c r="U154" t="s">
        <v>73</v>
      </c>
      <c r="V154" t="s">
        <v>378</v>
      </c>
      <c r="W154" t="s">
        <v>112</v>
      </c>
    </row>
    <row r="155" spans="2:23" x14ac:dyDescent="0.35">
      <c r="B155" s="71"/>
      <c r="C155" s="404">
        <v>140500</v>
      </c>
      <c r="E155" t="s">
        <v>66</v>
      </c>
      <c r="F155" t="s">
        <v>378</v>
      </c>
      <c r="G155" t="s">
        <v>113</v>
      </c>
      <c r="H155" t="s">
        <v>69</v>
      </c>
      <c r="I155" t="s">
        <v>398</v>
      </c>
      <c r="K155" t="s">
        <v>378</v>
      </c>
      <c r="L155" t="s">
        <v>378</v>
      </c>
      <c r="M155" t="s">
        <v>113</v>
      </c>
      <c r="T155" t="s">
        <v>399</v>
      </c>
      <c r="U155" t="s">
        <v>73</v>
      </c>
      <c r="V155" t="s">
        <v>378</v>
      </c>
      <c r="W155" t="s">
        <v>116</v>
      </c>
    </row>
    <row r="156" spans="2:23" x14ac:dyDescent="0.35">
      <c r="B156" s="71"/>
      <c r="C156" s="404">
        <v>140510</v>
      </c>
      <c r="E156" t="s">
        <v>66</v>
      </c>
      <c r="F156" t="s">
        <v>378</v>
      </c>
      <c r="G156" t="s">
        <v>117</v>
      </c>
      <c r="H156" t="s">
        <v>69</v>
      </c>
      <c r="I156" t="s">
        <v>400</v>
      </c>
      <c r="K156" t="s">
        <v>378</v>
      </c>
      <c r="L156" t="s">
        <v>378</v>
      </c>
      <c r="M156" t="s">
        <v>119</v>
      </c>
      <c r="T156" t="s">
        <v>401</v>
      </c>
      <c r="U156" t="s">
        <v>73</v>
      </c>
      <c r="V156" t="s">
        <v>378</v>
      </c>
      <c r="W156" t="s">
        <v>121</v>
      </c>
    </row>
    <row r="157" spans="2:23" x14ac:dyDescent="0.35">
      <c r="B157" s="71"/>
      <c r="C157" s="404">
        <v>140600</v>
      </c>
      <c r="E157" t="s">
        <v>66</v>
      </c>
      <c r="F157" t="s">
        <v>378</v>
      </c>
      <c r="G157" t="s">
        <v>122</v>
      </c>
      <c r="H157" t="s">
        <v>69</v>
      </c>
      <c r="I157" t="s">
        <v>402</v>
      </c>
      <c r="K157" t="s">
        <v>378</v>
      </c>
      <c r="L157" t="s">
        <v>378</v>
      </c>
      <c r="M157" t="s">
        <v>124</v>
      </c>
      <c r="T157" t="s">
        <v>403</v>
      </c>
      <c r="U157" t="s">
        <v>73</v>
      </c>
      <c r="V157" t="s">
        <v>378</v>
      </c>
      <c r="W157" t="s">
        <v>126</v>
      </c>
    </row>
    <row r="158" spans="2:23" x14ac:dyDescent="0.35">
      <c r="B158" s="71"/>
      <c r="C158" s="404">
        <v>140610</v>
      </c>
      <c r="E158" t="s">
        <v>66</v>
      </c>
      <c r="F158" t="s">
        <v>378</v>
      </c>
      <c r="G158" t="s">
        <v>127</v>
      </c>
      <c r="H158" t="s">
        <v>69</v>
      </c>
      <c r="I158" t="s">
        <v>404</v>
      </c>
      <c r="K158" t="s">
        <v>378</v>
      </c>
      <c r="L158" t="s">
        <v>378</v>
      </c>
      <c r="M158" t="s">
        <v>129</v>
      </c>
      <c r="T158" t="s">
        <v>405</v>
      </c>
      <c r="U158" t="s">
        <v>73</v>
      </c>
      <c r="V158" t="s">
        <v>378</v>
      </c>
      <c r="W158" t="s">
        <v>131</v>
      </c>
    </row>
    <row r="159" spans="2:23" x14ac:dyDescent="0.35">
      <c r="B159" s="71"/>
      <c r="C159" s="404">
        <v>140700</v>
      </c>
      <c r="E159" t="s">
        <v>66</v>
      </c>
      <c r="F159" t="s">
        <v>378</v>
      </c>
      <c r="G159" t="s">
        <v>134</v>
      </c>
      <c r="H159" t="s">
        <v>69</v>
      </c>
      <c r="I159" t="s">
        <v>406</v>
      </c>
      <c r="K159" t="s">
        <v>378</v>
      </c>
      <c r="L159" t="s">
        <v>378</v>
      </c>
      <c r="M159" t="s">
        <v>134</v>
      </c>
      <c r="T159" t="s">
        <v>407</v>
      </c>
      <c r="U159" t="s">
        <v>73</v>
      </c>
      <c r="V159" t="s">
        <v>378</v>
      </c>
      <c r="W159" t="s">
        <v>75</v>
      </c>
    </row>
    <row r="160" spans="2:23" x14ac:dyDescent="0.35">
      <c r="B160" s="71"/>
      <c r="C160" s="404">
        <v>140710</v>
      </c>
      <c r="E160" t="s">
        <v>66</v>
      </c>
      <c r="F160" t="s">
        <v>378</v>
      </c>
      <c r="G160" t="s">
        <v>170</v>
      </c>
      <c r="H160" t="s">
        <v>69</v>
      </c>
      <c r="I160" t="s">
        <v>408</v>
      </c>
      <c r="K160" t="s">
        <v>378</v>
      </c>
      <c r="L160" t="s">
        <v>378</v>
      </c>
      <c r="M160" t="s">
        <v>138</v>
      </c>
      <c r="T160" t="s">
        <v>409</v>
      </c>
      <c r="U160" t="s">
        <v>73</v>
      </c>
      <c r="V160" t="s">
        <v>378</v>
      </c>
      <c r="W160" t="s">
        <v>140</v>
      </c>
    </row>
    <row r="161" spans="2:23" x14ac:dyDescent="0.35">
      <c r="B161" s="71"/>
      <c r="C161" s="404">
        <v>140720</v>
      </c>
      <c r="E161" t="s">
        <v>66</v>
      </c>
      <c r="F161" t="s">
        <v>378</v>
      </c>
      <c r="G161" t="s">
        <v>173</v>
      </c>
      <c r="H161" t="s">
        <v>69</v>
      </c>
      <c r="I161" t="s">
        <v>410</v>
      </c>
      <c r="K161" t="s">
        <v>378</v>
      </c>
      <c r="L161" t="s">
        <v>378</v>
      </c>
      <c r="M161" t="s">
        <v>147</v>
      </c>
      <c r="T161" t="s">
        <v>411</v>
      </c>
      <c r="U161" t="s">
        <v>73</v>
      </c>
      <c r="V161" t="s">
        <v>378</v>
      </c>
      <c r="W161" t="s">
        <v>104</v>
      </c>
    </row>
    <row r="162" spans="2:23" x14ac:dyDescent="0.35">
      <c r="B162" s="71"/>
      <c r="C162" s="404">
        <v>140730</v>
      </c>
      <c r="E162" t="s">
        <v>66</v>
      </c>
      <c r="F162" t="s">
        <v>378</v>
      </c>
      <c r="G162" t="s">
        <v>176</v>
      </c>
      <c r="H162" t="s">
        <v>69</v>
      </c>
      <c r="I162" t="s">
        <v>412</v>
      </c>
      <c r="K162" t="s">
        <v>378</v>
      </c>
      <c r="L162" t="s">
        <v>378</v>
      </c>
      <c r="M162" t="s">
        <v>147</v>
      </c>
      <c r="T162" t="s">
        <v>413</v>
      </c>
      <c r="U162" t="s">
        <v>73</v>
      </c>
      <c r="V162" t="s">
        <v>378</v>
      </c>
      <c r="W162" t="s">
        <v>152</v>
      </c>
    </row>
    <row r="163" spans="2:23" x14ac:dyDescent="0.35">
      <c r="B163" s="71"/>
      <c r="C163" s="404">
        <v>140740</v>
      </c>
      <c r="E163" t="s">
        <v>66</v>
      </c>
      <c r="F163" t="s">
        <v>378</v>
      </c>
      <c r="G163" t="s">
        <v>179</v>
      </c>
      <c r="H163" t="s">
        <v>69</v>
      </c>
      <c r="I163" t="s">
        <v>414</v>
      </c>
      <c r="K163" t="s">
        <v>378</v>
      </c>
      <c r="L163" t="s">
        <v>378</v>
      </c>
      <c r="M163" t="s">
        <v>615</v>
      </c>
      <c r="T163" t="s">
        <v>415</v>
      </c>
      <c r="U163" t="s">
        <v>73</v>
      </c>
      <c r="V163" t="s">
        <v>378</v>
      </c>
      <c r="W163" t="s">
        <v>182</v>
      </c>
    </row>
    <row r="164" spans="2:23" x14ac:dyDescent="0.35">
      <c r="B164" s="71"/>
      <c r="C164" s="404">
        <v>140750</v>
      </c>
      <c r="E164" t="s">
        <v>66</v>
      </c>
      <c r="F164" t="s">
        <v>378</v>
      </c>
      <c r="G164" t="s">
        <v>183</v>
      </c>
      <c r="H164" t="s">
        <v>69</v>
      </c>
      <c r="I164" t="s">
        <v>416</v>
      </c>
      <c r="K164" t="s">
        <v>378</v>
      </c>
      <c r="L164" t="s">
        <v>378</v>
      </c>
      <c r="M164" t="s">
        <v>185</v>
      </c>
      <c r="T164" t="s">
        <v>417</v>
      </c>
      <c r="U164" t="s">
        <v>73</v>
      </c>
      <c r="V164" t="s">
        <v>378</v>
      </c>
      <c r="W164" t="s">
        <v>131</v>
      </c>
    </row>
    <row r="165" spans="2:23" x14ac:dyDescent="0.35">
      <c r="B165" s="71"/>
      <c r="C165" s="404">
        <v>140760</v>
      </c>
      <c r="E165" t="s">
        <v>66</v>
      </c>
      <c r="F165" t="s">
        <v>378</v>
      </c>
      <c r="G165" t="s">
        <v>187</v>
      </c>
      <c r="H165" t="s">
        <v>69</v>
      </c>
      <c r="I165" t="s">
        <v>418</v>
      </c>
      <c r="K165" t="s">
        <v>378</v>
      </c>
      <c r="L165" t="s">
        <v>378</v>
      </c>
      <c r="M165" t="s">
        <v>189</v>
      </c>
      <c r="T165" t="s">
        <v>419</v>
      </c>
      <c r="U165" t="s">
        <v>73</v>
      </c>
      <c r="V165" t="s">
        <v>378</v>
      </c>
      <c r="W165" t="s">
        <v>126</v>
      </c>
    </row>
    <row r="166" spans="2:23" x14ac:dyDescent="0.35">
      <c r="B166" s="71"/>
      <c r="C166" s="404">
        <v>140900</v>
      </c>
      <c r="E166" t="s">
        <v>66</v>
      </c>
      <c r="F166" t="s">
        <v>378</v>
      </c>
      <c r="G166" t="s">
        <v>132</v>
      </c>
      <c r="H166" t="s">
        <v>69</v>
      </c>
      <c r="I166" t="s">
        <v>420</v>
      </c>
      <c r="K166" t="s">
        <v>378</v>
      </c>
      <c r="L166" t="s">
        <v>378</v>
      </c>
      <c r="M166" t="s">
        <v>192</v>
      </c>
      <c r="T166" t="s">
        <v>421</v>
      </c>
      <c r="U166" t="s">
        <v>73</v>
      </c>
      <c r="V166" t="s">
        <v>378</v>
      </c>
      <c r="W166" t="s">
        <v>75</v>
      </c>
    </row>
    <row r="167" spans="2:23" x14ac:dyDescent="0.35">
      <c r="B167" s="71"/>
      <c r="C167" s="404">
        <v>140910</v>
      </c>
      <c r="E167" t="s">
        <v>66</v>
      </c>
      <c r="F167" t="s">
        <v>378</v>
      </c>
      <c r="G167" t="s">
        <v>136</v>
      </c>
      <c r="H167" t="s">
        <v>69</v>
      </c>
      <c r="I167" t="s">
        <v>422</v>
      </c>
      <c r="K167" t="s">
        <v>378</v>
      </c>
      <c r="L167" t="s">
        <v>378</v>
      </c>
      <c r="M167" t="s">
        <v>194</v>
      </c>
      <c r="T167" t="s">
        <v>423</v>
      </c>
      <c r="U167" t="s">
        <v>73</v>
      </c>
      <c r="V167" t="s">
        <v>378</v>
      </c>
      <c r="W167" t="s">
        <v>140</v>
      </c>
    </row>
    <row r="168" spans="2:23" x14ac:dyDescent="0.35">
      <c r="B168" s="71"/>
      <c r="C168" s="404">
        <v>140920</v>
      </c>
      <c r="E168" t="s">
        <v>66</v>
      </c>
      <c r="F168" t="s">
        <v>378</v>
      </c>
      <c r="G168" t="s">
        <v>141</v>
      </c>
      <c r="H168" t="s">
        <v>69</v>
      </c>
      <c r="I168" t="s">
        <v>424</v>
      </c>
      <c r="K168" t="s">
        <v>378</v>
      </c>
      <c r="L168" t="s">
        <v>378</v>
      </c>
      <c r="M168" t="s">
        <v>192</v>
      </c>
      <c r="T168" t="s">
        <v>425</v>
      </c>
      <c r="U168" t="s">
        <v>73</v>
      </c>
      <c r="V168" t="s">
        <v>378</v>
      </c>
      <c r="W168" t="s">
        <v>144</v>
      </c>
    </row>
    <row r="169" spans="2:23" x14ac:dyDescent="0.35">
      <c r="B169" s="71"/>
      <c r="C169" s="404">
        <v>140930</v>
      </c>
      <c r="E169" t="s">
        <v>66</v>
      </c>
      <c r="F169" t="s">
        <v>378</v>
      </c>
      <c r="G169" t="s">
        <v>145</v>
      </c>
      <c r="H169" t="s">
        <v>69</v>
      </c>
      <c r="I169" t="s">
        <v>426</v>
      </c>
      <c r="K169" t="s">
        <v>378</v>
      </c>
      <c r="L169" t="s">
        <v>378</v>
      </c>
      <c r="M169" t="s">
        <v>192</v>
      </c>
      <c r="T169" t="s">
        <v>427</v>
      </c>
      <c r="U169" t="s">
        <v>73</v>
      </c>
      <c r="V169" t="s">
        <v>378</v>
      </c>
      <c r="W169" t="s">
        <v>104</v>
      </c>
    </row>
    <row r="170" spans="2:23" x14ac:dyDescent="0.35">
      <c r="B170" s="71"/>
      <c r="C170" s="404">
        <v>140940</v>
      </c>
      <c r="E170" t="s">
        <v>66</v>
      </c>
      <c r="F170" t="s">
        <v>378</v>
      </c>
      <c r="G170" t="s">
        <v>149</v>
      </c>
      <c r="H170" t="s">
        <v>69</v>
      </c>
      <c r="I170" t="s">
        <v>428</v>
      </c>
      <c r="K170" t="s">
        <v>378</v>
      </c>
      <c r="L170" t="s">
        <v>378</v>
      </c>
      <c r="M170" t="s">
        <v>192</v>
      </c>
      <c r="T170" t="s">
        <v>429</v>
      </c>
      <c r="U170" t="s">
        <v>73</v>
      </c>
      <c r="V170" t="s">
        <v>378</v>
      </c>
      <c r="W170" t="s">
        <v>152</v>
      </c>
    </row>
    <row r="171" spans="2:23" x14ac:dyDescent="0.35">
      <c r="B171" s="71"/>
      <c r="C171" s="404">
        <v>145100</v>
      </c>
      <c r="E171" t="s">
        <v>66</v>
      </c>
      <c r="F171" t="s">
        <v>430</v>
      </c>
      <c r="G171" t="s">
        <v>68</v>
      </c>
      <c r="H171" t="s">
        <v>69</v>
      </c>
      <c r="I171" t="s">
        <v>431</v>
      </c>
      <c r="K171" t="s">
        <v>430</v>
      </c>
      <c r="L171" t="s">
        <v>430</v>
      </c>
      <c r="M171" t="s">
        <v>68</v>
      </c>
      <c r="T171" t="s">
        <v>432</v>
      </c>
      <c r="U171" t="s">
        <v>73</v>
      </c>
      <c r="V171" t="s">
        <v>430</v>
      </c>
      <c r="W171" t="s">
        <v>75</v>
      </c>
    </row>
    <row r="172" spans="2:23" x14ac:dyDescent="0.35">
      <c r="B172" s="71"/>
      <c r="C172" s="404">
        <v>145200</v>
      </c>
      <c r="E172" t="s">
        <v>66</v>
      </c>
      <c r="F172" t="s">
        <v>430</v>
      </c>
      <c r="G172" t="s">
        <v>76</v>
      </c>
      <c r="H172" t="s">
        <v>69</v>
      </c>
      <c r="I172" t="s">
        <v>433</v>
      </c>
      <c r="K172" t="s">
        <v>430</v>
      </c>
      <c r="L172" t="s">
        <v>430</v>
      </c>
      <c r="M172" t="s">
        <v>78</v>
      </c>
      <c r="T172" t="s">
        <v>434</v>
      </c>
      <c r="U172" t="s">
        <v>73</v>
      </c>
      <c r="V172" t="s">
        <v>430</v>
      </c>
      <c r="W172" t="s">
        <v>80</v>
      </c>
    </row>
    <row r="173" spans="2:23" x14ac:dyDescent="0.35">
      <c r="B173" s="71"/>
      <c r="C173" s="404">
        <v>145210</v>
      </c>
      <c r="E173" t="s">
        <v>66</v>
      </c>
      <c r="F173" t="s">
        <v>430</v>
      </c>
      <c r="G173" t="s">
        <v>81</v>
      </c>
      <c r="H173" t="s">
        <v>69</v>
      </c>
      <c r="I173" t="s">
        <v>435</v>
      </c>
      <c r="K173" t="s">
        <v>430</v>
      </c>
      <c r="L173" t="s">
        <v>430</v>
      </c>
      <c r="M173" t="s">
        <v>78</v>
      </c>
      <c r="T173" t="s">
        <v>436</v>
      </c>
      <c r="U173" t="s">
        <v>73</v>
      </c>
      <c r="V173" t="s">
        <v>430</v>
      </c>
      <c r="W173" t="s">
        <v>84</v>
      </c>
    </row>
    <row r="174" spans="2:23" x14ac:dyDescent="0.35">
      <c r="B174" s="71"/>
      <c r="C174" s="404">
        <v>145220</v>
      </c>
      <c r="E174" t="s">
        <v>66</v>
      </c>
      <c r="F174" t="s">
        <v>430</v>
      </c>
      <c r="G174" t="s">
        <v>85</v>
      </c>
      <c r="H174" t="s">
        <v>69</v>
      </c>
      <c r="I174" t="s">
        <v>437</v>
      </c>
      <c r="K174" t="s">
        <v>430</v>
      </c>
      <c r="L174" t="s">
        <v>430</v>
      </c>
      <c r="M174" t="s">
        <v>78</v>
      </c>
      <c r="T174" t="s">
        <v>438</v>
      </c>
      <c r="U174" t="s">
        <v>73</v>
      </c>
      <c r="V174" t="s">
        <v>430</v>
      </c>
      <c r="W174" t="s">
        <v>88</v>
      </c>
    </row>
    <row r="175" spans="2:23" x14ac:dyDescent="0.35">
      <c r="B175" s="71"/>
      <c r="C175" s="404">
        <v>145230</v>
      </c>
      <c r="E175" t="s">
        <v>66</v>
      </c>
      <c r="F175" t="s">
        <v>430</v>
      </c>
      <c r="G175" t="s">
        <v>89</v>
      </c>
      <c r="H175" t="s">
        <v>69</v>
      </c>
      <c r="I175" t="s">
        <v>439</v>
      </c>
      <c r="K175" t="s">
        <v>430</v>
      </c>
      <c r="L175" t="s">
        <v>430</v>
      </c>
      <c r="M175" t="s">
        <v>78</v>
      </c>
      <c r="T175" t="s">
        <v>438</v>
      </c>
      <c r="U175" t="s">
        <v>73</v>
      </c>
      <c r="V175" t="s">
        <v>430</v>
      </c>
      <c r="W175" t="s">
        <v>88</v>
      </c>
    </row>
    <row r="176" spans="2:23" x14ac:dyDescent="0.35">
      <c r="B176" s="71"/>
      <c r="C176" s="404">
        <v>145300</v>
      </c>
      <c r="E176" t="s">
        <v>66</v>
      </c>
      <c r="F176" t="s">
        <v>430</v>
      </c>
      <c r="G176" t="s">
        <v>91</v>
      </c>
      <c r="H176" t="s">
        <v>69</v>
      </c>
      <c r="I176" t="s">
        <v>440</v>
      </c>
      <c r="K176" t="s">
        <v>430</v>
      </c>
      <c r="L176" t="s">
        <v>430</v>
      </c>
      <c r="M176" t="s">
        <v>93</v>
      </c>
      <c r="T176" t="s">
        <v>441</v>
      </c>
      <c r="U176" t="s">
        <v>73</v>
      </c>
      <c r="V176" t="s">
        <v>430</v>
      </c>
      <c r="W176" t="s">
        <v>95</v>
      </c>
    </row>
    <row r="177" spans="2:23" x14ac:dyDescent="0.35">
      <c r="B177" s="71"/>
      <c r="C177" s="404">
        <v>145310</v>
      </c>
      <c r="E177" t="s">
        <v>66</v>
      </c>
      <c r="F177" t="s">
        <v>430</v>
      </c>
      <c r="G177" t="s">
        <v>96</v>
      </c>
      <c r="H177" t="s">
        <v>69</v>
      </c>
      <c r="I177" t="s">
        <v>442</v>
      </c>
      <c r="K177" t="s">
        <v>430</v>
      </c>
      <c r="L177" t="s">
        <v>430</v>
      </c>
      <c r="M177" t="s">
        <v>93</v>
      </c>
      <c r="T177" t="s">
        <v>443</v>
      </c>
      <c r="U177" t="s">
        <v>73</v>
      </c>
      <c r="V177" t="s">
        <v>430</v>
      </c>
      <c r="W177" t="s">
        <v>99</v>
      </c>
    </row>
    <row r="178" spans="2:23" x14ac:dyDescent="0.35">
      <c r="B178" s="71"/>
      <c r="C178" s="404">
        <v>145320</v>
      </c>
      <c r="E178" t="s">
        <v>66</v>
      </c>
      <c r="F178" t="s">
        <v>430</v>
      </c>
      <c r="G178" t="s">
        <v>100</v>
      </c>
      <c r="H178" t="s">
        <v>69</v>
      </c>
      <c r="I178" t="s">
        <v>444</v>
      </c>
      <c r="K178" t="s">
        <v>430</v>
      </c>
      <c r="L178" t="s">
        <v>430</v>
      </c>
      <c r="M178" t="s">
        <v>102</v>
      </c>
      <c r="T178" t="s">
        <v>445</v>
      </c>
      <c r="U178" t="s">
        <v>73</v>
      </c>
      <c r="V178" t="s">
        <v>430</v>
      </c>
      <c r="W178" t="s">
        <v>104</v>
      </c>
    </row>
    <row r="179" spans="2:23" x14ac:dyDescent="0.35">
      <c r="B179" s="71"/>
      <c r="C179" s="404">
        <v>145400</v>
      </c>
      <c r="E179" t="s">
        <v>66</v>
      </c>
      <c r="F179" t="s">
        <v>430</v>
      </c>
      <c r="G179" t="s">
        <v>105</v>
      </c>
      <c r="H179" t="s">
        <v>69</v>
      </c>
      <c r="I179" t="s">
        <v>446</v>
      </c>
      <c r="K179" t="s">
        <v>430</v>
      </c>
      <c r="L179" t="s">
        <v>430</v>
      </c>
      <c r="M179" t="s">
        <v>78</v>
      </c>
      <c r="T179" t="s">
        <v>447</v>
      </c>
      <c r="U179" t="s">
        <v>73</v>
      </c>
      <c r="V179" t="s">
        <v>430</v>
      </c>
      <c r="W179" t="s">
        <v>108</v>
      </c>
    </row>
    <row r="180" spans="2:23" x14ac:dyDescent="0.35">
      <c r="B180" s="71"/>
      <c r="C180" s="404">
        <v>145410</v>
      </c>
      <c r="E180" t="s">
        <v>66</v>
      </c>
      <c r="F180" t="s">
        <v>430</v>
      </c>
      <c r="G180" t="s">
        <v>109</v>
      </c>
      <c r="H180" t="s">
        <v>69</v>
      </c>
      <c r="I180" t="s">
        <v>448</v>
      </c>
      <c r="K180" t="s">
        <v>430</v>
      </c>
      <c r="L180" t="s">
        <v>430</v>
      </c>
      <c r="M180" t="s">
        <v>78</v>
      </c>
      <c r="T180" t="s">
        <v>449</v>
      </c>
      <c r="U180" t="s">
        <v>73</v>
      </c>
      <c r="V180" t="s">
        <v>430</v>
      </c>
      <c r="W180" t="s">
        <v>112</v>
      </c>
    </row>
    <row r="181" spans="2:23" x14ac:dyDescent="0.35">
      <c r="B181" s="71"/>
      <c r="C181" s="404">
        <v>145500</v>
      </c>
      <c r="E181" t="s">
        <v>66</v>
      </c>
      <c r="F181" t="s">
        <v>430</v>
      </c>
      <c r="G181" t="s">
        <v>113</v>
      </c>
      <c r="H181" t="s">
        <v>69</v>
      </c>
      <c r="I181" t="s">
        <v>450</v>
      </c>
      <c r="K181" t="s">
        <v>430</v>
      </c>
      <c r="L181" t="s">
        <v>430</v>
      </c>
      <c r="M181" t="s">
        <v>113</v>
      </c>
      <c r="T181" t="s">
        <v>451</v>
      </c>
      <c r="U181" t="s">
        <v>73</v>
      </c>
      <c r="V181" t="s">
        <v>430</v>
      </c>
      <c r="W181" t="s">
        <v>116</v>
      </c>
    </row>
    <row r="182" spans="2:23" x14ac:dyDescent="0.35">
      <c r="B182" s="71"/>
      <c r="C182" s="404">
        <v>145510</v>
      </c>
      <c r="E182" t="s">
        <v>66</v>
      </c>
      <c r="F182" t="s">
        <v>430</v>
      </c>
      <c r="G182" t="s">
        <v>117</v>
      </c>
      <c r="H182" t="s">
        <v>69</v>
      </c>
      <c r="I182" t="s">
        <v>452</v>
      </c>
      <c r="K182" t="s">
        <v>430</v>
      </c>
      <c r="L182" t="s">
        <v>430</v>
      </c>
      <c r="M182" t="s">
        <v>119</v>
      </c>
      <c r="T182" t="s">
        <v>453</v>
      </c>
      <c r="U182" t="s">
        <v>73</v>
      </c>
      <c r="V182" t="s">
        <v>430</v>
      </c>
      <c r="W182" t="s">
        <v>121</v>
      </c>
    </row>
    <row r="183" spans="2:23" x14ac:dyDescent="0.35">
      <c r="B183" s="71"/>
      <c r="C183" s="404">
        <v>145600</v>
      </c>
      <c r="E183" t="s">
        <v>66</v>
      </c>
      <c r="F183" t="s">
        <v>430</v>
      </c>
      <c r="G183" t="s">
        <v>122</v>
      </c>
      <c r="H183" t="s">
        <v>69</v>
      </c>
      <c r="I183" t="s">
        <v>454</v>
      </c>
      <c r="K183" t="s">
        <v>430</v>
      </c>
      <c r="L183" t="s">
        <v>430</v>
      </c>
      <c r="M183" t="s">
        <v>124</v>
      </c>
      <c r="T183" t="s">
        <v>455</v>
      </c>
      <c r="U183" t="s">
        <v>73</v>
      </c>
      <c r="V183" t="s">
        <v>430</v>
      </c>
      <c r="W183" t="s">
        <v>126</v>
      </c>
    </row>
    <row r="184" spans="2:23" x14ac:dyDescent="0.35">
      <c r="B184" s="71"/>
      <c r="C184" s="404">
        <v>145610</v>
      </c>
      <c r="E184" t="s">
        <v>66</v>
      </c>
      <c r="F184" t="s">
        <v>430</v>
      </c>
      <c r="G184" t="s">
        <v>127</v>
      </c>
      <c r="H184" t="s">
        <v>69</v>
      </c>
      <c r="I184" t="s">
        <v>456</v>
      </c>
      <c r="K184" t="s">
        <v>430</v>
      </c>
      <c r="L184" t="s">
        <v>430</v>
      </c>
      <c r="M184" t="s">
        <v>129</v>
      </c>
      <c r="T184" t="s">
        <v>457</v>
      </c>
      <c r="U184" t="s">
        <v>73</v>
      </c>
      <c r="V184" t="s">
        <v>430</v>
      </c>
      <c r="W184" t="s">
        <v>131</v>
      </c>
    </row>
    <row r="185" spans="2:23" x14ac:dyDescent="0.35">
      <c r="B185" s="71"/>
      <c r="C185" s="404">
        <v>145700</v>
      </c>
      <c r="E185" t="s">
        <v>66</v>
      </c>
      <c r="F185" t="s">
        <v>430</v>
      </c>
      <c r="G185" t="s">
        <v>134</v>
      </c>
      <c r="H185" t="s">
        <v>69</v>
      </c>
      <c r="I185" t="s">
        <v>458</v>
      </c>
      <c r="K185" t="s">
        <v>430</v>
      </c>
      <c r="L185" t="s">
        <v>430</v>
      </c>
      <c r="M185" t="s">
        <v>134</v>
      </c>
      <c r="T185" t="s">
        <v>459</v>
      </c>
      <c r="U185" t="s">
        <v>73</v>
      </c>
      <c r="V185" t="s">
        <v>430</v>
      </c>
      <c r="W185" t="s">
        <v>75</v>
      </c>
    </row>
    <row r="186" spans="2:23" x14ac:dyDescent="0.35">
      <c r="B186" s="71"/>
      <c r="C186" s="404">
        <v>145710</v>
      </c>
      <c r="E186" t="s">
        <v>66</v>
      </c>
      <c r="F186" t="s">
        <v>430</v>
      </c>
      <c r="G186" t="s">
        <v>170</v>
      </c>
      <c r="H186" t="s">
        <v>69</v>
      </c>
      <c r="I186" t="s">
        <v>460</v>
      </c>
      <c r="K186" t="s">
        <v>430</v>
      </c>
      <c r="L186" t="s">
        <v>430</v>
      </c>
      <c r="M186" t="s">
        <v>138</v>
      </c>
      <c r="T186" t="s">
        <v>461</v>
      </c>
      <c r="U186" t="s">
        <v>73</v>
      </c>
      <c r="V186" t="s">
        <v>430</v>
      </c>
      <c r="W186" t="s">
        <v>140</v>
      </c>
    </row>
    <row r="187" spans="2:23" x14ac:dyDescent="0.35">
      <c r="B187" s="71"/>
      <c r="C187" s="404">
        <v>145720</v>
      </c>
      <c r="E187" t="s">
        <v>66</v>
      </c>
      <c r="F187" t="s">
        <v>430</v>
      </c>
      <c r="G187" t="s">
        <v>173</v>
      </c>
      <c r="H187" t="s">
        <v>69</v>
      </c>
      <c r="I187" t="s">
        <v>462</v>
      </c>
      <c r="K187" t="s">
        <v>430</v>
      </c>
      <c r="L187" t="s">
        <v>430</v>
      </c>
      <c r="M187" t="s">
        <v>147</v>
      </c>
      <c r="T187" t="s">
        <v>463</v>
      </c>
      <c r="U187" t="s">
        <v>73</v>
      </c>
      <c r="V187" t="s">
        <v>430</v>
      </c>
      <c r="W187" t="s">
        <v>104</v>
      </c>
    </row>
    <row r="188" spans="2:23" x14ac:dyDescent="0.35">
      <c r="B188" s="71"/>
      <c r="C188" s="404">
        <v>145730</v>
      </c>
      <c r="E188" t="s">
        <v>66</v>
      </c>
      <c r="F188" t="s">
        <v>430</v>
      </c>
      <c r="G188" t="s">
        <v>176</v>
      </c>
      <c r="H188" t="s">
        <v>69</v>
      </c>
      <c r="I188" t="s">
        <v>464</v>
      </c>
      <c r="K188" t="s">
        <v>430</v>
      </c>
      <c r="L188" t="s">
        <v>430</v>
      </c>
      <c r="M188" t="s">
        <v>147</v>
      </c>
      <c r="T188" t="s">
        <v>465</v>
      </c>
      <c r="U188" t="s">
        <v>73</v>
      </c>
      <c r="V188" t="s">
        <v>430</v>
      </c>
      <c r="W188" t="s">
        <v>152</v>
      </c>
    </row>
    <row r="189" spans="2:23" x14ac:dyDescent="0.35">
      <c r="B189" s="71"/>
      <c r="C189" s="404">
        <v>145740</v>
      </c>
      <c r="E189" t="s">
        <v>66</v>
      </c>
      <c r="F189" t="s">
        <v>430</v>
      </c>
      <c r="G189" t="s">
        <v>179</v>
      </c>
      <c r="H189" t="s">
        <v>69</v>
      </c>
      <c r="I189" t="s">
        <v>466</v>
      </c>
      <c r="K189" t="s">
        <v>430</v>
      </c>
      <c r="L189" t="s">
        <v>430</v>
      </c>
      <c r="M189" t="s">
        <v>615</v>
      </c>
      <c r="T189" t="s">
        <v>467</v>
      </c>
      <c r="U189" t="s">
        <v>73</v>
      </c>
      <c r="V189" t="s">
        <v>430</v>
      </c>
      <c r="W189" t="s">
        <v>182</v>
      </c>
    </row>
    <row r="190" spans="2:23" x14ac:dyDescent="0.35">
      <c r="B190" s="71"/>
      <c r="C190" s="404">
        <v>145750</v>
      </c>
      <c r="E190" t="s">
        <v>66</v>
      </c>
      <c r="F190" t="s">
        <v>430</v>
      </c>
      <c r="G190" t="s">
        <v>183</v>
      </c>
      <c r="H190" t="s">
        <v>69</v>
      </c>
      <c r="I190" t="s">
        <v>468</v>
      </c>
      <c r="K190" t="s">
        <v>430</v>
      </c>
      <c r="L190" t="s">
        <v>430</v>
      </c>
      <c r="M190" t="s">
        <v>185</v>
      </c>
      <c r="T190" t="s">
        <v>469</v>
      </c>
      <c r="U190" t="s">
        <v>73</v>
      </c>
      <c r="V190" t="s">
        <v>430</v>
      </c>
      <c r="W190" t="s">
        <v>131</v>
      </c>
    </row>
    <row r="191" spans="2:23" x14ac:dyDescent="0.35">
      <c r="B191" s="71"/>
      <c r="C191" s="404">
        <v>145760</v>
      </c>
      <c r="E191" t="s">
        <v>66</v>
      </c>
      <c r="F191" t="s">
        <v>430</v>
      </c>
      <c r="G191" t="s">
        <v>187</v>
      </c>
      <c r="H191" t="s">
        <v>69</v>
      </c>
      <c r="I191" t="s">
        <v>470</v>
      </c>
      <c r="K191" t="s">
        <v>430</v>
      </c>
      <c r="L191" t="s">
        <v>430</v>
      </c>
      <c r="M191" t="s">
        <v>189</v>
      </c>
      <c r="T191" t="s">
        <v>471</v>
      </c>
      <c r="U191" t="s">
        <v>73</v>
      </c>
      <c r="V191" t="s">
        <v>430</v>
      </c>
      <c r="W191" t="s">
        <v>126</v>
      </c>
    </row>
    <row r="192" spans="2:23" x14ac:dyDescent="0.35">
      <c r="B192" s="71"/>
      <c r="C192" s="404">
        <v>145900</v>
      </c>
      <c r="E192" t="s">
        <v>66</v>
      </c>
      <c r="F192" t="s">
        <v>430</v>
      </c>
      <c r="G192" t="s">
        <v>132</v>
      </c>
      <c r="H192" t="s">
        <v>69</v>
      </c>
      <c r="I192" t="s">
        <v>472</v>
      </c>
      <c r="K192" t="s">
        <v>430</v>
      </c>
      <c r="L192" t="s">
        <v>430</v>
      </c>
      <c r="M192" t="s">
        <v>192</v>
      </c>
      <c r="T192" t="s">
        <v>473</v>
      </c>
      <c r="U192" t="s">
        <v>73</v>
      </c>
      <c r="V192" t="s">
        <v>430</v>
      </c>
      <c r="W192" t="s">
        <v>75</v>
      </c>
    </row>
    <row r="193" spans="2:23" x14ac:dyDescent="0.35">
      <c r="B193" s="71"/>
      <c r="C193" s="404">
        <v>145910</v>
      </c>
      <c r="E193" t="s">
        <v>66</v>
      </c>
      <c r="F193" t="s">
        <v>430</v>
      </c>
      <c r="G193" t="s">
        <v>136</v>
      </c>
      <c r="H193" t="s">
        <v>69</v>
      </c>
      <c r="I193" t="s">
        <v>474</v>
      </c>
      <c r="K193" t="s">
        <v>430</v>
      </c>
      <c r="L193" t="s">
        <v>430</v>
      </c>
      <c r="M193" t="s">
        <v>194</v>
      </c>
      <c r="T193" t="s">
        <v>475</v>
      </c>
      <c r="U193" t="s">
        <v>73</v>
      </c>
      <c r="V193" t="s">
        <v>430</v>
      </c>
      <c r="W193" t="s">
        <v>140</v>
      </c>
    </row>
    <row r="194" spans="2:23" x14ac:dyDescent="0.35">
      <c r="B194" s="71"/>
      <c r="C194" s="404">
        <v>145920</v>
      </c>
      <c r="E194" t="s">
        <v>66</v>
      </c>
      <c r="F194" t="s">
        <v>430</v>
      </c>
      <c r="G194" t="s">
        <v>141</v>
      </c>
      <c r="H194" t="s">
        <v>69</v>
      </c>
      <c r="I194" t="s">
        <v>476</v>
      </c>
      <c r="K194" t="s">
        <v>430</v>
      </c>
      <c r="L194" t="s">
        <v>430</v>
      </c>
      <c r="M194" t="s">
        <v>192</v>
      </c>
      <c r="T194" t="s">
        <v>477</v>
      </c>
      <c r="U194" t="s">
        <v>73</v>
      </c>
      <c r="V194" t="s">
        <v>430</v>
      </c>
      <c r="W194" t="s">
        <v>144</v>
      </c>
    </row>
    <row r="195" spans="2:23" x14ac:dyDescent="0.35">
      <c r="B195" s="71"/>
      <c r="C195" s="404">
        <v>145930</v>
      </c>
      <c r="E195" t="s">
        <v>66</v>
      </c>
      <c r="F195" t="s">
        <v>430</v>
      </c>
      <c r="G195" t="s">
        <v>145</v>
      </c>
      <c r="H195" t="s">
        <v>69</v>
      </c>
      <c r="I195" t="s">
        <v>478</v>
      </c>
      <c r="K195" t="s">
        <v>430</v>
      </c>
      <c r="L195" t="s">
        <v>430</v>
      </c>
      <c r="M195" t="s">
        <v>192</v>
      </c>
      <c r="T195" t="s">
        <v>479</v>
      </c>
      <c r="U195" t="s">
        <v>73</v>
      </c>
      <c r="V195" t="s">
        <v>430</v>
      </c>
      <c r="W195" t="s">
        <v>104</v>
      </c>
    </row>
    <row r="196" spans="2:23" x14ac:dyDescent="0.35">
      <c r="B196" s="71"/>
      <c r="C196" s="404">
        <v>145940</v>
      </c>
      <c r="E196" t="s">
        <v>66</v>
      </c>
      <c r="F196" t="s">
        <v>430</v>
      </c>
      <c r="G196" t="s">
        <v>149</v>
      </c>
      <c r="H196" t="s">
        <v>69</v>
      </c>
      <c r="I196" t="s">
        <v>480</v>
      </c>
      <c r="K196" t="s">
        <v>430</v>
      </c>
      <c r="L196" t="s">
        <v>430</v>
      </c>
      <c r="M196" t="s">
        <v>192</v>
      </c>
      <c r="T196" t="s">
        <v>481</v>
      </c>
      <c r="U196" t="s">
        <v>73</v>
      </c>
      <c r="V196" t="s">
        <v>430</v>
      </c>
      <c r="W196" t="s">
        <v>152</v>
      </c>
    </row>
    <row r="197" spans="2:23" x14ac:dyDescent="0.35">
      <c r="B197" s="71"/>
      <c r="C197" s="404">
        <v>150100</v>
      </c>
      <c r="E197" t="s">
        <v>66</v>
      </c>
      <c r="F197" t="s">
        <v>482</v>
      </c>
      <c r="G197" t="s">
        <v>68</v>
      </c>
      <c r="H197" t="s">
        <v>69</v>
      </c>
      <c r="I197" t="s">
        <v>483</v>
      </c>
      <c r="K197" t="s">
        <v>482</v>
      </c>
      <c r="L197" t="s">
        <v>482</v>
      </c>
      <c r="M197" t="s">
        <v>68</v>
      </c>
      <c r="T197" t="s">
        <v>484</v>
      </c>
      <c r="U197" t="s">
        <v>73</v>
      </c>
      <c r="V197" t="s">
        <v>482</v>
      </c>
      <c r="W197" t="s">
        <v>75</v>
      </c>
    </row>
    <row r="198" spans="2:23" x14ac:dyDescent="0.35">
      <c r="B198" s="71"/>
      <c r="C198" s="404">
        <v>150200</v>
      </c>
      <c r="E198" t="s">
        <v>66</v>
      </c>
      <c r="F198" t="s">
        <v>482</v>
      </c>
      <c r="G198" t="s">
        <v>76</v>
      </c>
      <c r="H198" t="s">
        <v>69</v>
      </c>
      <c r="I198" t="s">
        <v>485</v>
      </c>
      <c r="K198" t="s">
        <v>482</v>
      </c>
      <c r="L198" t="s">
        <v>482</v>
      </c>
      <c r="M198" t="s">
        <v>78</v>
      </c>
      <c r="T198" t="s">
        <v>486</v>
      </c>
      <c r="U198" t="s">
        <v>73</v>
      </c>
      <c r="V198" t="s">
        <v>482</v>
      </c>
      <c r="W198" t="s">
        <v>80</v>
      </c>
    </row>
    <row r="199" spans="2:23" x14ac:dyDescent="0.35">
      <c r="B199" s="71"/>
      <c r="C199" s="404">
        <v>150210</v>
      </c>
      <c r="E199" t="s">
        <v>66</v>
      </c>
      <c r="F199" t="s">
        <v>482</v>
      </c>
      <c r="G199" t="s">
        <v>81</v>
      </c>
      <c r="H199" t="s">
        <v>69</v>
      </c>
      <c r="I199" t="s">
        <v>487</v>
      </c>
      <c r="K199" t="s">
        <v>482</v>
      </c>
      <c r="L199" t="s">
        <v>482</v>
      </c>
      <c r="M199" t="s">
        <v>78</v>
      </c>
      <c r="T199" t="s">
        <v>488</v>
      </c>
      <c r="U199" t="s">
        <v>73</v>
      </c>
      <c r="V199" t="s">
        <v>482</v>
      </c>
      <c r="W199" t="s">
        <v>84</v>
      </c>
    </row>
    <row r="200" spans="2:23" x14ac:dyDescent="0.35">
      <c r="B200" s="71"/>
      <c r="C200" s="404">
        <v>150220</v>
      </c>
      <c r="E200" t="s">
        <v>66</v>
      </c>
      <c r="F200" t="s">
        <v>482</v>
      </c>
      <c r="G200" t="s">
        <v>85</v>
      </c>
      <c r="H200" t="s">
        <v>69</v>
      </c>
      <c r="I200" t="s">
        <v>489</v>
      </c>
      <c r="K200" t="s">
        <v>482</v>
      </c>
      <c r="L200" t="s">
        <v>482</v>
      </c>
      <c r="M200" t="s">
        <v>78</v>
      </c>
      <c r="T200" t="s">
        <v>490</v>
      </c>
      <c r="U200" t="s">
        <v>73</v>
      </c>
      <c r="V200" t="s">
        <v>482</v>
      </c>
      <c r="W200" t="s">
        <v>88</v>
      </c>
    </row>
    <row r="201" spans="2:23" x14ac:dyDescent="0.35">
      <c r="B201" s="71"/>
      <c r="C201" s="404">
        <v>150230</v>
      </c>
      <c r="E201" t="s">
        <v>66</v>
      </c>
      <c r="F201" t="s">
        <v>482</v>
      </c>
      <c r="G201" t="s">
        <v>89</v>
      </c>
      <c r="H201" t="s">
        <v>69</v>
      </c>
      <c r="I201" t="s">
        <v>491</v>
      </c>
      <c r="K201" t="s">
        <v>482</v>
      </c>
      <c r="L201" t="s">
        <v>482</v>
      </c>
      <c r="M201" t="s">
        <v>78</v>
      </c>
      <c r="T201" t="s">
        <v>490</v>
      </c>
      <c r="U201" t="s">
        <v>73</v>
      </c>
      <c r="V201" t="s">
        <v>482</v>
      </c>
      <c r="W201" t="s">
        <v>88</v>
      </c>
    </row>
    <row r="202" spans="2:23" x14ac:dyDescent="0.35">
      <c r="B202" s="71"/>
      <c r="C202" s="404">
        <v>150300</v>
      </c>
      <c r="E202" t="s">
        <v>66</v>
      </c>
      <c r="F202" t="s">
        <v>482</v>
      </c>
      <c r="G202" t="s">
        <v>91</v>
      </c>
      <c r="H202" t="s">
        <v>69</v>
      </c>
      <c r="I202" t="s">
        <v>492</v>
      </c>
      <c r="K202" t="s">
        <v>482</v>
      </c>
      <c r="L202" t="s">
        <v>482</v>
      </c>
      <c r="M202" t="s">
        <v>93</v>
      </c>
      <c r="T202" t="s">
        <v>493</v>
      </c>
      <c r="U202" t="s">
        <v>73</v>
      </c>
      <c r="V202" t="s">
        <v>482</v>
      </c>
      <c r="W202" t="s">
        <v>95</v>
      </c>
    </row>
    <row r="203" spans="2:23" x14ac:dyDescent="0.35">
      <c r="B203" s="71"/>
      <c r="C203" s="404">
        <v>150310</v>
      </c>
      <c r="E203" t="s">
        <v>66</v>
      </c>
      <c r="F203" t="s">
        <v>482</v>
      </c>
      <c r="G203" t="s">
        <v>96</v>
      </c>
      <c r="H203" t="s">
        <v>69</v>
      </c>
      <c r="I203" t="s">
        <v>494</v>
      </c>
      <c r="K203" t="s">
        <v>482</v>
      </c>
      <c r="L203" t="s">
        <v>482</v>
      </c>
      <c r="M203" t="s">
        <v>93</v>
      </c>
      <c r="T203" t="s">
        <v>495</v>
      </c>
      <c r="U203" t="s">
        <v>73</v>
      </c>
      <c r="V203" t="s">
        <v>482</v>
      </c>
      <c r="W203" t="s">
        <v>99</v>
      </c>
    </row>
    <row r="204" spans="2:23" x14ac:dyDescent="0.35">
      <c r="B204" s="71"/>
      <c r="C204" s="404">
        <v>150320</v>
      </c>
      <c r="E204" t="s">
        <v>66</v>
      </c>
      <c r="F204" t="s">
        <v>482</v>
      </c>
      <c r="G204" t="s">
        <v>100</v>
      </c>
      <c r="H204" t="s">
        <v>69</v>
      </c>
      <c r="I204" t="s">
        <v>496</v>
      </c>
      <c r="K204" t="s">
        <v>482</v>
      </c>
      <c r="L204" t="s">
        <v>482</v>
      </c>
      <c r="M204" t="s">
        <v>102</v>
      </c>
      <c r="T204" t="s">
        <v>497</v>
      </c>
      <c r="U204" t="s">
        <v>73</v>
      </c>
      <c r="V204" t="s">
        <v>482</v>
      </c>
      <c r="W204" t="s">
        <v>104</v>
      </c>
    </row>
    <row r="205" spans="2:23" x14ac:dyDescent="0.35">
      <c r="B205" s="71"/>
      <c r="C205" s="404">
        <v>150400</v>
      </c>
      <c r="E205" t="s">
        <v>66</v>
      </c>
      <c r="F205" t="s">
        <v>482</v>
      </c>
      <c r="G205" t="s">
        <v>105</v>
      </c>
      <c r="H205" t="s">
        <v>69</v>
      </c>
      <c r="I205" t="s">
        <v>498</v>
      </c>
      <c r="K205" t="s">
        <v>482</v>
      </c>
      <c r="L205" t="s">
        <v>482</v>
      </c>
      <c r="M205" t="s">
        <v>78</v>
      </c>
      <c r="T205" t="s">
        <v>499</v>
      </c>
      <c r="U205" t="s">
        <v>73</v>
      </c>
      <c r="V205" t="s">
        <v>482</v>
      </c>
      <c r="W205" t="s">
        <v>108</v>
      </c>
    </row>
    <row r="206" spans="2:23" x14ac:dyDescent="0.35">
      <c r="B206" s="71"/>
      <c r="C206" s="404">
        <v>150410</v>
      </c>
      <c r="E206" t="s">
        <v>66</v>
      </c>
      <c r="F206" t="s">
        <v>482</v>
      </c>
      <c r="G206" t="s">
        <v>109</v>
      </c>
      <c r="H206" t="s">
        <v>69</v>
      </c>
      <c r="I206" t="s">
        <v>500</v>
      </c>
      <c r="K206" t="s">
        <v>482</v>
      </c>
      <c r="L206" t="s">
        <v>482</v>
      </c>
      <c r="M206" t="s">
        <v>78</v>
      </c>
      <c r="T206" t="s">
        <v>501</v>
      </c>
      <c r="U206" t="s">
        <v>73</v>
      </c>
      <c r="V206" t="s">
        <v>482</v>
      </c>
      <c r="W206" t="s">
        <v>112</v>
      </c>
    </row>
    <row r="207" spans="2:23" x14ac:dyDescent="0.35">
      <c r="B207" s="71"/>
      <c r="C207" s="404">
        <v>150500</v>
      </c>
      <c r="E207" t="s">
        <v>66</v>
      </c>
      <c r="F207" t="s">
        <v>482</v>
      </c>
      <c r="G207" t="s">
        <v>113</v>
      </c>
      <c r="H207" t="s">
        <v>69</v>
      </c>
      <c r="I207" t="s">
        <v>502</v>
      </c>
      <c r="K207" t="s">
        <v>482</v>
      </c>
      <c r="L207" t="s">
        <v>482</v>
      </c>
      <c r="M207" t="s">
        <v>113</v>
      </c>
      <c r="T207" t="s">
        <v>503</v>
      </c>
      <c r="U207" t="s">
        <v>73</v>
      </c>
      <c r="V207" t="s">
        <v>482</v>
      </c>
      <c r="W207" t="s">
        <v>116</v>
      </c>
    </row>
    <row r="208" spans="2:23" x14ac:dyDescent="0.35">
      <c r="B208" s="71"/>
      <c r="C208" s="404">
        <v>150510</v>
      </c>
      <c r="E208" t="s">
        <v>66</v>
      </c>
      <c r="F208" t="s">
        <v>482</v>
      </c>
      <c r="G208" t="s">
        <v>117</v>
      </c>
      <c r="H208" t="s">
        <v>69</v>
      </c>
      <c r="I208" t="s">
        <v>504</v>
      </c>
      <c r="K208" t="s">
        <v>482</v>
      </c>
      <c r="L208" t="s">
        <v>482</v>
      </c>
      <c r="M208" t="s">
        <v>119</v>
      </c>
      <c r="T208" t="s">
        <v>505</v>
      </c>
      <c r="U208" t="s">
        <v>73</v>
      </c>
      <c r="V208" t="s">
        <v>482</v>
      </c>
      <c r="W208" t="s">
        <v>121</v>
      </c>
    </row>
    <row r="209" spans="2:23" x14ac:dyDescent="0.35">
      <c r="B209" s="71"/>
      <c r="C209" s="404">
        <v>150600</v>
      </c>
      <c r="E209" t="s">
        <v>66</v>
      </c>
      <c r="F209" t="s">
        <v>482</v>
      </c>
      <c r="G209" t="s">
        <v>122</v>
      </c>
      <c r="H209" t="s">
        <v>69</v>
      </c>
      <c r="I209" t="s">
        <v>506</v>
      </c>
      <c r="K209" t="s">
        <v>482</v>
      </c>
      <c r="L209" t="s">
        <v>482</v>
      </c>
      <c r="M209" t="s">
        <v>124</v>
      </c>
      <c r="T209" t="s">
        <v>507</v>
      </c>
      <c r="U209" t="s">
        <v>73</v>
      </c>
      <c r="V209" t="s">
        <v>482</v>
      </c>
      <c r="W209" t="s">
        <v>126</v>
      </c>
    </row>
    <row r="210" spans="2:23" x14ac:dyDescent="0.35">
      <c r="B210" s="71"/>
      <c r="C210" s="404">
        <v>150610</v>
      </c>
      <c r="E210" t="s">
        <v>66</v>
      </c>
      <c r="F210" t="s">
        <v>482</v>
      </c>
      <c r="G210" t="s">
        <v>127</v>
      </c>
      <c r="H210" t="s">
        <v>69</v>
      </c>
      <c r="I210" t="s">
        <v>508</v>
      </c>
      <c r="K210" t="s">
        <v>482</v>
      </c>
      <c r="L210" t="s">
        <v>482</v>
      </c>
      <c r="M210" t="s">
        <v>129</v>
      </c>
      <c r="T210" t="s">
        <v>509</v>
      </c>
      <c r="U210" t="s">
        <v>73</v>
      </c>
      <c r="V210" t="s">
        <v>482</v>
      </c>
      <c r="W210" t="s">
        <v>131</v>
      </c>
    </row>
    <row r="211" spans="2:23" x14ac:dyDescent="0.35">
      <c r="B211" s="71"/>
      <c r="C211" s="404">
        <v>150700</v>
      </c>
      <c r="E211" t="s">
        <v>66</v>
      </c>
      <c r="F211" t="s">
        <v>482</v>
      </c>
      <c r="G211" t="s">
        <v>134</v>
      </c>
      <c r="H211" t="s">
        <v>69</v>
      </c>
      <c r="I211" t="s">
        <v>510</v>
      </c>
      <c r="K211" t="s">
        <v>482</v>
      </c>
      <c r="L211" t="s">
        <v>482</v>
      </c>
      <c r="M211" t="s">
        <v>134</v>
      </c>
      <c r="T211" t="s">
        <v>511</v>
      </c>
      <c r="U211" t="s">
        <v>73</v>
      </c>
      <c r="V211" t="s">
        <v>482</v>
      </c>
      <c r="W211" t="s">
        <v>75</v>
      </c>
    </row>
    <row r="212" spans="2:23" x14ac:dyDescent="0.35">
      <c r="B212" s="71"/>
      <c r="C212" s="404">
        <v>150710</v>
      </c>
      <c r="E212" t="s">
        <v>66</v>
      </c>
      <c r="F212" t="s">
        <v>482</v>
      </c>
      <c r="G212" t="s">
        <v>170</v>
      </c>
      <c r="H212" t="s">
        <v>69</v>
      </c>
      <c r="I212" t="s">
        <v>512</v>
      </c>
      <c r="K212" t="s">
        <v>482</v>
      </c>
      <c r="L212" t="s">
        <v>482</v>
      </c>
      <c r="M212" t="s">
        <v>138</v>
      </c>
      <c r="T212" t="s">
        <v>513</v>
      </c>
      <c r="U212" t="s">
        <v>73</v>
      </c>
      <c r="V212" t="s">
        <v>482</v>
      </c>
      <c r="W212" t="s">
        <v>140</v>
      </c>
    </row>
    <row r="213" spans="2:23" x14ac:dyDescent="0.35">
      <c r="B213" s="71"/>
      <c r="C213" s="404">
        <v>150720</v>
      </c>
      <c r="E213" t="s">
        <v>66</v>
      </c>
      <c r="F213" t="s">
        <v>482</v>
      </c>
      <c r="G213" t="s">
        <v>173</v>
      </c>
      <c r="H213" t="s">
        <v>69</v>
      </c>
      <c r="I213" t="s">
        <v>514</v>
      </c>
      <c r="K213" t="s">
        <v>482</v>
      </c>
      <c r="L213" t="s">
        <v>482</v>
      </c>
      <c r="M213" t="s">
        <v>147</v>
      </c>
      <c r="T213" t="s">
        <v>515</v>
      </c>
      <c r="U213" t="s">
        <v>73</v>
      </c>
      <c r="V213" t="s">
        <v>482</v>
      </c>
      <c r="W213" t="s">
        <v>104</v>
      </c>
    </row>
    <row r="214" spans="2:23" x14ac:dyDescent="0.35">
      <c r="B214" s="71"/>
      <c r="C214" s="404">
        <v>150730</v>
      </c>
      <c r="E214" t="s">
        <v>66</v>
      </c>
      <c r="F214" t="s">
        <v>482</v>
      </c>
      <c r="G214" t="s">
        <v>176</v>
      </c>
      <c r="H214" t="s">
        <v>69</v>
      </c>
      <c r="I214" t="s">
        <v>516</v>
      </c>
      <c r="K214" t="s">
        <v>482</v>
      </c>
      <c r="L214" t="s">
        <v>482</v>
      </c>
      <c r="M214" t="s">
        <v>147</v>
      </c>
      <c r="T214" t="s">
        <v>517</v>
      </c>
      <c r="U214" t="s">
        <v>73</v>
      </c>
      <c r="V214" t="s">
        <v>482</v>
      </c>
      <c r="W214" t="s">
        <v>152</v>
      </c>
    </row>
    <row r="215" spans="2:23" x14ac:dyDescent="0.35">
      <c r="B215" s="71"/>
      <c r="C215" s="404">
        <v>150740</v>
      </c>
      <c r="E215" t="s">
        <v>66</v>
      </c>
      <c r="F215" t="s">
        <v>482</v>
      </c>
      <c r="G215" t="s">
        <v>179</v>
      </c>
      <c r="H215" t="s">
        <v>69</v>
      </c>
      <c r="I215" t="s">
        <v>518</v>
      </c>
      <c r="K215" t="s">
        <v>482</v>
      </c>
      <c r="L215" t="s">
        <v>482</v>
      </c>
      <c r="M215" t="s">
        <v>615</v>
      </c>
      <c r="T215" t="s">
        <v>519</v>
      </c>
      <c r="U215" t="s">
        <v>73</v>
      </c>
      <c r="V215" t="s">
        <v>482</v>
      </c>
      <c r="W215" t="s">
        <v>182</v>
      </c>
    </row>
    <row r="216" spans="2:23" x14ac:dyDescent="0.35">
      <c r="B216" s="71"/>
      <c r="C216" s="404">
        <v>150750</v>
      </c>
      <c r="E216" t="s">
        <v>66</v>
      </c>
      <c r="F216" t="s">
        <v>482</v>
      </c>
      <c r="G216" t="s">
        <v>183</v>
      </c>
      <c r="H216" t="s">
        <v>69</v>
      </c>
      <c r="I216" t="s">
        <v>520</v>
      </c>
      <c r="K216" t="s">
        <v>482</v>
      </c>
      <c r="L216" t="s">
        <v>482</v>
      </c>
      <c r="M216" t="s">
        <v>185</v>
      </c>
      <c r="T216" t="s">
        <v>521</v>
      </c>
      <c r="U216" t="s">
        <v>73</v>
      </c>
      <c r="V216" t="s">
        <v>482</v>
      </c>
      <c r="W216" t="s">
        <v>131</v>
      </c>
    </row>
    <row r="217" spans="2:23" x14ac:dyDescent="0.35">
      <c r="B217" s="71"/>
      <c r="C217" s="404">
        <v>150760</v>
      </c>
      <c r="E217" t="s">
        <v>66</v>
      </c>
      <c r="F217" t="s">
        <v>482</v>
      </c>
      <c r="G217" t="s">
        <v>187</v>
      </c>
      <c r="H217" t="s">
        <v>69</v>
      </c>
      <c r="I217" t="s">
        <v>522</v>
      </c>
      <c r="K217" t="s">
        <v>482</v>
      </c>
      <c r="L217" t="s">
        <v>482</v>
      </c>
      <c r="M217" t="s">
        <v>189</v>
      </c>
      <c r="T217" t="s">
        <v>523</v>
      </c>
      <c r="U217" t="s">
        <v>73</v>
      </c>
      <c r="V217" t="s">
        <v>482</v>
      </c>
      <c r="W217" t="s">
        <v>126</v>
      </c>
    </row>
    <row r="218" spans="2:23" x14ac:dyDescent="0.35">
      <c r="B218" s="71"/>
      <c r="C218" s="404">
        <v>150900</v>
      </c>
      <c r="E218" t="s">
        <v>66</v>
      </c>
      <c r="F218" t="s">
        <v>482</v>
      </c>
      <c r="G218" t="s">
        <v>132</v>
      </c>
      <c r="H218" t="s">
        <v>69</v>
      </c>
      <c r="I218" t="s">
        <v>524</v>
      </c>
      <c r="K218" t="s">
        <v>482</v>
      </c>
      <c r="L218" t="s">
        <v>482</v>
      </c>
      <c r="M218" t="s">
        <v>192</v>
      </c>
      <c r="T218" t="s">
        <v>525</v>
      </c>
      <c r="U218" t="s">
        <v>73</v>
      </c>
      <c r="V218" t="s">
        <v>482</v>
      </c>
      <c r="W218" t="s">
        <v>75</v>
      </c>
    </row>
    <row r="219" spans="2:23" x14ac:dyDescent="0.35">
      <c r="B219" s="71"/>
      <c r="C219" s="404">
        <v>150910</v>
      </c>
      <c r="E219" t="s">
        <v>66</v>
      </c>
      <c r="F219" t="s">
        <v>482</v>
      </c>
      <c r="G219" t="s">
        <v>136</v>
      </c>
      <c r="H219" t="s">
        <v>69</v>
      </c>
      <c r="I219" t="s">
        <v>526</v>
      </c>
      <c r="K219" t="s">
        <v>482</v>
      </c>
      <c r="L219" t="s">
        <v>482</v>
      </c>
      <c r="M219" t="s">
        <v>194</v>
      </c>
      <c r="T219" t="s">
        <v>527</v>
      </c>
      <c r="U219" t="s">
        <v>73</v>
      </c>
      <c r="V219" t="s">
        <v>482</v>
      </c>
      <c r="W219" t="s">
        <v>140</v>
      </c>
    </row>
    <row r="220" spans="2:23" x14ac:dyDescent="0.35">
      <c r="B220" s="71"/>
      <c r="C220" s="404">
        <v>150920</v>
      </c>
      <c r="E220" t="s">
        <v>66</v>
      </c>
      <c r="F220" t="s">
        <v>482</v>
      </c>
      <c r="G220" t="s">
        <v>141</v>
      </c>
      <c r="H220" t="s">
        <v>69</v>
      </c>
      <c r="I220" t="s">
        <v>528</v>
      </c>
      <c r="K220" t="s">
        <v>482</v>
      </c>
      <c r="L220" t="s">
        <v>482</v>
      </c>
      <c r="M220" t="s">
        <v>192</v>
      </c>
      <c r="T220" t="s">
        <v>529</v>
      </c>
      <c r="U220" t="s">
        <v>73</v>
      </c>
      <c r="V220" t="s">
        <v>482</v>
      </c>
      <c r="W220" t="s">
        <v>144</v>
      </c>
    </row>
    <row r="221" spans="2:23" x14ac:dyDescent="0.35">
      <c r="B221" s="71"/>
      <c r="C221" s="404">
        <v>150930</v>
      </c>
      <c r="E221" t="s">
        <v>66</v>
      </c>
      <c r="F221" t="s">
        <v>482</v>
      </c>
      <c r="G221" t="s">
        <v>145</v>
      </c>
      <c r="H221" t="s">
        <v>69</v>
      </c>
      <c r="I221" t="s">
        <v>530</v>
      </c>
      <c r="K221" t="s">
        <v>482</v>
      </c>
      <c r="L221" t="s">
        <v>482</v>
      </c>
      <c r="M221" t="s">
        <v>192</v>
      </c>
      <c r="T221" t="s">
        <v>531</v>
      </c>
      <c r="U221" t="s">
        <v>73</v>
      </c>
      <c r="V221" t="s">
        <v>482</v>
      </c>
      <c r="W221" t="s">
        <v>104</v>
      </c>
    </row>
    <row r="222" spans="2:23" x14ac:dyDescent="0.35">
      <c r="B222" s="71"/>
      <c r="C222" s="404">
        <v>150940</v>
      </c>
      <c r="E222" t="s">
        <v>66</v>
      </c>
      <c r="F222" t="s">
        <v>482</v>
      </c>
      <c r="G222" t="s">
        <v>149</v>
      </c>
      <c r="H222" t="s">
        <v>69</v>
      </c>
      <c r="I222" t="s">
        <v>532</v>
      </c>
      <c r="K222" t="s">
        <v>482</v>
      </c>
      <c r="L222" t="s">
        <v>482</v>
      </c>
      <c r="M222" t="s">
        <v>192</v>
      </c>
      <c r="T222" t="s">
        <v>533</v>
      </c>
      <c r="U222" t="s">
        <v>73</v>
      </c>
      <c r="V222" t="s">
        <v>482</v>
      </c>
      <c r="W222" t="s">
        <v>152</v>
      </c>
    </row>
    <row r="223" spans="2:23" x14ac:dyDescent="0.35">
      <c r="B223" s="71"/>
      <c r="C223" s="404">
        <v>160100</v>
      </c>
      <c r="E223" t="s">
        <v>66</v>
      </c>
      <c r="F223" t="s">
        <v>534</v>
      </c>
      <c r="G223" t="s">
        <v>68</v>
      </c>
      <c r="H223" t="s">
        <v>69</v>
      </c>
      <c r="I223" t="s">
        <v>535</v>
      </c>
      <c r="K223" t="s">
        <v>534</v>
      </c>
      <c r="L223" t="s">
        <v>534</v>
      </c>
      <c r="M223" t="s">
        <v>68</v>
      </c>
      <c r="T223" t="s">
        <v>536</v>
      </c>
      <c r="U223" t="s">
        <v>73</v>
      </c>
      <c r="V223" t="s">
        <v>534</v>
      </c>
      <c r="W223" t="s">
        <v>75</v>
      </c>
    </row>
    <row r="224" spans="2:23" x14ac:dyDescent="0.35">
      <c r="B224" s="71"/>
      <c r="C224" s="404">
        <v>160200</v>
      </c>
      <c r="E224" t="s">
        <v>66</v>
      </c>
      <c r="F224" t="s">
        <v>534</v>
      </c>
      <c r="G224" t="s">
        <v>76</v>
      </c>
      <c r="H224" t="s">
        <v>69</v>
      </c>
      <c r="I224" t="s">
        <v>537</v>
      </c>
      <c r="K224" t="s">
        <v>534</v>
      </c>
      <c r="L224" t="s">
        <v>534</v>
      </c>
      <c r="M224" t="s">
        <v>78</v>
      </c>
      <c r="T224" t="s">
        <v>538</v>
      </c>
      <c r="U224" t="s">
        <v>73</v>
      </c>
      <c r="V224" t="s">
        <v>534</v>
      </c>
      <c r="W224" t="s">
        <v>80</v>
      </c>
    </row>
    <row r="225" spans="2:23" x14ac:dyDescent="0.35">
      <c r="B225" s="71"/>
      <c r="C225" s="404">
        <v>160210</v>
      </c>
      <c r="E225" t="s">
        <v>66</v>
      </c>
      <c r="F225" t="s">
        <v>534</v>
      </c>
      <c r="G225" t="s">
        <v>81</v>
      </c>
      <c r="H225" t="s">
        <v>69</v>
      </c>
      <c r="I225" t="s">
        <v>539</v>
      </c>
      <c r="K225" t="s">
        <v>534</v>
      </c>
      <c r="L225" t="s">
        <v>534</v>
      </c>
      <c r="M225" t="s">
        <v>78</v>
      </c>
      <c r="T225" t="s">
        <v>540</v>
      </c>
      <c r="U225" t="s">
        <v>73</v>
      </c>
      <c r="V225" t="s">
        <v>534</v>
      </c>
      <c r="W225" t="s">
        <v>84</v>
      </c>
    </row>
    <row r="226" spans="2:23" x14ac:dyDescent="0.35">
      <c r="B226" s="71"/>
      <c r="C226" s="404">
        <v>160220</v>
      </c>
      <c r="E226" t="s">
        <v>66</v>
      </c>
      <c r="F226" t="s">
        <v>534</v>
      </c>
      <c r="G226" t="s">
        <v>85</v>
      </c>
      <c r="H226" t="s">
        <v>69</v>
      </c>
      <c r="I226" t="s">
        <v>541</v>
      </c>
      <c r="K226" t="s">
        <v>534</v>
      </c>
      <c r="L226" t="s">
        <v>534</v>
      </c>
      <c r="M226" t="s">
        <v>78</v>
      </c>
      <c r="T226" t="s">
        <v>542</v>
      </c>
      <c r="U226" t="s">
        <v>73</v>
      </c>
      <c r="V226" t="s">
        <v>534</v>
      </c>
      <c r="W226" t="s">
        <v>88</v>
      </c>
    </row>
    <row r="227" spans="2:23" x14ac:dyDescent="0.35">
      <c r="B227" s="71"/>
      <c r="C227" s="404">
        <v>160230</v>
      </c>
      <c r="E227" t="s">
        <v>66</v>
      </c>
      <c r="F227" t="s">
        <v>534</v>
      </c>
      <c r="G227" t="s">
        <v>89</v>
      </c>
      <c r="H227" t="s">
        <v>69</v>
      </c>
      <c r="I227" t="s">
        <v>543</v>
      </c>
      <c r="K227" t="s">
        <v>534</v>
      </c>
      <c r="L227" t="s">
        <v>534</v>
      </c>
      <c r="M227" t="s">
        <v>78</v>
      </c>
      <c r="T227" t="s">
        <v>542</v>
      </c>
      <c r="U227" t="s">
        <v>73</v>
      </c>
      <c r="V227" t="s">
        <v>534</v>
      </c>
      <c r="W227" t="s">
        <v>88</v>
      </c>
    </row>
    <row r="228" spans="2:23" x14ac:dyDescent="0.35">
      <c r="B228" s="71"/>
      <c r="C228" s="404">
        <v>160300</v>
      </c>
      <c r="E228" t="s">
        <v>66</v>
      </c>
      <c r="F228" t="s">
        <v>534</v>
      </c>
      <c r="G228" t="s">
        <v>91</v>
      </c>
      <c r="H228" t="s">
        <v>69</v>
      </c>
      <c r="I228" t="s">
        <v>544</v>
      </c>
      <c r="K228" t="s">
        <v>534</v>
      </c>
      <c r="L228" t="s">
        <v>534</v>
      </c>
      <c r="M228" t="s">
        <v>93</v>
      </c>
      <c r="T228" t="s">
        <v>545</v>
      </c>
      <c r="U228" t="s">
        <v>73</v>
      </c>
      <c r="V228" t="s">
        <v>534</v>
      </c>
      <c r="W228" t="s">
        <v>95</v>
      </c>
    </row>
    <row r="229" spans="2:23" x14ac:dyDescent="0.35">
      <c r="B229" s="71"/>
      <c r="C229" s="404">
        <v>160310</v>
      </c>
      <c r="E229" t="s">
        <v>66</v>
      </c>
      <c r="F229" t="s">
        <v>534</v>
      </c>
      <c r="G229" t="s">
        <v>96</v>
      </c>
      <c r="H229" t="s">
        <v>69</v>
      </c>
      <c r="I229" t="s">
        <v>546</v>
      </c>
      <c r="K229" t="s">
        <v>534</v>
      </c>
      <c r="L229" t="s">
        <v>534</v>
      </c>
      <c r="M229" t="s">
        <v>93</v>
      </c>
      <c r="T229" t="s">
        <v>547</v>
      </c>
      <c r="U229" t="s">
        <v>73</v>
      </c>
      <c r="V229" t="s">
        <v>534</v>
      </c>
      <c r="W229" t="s">
        <v>99</v>
      </c>
    </row>
    <row r="230" spans="2:23" x14ac:dyDescent="0.35">
      <c r="B230" s="71"/>
      <c r="C230" s="404">
        <v>160320</v>
      </c>
      <c r="E230" t="s">
        <v>66</v>
      </c>
      <c r="F230" t="s">
        <v>534</v>
      </c>
      <c r="G230" t="s">
        <v>100</v>
      </c>
      <c r="H230" t="s">
        <v>69</v>
      </c>
      <c r="I230" t="s">
        <v>548</v>
      </c>
      <c r="K230" t="s">
        <v>534</v>
      </c>
      <c r="L230" t="s">
        <v>534</v>
      </c>
      <c r="M230" t="s">
        <v>102</v>
      </c>
      <c r="T230" t="s">
        <v>549</v>
      </c>
      <c r="U230" t="s">
        <v>73</v>
      </c>
      <c r="V230" t="s">
        <v>534</v>
      </c>
      <c r="W230" t="s">
        <v>104</v>
      </c>
    </row>
    <row r="231" spans="2:23" x14ac:dyDescent="0.35">
      <c r="B231" s="71"/>
      <c r="C231" s="404">
        <v>160400</v>
      </c>
      <c r="E231" t="s">
        <v>66</v>
      </c>
      <c r="F231" t="s">
        <v>534</v>
      </c>
      <c r="G231" t="s">
        <v>105</v>
      </c>
      <c r="H231" t="s">
        <v>69</v>
      </c>
      <c r="I231" t="s">
        <v>550</v>
      </c>
      <c r="K231" t="s">
        <v>534</v>
      </c>
      <c r="L231" t="s">
        <v>534</v>
      </c>
      <c r="M231" t="s">
        <v>78</v>
      </c>
      <c r="T231" t="s">
        <v>551</v>
      </c>
      <c r="U231" t="s">
        <v>73</v>
      </c>
      <c r="V231" t="s">
        <v>534</v>
      </c>
      <c r="W231" t="s">
        <v>108</v>
      </c>
    </row>
    <row r="232" spans="2:23" x14ac:dyDescent="0.35">
      <c r="B232" s="71"/>
      <c r="C232" s="404">
        <v>160410</v>
      </c>
      <c r="E232" t="s">
        <v>66</v>
      </c>
      <c r="F232" t="s">
        <v>534</v>
      </c>
      <c r="G232" t="s">
        <v>109</v>
      </c>
      <c r="H232" t="s">
        <v>69</v>
      </c>
      <c r="I232" t="s">
        <v>552</v>
      </c>
      <c r="K232" t="s">
        <v>534</v>
      </c>
      <c r="L232" t="s">
        <v>534</v>
      </c>
      <c r="M232" t="s">
        <v>78</v>
      </c>
      <c r="T232" t="s">
        <v>553</v>
      </c>
      <c r="U232" t="s">
        <v>73</v>
      </c>
      <c r="V232" t="s">
        <v>534</v>
      </c>
      <c r="W232" t="s">
        <v>112</v>
      </c>
    </row>
    <row r="233" spans="2:23" x14ac:dyDescent="0.35">
      <c r="B233" s="71"/>
      <c r="C233" s="404">
        <v>160500</v>
      </c>
      <c r="E233" t="s">
        <v>66</v>
      </c>
      <c r="F233" t="s">
        <v>534</v>
      </c>
      <c r="G233" t="s">
        <v>113</v>
      </c>
      <c r="H233" t="s">
        <v>69</v>
      </c>
      <c r="I233" t="s">
        <v>554</v>
      </c>
      <c r="K233" t="s">
        <v>534</v>
      </c>
      <c r="L233" t="s">
        <v>534</v>
      </c>
      <c r="M233" t="s">
        <v>113</v>
      </c>
      <c r="T233" t="s">
        <v>555</v>
      </c>
      <c r="U233" t="s">
        <v>73</v>
      </c>
      <c r="V233" t="s">
        <v>534</v>
      </c>
      <c r="W233" t="s">
        <v>116</v>
      </c>
    </row>
    <row r="234" spans="2:23" x14ac:dyDescent="0.35">
      <c r="B234" s="71"/>
      <c r="C234" s="404">
        <v>160510</v>
      </c>
      <c r="E234" t="s">
        <v>66</v>
      </c>
      <c r="F234" t="s">
        <v>534</v>
      </c>
      <c r="G234" t="s">
        <v>117</v>
      </c>
      <c r="H234" t="s">
        <v>69</v>
      </c>
      <c r="I234" t="s">
        <v>556</v>
      </c>
      <c r="K234" t="s">
        <v>534</v>
      </c>
      <c r="L234" t="s">
        <v>534</v>
      </c>
      <c r="M234" t="s">
        <v>119</v>
      </c>
      <c r="T234" t="s">
        <v>557</v>
      </c>
      <c r="U234" t="s">
        <v>73</v>
      </c>
      <c r="V234" t="s">
        <v>534</v>
      </c>
      <c r="W234" t="s">
        <v>121</v>
      </c>
    </row>
    <row r="235" spans="2:23" x14ac:dyDescent="0.35">
      <c r="B235" s="71"/>
      <c r="C235" s="404">
        <v>160600</v>
      </c>
      <c r="E235" t="s">
        <v>66</v>
      </c>
      <c r="F235" t="s">
        <v>534</v>
      </c>
      <c r="G235" t="s">
        <v>122</v>
      </c>
      <c r="H235" t="s">
        <v>69</v>
      </c>
      <c r="I235" t="s">
        <v>558</v>
      </c>
      <c r="K235" t="s">
        <v>534</v>
      </c>
      <c r="L235" t="s">
        <v>534</v>
      </c>
      <c r="M235" t="s">
        <v>124</v>
      </c>
      <c r="T235" t="s">
        <v>559</v>
      </c>
      <c r="U235" t="s">
        <v>73</v>
      </c>
      <c r="V235" t="s">
        <v>534</v>
      </c>
      <c r="W235" t="s">
        <v>126</v>
      </c>
    </row>
    <row r="236" spans="2:23" x14ac:dyDescent="0.35">
      <c r="B236" s="71"/>
      <c r="C236" s="404">
        <v>160610</v>
      </c>
      <c r="E236" t="s">
        <v>66</v>
      </c>
      <c r="F236" t="s">
        <v>534</v>
      </c>
      <c r="G236" t="s">
        <v>127</v>
      </c>
      <c r="H236" t="s">
        <v>69</v>
      </c>
      <c r="I236" t="s">
        <v>560</v>
      </c>
      <c r="K236" t="s">
        <v>534</v>
      </c>
      <c r="L236" t="s">
        <v>534</v>
      </c>
      <c r="M236" t="s">
        <v>129</v>
      </c>
      <c r="T236" t="s">
        <v>561</v>
      </c>
      <c r="U236" t="s">
        <v>73</v>
      </c>
      <c r="V236" t="s">
        <v>534</v>
      </c>
      <c r="W236" t="s">
        <v>131</v>
      </c>
    </row>
    <row r="237" spans="2:23" x14ac:dyDescent="0.35">
      <c r="B237" s="71"/>
      <c r="C237" s="404">
        <v>160900</v>
      </c>
      <c r="E237" t="s">
        <v>66</v>
      </c>
      <c r="F237" t="s">
        <v>534</v>
      </c>
      <c r="G237" t="s">
        <v>132</v>
      </c>
      <c r="H237" t="s">
        <v>69</v>
      </c>
      <c r="I237" t="s">
        <v>562</v>
      </c>
      <c r="K237" t="s">
        <v>534</v>
      </c>
      <c r="L237" t="s">
        <v>534</v>
      </c>
      <c r="M237" t="s">
        <v>192</v>
      </c>
      <c r="T237" t="s">
        <v>563</v>
      </c>
      <c r="U237" t="s">
        <v>73</v>
      </c>
      <c r="V237" t="s">
        <v>534</v>
      </c>
      <c r="W237" t="s">
        <v>75</v>
      </c>
    </row>
    <row r="238" spans="2:23" x14ac:dyDescent="0.35">
      <c r="B238" s="71"/>
      <c r="C238" s="404">
        <v>160910</v>
      </c>
      <c r="E238" t="s">
        <v>66</v>
      </c>
      <c r="F238" t="s">
        <v>534</v>
      </c>
      <c r="G238" t="s">
        <v>136</v>
      </c>
      <c r="H238" t="s">
        <v>69</v>
      </c>
      <c r="I238" t="s">
        <v>564</v>
      </c>
      <c r="K238" t="s">
        <v>534</v>
      </c>
      <c r="L238" t="s">
        <v>534</v>
      </c>
      <c r="M238" t="s">
        <v>194</v>
      </c>
      <c r="T238" t="s">
        <v>565</v>
      </c>
      <c r="U238" t="s">
        <v>73</v>
      </c>
      <c r="V238" t="s">
        <v>534</v>
      </c>
      <c r="W238" t="s">
        <v>140</v>
      </c>
    </row>
    <row r="239" spans="2:23" x14ac:dyDescent="0.35">
      <c r="B239" s="71"/>
      <c r="C239" s="404">
        <v>160920</v>
      </c>
      <c r="E239" t="s">
        <v>66</v>
      </c>
      <c r="F239" t="s">
        <v>534</v>
      </c>
      <c r="G239" t="s">
        <v>141</v>
      </c>
      <c r="H239" t="s">
        <v>69</v>
      </c>
      <c r="I239" t="s">
        <v>566</v>
      </c>
      <c r="K239" t="s">
        <v>534</v>
      </c>
      <c r="L239" t="s">
        <v>534</v>
      </c>
      <c r="M239" t="s">
        <v>192</v>
      </c>
      <c r="T239" t="s">
        <v>567</v>
      </c>
      <c r="U239" t="s">
        <v>73</v>
      </c>
      <c r="V239" t="s">
        <v>534</v>
      </c>
      <c r="W239" t="s">
        <v>144</v>
      </c>
    </row>
    <row r="240" spans="2:23" x14ac:dyDescent="0.35">
      <c r="B240" s="71"/>
      <c r="C240" s="404">
        <v>160930</v>
      </c>
      <c r="E240" t="s">
        <v>66</v>
      </c>
      <c r="F240" t="s">
        <v>534</v>
      </c>
      <c r="G240" t="s">
        <v>145</v>
      </c>
      <c r="H240" t="s">
        <v>69</v>
      </c>
      <c r="I240" t="s">
        <v>568</v>
      </c>
      <c r="K240" t="s">
        <v>534</v>
      </c>
      <c r="L240" t="s">
        <v>534</v>
      </c>
      <c r="M240" t="s">
        <v>192</v>
      </c>
      <c r="T240" t="s">
        <v>569</v>
      </c>
      <c r="U240" t="s">
        <v>73</v>
      </c>
      <c r="V240" t="s">
        <v>534</v>
      </c>
      <c r="W240" t="s">
        <v>104</v>
      </c>
    </row>
    <row r="241" spans="2:23" x14ac:dyDescent="0.35">
      <c r="B241" s="71"/>
      <c r="C241" s="404">
        <v>160940</v>
      </c>
      <c r="E241" t="s">
        <v>66</v>
      </c>
      <c r="F241" t="s">
        <v>534</v>
      </c>
      <c r="G241" t="s">
        <v>149</v>
      </c>
      <c r="H241" t="s">
        <v>69</v>
      </c>
      <c r="I241" t="s">
        <v>570</v>
      </c>
      <c r="K241" t="s">
        <v>534</v>
      </c>
      <c r="L241" t="s">
        <v>534</v>
      </c>
      <c r="M241" t="s">
        <v>192</v>
      </c>
      <c r="T241" t="s">
        <v>571</v>
      </c>
      <c r="U241" t="s">
        <v>73</v>
      </c>
      <c r="V241" t="s">
        <v>534</v>
      </c>
      <c r="W241" t="s">
        <v>152</v>
      </c>
    </row>
    <row r="242" spans="2:23" x14ac:dyDescent="0.35">
      <c r="B242" s="71"/>
      <c r="C242" s="404">
        <v>170100</v>
      </c>
      <c r="E242" t="s">
        <v>66</v>
      </c>
      <c r="F242" t="s">
        <v>572</v>
      </c>
      <c r="G242" t="s">
        <v>68</v>
      </c>
      <c r="H242" t="s">
        <v>69</v>
      </c>
      <c r="I242" t="s">
        <v>573</v>
      </c>
      <c r="K242" t="s">
        <v>574</v>
      </c>
      <c r="L242" t="s">
        <v>572</v>
      </c>
      <c r="M242" t="s">
        <v>68</v>
      </c>
      <c r="T242" t="s">
        <v>575</v>
      </c>
      <c r="U242" t="s">
        <v>576</v>
      </c>
      <c r="V242" t="s">
        <v>572</v>
      </c>
      <c r="W242" t="s">
        <v>75</v>
      </c>
    </row>
    <row r="243" spans="2:23" x14ac:dyDescent="0.35">
      <c r="B243" s="71"/>
      <c r="C243" s="404">
        <v>170230</v>
      </c>
      <c r="E243" t="s">
        <v>66</v>
      </c>
      <c r="F243" t="s">
        <v>572</v>
      </c>
      <c r="G243" t="s">
        <v>89</v>
      </c>
      <c r="H243" t="s">
        <v>69</v>
      </c>
      <c r="I243" t="s">
        <v>577</v>
      </c>
      <c r="K243" t="s">
        <v>574</v>
      </c>
      <c r="L243" t="s">
        <v>572</v>
      </c>
      <c r="M243" t="s">
        <v>78</v>
      </c>
      <c r="T243" t="s">
        <v>578</v>
      </c>
      <c r="U243" t="s">
        <v>576</v>
      </c>
      <c r="V243" t="s">
        <v>572</v>
      </c>
      <c r="W243" t="s">
        <v>579</v>
      </c>
    </row>
    <row r="244" spans="2:23" x14ac:dyDescent="0.35">
      <c r="B244" s="71"/>
      <c r="C244" s="404">
        <v>170300</v>
      </c>
      <c r="E244" t="s">
        <v>66</v>
      </c>
      <c r="F244" t="s">
        <v>572</v>
      </c>
      <c r="G244" t="s">
        <v>91</v>
      </c>
      <c r="H244" t="s">
        <v>69</v>
      </c>
      <c r="I244" t="s">
        <v>580</v>
      </c>
      <c r="K244" t="s">
        <v>574</v>
      </c>
      <c r="L244" t="s">
        <v>572</v>
      </c>
      <c r="M244" t="s">
        <v>581</v>
      </c>
      <c r="T244" t="s">
        <v>582</v>
      </c>
      <c r="U244" t="s">
        <v>576</v>
      </c>
      <c r="V244" t="s">
        <v>572</v>
      </c>
      <c r="W244" t="s">
        <v>95</v>
      </c>
    </row>
    <row r="245" spans="2:23" x14ac:dyDescent="0.35">
      <c r="B245" s="71"/>
      <c r="C245" s="404">
        <v>170310</v>
      </c>
      <c r="E245" t="s">
        <v>66</v>
      </c>
      <c r="F245" t="s">
        <v>572</v>
      </c>
      <c r="G245" t="s">
        <v>96</v>
      </c>
      <c r="H245" t="s">
        <v>69</v>
      </c>
      <c r="I245" t="s">
        <v>583</v>
      </c>
      <c r="K245" t="s">
        <v>574</v>
      </c>
      <c r="L245" t="s">
        <v>572</v>
      </c>
      <c r="M245" t="s">
        <v>581</v>
      </c>
      <c r="T245" t="s">
        <v>584</v>
      </c>
      <c r="U245" t="s">
        <v>576</v>
      </c>
      <c r="V245" t="s">
        <v>572</v>
      </c>
      <c r="W245" t="s">
        <v>99</v>
      </c>
    </row>
    <row r="246" spans="2:23" x14ac:dyDescent="0.35">
      <c r="B246" s="71"/>
      <c r="C246" s="404">
        <v>170320</v>
      </c>
      <c r="E246" t="s">
        <v>66</v>
      </c>
      <c r="F246" t="s">
        <v>572</v>
      </c>
      <c r="G246" t="s">
        <v>100</v>
      </c>
      <c r="H246" t="s">
        <v>69</v>
      </c>
      <c r="I246" t="s">
        <v>585</v>
      </c>
      <c r="K246" t="s">
        <v>574</v>
      </c>
      <c r="L246" t="s">
        <v>572</v>
      </c>
      <c r="M246" t="s">
        <v>581</v>
      </c>
      <c r="T246" t="s">
        <v>586</v>
      </c>
      <c r="U246" t="s">
        <v>576</v>
      </c>
      <c r="V246" t="s">
        <v>572</v>
      </c>
      <c r="W246" t="s">
        <v>587</v>
      </c>
    </row>
    <row r="247" spans="2:23" x14ac:dyDescent="0.35">
      <c r="B247" s="71"/>
      <c r="C247" s="404">
        <v>170420</v>
      </c>
      <c r="E247" t="s">
        <v>66</v>
      </c>
      <c r="F247" t="s">
        <v>572</v>
      </c>
      <c r="G247" t="s">
        <v>588</v>
      </c>
      <c r="H247" t="s">
        <v>69</v>
      </c>
      <c r="I247" t="s">
        <v>589</v>
      </c>
      <c r="K247" t="s">
        <v>574</v>
      </c>
      <c r="L247" t="s">
        <v>572</v>
      </c>
      <c r="M247" t="s">
        <v>78</v>
      </c>
      <c r="T247" t="s">
        <v>590</v>
      </c>
      <c r="U247" t="s">
        <v>576</v>
      </c>
      <c r="V247" t="s">
        <v>572</v>
      </c>
      <c r="W247" t="s">
        <v>591</v>
      </c>
    </row>
    <row r="248" spans="2:23" x14ac:dyDescent="0.35">
      <c r="B248" s="71"/>
      <c r="C248" s="404">
        <v>170500</v>
      </c>
      <c r="E248" t="s">
        <v>66</v>
      </c>
      <c r="F248" t="s">
        <v>572</v>
      </c>
      <c r="G248" t="s">
        <v>113</v>
      </c>
      <c r="H248" t="s">
        <v>69</v>
      </c>
      <c r="I248" t="s">
        <v>592</v>
      </c>
      <c r="K248" t="s">
        <v>574</v>
      </c>
      <c r="L248" t="s">
        <v>572</v>
      </c>
      <c r="M248" t="s">
        <v>113</v>
      </c>
      <c r="T248" t="s">
        <v>593</v>
      </c>
      <c r="U248" t="s">
        <v>576</v>
      </c>
      <c r="V248" t="s">
        <v>572</v>
      </c>
      <c r="W248" t="s">
        <v>116</v>
      </c>
    </row>
    <row r="249" spans="2:23" x14ac:dyDescent="0.35">
      <c r="B249" s="71"/>
      <c r="C249" s="404">
        <v>170510</v>
      </c>
      <c r="E249" t="s">
        <v>66</v>
      </c>
      <c r="F249" t="s">
        <v>572</v>
      </c>
      <c r="G249" t="s">
        <v>117</v>
      </c>
      <c r="H249" t="s">
        <v>69</v>
      </c>
      <c r="I249" t="s">
        <v>594</v>
      </c>
      <c r="K249" t="s">
        <v>574</v>
      </c>
      <c r="L249" t="s">
        <v>572</v>
      </c>
      <c r="M249" t="s">
        <v>113</v>
      </c>
      <c r="T249" t="s">
        <v>595</v>
      </c>
      <c r="U249" t="s">
        <v>576</v>
      </c>
      <c r="V249" t="s">
        <v>572</v>
      </c>
      <c r="W249" t="s">
        <v>152</v>
      </c>
    </row>
    <row r="250" spans="2:23" x14ac:dyDescent="0.35">
      <c r="B250" s="71"/>
      <c r="C250" s="404">
        <v>170600</v>
      </c>
      <c r="E250" t="s">
        <v>66</v>
      </c>
      <c r="F250" t="s">
        <v>572</v>
      </c>
      <c r="G250" t="s">
        <v>122</v>
      </c>
      <c r="H250" t="s">
        <v>69</v>
      </c>
      <c r="I250" t="s">
        <v>596</v>
      </c>
      <c r="K250" t="s">
        <v>574</v>
      </c>
      <c r="L250" t="s">
        <v>572</v>
      </c>
      <c r="M250" t="s">
        <v>600</v>
      </c>
      <c r="T250" t="s">
        <v>598</v>
      </c>
      <c r="U250" t="s">
        <v>576</v>
      </c>
      <c r="V250" t="s">
        <v>572</v>
      </c>
      <c r="W250" t="s">
        <v>131</v>
      </c>
    </row>
    <row r="251" spans="2:23" x14ac:dyDescent="0.35">
      <c r="B251" s="71"/>
      <c r="C251" s="404">
        <v>170610</v>
      </c>
      <c r="E251" t="s">
        <v>66</v>
      </c>
      <c r="F251" t="s">
        <v>572</v>
      </c>
      <c r="G251" t="s">
        <v>127</v>
      </c>
      <c r="H251" t="s">
        <v>69</v>
      </c>
      <c r="I251" t="s">
        <v>599</v>
      </c>
      <c r="K251" t="s">
        <v>574</v>
      </c>
      <c r="L251" t="s">
        <v>572</v>
      </c>
      <c r="M251" t="s">
        <v>597</v>
      </c>
      <c r="T251" t="s">
        <v>601</v>
      </c>
      <c r="U251" t="s">
        <v>576</v>
      </c>
      <c r="V251" t="s">
        <v>572</v>
      </c>
      <c r="W251" t="s">
        <v>126</v>
      </c>
    </row>
    <row r="252" spans="2:23" x14ac:dyDescent="0.35">
      <c r="B252" s="71"/>
      <c r="C252" s="404">
        <v>170800</v>
      </c>
      <c r="E252" t="s">
        <v>66</v>
      </c>
      <c r="F252" t="s">
        <v>572</v>
      </c>
      <c r="G252" t="s">
        <v>602</v>
      </c>
      <c r="H252" t="s">
        <v>69</v>
      </c>
      <c r="I252" t="s">
        <v>603</v>
      </c>
      <c r="K252" t="s">
        <v>574</v>
      </c>
      <c r="L252" t="s">
        <v>572</v>
      </c>
      <c r="M252" t="s">
        <v>134</v>
      </c>
      <c r="T252" t="s">
        <v>604</v>
      </c>
      <c r="U252" t="s">
        <v>576</v>
      </c>
      <c r="V252" t="s">
        <v>572</v>
      </c>
      <c r="W252" t="s">
        <v>75</v>
      </c>
    </row>
    <row r="253" spans="2:23" x14ac:dyDescent="0.35">
      <c r="B253" s="71"/>
      <c r="C253" s="404">
        <v>170810</v>
      </c>
      <c r="E253" t="s">
        <v>66</v>
      </c>
      <c r="F253" t="s">
        <v>572</v>
      </c>
      <c r="G253" t="s">
        <v>605</v>
      </c>
      <c r="H253" t="s">
        <v>69</v>
      </c>
      <c r="I253" t="s">
        <v>606</v>
      </c>
      <c r="K253" t="s">
        <v>574</v>
      </c>
      <c r="L253" t="s">
        <v>572</v>
      </c>
      <c r="M253" t="s">
        <v>607</v>
      </c>
      <c r="T253" t="s">
        <v>608</v>
      </c>
      <c r="U253" t="s">
        <v>576</v>
      </c>
      <c r="V253" t="s">
        <v>572</v>
      </c>
      <c r="W253" t="s">
        <v>140</v>
      </c>
    </row>
    <row r="254" spans="2:23" x14ac:dyDescent="0.35">
      <c r="B254" s="71"/>
      <c r="C254" s="404">
        <v>170820</v>
      </c>
      <c r="E254" t="s">
        <v>66</v>
      </c>
      <c r="F254" t="s">
        <v>572</v>
      </c>
      <c r="G254" t="s">
        <v>609</v>
      </c>
      <c r="H254" t="s">
        <v>69</v>
      </c>
      <c r="I254" t="s">
        <v>610</v>
      </c>
      <c r="K254" t="s">
        <v>574</v>
      </c>
      <c r="L254" t="s">
        <v>572</v>
      </c>
      <c r="M254" t="s">
        <v>611</v>
      </c>
      <c r="T254" t="s">
        <v>612</v>
      </c>
      <c r="U254" t="s">
        <v>576</v>
      </c>
      <c r="V254" t="s">
        <v>572</v>
      </c>
      <c r="W254" t="s">
        <v>104</v>
      </c>
    </row>
    <row r="255" spans="2:23" x14ac:dyDescent="0.35">
      <c r="B255" s="71"/>
      <c r="C255" s="404">
        <v>170830</v>
      </c>
      <c r="E255" t="s">
        <v>66</v>
      </c>
      <c r="F255" t="s">
        <v>572</v>
      </c>
      <c r="G255" t="s">
        <v>613</v>
      </c>
      <c r="H255" t="s">
        <v>69</v>
      </c>
      <c r="I255" t="s">
        <v>614</v>
      </c>
      <c r="K255" t="s">
        <v>574</v>
      </c>
      <c r="L255" t="s">
        <v>572</v>
      </c>
      <c r="M255" t="s">
        <v>615</v>
      </c>
      <c r="T255" t="s">
        <v>616</v>
      </c>
      <c r="U255" t="s">
        <v>576</v>
      </c>
      <c r="V255" t="s">
        <v>572</v>
      </c>
      <c r="W255" t="s">
        <v>121</v>
      </c>
    </row>
    <row r="256" spans="2:23" x14ac:dyDescent="0.35">
      <c r="B256" s="71"/>
      <c r="C256" s="404">
        <v>170840</v>
      </c>
      <c r="E256" t="s">
        <v>66</v>
      </c>
      <c r="F256" t="s">
        <v>572</v>
      </c>
      <c r="G256" t="s">
        <v>617</v>
      </c>
      <c r="H256" t="s">
        <v>69</v>
      </c>
      <c r="I256" t="s">
        <v>618</v>
      </c>
      <c r="K256" t="s">
        <v>574</v>
      </c>
      <c r="L256" t="s">
        <v>572</v>
      </c>
      <c r="M256" t="s">
        <v>615</v>
      </c>
      <c r="T256" t="s">
        <v>619</v>
      </c>
      <c r="U256" t="s">
        <v>576</v>
      </c>
      <c r="V256" t="s">
        <v>572</v>
      </c>
      <c r="W256" t="s">
        <v>182</v>
      </c>
    </row>
    <row r="257" spans="2:23" x14ac:dyDescent="0.35">
      <c r="B257" s="71"/>
      <c r="C257" s="404">
        <v>170850</v>
      </c>
      <c r="E257" t="s">
        <v>66</v>
      </c>
      <c r="F257" t="s">
        <v>572</v>
      </c>
      <c r="G257" t="s">
        <v>620</v>
      </c>
      <c r="H257" t="s">
        <v>69</v>
      </c>
      <c r="I257" t="s">
        <v>621</v>
      </c>
      <c r="K257" t="s">
        <v>574</v>
      </c>
      <c r="L257" t="s">
        <v>572</v>
      </c>
      <c r="M257" t="s">
        <v>622</v>
      </c>
      <c r="T257" t="s">
        <v>623</v>
      </c>
      <c r="U257" t="s">
        <v>576</v>
      </c>
      <c r="V257" t="s">
        <v>572</v>
      </c>
      <c r="W257" t="s">
        <v>131</v>
      </c>
    </row>
    <row r="258" spans="2:23" x14ac:dyDescent="0.35">
      <c r="B258" s="71"/>
      <c r="C258" s="404">
        <v>170860</v>
      </c>
      <c r="E258" t="s">
        <v>66</v>
      </c>
      <c r="F258" t="s">
        <v>572</v>
      </c>
      <c r="G258" t="s">
        <v>624</v>
      </c>
      <c r="H258" t="s">
        <v>69</v>
      </c>
      <c r="I258" t="s">
        <v>625</v>
      </c>
      <c r="K258" t="s">
        <v>574</v>
      </c>
      <c r="L258" t="s">
        <v>572</v>
      </c>
      <c r="M258" t="s">
        <v>626</v>
      </c>
      <c r="T258" t="s">
        <v>627</v>
      </c>
      <c r="U258" t="s">
        <v>576</v>
      </c>
      <c r="V258" t="s">
        <v>572</v>
      </c>
      <c r="W258" t="s">
        <v>126</v>
      </c>
    </row>
    <row r="259" spans="2:23" x14ac:dyDescent="0.35">
      <c r="B259" s="71"/>
      <c r="C259" s="404">
        <v>170900</v>
      </c>
      <c r="E259" t="s">
        <v>66</v>
      </c>
      <c r="F259" t="s">
        <v>572</v>
      </c>
      <c r="G259" t="s">
        <v>132</v>
      </c>
      <c r="H259" t="s">
        <v>69</v>
      </c>
      <c r="I259" t="s">
        <v>628</v>
      </c>
      <c r="K259" t="s">
        <v>574</v>
      </c>
      <c r="L259" t="s">
        <v>572</v>
      </c>
      <c r="M259" t="s">
        <v>192</v>
      </c>
      <c r="T259" t="s">
        <v>629</v>
      </c>
      <c r="U259" t="s">
        <v>576</v>
      </c>
      <c r="V259" t="s">
        <v>572</v>
      </c>
      <c r="W259" t="s">
        <v>75</v>
      </c>
    </row>
    <row r="260" spans="2:23" x14ac:dyDescent="0.35">
      <c r="B260" s="71"/>
      <c r="C260" s="404">
        <v>170910</v>
      </c>
      <c r="E260" t="s">
        <v>66</v>
      </c>
      <c r="F260" t="s">
        <v>572</v>
      </c>
      <c r="G260" t="s">
        <v>136</v>
      </c>
      <c r="H260" t="s">
        <v>69</v>
      </c>
      <c r="I260" t="s">
        <v>630</v>
      </c>
      <c r="K260" t="s">
        <v>574</v>
      </c>
      <c r="L260" t="s">
        <v>572</v>
      </c>
      <c r="M260" t="s">
        <v>192</v>
      </c>
      <c r="T260" t="s">
        <v>631</v>
      </c>
      <c r="U260" t="s">
        <v>576</v>
      </c>
      <c r="V260" t="s">
        <v>572</v>
      </c>
      <c r="W260" t="s">
        <v>140</v>
      </c>
    </row>
    <row r="261" spans="2:23" x14ac:dyDescent="0.35">
      <c r="B261" s="71"/>
      <c r="C261" s="404">
        <v>170920</v>
      </c>
      <c r="E261" t="s">
        <v>66</v>
      </c>
      <c r="F261" t="s">
        <v>572</v>
      </c>
      <c r="G261" t="s">
        <v>141</v>
      </c>
      <c r="H261" t="s">
        <v>69</v>
      </c>
      <c r="I261" t="s">
        <v>632</v>
      </c>
      <c r="K261" t="s">
        <v>574</v>
      </c>
      <c r="L261" t="s">
        <v>572</v>
      </c>
      <c r="M261" t="s">
        <v>192</v>
      </c>
      <c r="T261" t="s">
        <v>633</v>
      </c>
      <c r="U261" t="s">
        <v>576</v>
      </c>
      <c r="V261" t="s">
        <v>572</v>
      </c>
      <c r="W261" t="s">
        <v>144</v>
      </c>
    </row>
    <row r="262" spans="2:23" x14ac:dyDescent="0.35">
      <c r="B262" s="71"/>
      <c r="C262" s="404">
        <v>170930</v>
      </c>
      <c r="E262" t="s">
        <v>66</v>
      </c>
      <c r="F262" t="s">
        <v>572</v>
      </c>
      <c r="G262" t="s">
        <v>145</v>
      </c>
      <c r="H262" t="s">
        <v>69</v>
      </c>
      <c r="I262" t="s">
        <v>634</v>
      </c>
      <c r="K262" t="s">
        <v>574</v>
      </c>
      <c r="L262" t="s">
        <v>572</v>
      </c>
      <c r="M262" t="s">
        <v>192</v>
      </c>
      <c r="T262" t="s">
        <v>635</v>
      </c>
      <c r="U262" t="s">
        <v>576</v>
      </c>
      <c r="V262" t="s">
        <v>572</v>
      </c>
      <c r="W262" t="s">
        <v>104</v>
      </c>
    </row>
    <row r="263" spans="2:23" x14ac:dyDescent="0.35">
      <c r="B263" s="71"/>
      <c r="C263" s="404">
        <v>170940</v>
      </c>
      <c r="E263" t="s">
        <v>66</v>
      </c>
      <c r="F263" t="s">
        <v>572</v>
      </c>
      <c r="G263" t="s">
        <v>149</v>
      </c>
      <c r="H263" t="s">
        <v>69</v>
      </c>
      <c r="I263" t="s">
        <v>636</v>
      </c>
      <c r="K263" t="s">
        <v>574</v>
      </c>
      <c r="L263" t="s">
        <v>572</v>
      </c>
      <c r="M263" t="s">
        <v>192</v>
      </c>
      <c r="T263" t="s">
        <v>637</v>
      </c>
      <c r="U263" t="s">
        <v>576</v>
      </c>
      <c r="V263" t="s">
        <v>572</v>
      </c>
      <c r="W263" t="s">
        <v>121</v>
      </c>
    </row>
    <row r="264" spans="2:23" x14ac:dyDescent="0.35">
      <c r="B264" s="71"/>
      <c r="C264" s="404">
        <v>175100</v>
      </c>
      <c r="E264" t="s">
        <v>66</v>
      </c>
      <c r="F264" t="s">
        <v>638</v>
      </c>
      <c r="G264" t="s">
        <v>68</v>
      </c>
      <c r="H264" t="s">
        <v>69</v>
      </c>
      <c r="I264" t="s">
        <v>639</v>
      </c>
      <c r="K264" t="s">
        <v>640</v>
      </c>
      <c r="L264" t="s">
        <v>638</v>
      </c>
      <c r="M264" t="s">
        <v>68</v>
      </c>
      <c r="T264" t="s">
        <v>641</v>
      </c>
      <c r="U264" t="s">
        <v>576</v>
      </c>
      <c r="V264" t="s">
        <v>638</v>
      </c>
      <c r="W264" t="s">
        <v>75</v>
      </c>
    </row>
    <row r="265" spans="2:23" x14ac:dyDescent="0.35">
      <c r="B265" s="71"/>
      <c r="C265" s="404">
        <v>175230</v>
      </c>
      <c r="E265" t="s">
        <v>66</v>
      </c>
      <c r="F265" t="s">
        <v>638</v>
      </c>
      <c r="G265" t="s">
        <v>89</v>
      </c>
      <c r="H265" t="s">
        <v>69</v>
      </c>
      <c r="I265" t="s">
        <v>642</v>
      </c>
      <c r="K265" t="s">
        <v>640</v>
      </c>
      <c r="L265" t="s">
        <v>638</v>
      </c>
      <c r="M265" t="s">
        <v>78</v>
      </c>
      <c r="T265" t="s">
        <v>643</v>
      </c>
      <c r="U265" t="s">
        <v>576</v>
      </c>
      <c r="V265" t="s">
        <v>638</v>
      </c>
      <c r="W265" t="s">
        <v>579</v>
      </c>
    </row>
    <row r="266" spans="2:23" x14ac:dyDescent="0.35">
      <c r="B266" s="71"/>
      <c r="C266" s="404">
        <v>175300</v>
      </c>
      <c r="E266" t="s">
        <v>66</v>
      </c>
      <c r="F266" t="s">
        <v>638</v>
      </c>
      <c r="G266" t="s">
        <v>91</v>
      </c>
      <c r="H266" t="s">
        <v>69</v>
      </c>
      <c r="I266" t="s">
        <v>644</v>
      </c>
      <c r="K266" t="s">
        <v>640</v>
      </c>
      <c r="L266" t="s">
        <v>638</v>
      </c>
      <c r="M266" t="s">
        <v>581</v>
      </c>
      <c r="T266" t="s">
        <v>645</v>
      </c>
      <c r="U266" t="s">
        <v>576</v>
      </c>
      <c r="V266" t="s">
        <v>638</v>
      </c>
      <c r="W266" t="s">
        <v>95</v>
      </c>
    </row>
    <row r="267" spans="2:23" x14ac:dyDescent="0.35">
      <c r="B267" s="71"/>
      <c r="C267" s="404">
        <v>175310</v>
      </c>
      <c r="E267" t="s">
        <v>66</v>
      </c>
      <c r="F267" t="s">
        <v>638</v>
      </c>
      <c r="G267" t="s">
        <v>96</v>
      </c>
      <c r="H267" t="s">
        <v>69</v>
      </c>
      <c r="I267" t="s">
        <v>646</v>
      </c>
      <c r="K267" t="s">
        <v>640</v>
      </c>
      <c r="L267" t="s">
        <v>638</v>
      </c>
      <c r="M267" t="s">
        <v>581</v>
      </c>
      <c r="T267" t="s">
        <v>647</v>
      </c>
      <c r="U267" t="s">
        <v>576</v>
      </c>
      <c r="V267" t="s">
        <v>638</v>
      </c>
      <c r="W267" t="s">
        <v>99</v>
      </c>
    </row>
    <row r="268" spans="2:23" x14ac:dyDescent="0.35">
      <c r="B268" s="71"/>
      <c r="C268" s="404">
        <v>175320</v>
      </c>
      <c r="E268" t="s">
        <v>66</v>
      </c>
      <c r="F268" t="s">
        <v>638</v>
      </c>
      <c r="G268" t="s">
        <v>100</v>
      </c>
      <c r="H268" t="s">
        <v>69</v>
      </c>
      <c r="I268" t="s">
        <v>648</v>
      </c>
      <c r="K268" t="s">
        <v>640</v>
      </c>
      <c r="L268" t="s">
        <v>638</v>
      </c>
      <c r="M268" t="s">
        <v>581</v>
      </c>
      <c r="T268" t="s">
        <v>649</v>
      </c>
      <c r="U268" t="s">
        <v>576</v>
      </c>
      <c r="V268" t="s">
        <v>638</v>
      </c>
      <c r="W268" t="s">
        <v>587</v>
      </c>
    </row>
    <row r="269" spans="2:23" x14ac:dyDescent="0.35">
      <c r="B269" s="71"/>
      <c r="C269" s="404">
        <v>175420</v>
      </c>
      <c r="E269" t="s">
        <v>66</v>
      </c>
      <c r="F269" t="s">
        <v>638</v>
      </c>
      <c r="G269" t="s">
        <v>588</v>
      </c>
      <c r="H269" t="s">
        <v>69</v>
      </c>
      <c r="I269" t="s">
        <v>650</v>
      </c>
      <c r="K269" t="s">
        <v>640</v>
      </c>
      <c r="L269" t="s">
        <v>638</v>
      </c>
      <c r="M269" t="s">
        <v>78</v>
      </c>
      <c r="T269" t="s">
        <v>651</v>
      </c>
      <c r="U269" t="s">
        <v>576</v>
      </c>
      <c r="V269" t="s">
        <v>638</v>
      </c>
      <c r="W269" t="s">
        <v>591</v>
      </c>
    </row>
    <row r="270" spans="2:23" x14ac:dyDescent="0.35">
      <c r="B270" s="71"/>
      <c r="C270" s="404">
        <v>175500</v>
      </c>
      <c r="E270" t="s">
        <v>66</v>
      </c>
      <c r="F270" t="s">
        <v>638</v>
      </c>
      <c r="G270" t="s">
        <v>113</v>
      </c>
      <c r="H270" t="s">
        <v>69</v>
      </c>
      <c r="I270" t="s">
        <v>652</v>
      </c>
      <c r="K270" t="s">
        <v>640</v>
      </c>
      <c r="L270" t="s">
        <v>638</v>
      </c>
      <c r="M270" t="s">
        <v>113</v>
      </c>
      <c r="T270" t="s">
        <v>653</v>
      </c>
      <c r="U270" t="s">
        <v>576</v>
      </c>
      <c r="V270" t="s">
        <v>638</v>
      </c>
      <c r="W270" t="s">
        <v>116</v>
      </c>
    </row>
    <row r="271" spans="2:23" x14ac:dyDescent="0.35">
      <c r="B271" s="71"/>
      <c r="C271" s="404">
        <v>175510</v>
      </c>
      <c r="E271" t="s">
        <v>66</v>
      </c>
      <c r="F271" t="s">
        <v>638</v>
      </c>
      <c r="G271" t="s">
        <v>117</v>
      </c>
      <c r="H271" t="s">
        <v>69</v>
      </c>
      <c r="I271" t="s">
        <v>654</v>
      </c>
      <c r="K271" t="s">
        <v>640</v>
      </c>
      <c r="L271" t="s">
        <v>638</v>
      </c>
      <c r="M271" t="s">
        <v>113</v>
      </c>
      <c r="T271" t="s">
        <v>655</v>
      </c>
      <c r="U271" t="s">
        <v>576</v>
      </c>
      <c r="V271" t="s">
        <v>638</v>
      </c>
      <c r="W271" t="s">
        <v>152</v>
      </c>
    </row>
    <row r="272" spans="2:23" x14ac:dyDescent="0.35">
      <c r="B272" s="71"/>
      <c r="C272" s="404">
        <v>175600</v>
      </c>
      <c r="E272" t="s">
        <v>66</v>
      </c>
      <c r="F272" t="s">
        <v>638</v>
      </c>
      <c r="G272" t="s">
        <v>122</v>
      </c>
      <c r="H272" t="s">
        <v>69</v>
      </c>
      <c r="I272" t="s">
        <v>656</v>
      </c>
      <c r="K272" t="s">
        <v>640</v>
      </c>
      <c r="L272" t="s">
        <v>638</v>
      </c>
      <c r="M272" t="s">
        <v>597</v>
      </c>
      <c r="T272" t="s">
        <v>657</v>
      </c>
      <c r="U272" t="s">
        <v>576</v>
      </c>
      <c r="V272" t="s">
        <v>638</v>
      </c>
      <c r="W272" t="s">
        <v>131</v>
      </c>
    </row>
    <row r="273" spans="2:23" x14ac:dyDescent="0.35">
      <c r="B273" s="71"/>
      <c r="C273" s="404">
        <v>175610</v>
      </c>
      <c r="E273" t="s">
        <v>66</v>
      </c>
      <c r="F273" t="s">
        <v>638</v>
      </c>
      <c r="G273" t="s">
        <v>127</v>
      </c>
      <c r="H273" t="s">
        <v>69</v>
      </c>
      <c r="I273" t="s">
        <v>658</v>
      </c>
      <c r="K273" t="s">
        <v>640</v>
      </c>
      <c r="L273" t="s">
        <v>638</v>
      </c>
      <c r="M273" t="s">
        <v>600</v>
      </c>
      <c r="T273" t="s">
        <v>659</v>
      </c>
      <c r="U273" t="s">
        <v>576</v>
      </c>
      <c r="V273" t="s">
        <v>638</v>
      </c>
      <c r="W273" t="s">
        <v>126</v>
      </c>
    </row>
    <row r="274" spans="2:23" x14ac:dyDescent="0.35">
      <c r="B274" s="71"/>
      <c r="C274" s="404">
        <v>175800</v>
      </c>
      <c r="E274" t="s">
        <v>66</v>
      </c>
      <c r="F274" t="s">
        <v>638</v>
      </c>
      <c r="G274" t="s">
        <v>602</v>
      </c>
      <c r="H274" t="s">
        <v>69</v>
      </c>
      <c r="I274" t="s">
        <v>660</v>
      </c>
      <c r="K274" t="s">
        <v>640</v>
      </c>
      <c r="L274" t="s">
        <v>638</v>
      </c>
      <c r="M274" t="s">
        <v>134</v>
      </c>
      <c r="T274" t="s">
        <v>661</v>
      </c>
      <c r="U274" t="s">
        <v>576</v>
      </c>
      <c r="V274" t="s">
        <v>638</v>
      </c>
      <c r="W274" t="s">
        <v>75</v>
      </c>
    </row>
    <row r="275" spans="2:23" x14ac:dyDescent="0.35">
      <c r="B275" s="71"/>
      <c r="C275" s="404">
        <v>175810</v>
      </c>
      <c r="E275" t="s">
        <v>66</v>
      </c>
      <c r="F275" t="s">
        <v>638</v>
      </c>
      <c r="G275" t="s">
        <v>605</v>
      </c>
      <c r="H275" t="s">
        <v>69</v>
      </c>
      <c r="I275" t="s">
        <v>662</v>
      </c>
      <c r="K275" t="s">
        <v>640</v>
      </c>
      <c r="L275" t="s">
        <v>638</v>
      </c>
      <c r="M275" t="s">
        <v>607</v>
      </c>
      <c r="T275" t="s">
        <v>663</v>
      </c>
      <c r="U275" t="s">
        <v>576</v>
      </c>
      <c r="V275" t="s">
        <v>638</v>
      </c>
      <c r="W275" t="s">
        <v>140</v>
      </c>
    </row>
    <row r="276" spans="2:23" x14ac:dyDescent="0.35">
      <c r="B276" s="71"/>
      <c r="C276" s="404">
        <v>175820</v>
      </c>
      <c r="E276" t="s">
        <v>66</v>
      </c>
      <c r="F276" t="s">
        <v>638</v>
      </c>
      <c r="G276" t="s">
        <v>609</v>
      </c>
      <c r="H276" t="s">
        <v>69</v>
      </c>
      <c r="I276" t="s">
        <v>664</v>
      </c>
      <c r="K276" t="s">
        <v>640</v>
      </c>
      <c r="L276" t="s">
        <v>638</v>
      </c>
      <c r="M276" t="s">
        <v>611</v>
      </c>
      <c r="T276" t="s">
        <v>665</v>
      </c>
      <c r="U276" t="s">
        <v>576</v>
      </c>
      <c r="V276" t="s">
        <v>638</v>
      </c>
      <c r="W276" t="s">
        <v>104</v>
      </c>
    </row>
    <row r="277" spans="2:23" x14ac:dyDescent="0.35">
      <c r="B277" s="71"/>
      <c r="C277" s="404">
        <v>175830</v>
      </c>
      <c r="E277" t="s">
        <v>66</v>
      </c>
      <c r="F277" t="s">
        <v>638</v>
      </c>
      <c r="G277" t="s">
        <v>613</v>
      </c>
      <c r="H277" t="s">
        <v>69</v>
      </c>
      <c r="I277" t="s">
        <v>666</v>
      </c>
      <c r="K277" t="s">
        <v>640</v>
      </c>
      <c r="L277" t="s">
        <v>638</v>
      </c>
      <c r="M277" t="s">
        <v>615</v>
      </c>
      <c r="T277" t="s">
        <v>667</v>
      </c>
      <c r="U277" t="s">
        <v>576</v>
      </c>
      <c r="V277" t="s">
        <v>638</v>
      </c>
      <c r="W277" t="s">
        <v>121</v>
      </c>
    </row>
    <row r="278" spans="2:23" x14ac:dyDescent="0.35">
      <c r="B278" s="71"/>
      <c r="C278" s="404">
        <v>175840</v>
      </c>
      <c r="E278" t="s">
        <v>66</v>
      </c>
      <c r="F278" t="s">
        <v>638</v>
      </c>
      <c r="G278" t="s">
        <v>617</v>
      </c>
      <c r="H278" t="s">
        <v>69</v>
      </c>
      <c r="I278" t="s">
        <v>668</v>
      </c>
      <c r="K278" t="s">
        <v>640</v>
      </c>
      <c r="L278" t="s">
        <v>638</v>
      </c>
      <c r="M278" t="s">
        <v>615</v>
      </c>
      <c r="T278" t="s">
        <v>669</v>
      </c>
      <c r="U278" t="s">
        <v>576</v>
      </c>
      <c r="V278" t="s">
        <v>638</v>
      </c>
      <c r="W278" t="s">
        <v>182</v>
      </c>
    </row>
    <row r="279" spans="2:23" x14ac:dyDescent="0.35">
      <c r="B279" s="71"/>
      <c r="C279" s="404">
        <v>175850</v>
      </c>
      <c r="E279" t="s">
        <v>66</v>
      </c>
      <c r="F279" t="s">
        <v>638</v>
      </c>
      <c r="G279" t="s">
        <v>620</v>
      </c>
      <c r="H279" t="s">
        <v>69</v>
      </c>
      <c r="I279" t="s">
        <v>670</v>
      </c>
      <c r="K279" t="s">
        <v>640</v>
      </c>
      <c r="L279" t="s">
        <v>638</v>
      </c>
      <c r="M279" t="s">
        <v>622</v>
      </c>
      <c r="T279" t="s">
        <v>671</v>
      </c>
      <c r="U279" t="s">
        <v>576</v>
      </c>
      <c r="V279" t="s">
        <v>638</v>
      </c>
      <c r="W279" t="s">
        <v>131</v>
      </c>
    </row>
    <row r="280" spans="2:23" x14ac:dyDescent="0.35">
      <c r="B280" s="71"/>
      <c r="C280" s="404">
        <v>175860</v>
      </c>
      <c r="E280" t="s">
        <v>66</v>
      </c>
      <c r="F280" t="s">
        <v>638</v>
      </c>
      <c r="G280" t="s">
        <v>624</v>
      </c>
      <c r="H280" t="s">
        <v>69</v>
      </c>
      <c r="I280" t="s">
        <v>672</v>
      </c>
      <c r="K280" t="s">
        <v>640</v>
      </c>
      <c r="L280" t="s">
        <v>638</v>
      </c>
      <c r="M280" t="s">
        <v>626</v>
      </c>
      <c r="T280" t="s">
        <v>673</v>
      </c>
      <c r="U280" t="s">
        <v>576</v>
      </c>
      <c r="V280" t="s">
        <v>638</v>
      </c>
      <c r="W280" t="s">
        <v>126</v>
      </c>
    </row>
    <row r="281" spans="2:23" x14ac:dyDescent="0.35">
      <c r="B281" s="71"/>
      <c r="C281" s="404">
        <v>175900</v>
      </c>
      <c r="E281" t="s">
        <v>66</v>
      </c>
      <c r="F281" t="s">
        <v>638</v>
      </c>
      <c r="G281" t="s">
        <v>132</v>
      </c>
      <c r="H281" t="s">
        <v>69</v>
      </c>
      <c r="I281" t="s">
        <v>674</v>
      </c>
      <c r="K281" t="s">
        <v>640</v>
      </c>
      <c r="L281" t="s">
        <v>638</v>
      </c>
      <c r="M281" t="s">
        <v>192</v>
      </c>
      <c r="T281" t="s">
        <v>675</v>
      </c>
      <c r="U281" t="s">
        <v>576</v>
      </c>
      <c r="V281" t="s">
        <v>638</v>
      </c>
      <c r="W281" t="s">
        <v>75</v>
      </c>
    </row>
    <row r="282" spans="2:23" x14ac:dyDescent="0.35">
      <c r="B282" s="71"/>
      <c r="C282" s="404">
        <v>175910</v>
      </c>
      <c r="E282" t="s">
        <v>66</v>
      </c>
      <c r="F282" t="s">
        <v>638</v>
      </c>
      <c r="G282" t="s">
        <v>136</v>
      </c>
      <c r="H282" t="s">
        <v>69</v>
      </c>
      <c r="I282" t="s">
        <v>676</v>
      </c>
      <c r="K282" t="s">
        <v>640</v>
      </c>
      <c r="L282" t="s">
        <v>638</v>
      </c>
      <c r="M282" t="s">
        <v>192</v>
      </c>
      <c r="T282" t="s">
        <v>677</v>
      </c>
      <c r="U282" t="s">
        <v>576</v>
      </c>
      <c r="V282" t="s">
        <v>638</v>
      </c>
      <c r="W282" t="s">
        <v>140</v>
      </c>
    </row>
    <row r="283" spans="2:23" x14ac:dyDescent="0.35">
      <c r="B283" s="71"/>
      <c r="C283" s="404">
        <v>175920</v>
      </c>
      <c r="E283" t="s">
        <v>66</v>
      </c>
      <c r="F283" t="s">
        <v>638</v>
      </c>
      <c r="G283" t="s">
        <v>141</v>
      </c>
      <c r="H283" t="s">
        <v>69</v>
      </c>
      <c r="I283" t="s">
        <v>678</v>
      </c>
      <c r="K283" t="s">
        <v>640</v>
      </c>
      <c r="L283" t="s">
        <v>638</v>
      </c>
      <c r="M283" t="s">
        <v>192</v>
      </c>
      <c r="T283" t="s">
        <v>679</v>
      </c>
      <c r="U283" t="s">
        <v>576</v>
      </c>
      <c r="V283" t="s">
        <v>638</v>
      </c>
      <c r="W283" t="s">
        <v>144</v>
      </c>
    </row>
    <row r="284" spans="2:23" x14ac:dyDescent="0.35">
      <c r="B284" s="71"/>
      <c r="C284" s="404">
        <v>175930</v>
      </c>
      <c r="E284" t="s">
        <v>66</v>
      </c>
      <c r="F284" t="s">
        <v>638</v>
      </c>
      <c r="G284" t="s">
        <v>145</v>
      </c>
      <c r="H284" t="s">
        <v>69</v>
      </c>
      <c r="I284" t="s">
        <v>680</v>
      </c>
      <c r="K284" t="s">
        <v>640</v>
      </c>
      <c r="L284" t="s">
        <v>638</v>
      </c>
      <c r="M284" t="s">
        <v>192</v>
      </c>
      <c r="T284" t="s">
        <v>681</v>
      </c>
      <c r="U284" t="s">
        <v>576</v>
      </c>
      <c r="V284" t="s">
        <v>638</v>
      </c>
      <c r="W284" t="s">
        <v>104</v>
      </c>
    </row>
    <row r="285" spans="2:23" x14ac:dyDescent="0.35">
      <c r="B285" s="71"/>
      <c r="C285" s="404">
        <v>175940</v>
      </c>
      <c r="E285" t="s">
        <v>66</v>
      </c>
      <c r="F285" t="s">
        <v>638</v>
      </c>
      <c r="G285" t="s">
        <v>149</v>
      </c>
      <c r="H285" t="s">
        <v>69</v>
      </c>
      <c r="I285" t="s">
        <v>682</v>
      </c>
      <c r="K285" t="s">
        <v>640</v>
      </c>
      <c r="L285" t="s">
        <v>638</v>
      </c>
      <c r="M285" t="s">
        <v>192</v>
      </c>
      <c r="T285" t="s">
        <v>683</v>
      </c>
      <c r="U285" t="s">
        <v>576</v>
      </c>
      <c r="V285" t="s">
        <v>638</v>
      </c>
      <c r="W285" t="s">
        <v>121</v>
      </c>
    </row>
    <row r="286" spans="2:23" x14ac:dyDescent="0.35">
      <c r="B286" s="71"/>
      <c r="C286" s="404">
        <v>180100</v>
      </c>
      <c r="E286" t="s">
        <v>66</v>
      </c>
      <c r="F286" t="s">
        <v>684</v>
      </c>
      <c r="G286" t="s">
        <v>68</v>
      </c>
      <c r="H286" t="s">
        <v>69</v>
      </c>
      <c r="I286" t="s">
        <v>685</v>
      </c>
      <c r="K286" t="s">
        <v>3373</v>
      </c>
      <c r="L286" t="s">
        <v>684</v>
      </c>
      <c r="M286" t="s">
        <v>68</v>
      </c>
      <c r="O286" t="s">
        <v>3141</v>
      </c>
      <c r="T286" t="s">
        <v>686</v>
      </c>
      <c r="U286" t="s">
        <v>687</v>
      </c>
      <c r="V286" t="s">
        <v>688</v>
      </c>
      <c r="W286" t="s">
        <v>75</v>
      </c>
    </row>
    <row r="287" spans="2:23" x14ac:dyDescent="0.35">
      <c r="B287" s="71"/>
      <c r="C287" s="404">
        <v>180200</v>
      </c>
      <c r="E287" t="s">
        <v>66</v>
      </c>
      <c r="F287" t="s">
        <v>684</v>
      </c>
      <c r="G287" t="s">
        <v>78</v>
      </c>
      <c r="H287" t="s">
        <v>69</v>
      </c>
      <c r="I287" t="s">
        <v>689</v>
      </c>
      <c r="K287" t="s">
        <v>3373</v>
      </c>
      <c r="L287" t="s">
        <v>684</v>
      </c>
      <c r="M287" t="s">
        <v>78</v>
      </c>
      <c r="O287" t="s">
        <v>3141</v>
      </c>
      <c r="T287" t="s">
        <v>690</v>
      </c>
      <c r="U287" t="s">
        <v>687</v>
      </c>
      <c r="V287" t="s">
        <v>688</v>
      </c>
      <c r="W287" t="s">
        <v>579</v>
      </c>
    </row>
    <row r="288" spans="2:23" x14ac:dyDescent="0.35">
      <c r="B288" s="71"/>
      <c r="C288" s="404">
        <v>180300</v>
      </c>
      <c r="E288" t="s">
        <v>66</v>
      </c>
      <c r="F288" t="s">
        <v>684</v>
      </c>
      <c r="G288" t="s">
        <v>91</v>
      </c>
      <c r="H288" t="s">
        <v>69</v>
      </c>
      <c r="I288" t="s">
        <v>691</v>
      </c>
      <c r="K288" t="s">
        <v>3373</v>
      </c>
      <c r="L288" t="s">
        <v>684</v>
      </c>
      <c r="M288" t="s">
        <v>692</v>
      </c>
      <c r="O288" t="s">
        <v>3141</v>
      </c>
      <c r="T288" t="s">
        <v>693</v>
      </c>
      <c r="U288" t="s">
        <v>687</v>
      </c>
      <c r="V288" t="s">
        <v>688</v>
      </c>
      <c r="W288" t="s">
        <v>95</v>
      </c>
    </row>
    <row r="289" spans="2:23" x14ac:dyDescent="0.35">
      <c r="B289" s="71"/>
      <c r="C289" s="404">
        <v>180310</v>
      </c>
      <c r="E289" t="s">
        <v>66</v>
      </c>
      <c r="F289" t="s">
        <v>684</v>
      </c>
      <c r="G289" t="s">
        <v>96</v>
      </c>
      <c r="H289" t="s">
        <v>69</v>
      </c>
      <c r="I289" t="s">
        <v>694</v>
      </c>
      <c r="K289" t="s">
        <v>3373</v>
      </c>
      <c r="L289" t="s">
        <v>684</v>
      </c>
      <c r="M289" t="s">
        <v>692</v>
      </c>
      <c r="O289" t="s">
        <v>3141</v>
      </c>
      <c r="T289" t="s">
        <v>695</v>
      </c>
      <c r="U289" t="s">
        <v>687</v>
      </c>
      <c r="V289" t="s">
        <v>688</v>
      </c>
      <c r="W289" t="s">
        <v>99</v>
      </c>
    </row>
    <row r="290" spans="2:23" x14ac:dyDescent="0.35">
      <c r="B290" s="71"/>
      <c r="C290" s="404">
        <v>180320</v>
      </c>
      <c r="E290" t="s">
        <v>66</v>
      </c>
      <c r="F290" t="s">
        <v>684</v>
      </c>
      <c r="G290" t="s">
        <v>100</v>
      </c>
      <c r="H290" t="s">
        <v>69</v>
      </c>
      <c r="I290" t="s">
        <v>696</v>
      </c>
      <c r="K290" t="s">
        <v>3373</v>
      </c>
      <c r="L290" t="s">
        <v>684</v>
      </c>
      <c r="M290" t="s">
        <v>697</v>
      </c>
      <c r="O290" t="s">
        <v>3141</v>
      </c>
      <c r="T290" t="s">
        <v>698</v>
      </c>
      <c r="U290" t="s">
        <v>687</v>
      </c>
      <c r="V290" t="s">
        <v>688</v>
      </c>
      <c r="W290" t="s">
        <v>104</v>
      </c>
    </row>
    <row r="291" spans="2:23" x14ac:dyDescent="0.35">
      <c r="B291" s="71"/>
      <c r="C291" s="404">
        <v>180500</v>
      </c>
      <c r="E291" t="s">
        <v>66</v>
      </c>
      <c r="F291" t="s">
        <v>684</v>
      </c>
      <c r="G291" t="s">
        <v>113</v>
      </c>
      <c r="H291" t="s">
        <v>69</v>
      </c>
      <c r="I291" t="s">
        <v>699</v>
      </c>
      <c r="K291" t="s">
        <v>3373</v>
      </c>
      <c r="L291" t="s">
        <v>684</v>
      </c>
      <c r="M291" t="s">
        <v>113</v>
      </c>
      <c r="O291" t="s">
        <v>3141</v>
      </c>
      <c r="T291" t="s">
        <v>700</v>
      </c>
      <c r="U291" t="s">
        <v>687</v>
      </c>
      <c r="V291" t="s">
        <v>688</v>
      </c>
      <c r="W291" t="s">
        <v>116</v>
      </c>
    </row>
    <row r="292" spans="2:23" x14ac:dyDescent="0.35">
      <c r="B292" s="71"/>
      <c r="C292" s="404">
        <v>180510</v>
      </c>
      <c r="E292" t="s">
        <v>66</v>
      </c>
      <c r="F292" t="s">
        <v>684</v>
      </c>
      <c r="G292" t="s">
        <v>117</v>
      </c>
      <c r="H292" t="s">
        <v>69</v>
      </c>
      <c r="I292" t="s">
        <v>701</v>
      </c>
      <c r="K292" t="s">
        <v>3373</v>
      </c>
      <c r="L292" t="s">
        <v>684</v>
      </c>
      <c r="M292" t="s">
        <v>119</v>
      </c>
      <c r="O292" t="s">
        <v>3141</v>
      </c>
      <c r="T292" t="s">
        <v>702</v>
      </c>
      <c r="U292" t="s">
        <v>687</v>
      </c>
      <c r="V292" t="s">
        <v>688</v>
      </c>
      <c r="W292" t="s">
        <v>121</v>
      </c>
    </row>
    <row r="293" spans="2:23" x14ac:dyDescent="0.35">
      <c r="B293" s="71"/>
      <c r="C293" s="404">
        <v>180620</v>
      </c>
      <c r="E293" t="s">
        <v>66</v>
      </c>
      <c r="F293" t="s">
        <v>684</v>
      </c>
      <c r="G293" t="s">
        <v>703</v>
      </c>
      <c r="H293" t="s">
        <v>69</v>
      </c>
      <c r="I293" t="s">
        <v>704</v>
      </c>
      <c r="K293" t="s">
        <v>3373</v>
      </c>
      <c r="L293" t="s">
        <v>684</v>
      </c>
      <c r="M293" t="s">
        <v>600</v>
      </c>
      <c r="O293" t="s">
        <v>3141</v>
      </c>
      <c r="T293" t="s">
        <v>705</v>
      </c>
      <c r="U293" t="s">
        <v>687</v>
      </c>
      <c r="V293" t="s">
        <v>688</v>
      </c>
      <c r="W293" t="s">
        <v>706</v>
      </c>
    </row>
    <row r="294" spans="2:23" x14ac:dyDescent="0.35">
      <c r="B294" s="71"/>
      <c r="C294" s="404">
        <v>180630</v>
      </c>
      <c r="E294" t="s">
        <v>66</v>
      </c>
      <c r="F294" t="s">
        <v>684</v>
      </c>
      <c r="G294" t="s">
        <v>707</v>
      </c>
      <c r="H294" t="s">
        <v>69</v>
      </c>
      <c r="I294" t="s">
        <v>708</v>
      </c>
      <c r="K294" t="s">
        <v>3373</v>
      </c>
      <c r="L294" t="s">
        <v>684</v>
      </c>
      <c r="M294" t="s">
        <v>600</v>
      </c>
      <c r="O294" t="s">
        <v>3141</v>
      </c>
      <c r="T294" t="s">
        <v>709</v>
      </c>
      <c r="U294" t="s">
        <v>687</v>
      </c>
      <c r="V294" t="s">
        <v>688</v>
      </c>
      <c r="W294" t="s">
        <v>710</v>
      </c>
    </row>
    <row r="295" spans="2:23" x14ac:dyDescent="0.35">
      <c r="B295" s="71"/>
      <c r="C295" s="404">
        <v>180640</v>
      </c>
      <c r="E295" t="s">
        <v>66</v>
      </c>
      <c r="F295" t="s">
        <v>684</v>
      </c>
      <c r="G295" t="s">
        <v>711</v>
      </c>
      <c r="H295" t="s">
        <v>69</v>
      </c>
      <c r="I295" t="s">
        <v>712</v>
      </c>
      <c r="K295" t="s">
        <v>3373</v>
      </c>
      <c r="L295" t="s">
        <v>684</v>
      </c>
      <c r="M295" t="s">
        <v>600</v>
      </c>
      <c r="O295" t="s">
        <v>3141</v>
      </c>
      <c r="T295" t="s">
        <v>713</v>
      </c>
      <c r="U295" t="s">
        <v>687</v>
      </c>
      <c r="V295" t="s">
        <v>688</v>
      </c>
      <c r="W295" t="s">
        <v>714</v>
      </c>
    </row>
    <row r="296" spans="2:23" x14ac:dyDescent="0.35">
      <c r="B296" s="71"/>
      <c r="C296" s="404">
        <v>180910</v>
      </c>
      <c r="E296" t="s">
        <v>66</v>
      </c>
      <c r="F296" t="s">
        <v>684</v>
      </c>
      <c r="G296" t="s">
        <v>136</v>
      </c>
      <c r="H296" t="s">
        <v>69</v>
      </c>
      <c r="I296" t="s">
        <v>715</v>
      </c>
      <c r="K296" t="s">
        <v>3373</v>
      </c>
      <c r="L296" t="s">
        <v>684</v>
      </c>
      <c r="M296" t="s">
        <v>192</v>
      </c>
      <c r="O296" t="s">
        <v>3141</v>
      </c>
      <c r="T296" t="s">
        <v>716</v>
      </c>
      <c r="U296" t="s">
        <v>687</v>
      </c>
      <c r="V296" t="s">
        <v>688</v>
      </c>
      <c r="W296" t="s">
        <v>717</v>
      </c>
    </row>
    <row r="297" spans="2:23" x14ac:dyDescent="0.35">
      <c r="B297" s="71"/>
      <c r="C297" s="404">
        <v>181100</v>
      </c>
      <c r="E297" t="s">
        <v>66</v>
      </c>
      <c r="F297" t="s">
        <v>718</v>
      </c>
      <c r="G297" t="s">
        <v>68</v>
      </c>
      <c r="H297" t="s">
        <v>69</v>
      </c>
      <c r="I297" t="s">
        <v>719</v>
      </c>
      <c r="K297" t="s">
        <v>3151</v>
      </c>
      <c r="L297" t="s">
        <v>718</v>
      </c>
      <c r="M297" t="s">
        <v>68</v>
      </c>
      <c r="O297" t="s">
        <v>3141</v>
      </c>
      <c r="T297" t="s">
        <v>720</v>
      </c>
      <c r="U297" t="s">
        <v>687</v>
      </c>
      <c r="V297" t="s">
        <v>721</v>
      </c>
      <c r="W297" t="s">
        <v>75</v>
      </c>
    </row>
    <row r="298" spans="2:23" x14ac:dyDescent="0.35">
      <c r="B298" s="71"/>
      <c r="C298" s="404">
        <v>181200</v>
      </c>
      <c r="E298" t="s">
        <v>66</v>
      </c>
      <c r="F298" t="s">
        <v>718</v>
      </c>
      <c r="G298" t="s">
        <v>78</v>
      </c>
      <c r="H298" t="s">
        <v>69</v>
      </c>
      <c r="I298" t="s">
        <v>722</v>
      </c>
      <c r="K298" t="s">
        <v>3151</v>
      </c>
      <c r="L298" t="s">
        <v>718</v>
      </c>
      <c r="M298" t="s">
        <v>78</v>
      </c>
      <c r="O298" t="s">
        <v>3141</v>
      </c>
      <c r="T298" t="s">
        <v>723</v>
      </c>
      <c r="U298" t="s">
        <v>687</v>
      </c>
      <c r="V298" t="s">
        <v>721</v>
      </c>
      <c r="W298" t="s">
        <v>579</v>
      </c>
    </row>
    <row r="299" spans="2:23" x14ac:dyDescent="0.35">
      <c r="B299" s="71"/>
      <c r="C299" s="404">
        <v>181300</v>
      </c>
      <c r="E299" t="s">
        <v>66</v>
      </c>
      <c r="F299" t="s">
        <v>718</v>
      </c>
      <c r="G299" t="s">
        <v>91</v>
      </c>
      <c r="H299" t="s">
        <v>69</v>
      </c>
      <c r="I299" t="s">
        <v>724</v>
      </c>
      <c r="K299" t="s">
        <v>3151</v>
      </c>
      <c r="L299" t="s">
        <v>718</v>
      </c>
      <c r="M299" t="s">
        <v>692</v>
      </c>
      <c r="O299" t="s">
        <v>3141</v>
      </c>
      <c r="T299" t="s">
        <v>725</v>
      </c>
      <c r="U299" t="s">
        <v>687</v>
      </c>
      <c r="V299" t="s">
        <v>721</v>
      </c>
      <c r="W299" t="s">
        <v>95</v>
      </c>
    </row>
    <row r="300" spans="2:23" x14ac:dyDescent="0.35">
      <c r="B300" s="71"/>
      <c r="C300" s="404">
        <v>181310</v>
      </c>
      <c r="E300" t="s">
        <v>66</v>
      </c>
      <c r="F300" t="s">
        <v>718</v>
      </c>
      <c r="G300" t="s">
        <v>96</v>
      </c>
      <c r="H300" t="s">
        <v>69</v>
      </c>
      <c r="I300" t="s">
        <v>726</v>
      </c>
      <c r="K300" t="s">
        <v>3151</v>
      </c>
      <c r="L300" t="s">
        <v>718</v>
      </c>
      <c r="M300" t="s">
        <v>692</v>
      </c>
      <c r="O300" t="s">
        <v>3141</v>
      </c>
      <c r="T300" t="s">
        <v>727</v>
      </c>
      <c r="U300" t="s">
        <v>687</v>
      </c>
      <c r="V300" t="s">
        <v>721</v>
      </c>
      <c r="W300" t="s">
        <v>99</v>
      </c>
    </row>
    <row r="301" spans="2:23" x14ac:dyDescent="0.35">
      <c r="B301" s="71"/>
      <c r="C301" s="404">
        <v>181320</v>
      </c>
      <c r="E301" t="s">
        <v>66</v>
      </c>
      <c r="F301" t="s">
        <v>718</v>
      </c>
      <c r="G301" t="s">
        <v>100</v>
      </c>
      <c r="H301" t="s">
        <v>69</v>
      </c>
      <c r="I301" t="s">
        <v>728</v>
      </c>
      <c r="K301" t="s">
        <v>3151</v>
      </c>
      <c r="L301" t="s">
        <v>718</v>
      </c>
      <c r="M301" t="s">
        <v>697</v>
      </c>
      <c r="O301" t="s">
        <v>3141</v>
      </c>
      <c r="T301" t="s">
        <v>729</v>
      </c>
      <c r="U301" t="s">
        <v>687</v>
      </c>
      <c r="V301" t="s">
        <v>721</v>
      </c>
      <c r="W301" t="s">
        <v>104</v>
      </c>
    </row>
    <row r="302" spans="2:23" x14ac:dyDescent="0.35">
      <c r="B302" s="71"/>
      <c r="C302" s="404">
        <v>181500</v>
      </c>
      <c r="E302" t="s">
        <v>66</v>
      </c>
      <c r="F302" t="s">
        <v>718</v>
      </c>
      <c r="G302" t="s">
        <v>113</v>
      </c>
      <c r="H302" t="s">
        <v>69</v>
      </c>
      <c r="I302" t="s">
        <v>730</v>
      </c>
      <c r="K302" t="s">
        <v>3151</v>
      </c>
      <c r="L302" t="s">
        <v>718</v>
      </c>
      <c r="M302" t="s">
        <v>113</v>
      </c>
      <c r="O302" t="s">
        <v>3141</v>
      </c>
      <c r="T302" t="s">
        <v>731</v>
      </c>
      <c r="U302" t="s">
        <v>687</v>
      </c>
      <c r="V302" t="s">
        <v>721</v>
      </c>
      <c r="W302" t="s">
        <v>116</v>
      </c>
    </row>
    <row r="303" spans="2:23" x14ac:dyDescent="0.35">
      <c r="B303" s="71"/>
      <c r="C303" s="404">
        <v>181510</v>
      </c>
      <c r="E303" t="s">
        <v>66</v>
      </c>
      <c r="F303" t="s">
        <v>718</v>
      </c>
      <c r="G303" t="s">
        <v>117</v>
      </c>
      <c r="H303" t="s">
        <v>69</v>
      </c>
      <c r="I303" t="s">
        <v>732</v>
      </c>
      <c r="K303" t="s">
        <v>3151</v>
      </c>
      <c r="L303" t="s">
        <v>718</v>
      </c>
      <c r="M303" t="s">
        <v>119</v>
      </c>
      <c r="O303" t="s">
        <v>3141</v>
      </c>
      <c r="T303" t="s">
        <v>733</v>
      </c>
      <c r="U303" t="s">
        <v>687</v>
      </c>
      <c r="V303" t="s">
        <v>721</v>
      </c>
      <c r="W303" t="s">
        <v>121</v>
      </c>
    </row>
    <row r="304" spans="2:23" x14ac:dyDescent="0.35">
      <c r="B304" s="71"/>
      <c r="C304" s="404">
        <v>181620</v>
      </c>
      <c r="E304" t="s">
        <v>66</v>
      </c>
      <c r="F304" t="s">
        <v>718</v>
      </c>
      <c r="G304" t="s">
        <v>703</v>
      </c>
      <c r="H304" t="s">
        <v>69</v>
      </c>
      <c r="I304" t="s">
        <v>734</v>
      </c>
      <c r="K304" t="s">
        <v>3151</v>
      </c>
      <c r="L304" t="s">
        <v>718</v>
      </c>
      <c r="M304" t="s">
        <v>600</v>
      </c>
      <c r="O304" t="s">
        <v>3141</v>
      </c>
      <c r="T304" t="s">
        <v>735</v>
      </c>
      <c r="U304" t="s">
        <v>687</v>
      </c>
      <c r="V304" t="s">
        <v>721</v>
      </c>
      <c r="W304" t="s">
        <v>706</v>
      </c>
    </row>
    <row r="305" spans="2:23" x14ac:dyDescent="0.35">
      <c r="B305" s="71"/>
      <c r="C305" s="404">
        <v>181630</v>
      </c>
      <c r="E305" t="s">
        <v>66</v>
      </c>
      <c r="F305" t="s">
        <v>718</v>
      </c>
      <c r="G305" t="s">
        <v>707</v>
      </c>
      <c r="H305" t="s">
        <v>69</v>
      </c>
      <c r="I305" t="s">
        <v>736</v>
      </c>
      <c r="K305" t="s">
        <v>3151</v>
      </c>
      <c r="L305" t="s">
        <v>718</v>
      </c>
      <c r="M305" t="s">
        <v>600</v>
      </c>
      <c r="O305" t="s">
        <v>3141</v>
      </c>
      <c r="T305" t="s">
        <v>737</v>
      </c>
      <c r="U305" t="s">
        <v>687</v>
      </c>
      <c r="V305" t="s">
        <v>721</v>
      </c>
      <c r="W305" t="s">
        <v>710</v>
      </c>
    </row>
    <row r="306" spans="2:23" x14ac:dyDescent="0.35">
      <c r="B306" s="71"/>
      <c r="C306" s="404">
        <v>181640</v>
      </c>
      <c r="E306" t="s">
        <v>66</v>
      </c>
      <c r="F306" t="s">
        <v>718</v>
      </c>
      <c r="G306" t="s">
        <v>711</v>
      </c>
      <c r="H306" t="s">
        <v>69</v>
      </c>
      <c r="I306" t="s">
        <v>738</v>
      </c>
      <c r="K306" t="s">
        <v>3151</v>
      </c>
      <c r="L306" t="s">
        <v>718</v>
      </c>
      <c r="M306" t="s">
        <v>600</v>
      </c>
      <c r="O306" t="s">
        <v>3141</v>
      </c>
      <c r="T306" t="s">
        <v>739</v>
      </c>
      <c r="U306" t="s">
        <v>687</v>
      </c>
      <c r="V306" t="s">
        <v>721</v>
      </c>
      <c r="W306" t="s">
        <v>714</v>
      </c>
    </row>
    <row r="307" spans="2:23" x14ac:dyDescent="0.35">
      <c r="B307" s="71"/>
      <c r="C307" s="404">
        <v>181910</v>
      </c>
      <c r="E307" t="s">
        <v>66</v>
      </c>
      <c r="F307" t="s">
        <v>718</v>
      </c>
      <c r="G307" t="s">
        <v>136</v>
      </c>
      <c r="H307" t="s">
        <v>69</v>
      </c>
      <c r="I307" t="s">
        <v>740</v>
      </c>
      <c r="K307" t="s">
        <v>3151</v>
      </c>
      <c r="L307" t="s">
        <v>718</v>
      </c>
      <c r="M307" t="s">
        <v>192</v>
      </c>
      <c r="O307" t="s">
        <v>3141</v>
      </c>
      <c r="T307" t="s">
        <v>741</v>
      </c>
      <c r="U307" t="s">
        <v>687</v>
      </c>
      <c r="V307" t="s">
        <v>721</v>
      </c>
      <c r="W307" t="s">
        <v>717</v>
      </c>
    </row>
    <row r="308" spans="2:23" x14ac:dyDescent="0.35">
      <c r="B308" s="71"/>
      <c r="C308" s="404">
        <v>182100</v>
      </c>
      <c r="E308" t="s">
        <v>66</v>
      </c>
      <c r="F308" t="s">
        <v>742</v>
      </c>
      <c r="G308" t="s">
        <v>68</v>
      </c>
      <c r="H308" t="s">
        <v>69</v>
      </c>
      <c r="I308" t="s">
        <v>743</v>
      </c>
      <c r="K308" t="s">
        <v>3152</v>
      </c>
      <c r="L308" t="s">
        <v>742</v>
      </c>
      <c r="M308" t="s">
        <v>68</v>
      </c>
      <c r="O308" t="s">
        <v>3141</v>
      </c>
      <c r="T308" t="s">
        <v>745</v>
      </c>
      <c r="U308" t="s">
        <v>687</v>
      </c>
      <c r="V308" t="s">
        <v>746</v>
      </c>
      <c r="W308" t="s">
        <v>75</v>
      </c>
    </row>
    <row r="309" spans="2:23" x14ac:dyDescent="0.35">
      <c r="B309" s="71"/>
      <c r="C309" s="404">
        <v>182200</v>
      </c>
      <c r="E309" t="s">
        <v>66</v>
      </c>
      <c r="F309" t="s">
        <v>742</v>
      </c>
      <c r="G309" t="s">
        <v>78</v>
      </c>
      <c r="H309" t="s">
        <v>69</v>
      </c>
      <c r="I309" t="s">
        <v>747</v>
      </c>
      <c r="K309" t="s">
        <v>3152</v>
      </c>
      <c r="L309" t="s">
        <v>742</v>
      </c>
      <c r="M309" t="s">
        <v>78</v>
      </c>
      <c r="O309" t="s">
        <v>3141</v>
      </c>
      <c r="T309" t="s">
        <v>748</v>
      </c>
      <c r="U309" t="s">
        <v>687</v>
      </c>
      <c r="V309" t="s">
        <v>746</v>
      </c>
      <c r="W309" t="s">
        <v>579</v>
      </c>
    </row>
    <row r="310" spans="2:23" x14ac:dyDescent="0.35">
      <c r="B310" s="71"/>
      <c r="C310" s="404">
        <v>182300</v>
      </c>
      <c r="E310" t="s">
        <v>66</v>
      </c>
      <c r="F310" t="s">
        <v>742</v>
      </c>
      <c r="G310" t="s">
        <v>91</v>
      </c>
      <c r="H310" t="s">
        <v>69</v>
      </c>
      <c r="I310" t="s">
        <v>749</v>
      </c>
      <c r="K310" t="s">
        <v>3152</v>
      </c>
      <c r="L310" t="s">
        <v>742</v>
      </c>
      <c r="M310" t="s">
        <v>692</v>
      </c>
      <c r="O310" t="s">
        <v>3141</v>
      </c>
      <c r="T310" t="s">
        <v>750</v>
      </c>
      <c r="U310" t="s">
        <v>687</v>
      </c>
      <c r="V310" t="s">
        <v>746</v>
      </c>
      <c r="W310" t="s">
        <v>95</v>
      </c>
    </row>
    <row r="311" spans="2:23" x14ac:dyDescent="0.35">
      <c r="B311" s="71"/>
      <c r="C311" s="404">
        <v>182310</v>
      </c>
      <c r="E311" t="s">
        <v>66</v>
      </c>
      <c r="F311" t="s">
        <v>742</v>
      </c>
      <c r="G311" t="s">
        <v>96</v>
      </c>
      <c r="H311" t="s">
        <v>69</v>
      </c>
      <c r="I311" t="s">
        <v>751</v>
      </c>
      <c r="K311" t="s">
        <v>3152</v>
      </c>
      <c r="L311" t="s">
        <v>742</v>
      </c>
      <c r="M311" t="s">
        <v>692</v>
      </c>
      <c r="O311" t="s">
        <v>3141</v>
      </c>
      <c r="T311" t="s">
        <v>752</v>
      </c>
      <c r="U311" t="s">
        <v>687</v>
      </c>
      <c r="V311" t="s">
        <v>746</v>
      </c>
      <c r="W311" t="s">
        <v>99</v>
      </c>
    </row>
    <row r="312" spans="2:23" x14ac:dyDescent="0.35">
      <c r="B312" s="71"/>
      <c r="C312" s="404">
        <v>182320</v>
      </c>
      <c r="E312" t="s">
        <v>66</v>
      </c>
      <c r="F312" t="s">
        <v>742</v>
      </c>
      <c r="G312" t="s">
        <v>100</v>
      </c>
      <c r="H312" t="s">
        <v>69</v>
      </c>
      <c r="I312" t="s">
        <v>753</v>
      </c>
      <c r="K312" t="s">
        <v>3152</v>
      </c>
      <c r="L312" t="s">
        <v>742</v>
      </c>
      <c r="M312" t="s">
        <v>697</v>
      </c>
      <c r="O312" t="s">
        <v>3141</v>
      </c>
      <c r="T312" t="s">
        <v>754</v>
      </c>
      <c r="U312" t="s">
        <v>687</v>
      </c>
      <c r="V312" t="s">
        <v>746</v>
      </c>
      <c r="W312" t="s">
        <v>104</v>
      </c>
    </row>
    <row r="313" spans="2:23" x14ac:dyDescent="0.35">
      <c r="B313" s="71"/>
      <c r="C313" s="404">
        <v>182500</v>
      </c>
      <c r="E313" t="s">
        <v>66</v>
      </c>
      <c r="F313" t="s">
        <v>742</v>
      </c>
      <c r="G313" t="s">
        <v>113</v>
      </c>
      <c r="H313" t="s">
        <v>69</v>
      </c>
      <c r="I313" t="s">
        <v>755</v>
      </c>
      <c r="K313" t="s">
        <v>3152</v>
      </c>
      <c r="L313" t="s">
        <v>742</v>
      </c>
      <c r="M313" t="s">
        <v>113</v>
      </c>
      <c r="O313" t="s">
        <v>3141</v>
      </c>
      <c r="T313" t="s">
        <v>756</v>
      </c>
      <c r="U313" t="s">
        <v>687</v>
      </c>
      <c r="V313" t="s">
        <v>746</v>
      </c>
      <c r="W313" t="s">
        <v>116</v>
      </c>
    </row>
    <row r="314" spans="2:23" x14ac:dyDescent="0.35">
      <c r="B314" s="71"/>
      <c r="C314" s="404">
        <v>182510</v>
      </c>
      <c r="E314" t="s">
        <v>66</v>
      </c>
      <c r="F314" t="s">
        <v>742</v>
      </c>
      <c r="G314" t="s">
        <v>117</v>
      </c>
      <c r="H314" t="s">
        <v>69</v>
      </c>
      <c r="I314" t="s">
        <v>757</v>
      </c>
      <c r="K314" t="s">
        <v>3152</v>
      </c>
      <c r="L314" t="s">
        <v>742</v>
      </c>
      <c r="M314" t="s">
        <v>119</v>
      </c>
      <c r="O314" t="s">
        <v>3141</v>
      </c>
      <c r="T314" t="s">
        <v>758</v>
      </c>
      <c r="U314" t="s">
        <v>687</v>
      </c>
      <c r="V314" t="s">
        <v>746</v>
      </c>
      <c r="W314" t="s">
        <v>121</v>
      </c>
    </row>
    <row r="315" spans="2:23" x14ac:dyDescent="0.35">
      <c r="B315" s="71"/>
      <c r="C315" s="404">
        <v>182620</v>
      </c>
      <c r="E315" t="s">
        <v>66</v>
      </c>
      <c r="F315" t="s">
        <v>742</v>
      </c>
      <c r="G315" t="s">
        <v>703</v>
      </c>
      <c r="H315" t="s">
        <v>69</v>
      </c>
      <c r="I315" t="s">
        <v>759</v>
      </c>
      <c r="K315" t="s">
        <v>3152</v>
      </c>
      <c r="L315" t="s">
        <v>742</v>
      </c>
      <c r="M315" t="s">
        <v>600</v>
      </c>
      <c r="O315" t="s">
        <v>3141</v>
      </c>
      <c r="T315" t="s">
        <v>760</v>
      </c>
      <c r="U315" t="s">
        <v>687</v>
      </c>
      <c r="V315" t="s">
        <v>746</v>
      </c>
      <c r="W315" t="s">
        <v>706</v>
      </c>
    </row>
    <row r="316" spans="2:23" x14ac:dyDescent="0.35">
      <c r="B316" s="71"/>
      <c r="C316" s="404">
        <v>182630</v>
      </c>
      <c r="E316" t="s">
        <v>66</v>
      </c>
      <c r="F316" t="s">
        <v>742</v>
      </c>
      <c r="G316" t="s">
        <v>707</v>
      </c>
      <c r="H316" t="s">
        <v>69</v>
      </c>
      <c r="I316" t="s">
        <v>761</v>
      </c>
      <c r="K316" t="s">
        <v>3152</v>
      </c>
      <c r="L316" t="s">
        <v>742</v>
      </c>
      <c r="M316" t="s">
        <v>600</v>
      </c>
      <c r="O316" t="s">
        <v>3141</v>
      </c>
      <c r="T316" t="s">
        <v>762</v>
      </c>
      <c r="U316" t="s">
        <v>687</v>
      </c>
      <c r="V316" t="s">
        <v>746</v>
      </c>
      <c r="W316" t="s">
        <v>710</v>
      </c>
    </row>
    <row r="317" spans="2:23" x14ac:dyDescent="0.35">
      <c r="B317" s="71"/>
      <c r="C317" s="404">
        <v>182640</v>
      </c>
      <c r="E317" t="s">
        <v>66</v>
      </c>
      <c r="F317" t="s">
        <v>742</v>
      </c>
      <c r="G317" t="s">
        <v>711</v>
      </c>
      <c r="H317" t="s">
        <v>69</v>
      </c>
      <c r="I317" t="s">
        <v>763</v>
      </c>
      <c r="K317" t="s">
        <v>3152</v>
      </c>
      <c r="L317" t="s">
        <v>742</v>
      </c>
      <c r="M317" t="s">
        <v>600</v>
      </c>
      <c r="O317" t="s">
        <v>3141</v>
      </c>
      <c r="T317" t="s">
        <v>764</v>
      </c>
      <c r="U317" t="s">
        <v>687</v>
      </c>
      <c r="V317" t="s">
        <v>746</v>
      </c>
      <c r="W317" t="s">
        <v>714</v>
      </c>
    </row>
    <row r="318" spans="2:23" x14ac:dyDescent="0.35">
      <c r="B318" s="71"/>
      <c r="C318" s="404">
        <v>182910</v>
      </c>
      <c r="E318" t="s">
        <v>66</v>
      </c>
      <c r="F318" t="s">
        <v>742</v>
      </c>
      <c r="G318" t="s">
        <v>136</v>
      </c>
      <c r="H318" t="s">
        <v>69</v>
      </c>
      <c r="I318" t="s">
        <v>765</v>
      </c>
      <c r="K318" t="s">
        <v>3152</v>
      </c>
      <c r="L318" t="s">
        <v>742</v>
      </c>
      <c r="M318" t="s">
        <v>192</v>
      </c>
      <c r="O318" t="s">
        <v>3141</v>
      </c>
      <c r="T318" t="s">
        <v>766</v>
      </c>
      <c r="U318" t="s">
        <v>687</v>
      </c>
      <c r="V318" t="s">
        <v>746</v>
      </c>
      <c r="W318" t="s">
        <v>717</v>
      </c>
    </row>
    <row r="319" spans="2:23" x14ac:dyDescent="0.35">
      <c r="B319" s="71"/>
      <c r="C319" s="404">
        <v>183100</v>
      </c>
      <c r="E319" t="s">
        <v>66</v>
      </c>
      <c r="F319" t="s">
        <v>767</v>
      </c>
      <c r="G319" t="s">
        <v>68</v>
      </c>
      <c r="H319" t="s">
        <v>69</v>
      </c>
      <c r="I319" t="s">
        <v>768</v>
      </c>
      <c r="K319" t="s">
        <v>3153</v>
      </c>
      <c r="L319" t="s">
        <v>767</v>
      </c>
      <c r="M319" t="s">
        <v>68</v>
      </c>
      <c r="O319" t="s">
        <v>3141</v>
      </c>
      <c r="T319" t="s">
        <v>770</v>
      </c>
      <c r="U319" t="s">
        <v>687</v>
      </c>
      <c r="V319" t="s">
        <v>771</v>
      </c>
      <c r="W319" t="s">
        <v>75</v>
      </c>
    </row>
    <row r="320" spans="2:23" x14ac:dyDescent="0.35">
      <c r="B320" s="71"/>
      <c r="C320" s="404">
        <v>183200</v>
      </c>
      <c r="E320" t="s">
        <v>66</v>
      </c>
      <c r="F320" t="s">
        <v>767</v>
      </c>
      <c r="G320" t="s">
        <v>78</v>
      </c>
      <c r="H320" t="s">
        <v>69</v>
      </c>
      <c r="I320" t="s">
        <v>772</v>
      </c>
      <c r="K320" t="s">
        <v>3153</v>
      </c>
      <c r="L320" t="s">
        <v>767</v>
      </c>
      <c r="M320" t="s">
        <v>78</v>
      </c>
      <c r="O320" t="s">
        <v>3141</v>
      </c>
      <c r="T320" t="s">
        <v>773</v>
      </c>
      <c r="U320" t="s">
        <v>687</v>
      </c>
      <c r="V320" t="s">
        <v>771</v>
      </c>
      <c r="W320" t="s">
        <v>579</v>
      </c>
    </row>
    <row r="321" spans="2:23" x14ac:dyDescent="0.35">
      <c r="B321" s="71"/>
      <c r="C321" s="404">
        <v>183300</v>
      </c>
      <c r="E321" t="s">
        <v>66</v>
      </c>
      <c r="F321" t="s">
        <v>767</v>
      </c>
      <c r="G321" t="s">
        <v>91</v>
      </c>
      <c r="H321" t="s">
        <v>69</v>
      </c>
      <c r="I321" t="s">
        <v>774</v>
      </c>
      <c r="K321" t="s">
        <v>3153</v>
      </c>
      <c r="L321" t="s">
        <v>767</v>
      </c>
      <c r="M321" t="s">
        <v>692</v>
      </c>
      <c r="O321" t="s">
        <v>3141</v>
      </c>
      <c r="T321" t="s">
        <v>775</v>
      </c>
      <c r="U321" t="s">
        <v>687</v>
      </c>
      <c r="V321" t="s">
        <v>771</v>
      </c>
      <c r="W321" t="s">
        <v>95</v>
      </c>
    </row>
    <row r="322" spans="2:23" x14ac:dyDescent="0.35">
      <c r="B322" s="71"/>
      <c r="C322" s="404">
        <v>183310</v>
      </c>
      <c r="E322" t="s">
        <v>66</v>
      </c>
      <c r="F322" t="s">
        <v>767</v>
      </c>
      <c r="G322" t="s">
        <v>96</v>
      </c>
      <c r="H322" t="s">
        <v>69</v>
      </c>
      <c r="I322" t="s">
        <v>776</v>
      </c>
      <c r="K322" t="s">
        <v>3153</v>
      </c>
      <c r="L322" t="s">
        <v>767</v>
      </c>
      <c r="M322" t="s">
        <v>692</v>
      </c>
      <c r="O322" t="s">
        <v>3141</v>
      </c>
      <c r="T322" t="s">
        <v>777</v>
      </c>
      <c r="U322" t="s">
        <v>687</v>
      </c>
      <c r="V322" t="s">
        <v>771</v>
      </c>
      <c r="W322" t="s">
        <v>99</v>
      </c>
    </row>
    <row r="323" spans="2:23" x14ac:dyDescent="0.35">
      <c r="B323" s="71"/>
      <c r="C323" s="404">
        <v>183320</v>
      </c>
      <c r="E323" t="s">
        <v>66</v>
      </c>
      <c r="F323" t="s">
        <v>767</v>
      </c>
      <c r="G323" t="s">
        <v>100</v>
      </c>
      <c r="H323" t="s">
        <v>69</v>
      </c>
      <c r="I323" t="s">
        <v>778</v>
      </c>
      <c r="K323" t="s">
        <v>3153</v>
      </c>
      <c r="L323" t="s">
        <v>767</v>
      </c>
      <c r="M323" t="s">
        <v>697</v>
      </c>
      <c r="O323" t="s">
        <v>3141</v>
      </c>
      <c r="T323" t="s">
        <v>779</v>
      </c>
      <c r="U323" t="s">
        <v>687</v>
      </c>
      <c r="V323" t="s">
        <v>771</v>
      </c>
      <c r="W323" t="s">
        <v>104</v>
      </c>
    </row>
    <row r="324" spans="2:23" x14ac:dyDescent="0.35">
      <c r="B324" s="71"/>
      <c r="C324" s="404">
        <v>183500</v>
      </c>
      <c r="E324" t="s">
        <v>66</v>
      </c>
      <c r="F324" t="s">
        <v>767</v>
      </c>
      <c r="G324" t="s">
        <v>113</v>
      </c>
      <c r="H324" t="s">
        <v>69</v>
      </c>
      <c r="I324" t="s">
        <v>780</v>
      </c>
      <c r="K324" t="s">
        <v>3153</v>
      </c>
      <c r="L324" t="s">
        <v>767</v>
      </c>
      <c r="M324" t="s">
        <v>113</v>
      </c>
      <c r="O324" t="s">
        <v>3141</v>
      </c>
      <c r="T324" t="s">
        <v>781</v>
      </c>
      <c r="U324" t="s">
        <v>687</v>
      </c>
      <c r="V324" t="s">
        <v>771</v>
      </c>
      <c r="W324" t="s">
        <v>116</v>
      </c>
    </row>
    <row r="325" spans="2:23" x14ac:dyDescent="0.35">
      <c r="B325" s="71"/>
      <c r="C325" s="404">
        <v>183510</v>
      </c>
      <c r="E325" t="s">
        <v>66</v>
      </c>
      <c r="F325" t="s">
        <v>767</v>
      </c>
      <c r="G325" t="s">
        <v>117</v>
      </c>
      <c r="H325" t="s">
        <v>69</v>
      </c>
      <c r="I325" t="s">
        <v>782</v>
      </c>
      <c r="K325" t="s">
        <v>3153</v>
      </c>
      <c r="L325" t="s">
        <v>767</v>
      </c>
      <c r="M325" t="s">
        <v>119</v>
      </c>
      <c r="O325" t="s">
        <v>3141</v>
      </c>
      <c r="T325" t="s">
        <v>783</v>
      </c>
      <c r="U325" t="s">
        <v>687</v>
      </c>
      <c r="V325" t="s">
        <v>771</v>
      </c>
      <c r="W325" t="s">
        <v>121</v>
      </c>
    </row>
    <row r="326" spans="2:23" x14ac:dyDescent="0.35">
      <c r="B326" s="71"/>
      <c r="C326" s="404">
        <v>183620</v>
      </c>
      <c r="E326" t="s">
        <v>66</v>
      </c>
      <c r="F326" t="s">
        <v>767</v>
      </c>
      <c r="G326" t="s">
        <v>703</v>
      </c>
      <c r="H326" t="s">
        <v>69</v>
      </c>
      <c r="I326" t="s">
        <v>784</v>
      </c>
      <c r="K326" t="s">
        <v>3153</v>
      </c>
      <c r="L326" t="s">
        <v>767</v>
      </c>
      <c r="M326" t="s">
        <v>600</v>
      </c>
      <c r="O326" t="s">
        <v>3141</v>
      </c>
      <c r="T326" t="s">
        <v>785</v>
      </c>
      <c r="U326" t="s">
        <v>687</v>
      </c>
      <c r="V326" t="s">
        <v>771</v>
      </c>
      <c r="W326" t="s">
        <v>706</v>
      </c>
    </row>
    <row r="327" spans="2:23" x14ac:dyDescent="0.35">
      <c r="B327" s="71"/>
      <c r="C327" s="404">
        <v>183630</v>
      </c>
      <c r="E327" t="s">
        <v>66</v>
      </c>
      <c r="F327" t="s">
        <v>767</v>
      </c>
      <c r="G327" t="s">
        <v>707</v>
      </c>
      <c r="H327" t="s">
        <v>69</v>
      </c>
      <c r="I327" t="s">
        <v>786</v>
      </c>
      <c r="K327" t="s">
        <v>3153</v>
      </c>
      <c r="L327" t="s">
        <v>767</v>
      </c>
      <c r="M327" t="s">
        <v>600</v>
      </c>
      <c r="O327" t="s">
        <v>3141</v>
      </c>
      <c r="T327" t="s">
        <v>787</v>
      </c>
      <c r="U327" t="s">
        <v>687</v>
      </c>
      <c r="V327" t="s">
        <v>771</v>
      </c>
      <c r="W327" t="s">
        <v>710</v>
      </c>
    </row>
    <row r="328" spans="2:23" x14ac:dyDescent="0.35">
      <c r="B328" s="71"/>
      <c r="C328" s="404">
        <v>183640</v>
      </c>
      <c r="E328" t="s">
        <v>66</v>
      </c>
      <c r="F328" t="s">
        <v>767</v>
      </c>
      <c r="G328" t="s">
        <v>711</v>
      </c>
      <c r="H328" t="s">
        <v>69</v>
      </c>
      <c r="I328" t="s">
        <v>788</v>
      </c>
      <c r="K328" t="s">
        <v>3153</v>
      </c>
      <c r="L328" t="s">
        <v>767</v>
      </c>
      <c r="M328" t="s">
        <v>600</v>
      </c>
      <c r="O328" t="s">
        <v>3141</v>
      </c>
      <c r="T328" t="s">
        <v>789</v>
      </c>
      <c r="U328" t="s">
        <v>687</v>
      </c>
      <c r="V328" t="s">
        <v>771</v>
      </c>
      <c r="W328" t="s">
        <v>714</v>
      </c>
    </row>
    <row r="329" spans="2:23" x14ac:dyDescent="0.35">
      <c r="B329" s="71"/>
      <c r="C329" s="404">
        <v>183910</v>
      </c>
      <c r="E329" t="s">
        <v>66</v>
      </c>
      <c r="F329" t="s">
        <v>767</v>
      </c>
      <c r="G329" t="s">
        <v>136</v>
      </c>
      <c r="H329" t="s">
        <v>69</v>
      </c>
      <c r="I329" t="s">
        <v>790</v>
      </c>
      <c r="K329" t="s">
        <v>3153</v>
      </c>
      <c r="L329" t="s">
        <v>767</v>
      </c>
      <c r="M329" t="s">
        <v>192</v>
      </c>
      <c r="O329" t="s">
        <v>3141</v>
      </c>
      <c r="T329" t="s">
        <v>791</v>
      </c>
      <c r="U329" t="s">
        <v>687</v>
      </c>
      <c r="V329" t="s">
        <v>771</v>
      </c>
      <c r="W329" t="s">
        <v>717</v>
      </c>
    </row>
    <row r="330" spans="2:23" x14ac:dyDescent="0.35">
      <c r="B330" s="71"/>
      <c r="C330" s="404">
        <v>184100</v>
      </c>
      <c r="E330" t="s">
        <v>66</v>
      </c>
      <c r="F330" t="s">
        <v>792</v>
      </c>
      <c r="G330" t="s">
        <v>68</v>
      </c>
      <c r="H330" t="s">
        <v>69</v>
      </c>
      <c r="I330" t="s">
        <v>793</v>
      </c>
      <c r="K330" t="s">
        <v>794</v>
      </c>
      <c r="L330" t="s">
        <v>792</v>
      </c>
      <c r="M330" t="s">
        <v>68</v>
      </c>
      <c r="O330" t="s">
        <v>3141</v>
      </c>
      <c r="T330" t="s">
        <v>795</v>
      </c>
      <c r="U330" t="s">
        <v>687</v>
      </c>
      <c r="V330" t="s">
        <v>796</v>
      </c>
      <c r="W330" t="s">
        <v>75</v>
      </c>
    </row>
    <row r="331" spans="2:23" x14ac:dyDescent="0.35">
      <c r="B331" s="71"/>
      <c r="C331" s="404">
        <v>184200</v>
      </c>
      <c r="E331" t="s">
        <v>66</v>
      </c>
      <c r="F331" t="s">
        <v>792</v>
      </c>
      <c r="G331" t="s">
        <v>78</v>
      </c>
      <c r="H331" t="s">
        <v>69</v>
      </c>
      <c r="I331" t="s">
        <v>797</v>
      </c>
      <c r="K331" t="s">
        <v>794</v>
      </c>
      <c r="L331" t="s">
        <v>792</v>
      </c>
      <c r="M331" t="s">
        <v>78</v>
      </c>
      <c r="O331" t="s">
        <v>3141</v>
      </c>
      <c r="T331" t="s">
        <v>798</v>
      </c>
      <c r="U331" t="s">
        <v>687</v>
      </c>
      <c r="V331" t="s">
        <v>796</v>
      </c>
      <c r="W331" t="s">
        <v>579</v>
      </c>
    </row>
    <row r="332" spans="2:23" x14ac:dyDescent="0.35">
      <c r="B332" s="71"/>
      <c r="C332" s="404">
        <v>184300</v>
      </c>
      <c r="E332" t="s">
        <v>66</v>
      </c>
      <c r="F332" t="s">
        <v>792</v>
      </c>
      <c r="G332" t="s">
        <v>91</v>
      </c>
      <c r="H332" t="s">
        <v>69</v>
      </c>
      <c r="I332" t="s">
        <v>799</v>
      </c>
      <c r="K332" t="s">
        <v>794</v>
      </c>
      <c r="L332" t="s">
        <v>792</v>
      </c>
      <c r="M332" t="s">
        <v>692</v>
      </c>
      <c r="O332" t="s">
        <v>3141</v>
      </c>
      <c r="T332" t="s">
        <v>800</v>
      </c>
      <c r="U332" t="s">
        <v>687</v>
      </c>
      <c r="V332" t="s">
        <v>796</v>
      </c>
      <c r="W332" t="s">
        <v>95</v>
      </c>
    </row>
    <row r="333" spans="2:23" x14ac:dyDescent="0.35">
      <c r="B333" s="71"/>
      <c r="C333" s="404">
        <v>184310</v>
      </c>
      <c r="E333" t="s">
        <v>66</v>
      </c>
      <c r="F333" t="s">
        <v>792</v>
      </c>
      <c r="G333" t="s">
        <v>96</v>
      </c>
      <c r="H333" t="s">
        <v>69</v>
      </c>
      <c r="I333" t="s">
        <v>801</v>
      </c>
      <c r="K333" t="s">
        <v>794</v>
      </c>
      <c r="L333" t="s">
        <v>792</v>
      </c>
      <c r="M333" t="s">
        <v>692</v>
      </c>
      <c r="O333" t="s">
        <v>3141</v>
      </c>
      <c r="T333" t="s">
        <v>802</v>
      </c>
      <c r="U333" t="s">
        <v>687</v>
      </c>
      <c r="V333" t="s">
        <v>796</v>
      </c>
      <c r="W333" t="s">
        <v>99</v>
      </c>
    </row>
    <row r="334" spans="2:23" x14ac:dyDescent="0.35">
      <c r="B334" s="71"/>
      <c r="C334" s="404">
        <v>184320</v>
      </c>
      <c r="E334" t="s">
        <v>66</v>
      </c>
      <c r="F334" t="s">
        <v>792</v>
      </c>
      <c r="G334" t="s">
        <v>100</v>
      </c>
      <c r="H334" t="s">
        <v>69</v>
      </c>
      <c r="I334" t="s">
        <v>803</v>
      </c>
      <c r="K334" t="s">
        <v>794</v>
      </c>
      <c r="L334" t="s">
        <v>792</v>
      </c>
      <c r="M334" t="s">
        <v>697</v>
      </c>
      <c r="O334" t="s">
        <v>3141</v>
      </c>
      <c r="T334" t="s">
        <v>804</v>
      </c>
      <c r="U334" t="s">
        <v>687</v>
      </c>
      <c r="V334" t="s">
        <v>796</v>
      </c>
      <c r="W334" t="s">
        <v>104</v>
      </c>
    </row>
    <row r="335" spans="2:23" x14ac:dyDescent="0.35">
      <c r="B335" s="71"/>
      <c r="C335" s="404">
        <v>184500</v>
      </c>
      <c r="E335" t="s">
        <v>66</v>
      </c>
      <c r="F335" t="s">
        <v>792</v>
      </c>
      <c r="G335" t="s">
        <v>113</v>
      </c>
      <c r="H335" t="s">
        <v>69</v>
      </c>
      <c r="I335" t="s">
        <v>805</v>
      </c>
      <c r="K335" t="s">
        <v>794</v>
      </c>
      <c r="L335" t="s">
        <v>792</v>
      </c>
      <c r="M335" t="s">
        <v>113</v>
      </c>
      <c r="O335" t="s">
        <v>3141</v>
      </c>
      <c r="T335" t="s">
        <v>806</v>
      </c>
      <c r="U335" t="s">
        <v>687</v>
      </c>
      <c r="V335" t="s">
        <v>796</v>
      </c>
      <c r="W335" t="s">
        <v>116</v>
      </c>
    </row>
    <row r="336" spans="2:23" x14ac:dyDescent="0.35">
      <c r="B336" s="71"/>
      <c r="C336" s="404">
        <v>184510</v>
      </c>
      <c r="E336" t="s">
        <v>66</v>
      </c>
      <c r="F336" t="s">
        <v>792</v>
      </c>
      <c r="G336" t="s">
        <v>117</v>
      </c>
      <c r="H336" t="s">
        <v>69</v>
      </c>
      <c r="I336" t="s">
        <v>807</v>
      </c>
      <c r="K336" t="s">
        <v>794</v>
      </c>
      <c r="L336" t="s">
        <v>792</v>
      </c>
      <c r="M336" t="s">
        <v>119</v>
      </c>
      <c r="O336" t="s">
        <v>3141</v>
      </c>
      <c r="T336" t="s">
        <v>808</v>
      </c>
      <c r="U336" t="s">
        <v>687</v>
      </c>
      <c r="V336" t="s">
        <v>796</v>
      </c>
      <c r="W336" t="s">
        <v>121</v>
      </c>
    </row>
    <row r="337" spans="2:23" x14ac:dyDescent="0.35">
      <c r="B337" s="71"/>
      <c r="C337" s="404">
        <v>184620</v>
      </c>
      <c r="E337" t="s">
        <v>66</v>
      </c>
      <c r="F337" t="s">
        <v>792</v>
      </c>
      <c r="G337" t="s">
        <v>703</v>
      </c>
      <c r="H337" t="s">
        <v>69</v>
      </c>
      <c r="I337" t="s">
        <v>809</v>
      </c>
      <c r="K337" t="s">
        <v>794</v>
      </c>
      <c r="L337" t="s">
        <v>792</v>
      </c>
      <c r="M337" t="s">
        <v>600</v>
      </c>
      <c r="O337" t="s">
        <v>3141</v>
      </c>
      <c r="T337" t="s">
        <v>810</v>
      </c>
      <c r="U337" t="s">
        <v>687</v>
      </c>
      <c r="V337" t="s">
        <v>796</v>
      </c>
      <c r="W337" t="s">
        <v>706</v>
      </c>
    </row>
    <row r="338" spans="2:23" x14ac:dyDescent="0.35">
      <c r="B338" s="71"/>
      <c r="C338" s="404">
        <v>184630</v>
      </c>
      <c r="E338" t="s">
        <v>66</v>
      </c>
      <c r="F338" t="s">
        <v>792</v>
      </c>
      <c r="G338" t="s">
        <v>707</v>
      </c>
      <c r="H338" t="s">
        <v>69</v>
      </c>
      <c r="I338" t="s">
        <v>811</v>
      </c>
      <c r="K338" t="s">
        <v>794</v>
      </c>
      <c r="L338" t="s">
        <v>792</v>
      </c>
      <c r="M338" t="s">
        <v>600</v>
      </c>
      <c r="O338" t="s">
        <v>3141</v>
      </c>
      <c r="T338" t="s">
        <v>812</v>
      </c>
      <c r="U338" t="s">
        <v>687</v>
      </c>
      <c r="V338" t="s">
        <v>796</v>
      </c>
      <c r="W338" t="s">
        <v>710</v>
      </c>
    </row>
    <row r="339" spans="2:23" x14ac:dyDescent="0.35">
      <c r="B339" s="71"/>
      <c r="C339" s="404">
        <v>184640</v>
      </c>
      <c r="E339" t="s">
        <v>66</v>
      </c>
      <c r="F339" t="s">
        <v>792</v>
      </c>
      <c r="G339" t="s">
        <v>711</v>
      </c>
      <c r="H339" t="s">
        <v>69</v>
      </c>
      <c r="I339" t="s">
        <v>813</v>
      </c>
      <c r="K339" t="s">
        <v>794</v>
      </c>
      <c r="L339" t="s">
        <v>792</v>
      </c>
      <c r="M339" t="s">
        <v>600</v>
      </c>
      <c r="O339" t="s">
        <v>3141</v>
      </c>
      <c r="T339" t="s">
        <v>814</v>
      </c>
      <c r="U339" t="s">
        <v>687</v>
      </c>
      <c r="V339" t="s">
        <v>796</v>
      </c>
      <c r="W339" t="s">
        <v>714</v>
      </c>
    </row>
    <row r="340" spans="2:23" x14ac:dyDescent="0.35">
      <c r="B340" s="71"/>
      <c r="C340" s="404">
        <v>184680</v>
      </c>
      <c r="E340" t="s">
        <v>66</v>
      </c>
      <c r="F340" t="s">
        <v>792</v>
      </c>
      <c r="G340" t="s">
        <v>815</v>
      </c>
      <c r="H340" t="s">
        <v>69</v>
      </c>
      <c r="I340" t="s">
        <v>816</v>
      </c>
      <c r="K340" t="s">
        <v>794</v>
      </c>
      <c r="L340" t="s">
        <v>792</v>
      </c>
      <c r="M340" t="s">
        <v>817</v>
      </c>
      <c r="O340" t="s">
        <v>3141</v>
      </c>
      <c r="T340" t="s">
        <v>818</v>
      </c>
      <c r="U340" t="s">
        <v>687</v>
      </c>
      <c r="V340" t="s">
        <v>796</v>
      </c>
      <c r="W340" t="s">
        <v>717</v>
      </c>
    </row>
    <row r="341" spans="2:23" x14ac:dyDescent="0.35">
      <c r="B341" s="71"/>
      <c r="C341" s="404">
        <v>184910</v>
      </c>
      <c r="E341" t="s">
        <v>66</v>
      </c>
      <c r="F341" t="s">
        <v>792</v>
      </c>
      <c r="G341" t="s">
        <v>136</v>
      </c>
      <c r="H341" t="s">
        <v>69</v>
      </c>
      <c r="I341" t="s">
        <v>819</v>
      </c>
      <c r="K341" t="s">
        <v>794</v>
      </c>
      <c r="L341" t="s">
        <v>792</v>
      </c>
      <c r="M341" t="s">
        <v>192</v>
      </c>
      <c r="O341" t="s">
        <v>3141</v>
      </c>
      <c r="T341" t="s">
        <v>820</v>
      </c>
      <c r="U341" t="s">
        <v>687</v>
      </c>
      <c r="V341" t="s">
        <v>796</v>
      </c>
      <c r="W341" t="s">
        <v>821</v>
      </c>
    </row>
    <row r="342" spans="2:23" x14ac:dyDescent="0.35">
      <c r="B342" s="71"/>
      <c r="C342" s="404">
        <v>185100</v>
      </c>
      <c r="E342" t="s">
        <v>66</v>
      </c>
      <c r="F342" t="s">
        <v>822</v>
      </c>
      <c r="G342" t="s">
        <v>68</v>
      </c>
      <c r="H342" t="s">
        <v>69</v>
      </c>
      <c r="I342" t="s">
        <v>823</v>
      </c>
      <c r="K342" t="s">
        <v>824</v>
      </c>
      <c r="L342" t="s">
        <v>822</v>
      </c>
      <c r="M342" t="s">
        <v>68</v>
      </c>
      <c r="O342" t="s">
        <v>3141</v>
      </c>
      <c r="T342" t="s">
        <v>825</v>
      </c>
      <c r="U342" t="s">
        <v>687</v>
      </c>
      <c r="V342" t="s">
        <v>826</v>
      </c>
      <c r="W342" t="s">
        <v>75</v>
      </c>
    </row>
    <row r="343" spans="2:23" x14ac:dyDescent="0.35">
      <c r="B343" s="71"/>
      <c r="C343" s="404">
        <v>185200</v>
      </c>
      <c r="E343" t="s">
        <v>66</v>
      </c>
      <c r="F343" t="s">
        <v>822</v>
      </c>
      <c r="G343" t="s">
        <v>78</v>
      </c>
      <c r="H343" t="s">
        <v>69</v>
      </c>
      <c r="I343" t="s">
        <v>827</v>
      </c>
      <c r="K343" t="s">
        <v>824</v>
      </c>
      <c r="L343" t="s">
        <v>822</v>
      </c>
      <c r="M343" t="s">
        <v>78</v>
      </c>
      <c r="O343" t="s">
        <v>3141</v>
      </c>
      <c r="T343" t="s">
        <v>828</v>
      </c>
      <c r="U343" t="s">
        <v>687</v>
      </c>
      <c r="V343" t="s">
        <v>826</v>
      </c>
      <c r="W343" t="s">
        <v>579</v>
      </c>
    </row>
    <row r="344" spans="2:23" x14ac:dyDescent="0.35">
      <c r="B344" s="71"/>
      <c r="C344" s="404">
        <v>185300</v>
      </c>
      <c r="E344" t="s">
        <v>66</v>
      </c>
      <c r="F344" t="s">
        <v>822</v>
      </c>
      <c r="G344" t="s">
        <v>91</v>
      </c>
      <c r="H344" t="s">
        <v>69</v>
      </c>
      <c r="I344" t="s">
        <v>829</v>
      </c>
      <c r="K344" t="s">
        <v>824</v>
      </c>
      <c r="L344" t="s">
        <v>822</v>
      </c>
      <c r="M344" t="s">
        <v>692</v>
      </c>
      <c r="O344" t="s">
        <v>3141</v>
      </c>
      <c r="T344" t="s">
        <v>830</v>
      </c>
      <c r="U344" t="s">
        <v>687</v>
      </c>
      <c r="V344" t="s">
        <v>826</v>
      </c>
      <c r="W344" t="s">
        <v>95</v>
      </c>
    </row>
    <row r="345" spans="2:23" x14ac:dyDescent="0.35">
      <c r="B345" s="71"/>
      <c r="C345" s="404">
        <v>185310</v>
      </c>
      <c r="E345" t="s">
        <v>66</v>
      </c>
      <c r="F345" t="s">
        <v>822</v>
      </c>
      <c r="G345" t="s">
        <v>96</v>
      </c>
      <c r="H345" t="s">
        <v>69</v>
      </c>
      <c r="I345" t="s">
        <v>831</v>
      </c>
      <c r="K345" t="s">
        <v>824</v>
      </c>
      <c r="L345" t="s">
        <v>822</v>
      </c>
      <c r="M345" t="s">
        <v>692</v>
      </c>
      <c r="O345" t="s">
        <v>3141</v>
      </c>
      <c r="T345" t="s">
        <v>832</v>
      </c>
      <c r="U345" t="s">
        <v>687</v>
      </c>
      <c r="V345" t="s">
        <v>826</v>
      </c>
      <c r="W345" t="s">
        <v>99</v>
      </c>
    </row>
    <row r="346" spans="2:23" x14ac:dyDescent="0.35">
      <c r="B346" s="71"/>
      <c r="C346" s="404">
        <v>185320</v>
      </c>
      <c r="E346" t="s">
        <v>66</v>
      </c>
      <c r="F346" t="s">
        <v>822</v>
      </c>
      <c r="G346" t="s">
        <v>100</v>
      </c>
      <c r="H346" t="s">
        <v>69</v>
      </c>
      <c r="I346" t="s">
        <v>833</v>
      </c>
      <c r="K346" t="s">
        <v>824</v>
      </c>
      <c r="L346" t="s">
        <v>822</v>
      </c>
      <c r="M346" t="s">
        <v>697</v>
      </c>
      <c r="O346" t="s">
        <v>3141</v>
      </c>
      <c r="T346" t="s">
        <v>834</v>
      </c>
      <c r="U346" t="s">
        <v>687</v>
      </c>
      <c r="V346" t="s">
        <v>826</v>
      </c>
      <c r="W346" t="s">
        <v>104</v>
      </c>
    </row>
    <row r="347" spans="2:23" x14ac:dyDescent="0.35">
      <c r="B347" s="71"/>
      <c r="C347" s="404">
        <v>185500</v>
      </c>
      <c r="E347" t="s">
        <v>66</v>
      </c>
      <c r="F347" t="s">
        <v>822</v>
      </c>
      <c r="G347" t="s">
        <v>113</v>
      </c>
      <c r="H347" t="s">
        <v>69</v>
      </c>
      <c r="I347" t="s">
        <v>835</v>
      </c>
      <c r="K347" t="s">
        <v>824</v>
      </c>
      <c r="L347" t="s">
        <v>822</v>
      </c>
      <c r="M347" t="s">
        <v>113</v>
      </c>
      <c r="O347" t="s">
        <v>3141</v>
      </c>
      <c r="T347" t="s">
        <v>836</v>
      </c>
      <c r="U347" t="s">
        <v>687</v>
      </c>
      <c r="V347" t="s">
        <v>826</v>
      </c>
      <c r="W347" t="s">
        <v>116</v>
      </c>
    </row>
    <row r="348" spans="2:23" x14ac:dyDescent="0.35">
      <c r="B348" s="71"/>
      <c r="C348" s="404">
        <v>185510</v>
      </c>
      <c r="E348" t="s">
        <v>66</v>
      </c>
      <c r="F348" t="s">
        <v>822</v>
      </c>
      <c r="G348" t="s">
        <v>117</v>
      </c>
      <c r="H348" t="s">
        <v>69</v>
      </c>
      <c r="I348" t="s">
        <v>837</v>
      </c>
      <c r="K348" t="s">
        <v>824</v>
      </c>
      <c r="L348" t="s">
        <v>822</v>
      </c>
      <c r="M348" t="s">
        <v>119</v>
      </c>
      <c r="O348" t="s">
        <v>3141</v>
      </c>
      <c r="T348" t="s">
        <v>838</v>
      </c>
      <c r="U348" t="s">
        <v>687</v>
      </c>
      <c r="V348" t="s">
        <v>826</v>
      </c>
      <c r="W348" t="s">
        <v>121</v>
      </c>
    </row>
    <row r="349" spans="2:23" x14ac:dyDescent="0.35">
      <c r="B349" s="71"/>
      <c r="C349" s="404">
        <v>185620</v>
      </c>
      <c r="E349" t="s">
        <v>66</v>
      </c>
      <c r="F349" t="s">
        <v>822</v>
      </c>
      <c r="G349" t="s">
        <v>703</v>
      </c>
      <c r="H349" t="s">
        <v>69</v>
      </c>
      <c r="I349" t="s">
        <v>839</v>
      </c>
      <c r="K349" t="s">
        <v>824</v>
      </c>
      <c r="L349" t="s">
        <v>822</v>
      </c>
      <c r="M349" t="s">
        <v>600</v>
      </c>
      <c r="O349" t="s">
        <v>3141</v>
      </c>
      <c r="T349" t="s">
        <v>840</v>
      </c>
      <c r="U349" t="s">
        <v>687</v>
      </c>
      <c r="V349" t="s">
        <v>826</v>
      </c>
      <c r="W349" t="s">
        <v>706</v>
      </c>
    </row>
    <row r="350" spans="2:23" x14ac:dyDescent="0.35">
      <c r="B350" s="71"/>
      <c r="C350" s="404">
        <v>185630</v>
      </c>
      <c r="E350" t="s">
        <v>66</v>
      </c>
      <c r="F350" t="s">
        <v>822</v>
      </c>
      <c r="G350" t="s">
        <v>707</v>
      </c>
      <c r="H350" t="s">
        <v>69</v>
      </c>
      <c r="I350" t="s">
        <v>841</v>
      </c>
      <c r="K350" t="s">
        <v>824</v>
      </c>
      <c r="L350" t="s">
        <v>822</v>
      </c>
      <c r="M350" t="s">
        <v>600</v>
      </c>
      <c r="O350" t="s">
        <v>3141</v>
      </c>
      <c r="T350" t="s">
        <v>842</v>
      </c>
      <c r="U350" t="s">
        <v>687</v>
      </c>
      <c r="V350" t="s">
        <v>826</v>
      </c>
      <c r="W350" t="s">
        <v>710</v>
      </c>
    </row>
    <row r="351" spans="2:23" x14ac:dyDescent="0.35">
      <c r="B351" s="71"/>
      <c r="C351" s="404">
        <v>185640</v>
      </c>
      <c r="E351" t="s">
        <v>66</v>
      </c>
      <c r="F351" t="s">
        <v>822</v>
      </c>
      <c r="G351" t="s">
        <v>711</v>
      </c>
      <c r="H351" t="s">
        <v>69</v>
      </c>
      <c r="I351" t="s">
        <v>843</v>
      </c>
      <c r="K351" t="s">
        <v>824</v>
      </c>
      <c r="L351" t="s">
        <v>822</v>
      </c>
      <c r="M351" t="s">
        <v>600</v>
      </c>
      <c r="O351" t="s">
        <v>3141</v>
      </c>
      <c r="T351" t="s">
        <v>844</v>
      </c>
      <c r="U351" t="s">
        <v>687</v>
      </c>
      <c r="V351" t="s">
        <v>826</v>
      </c>
      <c r="W351" t="s">
        <v>714</v>
      </c>
    </row>
    <row r="352" spans="2:23" x14ac:dyDescent="0.35">
      <c r="B352" s="71"/>
      <c r="C352" s="404">
        <v>185680</v>
      </c>
      <c r="E352" t="s">
        <v>66</v>
      </c>
      <c r="F352" t="s">
        <v>822</v>
      </c>
      <c r="G352" t="s">
        <v>815</v>
      </c>
      <c r="H352" t="s">
        <v>69</v>
      </c>
      <c r="I352" t="s">
        <v>845</v>
      </c>
      <c r="K352" t="s">
        <v>824</v>
      </c>
      <c r="L352" t="s">
        <v>822</v>
      </c>
      <c r="M352" t="s">
        <v>817</v>
      </c>
      <c r="O352" t="s">
        <v>3141</v>
      </c>
      <c r="T352" t="s">
        <v>846</v>
      </c>
      <c r="U352" t="s">
        <v>687</v>
      </c>
      <c r="V352" t="s">
        <v>826</v>
      </c>
      <c r="W352" t="s">
        <v>717</v>
      </c>
    </row>
    <row r="353" spans="2:23" x14ac:dyDescent="0.35">
      <c r="B353" s="71"/>
      <c r="C353" s="404">
        <v>185910</v>
      </c>
      <c r="E353" t="s">
        <v>66</v>
      </c>
      <c r="F353" t="s">
        <v>822</v>
      </c>
      <c r="G353" t="s">
        <v>136</v>
      </c>
      <c r="H353" t="s">
        <v>69</v>
      </c>
      <c r="I353" t="s">
        <v>847</v>
      </c>
      <c r="K353" t="s">
        <v>824</v>
      </c>
      <c r="L353" t="s">
        <v>822</v>
      </c>
      <c r="M353" t="s">
        <v>192</v>
      </c>
      <c r="O353" t="s">
        <v>3141</v>
      </c>
      <c r="T353" t="s">
        <v>848</v>
      </c>
      <c r="U353" t="s">
        <v>687</v>
      </c>
      <c r="V353" t="s">
        <v>826</v>
      </c>
      <c r="W353" t="s">
        <v>821</v>
      </c>
    </row>
    <row r="354" spans="2:23" x14ac:dyDescent="0.35">
      <c r="B354" s="71"/>
      <c r="C354" s="404">
        <v>186100</v>
      </c>
      <c r="E354" t="s">
        <v>66</v>
      </c>
      <c r="F354" t="s">
        <v>849</v>
      </c>
      <c r="G354" t="s">
        <v>68</v>
      </c>
      <c r="H354" t="s">
        <v>69</v>
      </c>
      <c r="I354" t="s">
        <v>850</v>
      </c>
      <c r="K354" t="s">
        <v>851</v>
      </c>
      <c r="L354" t="s">
        <v>849</v>
      </c>
      <c r="M354" t="s">
        <v>68</v>
      </c>
      <c r="O354" t="s">
        <v>3141</v>
      </c>
      <c r="T354" t="s">
        <v>852</v>
      </c>
      <c r="U354" t="s">
        <v>687</v>
      </c>
      <c r="V354" t="s">
        <v>853</v>
      </c>
      <c r="W354" t="s">
        <v>75</v>
      </c>
    </row>
    <row r="355" spans="2:23" x14ac:dyDescent="0.35">
      <c r="B355" s="71"/>
      <c r="C355" s="404">
        <v>186200</v>
      </c>
      <c r="E355" t="s">
        <v>66</v>
      </c>
      <c r="F355" t="s">
        <v>849</v>
      </c>
      <c r="G355" t="s">
        <v>78</v>
      </c>
      <c r="H355" t="s">
        <v>69</v>
      </c>
      <c r="I355" t="s">
        <v>854</v>
      </c>
      <c r="K355" t="s">
        <v>851</v>
      </c>
      <c r="L355" t="s">
        <v>849</v>
      </c>
      <c r="M355" t="s">
        <v>78</v>
      </c>
      <c r="O355" t="s">
        <v>3141</v>
      </c>
      <c r="T355" t="s">
        <v>855</v>
      </c>
      <c r="U355" t="s">
        <v>687</v>
      </c>
      <c r="V355" t="s">
        <v>853</v>
      </c>
      <c r="W355" t="s">
        <v>579</v>
      </c>
    </row>
    <row r="356" spans="2:23" x14ac:dyDescent="0.35">
      <c r="B356" s="71"/>
      <c r="C356" s="404">
        <v>186300</v>
      </c>
      <c r="E356" t="s">
        <v>66</v>
      </c>
      <c r="F356" t="s">
        <v>849</v>
      </c>
      <c r="G356" t="s">
        <v>91</v>
      </c>
      <c r="H356" t="s">
        <v>69</v>
      </c>
      <c r="I356" t="s">
        <v>856</v>
      </c>
      <c r="K356" t="s">
        <v>851</v>
      </c>
      <c r="L356" t="s">
        <v>849</v>
      </c>
      <c r="M356" t="s">
        <v>692</v>
      </c>
      <c r="O356" t="s">
        <v>3141</v>
      </c>
      <c r="T356" t="s">
        <v>857</v>
      </c>
      <c r="U356" t="s">
        <v>687</v>
      </c>
      <c r="V356" t="s">
        <v>853</v>
      </c>
      <c r="W356" t="s">
        <v>95</v>
      </c>
    </row>
    <row r="357" spans="2:23" x14ac:dyDescent="0.35">
      <c r="B357" s="71"/>
      <c r="C357" s="404">
        <v>186310</v>
      </c>
      <c r="E357" t="s">
        <v>66</v>
      </c>
      <c r="F357" t="s">
        <v>849</v>
      </c>
      <c r="G357" t="s">
        <v>96</v>
      </c>
      <c r="H357" t="s">
        <v>69</v>
      </c>
      <c r="I357" t="s">
        <v>858</v>
      </c>
      <c r="K357" t="s">
        <v>851</v>
      </c>
      <c r="L357" t="s">
        <v>849</v>
      </c>
      <c r="M357" t="s">
        <v>692</v>
      </c>
      <c r="O357" t="s">
        <v>3141</v>
      </c>
      <c r="T357" t="s">
        <v>859</v>
      </c>
      <c r="U357" t="s">
        <v>687</v>
      </c>
      <c r="V357" t="s">
        <v>853</v>
      </c>
      <c r="W357" t="s">
        <v>99</v>
      </c>
    </row>
    <row r="358" spans="2:23" x14ac:dyDescent="0.35">
      <c r="B358" s="71"/>
      <c r="C358" s="404">
        <v>186320</v>
      </c>
      <c r="E358" t="s">
        <v>66</v>
      </c>
      <c r="F358" t="s">
        <v>849</v>
      </c>
      <c r="G358" t="s">
        <v>100</v>
      </c>
      <c r="H358" t="s">
        <v>69</v>
      </c>
      <c r="I358" t="s">
        <v>860</v>
      </c>
      <c r="K358" t="s">
        <v>851</v>
      </c>
      <c r="L358" t="s">
        <v>849</v>
      </c>
      <c r="M358" t="s">
        <v>697</v>
      </c>
      <c r="O358" t="s">
        <v>3141</v>
      </c>
      <c r="T358" t="s">
        <v>861</v>
      </c>
      <c r="U358" t="s">
        <v>687</v>
      </c>
      <c r="V358" t="s">
        <v>853</v>
      </c>
      <c r="W358" t="s">
        <v>104</v>
      </c>
    </row>
    <row r="359" spans="2:23" x14ac:dyDescent="0.35">
      <c r="B359" s="71"/>
      <c r="C359" s="404">
        <v>186500</v>
      </c>
      <c r="E359" t="s">
        <v>66</v>
      </c>
      <c r="F359" t="s">
        <v>849</v>
      </c>
      <c r="G359" t="s">
        <v>113</v>
      </c>
      <c r="H359" t="s">
        <v>69</v>
      </c>
      <c r="I359" t="s">
        <v>862</v>
      </c>
      <c r="K359" t="s">
        <v>851</v>
      </c>
      <c r="L359" t="s">
        <v>849</v>
      </c>
      <c r="M359" t="s">
        <v>113</v>
      </c>
      <c r="O359" t="s">
        <v>3141</v>
      </c>
      <c r="T359" t="s">
        <v>863</v>
      </c>
      <c r="U359" t="s">
        <v>687</v>
      </c>
      <c r="V359" t="s">
        <v>853</v>
      </c>
      <c r="W359" t="s">
        <v>116</v>
      </c>
    </row>
    <row r="360" spans="2:23" x14ac:dyDescent="0.35">
      <c r="B360" s="71"/>
      <c r="C360" s="404">
        <v>186510</v>
      </c>
      <c r="E360" t="s">
        <v>66</v>
      </c>
      <c r="F360" t="s">
        <v>849</v>
      </c>
      <c r="G360" t="s">
        <v>117</v>
      </c>
      <c r="H360" t="s">
        <v>69</v>
      </c>
      <c r="I360" t="s">
        <v>864</v>
      </c>
      <c r="K360" t="s">
        <v>851</v>
      </c>
      <c r="L360" t="s">
        <v>849</v>
      </c>
      <c r="M360" t="s">
        <v>119</v>
      </c>
      <c r="O360" t="s">
        <v>3141</v>
      </c>
      <c r="T360" t="s">
        <v>865</v>
      </c>
      <c r="U360" t="s">
        <v>687</v>
      </c>
      <c r="V360" t="s">
        <v>853</v>
      </c>
      <c r="W360" t="s">
        <v>121</v>
      </c>
    </row>
    <row r="361" spans="2:23" x14ac:dyDescent="0.35">
      <c r="B361" s="71"/>
      <c r="C361" s="404">
        <v>186620</v>
      </c>
      <c r="E361" t="s">
        <v>66</v>
      </c>
      <c r="F361" t="s">
        <v>849</v>
      </c>
      <c r="G361" t="s">
        <v>703</v>
      </c>
      <c r="H361" t="s">
        <v>69</v>
      </c>
      <c r="I361" t="s">
        <v>866</v>
      </c>
      <c r="K361" t="s">
        <v>851</v>
      </c>
      <c r="L361" t="s">
        <v>849</v>
      </c>
      <c r="M361" t="s">
        <v>600</v>
      </c>
      <c r="O361" t="s">
        <v>3141</v>
      </c>
      <c r="T361" t="s">
        <v>867</v>
      </c>
      <c r="U361" t="s">
        <v>687</v>
      </c>
      <c r="V361" t="s">
        <v>853</v>
      </c>
      <c r="W361" t="s">
        <v>706</v>
      </c>
    </row>
    <row r="362" spans="2:23" x14ac:dyDescent="0.35">
      <c r="B362" s="71"/>
      <c r="C362" s="404">
        <v>186630</v>
      </c>
      <c r="E362" t="s">
        <v>66</v>
      </c>
      <c r="F362" t="s">
        <v>849</v>
      </c>
      <c r="G362" t="s">
        <v>707</v>
      </c>
      <c r="H362" t="s">
        <v>69</v>
      </c>
      <c r="I362" t="s">
        <v>868</v>
      </c>
      <c r="K362" t="s">
        <v>851</v>
      </c>
      <c r="L362" t="s">
        <v>849</v>
      </c>
      <c r="M362" t="s">
        <v>600</v>
      </c>
      <c r="O362" t="s">
        <v>3141</v>
      </c>
      <c r="T362" t="s">
        <v>869</v>
      </c>
      <c r="U362" t="s">
        <v>687</v>
      </c>
      <c r="V362" t="s">
        <v>853</v>
      </c>
      <c r="W362" t="s">
        <v>710</v>
      </c>
    </row>
    <row r="363" spans="2:23" x14ac:dyDescent="0.35">
      <c r="B363" s="71"/>
      <c r="C363" s="404">
        <v>186640</v>
      </c>
      <c r="E363" t="s">
        <v>66</v>
      </c>
      <c r="F363" t="s">
        <v>849</v>
      </c>
      <c r="G363" t="s">
        <v>711</v>
      </c>
      <c r="H363" t="s">
        <v>69</v>
      </c>
      <c r="I363" t="s">
        <v>870</v>
      </c>
      <c r="K363" t="s">
        <v>851</v>
      </c>
      <c r="L363" t="s">
        <v>849</v>
      </c>
      <c r="M363" t="s">
        <v>600</v>
      </c>
      <c r="O363" t="s">
        <v>3141</v>
      </c>
      <c r="T363" t="s">
        <v>871</v>
      </c>
      <c r="U363" t="s">
        <v>687</v>
      </c>
      <c r="V363" t="s">
        <v>853</v>
      </c>
      <c r="W363" t="s">
        <v>714</v>
      </c>
    </row>
    <row r="364" spans="2:23" x14ac:dyDescent="0.35">
      <c r="B364" s="71"/>
      <c r="C364" s="404">
        <v>186680</v>
      </c>
      <c r="E364" t="s">
        <v>66</v>
      </c>
      <c r="F364" t="s">
        <v>849</v>
      </c>
      <c r="G364" t="s">
        <v>815</v>
      </c>
      <c r="H364" t="s">
        <v>69</v>
      </c>
      <c r="I364" t="s">
        <v>872</v>
      </c>
      <c r="K364" t="s">
        <v>851</v>
      </c>
      <c r="L364" t="s">
        <v>849</v>
      </c>
      <c r="M364" t="s">
        <v>817</v>
      </c>
      <c r="O364" t="s">
        <v>3141</v>
      </c>
      <c r="T364" t="s">
        <v>873</v>
      </c>
      <c r="U364" t="s">
        <v>687</v>
      </c>
      <c r="V364" t="s">
        <v>853</v>
      </c>
      <c r="W364" t="s">
        <v>717</v>
      </c>
    </row>
    <row r="365" spans="2:23" x14ac:dyDescent="0.35">
      <c r="B365" s="71"/>
      <c r="C365" s="404">
        <v>186910</v>
      </c>
      <c r="E365" t="s">
        <v>66</v>
      </c>
      <c r="F365" t="s">
        <v>849</v>
      </c>
      <c r="G365" t="s">
        <v>136</v>
      </c>
      <c r="H365" t="s">
        <v>69</v>
      </c>
      <c r="I365" t="s">
        <v>874</v>
      </c>
      <c r="K365" t="s">
        <v>851</v>
      </c>
      <c r="L365" t="s">
        <v>849</v>
      </c>
      <c r="M365" t="s">
        <v>192</v>
      </c>
      <c r="O365" t="s">
        <v>3141</v>
      </c>
      <c r="T365" t="s">
        <v>875</v>
      </c>
      <c r="U365" t="s">
        <v>687</v>
      </c>
      <c r="V365" t="s">
        <v>853</v>
      </c>
      <c r="W365" t="s">
        <v>821</v>
      </c>
    </row>
    <row r="366" spans="2:23" x14ac:dyDescent="0.35">
      <c r="B366" s="71"/>
      <c r="C366" s="404">
        <v>187100</v>
      </c>
      <c r="E366" t="s">
        <v>66</v>
      </c>
      <c r="F366" t="s">
        <v>876</v>
      </c>
      <c r="G366" t="s">
        <v>68</v>
      </c>
      <c r="H366" t="s">
        <v>69</v>
      </c>
      <c r="I366" t="s">
        <v>877</v>
      </c>
      <c r="K366" t="s">
        <v>824</v>
      </c>
      <c r="L366" t="s">
        <v>876</v>
      </c>
      <c r="M366" t="s">
        <v>68</v>
      </c>
      <c r="O366" t="s">
        <v>3141</v>
      </c>
      <c r="T366" t="s">
        <v>878</v>
      </c>
      <c r="U366" t="s">
        <v>687</v>
      </c>
      <c r="V366" t="s">
        <v>879</v>
      </c>
      <c r="W366" t="s">
        <v>75</v>
      </c>
    </row>
    <row r="367" spans="2:23" x14ac:dyDescent="0.35">
      <c r="B367" s="71"/>
      <c r="C367" s="404">
        <v>187200</v>
      </c>
      <c r="E367" t="s">
        <v>66</v>
      </c>
      <c r="F367" t="s">
        <v>876</v>
      </c>
      <c r="G367" t="s">
        <v>78</v>
      </c>
      <c r="H367" t="s">
        <v>69</v>
      </c>
      <c r="I367" t="s">
        <v>880</v>
      </c>
      <c r="K367" t="s">
        <v>824</v>
      </c>
      <c r="L367" t="s">
        <v>876</v>
      </c>
      <c r="M367" t="s">
        <v>78</v>
      </c>
      <c r="O367" t="s">
        <v>3141</v>
      </c>
      <c r="T367" t="s">
        <v>881</v>
      </c>
      <c r="U367" t="s">
        <v>687</v>
      </c>
      <c r="V367" t="s">
        <v>879</v>
      </c>
      <c r="W367" t="s">
        <v>579</v>
      </c>
    </row>
    <row r="368" spans="2:23" x14ac:dyDescent="0.35">
      <c r="B368" s="71"/>
      <c r="C368" s="404">
        <v>187300</v>
      </c>
      <c r="E368" t="s">
        <v>66</v>
      </c>
      <c r="F368" t="s">
        <v>876</v>
      </c>
      <c r="G368" t="s">
        <v>91</v>
      </c>
      <c r="H368" t="s">
        <v>69</v>
      </c>
      <c r="I368" t="s">
        <v>882</v>
      </c>
      <c r="K368" t="s">
        <v>824</v>
      </c>
      <c r="L368" t="s">
        <v>876</v>
      </c>
      <c r="M368" t="s">
        <v>692</v>
      </c>
      <c r="O368" t="s">
        <v>3141</v>
      </c>
      <c r="T368" t="s">
        <v>883</v>
      </c>
      <c r="U368" t="s">
        <v>687</v>
      </c>
      <c r="V368" t="s">
        <v>879</v>
      </c>
      <c r="W368" t="s">
        <v>95</v>
      </c>
    </row>
    <row r="369" spans="2:23" x14ac:dyDescent="0.35">
      <c r="B369" s="71"/>
      <c r="C369" s="404">
        <v>187310</v>
      </c>
      <c r="E369" t="s">
        <v>66</v>
      </c>
      <c r="F369" t="s">
        <v>876</v>
      </c>
      <c r="G369" t="s">
        <v>96</v>
      </c>
      <c r="H369" t="s">
        <v>69</v>
      </c>
      <c r="I369" t="s">
        <v>884</v>
      </c>
      <c r="K369" t="s">
        <v>824</v>
      </c>
      <c r="L369" t="s">
        <v>876</v>
      </c>
      <c r="M369" t="s">
        <v>692</v>
      </c>
      <c r="O369" t="s">
        <v>3141</v>
      </c>
      <c r="T369" t="s">
        <v>885</v>
      </c>
      <c r="U369" t="s">
        <v>687</v>
      </c>
      <c r="V369" t="s">
        <v>879</v>
      </c>
      <c r="W369" t="s">
        <v>99</v>
      </c>
    </row>
    <row r="370" spans="2:23" x14ac:dyDescent="0.35">
      <c r="B370" s="71"/>
      <c r="C370" s="404">
        <v>187320</v>
      </c>
      <c r="E370" t="s">
        <v>66</v>
      </c>
      <c r="F370" t="s">
        <v>876</v>
      </c>
      <c r="G370" t="s">
        <v>100</v>
      </c>
      <c r="H370" t="s">
        <v>69</v>
      </c>
      <c r="I370" t="s">
        <v>886</v>
      </c>
      <c r="K370" t="s">
        <v>824</v>
      </c>
      <c r="L370" t="s">
        <v>876</v>
      </c>
      <c r="M370" t="s">
        <v>697</v>
      </c>
      <c r="O370" t="s">
        <v>3141</v>
      </c>
      <c r="T370" t="s">
        <v>887</v>
      </c>
      <c r="U370" t="s">
        <v>687</v>
      </c>
      <c r="V370" t="s">
        <v>879</v>
      </c>
      <c r="W370" t="s">
        <v>104</v>
      </c>
    </row>
    <row r="371" spans="2:23" x14ac:dyDescent="0.35">
      <c r="B371" s="71"/>
      <c r="C371" s="404">
        <v>187500</v>
      </c>
      <c r="E371" t="s">
        <v>66</v>
      </c>
      <c r="F371" t="s">
        <v>876</v>
      </c>
      <c r="G371" t="s">
        <v>113</v>
      </c>
      <c r="H371" t="s">
        <v>69</v>
      </c>
      <c r="I371" t="s">
        <v>888</v>
      </c>
      <c r="K371" t="s">
        <v>824</v>
      </c>
      <c r="L371" t="s">
        <v>876</v>
      </c>
      <c r="M371" t="s">
        <v>113</v>
      </c>
      <c r="O371" t="s">
        <v>3141</v>
      </c>
      <c r="T371" t="s">
        <v>889</v>
      </c>
      <c r="U371" t="s">
        <v>687</v>
      </c>
      <c r="V371" t="s">
        <v>879</v>
      </c>
      <c r="W371" t="s">
        <v>116</v>
      </c>
    </row>
    <row r="372" spans="2:23" x14ac:dyDescent="0.35">
      <c r="B372" s="71"/>
      <c r="C372" s="404">
        <v>187510</v>
      </c>
      <c r="E372" t="s">
        <v>66</v>
      </c>
      <c r="F372" t="s">
        <v>876</v>
      </c>
      <c r="G372" t="s">
        <v>117</v>
      </c>
      <c r="H372" t="s">
        <v>69</v>
      </c>
      <c r="I372" t="s">
        <v>890</v>
      </c>
      <c r="K372" t="s">
        <v>824</v>
      </c>
      <c r="L372" t="s">
        <v>876</v>
      </c>
      <c r="M372" t="s">
        <v>119</v>
      </c>
      <c r="O372" t="s">
        <v>3141</v>
      </c>
      <c r="T372" t="s">
        <v>891</v>
      </c>
      <c r="U372" t="s">
        <v>687</v>
      </c>
      <c r="V372" t="s">
        <v>879</v>
      </c>
      <c r="W372" t="s">
        <v>121</v>
      </c>
    </row>
    <row r="373" spans="2:23" x14ac:dyDescent="0.35">
      <c r="B373" s="71"/>
      <c r="C373" s="404">
        <v>187620</v>
      </c>
      <c r="E373" t="s">
        <v>66</v>
      </c>
      <c r="F373" t="s">
        <v>876</v>
      </c>
      <c r="G373" t="s">
        <v>703</v>
      </c>
      <c r="H373" t="s">
        <v>69</v>
      </c>
      <c r="I373" t="s">
        <v>892</v>
      </c>
      <c r="K373" t="s">
        <v>824</v>
      </c>
      <c r="L373" t="s">
        <v>876</v>
      </c>
      <c r="M373" t="s">
        <v>600</v>
      </c>
      <c r="O373" t="s">
        <v>3141</v>
      </c>
      <c r="T373" t="s">
        <v>893</v>
      </c>
      <c r="U373" t="s">
        <v>687</v>
      </c>
      <c r="V373" t="s">
        <v>879</v>
      </c>
      <c r="W373" t="s">
        <v>706</v>
      </c>
    </row>
    <row r="374" spans="2:23" x14ac:dyDescent="0.35">
      <c r="B374" s="71"/>
      <c r="C374" s="404">
        <v>187630</v>
      </c>
      <c r="E374" t="s">
        <v>66</v>
      </c>
      <c r="F374" t="s">
        <v>876</v>
      </c>
      <c r="G374" t="s">
        <v>707</v>
      </c>
      <c r="H374" t="s">
        <v>69</v>
      </c>
      <c r="I374" t="s">
        <v>894</v>
      </c>
      <c r="K374" t="s">
        <v>824</v>
      </c>
      <c r="L374" t="s">
        <v>876</v>
      </c>
      <c r="M374" t="s">
        <v>600</v>
      </c>
      <c r="O374" t="s">
        <v>3141</v>
      </c>
      <c r="T374" t="s">
        <v>895</v>
      </c>
      <c r="U374" t="s">
        <v>687</v>
      </c>
      <c r="V374" t="s">
        <v>879</v>
      </c>
      <c r="W374" t="s">
        <v>710</v>
      </c>
    </row>
    <row r="375" spans="2:23" x14ac:dyDescent="0.35">
      <c r="B375" s="71"/>
      <c r="C375" s="404">
        <v>187640</v>
      </c>
      <c r="E375" t="s">
        <v>66</v>
      </c>
      <c r="F375" t="s">
        <v>876</v>
      </c>
      <c r="G375" t="s">
        <v>711</v>
      </c>
      <c r="H375" t="s">
        <v>69</v>
      </c>
      <c r="I375" t="s">
        <v>896</v>
      </c>
      <c r="K375" t="s">
        <v>824</v>
      </c>
      <c r="L375" t="s">
        <v>876</v>
      </c>
      <c r="M375" t="s">
        <v>600</v>
      </c>
      <c r="O375" t="s">
        <v>3141</v>
      </c>
      <c r="T375" t="s">
        <v>897</v>
      </c>
      <c r="U375" t="s">
        <v>687</v>
      </c>
      <c r="V375" t="s">
        <v>879</v>
      </c>
      <c r="W375" t="s">
        <v>714</v>
      </c>
    </row>
    <row r="376" spans="2:23" x14ac:dyDescent="0.35">
      <c r="B376" s="71"/>
      <c r="C376" s="404">
        <v>187680</v>
      </c>
      <c r="E376" t="s">
        <v>66</v>
      </c>
      <c r="F376" t="s">
        <v>876</v>
      </c>
      <c r="G376" t="s">
        <v>815</v>
      </c>
      <c r="H376" t="s">
        <v>69</v>
      </c>
      <c r="I376" t="s">
        <v>898</v>
      </c>
      <c r="K376" t="s">
        <v>824</v>
      </c>
      <c r="L376" t="s">
        <v>876</v>
      </c>
      <c r="M376" t="s">
        <v>817</v>
      </c>
      <c r="O376" t="s">
        <v>3141</v>
      </c>
      <c r="T376" t="s">
        <v>899</v>
      </c>
      <c r="U376" t="s">
        <v>687</v>
      </c>
      <c r="V376" t="s">
        <v>879</v>
      </c>
      <c r="W376" t="s">
        <v>717</v>
      </c>
    </row>
    <row r="377" spans="2:23" x14ac:dyDescent="0.35">
      <c r="B377" s="71"/>
      <c r="C377" s="404">
        <v>187910</v>
      </c>
      <c r="E377" t="s">
        <v>66</v>
      </c>
      <c r="F377" t="s">
        <v>876</v>
      </c>
      <c r="G377" t="s">
        <v>136</v>
      </c>
      <c r="H377" t="s">
        <v>69</v>
      </c>
      <c r="I377" t="s">
        <v>900</v>
      </c>
      <c r="K377" t="s">
        <v>824</v>
      </c>
      <c r="L377" t="s">
        <v>876</v>
      </c>
      <c r="M377" t="s">
        <v>192</v>
      </c>
      <c r="O377" t="s">
        <v>3141</v>
      </c>
      <c r="T377" t="s">
        <v>901</v>
      </c>
      <c r="U377" t="s">
        <v>687</v>
      </c>
      <c r="V377" t="s">
        <v>879</v>
      </c>
      <c r="W377" t="s">
        <v>821</v>
      </c>
    </row>
    <row r="378" spans="2:23" x14ac:dyDescent="0.35">
      <c r="B378" s="71"/>
      <c r="C378" s="404">
        <v>188100</v>
      </c>
      <c r="E378" t="s">
        <v>66</v>
      </c>
      <c r="F378" t="s">
        <v>902</v>
      </c>
      <c r="G378" t="s">
        <v>68</v>
      </c>
      <c r="H378" t="s">
        <v>69</v>
      </c>
      <c r="I378" t="s">
        <v>903</v>
      </c>
      <c r="K378" t="s">
        <v>851</v>
      </c>
      <c r="L378" t="s">
        <v>902</v>
      </c>
      <c r="M378" t="s">
        <v>68</v>
      </c>
      <c r="O378" t="s">
        <v>3141</v>
      </c>
      <c r="T378" t="s">
        <v>904</v>
      </c>
      <c r="U378" t="s">
        <v>687</v>
      </c>
      <c r="V378" t="s">
        <v>905</v>
      </c>
      <c r="W378" t="s">
        <v>75</v>
      </c>
    </row>
    <row r="379" spans="2:23" x14ac:dyDescent="0.35">
      <c r="B379" s="71"/>
      <c r="C379" s="404">
        <v>188200</v>
      </c>
      <c r="E379" t="s">
        <v>66</v>
      </c>
      <c r="F379" t="s">
        <v>902</v>
      </c>
      <c r="G379" t="s">
        <v>78</v>
      </c>
      <c r="H379" t="s">
        <v>69</v>
      </c>
      <c r="I379" t="s">
        <v>906</v>
      </c>
      <c r="K379" t="s">
        <v>851</v>
      </c>
      <c r="L379" t="s">
        <v>902</v>
      </c>
      <c r="M379" t="s">
        <v>78</v>
      </c>
      <c r="O379" t="s">
        <v>3141</v>
      </c>
      <c r="T379" t="s">
        <v>907</v>
      </c>
      <c r="U379" t="s">
        <v>687</v>
      </c>
      <c r="V379" t="s">
        <v>905</v>
      </c>
      <c r="W379" t="s">
        <v>579</v>
      </c>
    </row>
    <row r="380" spans="2:23" x14ac:dyDescent="0.35">
      <c r="B380" s="71"/>
      <c r="C380" s="404">
        <v>188300</v>
      </c>
      <c r="E380" t="s">
        <v>66</v>
      </c>
      <c r="F380" t="s">
        <v>902</v>
      </c>
      <c r="G380" t="s">
        <v>91</v>
      </c>
      <c r="H380" t="s">
        <v>69</v>
      </c>
      <c r="I380" t="s">
        <v>908</v>
      </c>
      <c r="K380" t="s">
        <v>851</v>
      </c>
      <c r="L380" t="s">
        <v>902</v>
      </c>
      <c r="M380" t="s">
        <v>692</v>
      </c>
      <c r="O380" t="s">
        <v>3141</v>
      </c>
      <c r="T380" t="s">
        <v>909</v>
      </c>
      <c r="U380" t="s">
        <v>687</v>
      </c>
      <c r="V380" t="s">
        <v>905</v>
      </c>
      <c r="W380" t="s">
        <v>95</v>
      </c>
    </row>
    <row r="381" spans="2:23" x14ac:dyDescent="0.35">
      <c r="B381" s="71"/>
      <c r="C381" s="404">
        <v>188310</v>
      </c>
      <c r="E381" t="s">
        <v>66</v>
      </c>
      <c r="F381" t="s">
        <v>902</v>
      </c>
      <c r="G381" t="s">
        <v>96</v>
      </c>
      <c r="H381" t="s">
        <v>69</v>
      </c>
      <c r="I381" t="s">
        <v>910</v>
      </c>
      <c r="K381" t="s">
        <v>851</v>
      </c>
      <c r="L381" t="s">
        <v>902</v>
      </c>
      <c r="M381" t="s">
        <v>692</v>
      </c>
      <c r="O381" t="s">
        <v>3141</v>
      </c>
      <c r="T381" t="s">
        <v>911</v>
      </c>
      <c r="U381" t="s">
        <v>687</v>
      </c>
      <c r="V381" t="s">
        <v>905</v>
      </c>
      <c r="W381" t="s">
        <v>99</v>
      </c>
    </row>
    <row r="382" spans="2:23" x14ac:dyDescent="0.35">
      <c r="B382" s="71"/>
      <c r="C382" s="404">
        <v>188320</v>
      </c>
      <c r="E382" t="s">
        <v>66</v>
      </c>
      <c r="F382" t="s">
        <v>902</v>
      </c>
      <c r="G382" t="s">
        <v>100</v>
      </c>
      <c r="H382" t="s">
        <v>69</v>
      </c>
      <c r="I382" t="s">
        <v>912</v>
      </c>
      <c r="K382" t="s">
        <v>851</v>
      </c>
      <c r="L382" t="s">
        <v>902</v>
      </c>
      <c r="M382" t="s">
        <v>697</v>
      </c>
      <c r="O382" t="s">
        <v>3141</v>
      </c>
      <c r="T382" t="s">
        <v>913</v>
      </c>
      <c r="U382" t="s">
        <v>687</v>
      </c>
      <c r="V382" t="s">
        <v>905</v>
      </c>
      <c r="W382" t="s">
        <v>104</v>
      </c>
    </row>
    <row r="383" spans="2:23" x14ac:dyDescent="0.35">
      <c r="B383" s="71"/>
      <c r="C383" s="404">
        <v>188500</v>
      </c>
      <c r="E383" t="s">
        <v>66</v>
      </c>
      <c r="F383" t="s">
        <v>902</v>
      </c>
      <c r="G383" t="s">
        <v>113</v>
      </c>
      <c r="H383" t="s">
        <v>69</v>
      </c>
      <c r="I383" t="s">
        <v>914</v>
      </c>
      <c r="K383" t="s">
        <v>851</v>
      </c>
      <c r="L383" t="s">
        <v>902</v>
      </c>
      <c r="M383" t="s">
        <v>113</v>
      </c>
      <c r="O383" t="s">
        <v>3141</v>
      </c>
      <c r="T383" t="s">
        <v>915</v>
      </c>
      <c r="U383" t="s">
        <v>687</v>
      </c>
      <c r="V383" t="s">
        <v>905</v>
      </c>
      <c r="W383" t="s">
        <v>116</v>
      </c>
    </row>
    <row r="384" spans="2:23" x14ac:dyDescent="0.35">
      <c r="B384" s="71"/>
      <c r="C384" s="404">
        <v>188510</v>
      </c>
      <c r="E384" t="s">
        <v>66</v>
      </c>
      <c r="F384" t="s">
        <v>902</v>
      </c>
      <c r="G384" t="s">
        <v>117</v>
      </c>
      <c r="H384" t="s">
        <v>69</v>
      </c>
      <c r="I384" t="s">
        <v>916</v>
      </c>
      <c r="K384" t="s">
        <v>851</v>
      </c>
      <c r="L384" t="s">
        <v>902</v>
      </c>
      <c r="M384" t="s">
        <v>119</v>
      </c>
      <c r="O384" t="s">
        <v>3141</v>
      </c>
      <c r="T384" t="s">
        <v>917</v>
      </c>
      <c r="U384" t="s">
        <v>687</v>
      </c>
      <c r="V384" t="s">
        <v>905</v>
      </c>
      <c r="W384" t="s">
        <v>121</v>
      </c>
    </row>
    <row r="385" spans="2:23" x14ac:dyDescent="0.35">
      <c r="B385" s="71"/>
      <c r="C385" s="404">
        <v>188620</v>
      </c>
      <c r="E385" t="s">
        <v>66</v>
      </c>
      <c r="F385" t="s">
        <v>902</v>
      </c>
      <c r="G385" t="s">
        <v>703</v>
      </c>
      <c r="H385" t="s">
        <v>69</v>
      </c>
      <c r="I385" t="s">
        <v>918</v>
      </c>
      <c r="K385" t="s">
        <v>851</v>
      </c>
      <c r="L385" t="s">
        <v>902</v>
      </c>
      <c r="M385" t="s">
        <v>600</v>
      </c>
      <c r="O385" t="s">
        <v>3141</v>
      </c>
      <c r="T385" t="s">
        <v>919</v>
      </c>
      <c r="U385" t="s">
        <v>687</v>
      </c>
      <c r="V385" t="s">
        <v>905</v>
      </c>
      <c r="W385" t="s">
        <v>706</v>
      </c>
    </row>
    <row r="386" spans="2:23" x14ac:dyDescent="0.35">
      <c r="B386" s="71"/>
      <c r="C386" s="404">
        <v>188630</v>
      </c>
      <c r="E386" t="s">
        <v>66</v>
      </c>
      <c r="F386" t="s">
        <v>902</v>
      </c>
      <c r="G386" t="s">
        <v>707</v>
      </c>
      <c r="H386" t="s">
        <v>69</v>
      </c>
      <c r="I386" t="s">
        <v>920</v>
      </c>
      <c r="K386" t="s">
        <v>851</v>
      </c>
      <c r="L386" t="s">
        <v>902</v>
      </c>
      <c r="M386" t="s">
        <v>600</v>
      </c>
      <c r="O386" t="s">
        <v>3141</v>
      </c>
      <c r="T386" t="s">
        <v>921</v>
      </c>
      <c r="U386" t="s">
        <v>687</v>
      </c>
      <c r="V386" t="s">
        <v>905</v>
      </c>
      <c r="W386" t="s">
        <v>710</v>
      </c>
    </row>
    <row r="387" spans="2:23" x14ac:dyDescent="0.35">
      <c r="B387" s="71"/>
      <c r="C387" s="404">
        <v>188640</v>
      </c>
      <c r="E387" t="s">
        <v>66</v>
      </c>
      <c r="F387" t="s">
        <v>902</v>
      </c>
      <c r="G387" t="s">
        <v>711</v>
      </c>
      <c r="H387" t="s">
        <v>69</v>
      </c>
      <c r="I387" t="s">
        <v>922</v>
      </c>
      <c r="K387" t="s">
        <v>851</v>
      </c>
      <c r="L387" t="s">
        <v>902</v>
      </c>
      <c r="M387" t="s">
        <v>600</v>
      </c>
      <c r="O387" t="s">
        <v>3141</v>
      </c>
      <c r="T387" t="s">
        <v>923</v>
      </c>
      <c r="U387" t="s">
        <v>687</v>
      </c>
      <c r="V387" t="s">
        <v>905</v>
      </c>
      <c r="W387" t="s">
        <v>714</v>
      </c>
    </row>
    <row r="388" spans="2:23" x14ac:dyDescent="0.35">
      <c r="B388" s="71"/>
      <c r="C388" s="404">
        <v>188680</v>
      </c>
      <c r="E388" t="s">
        <v>66</v>
      </c>
      <c r="F388" t="s">
        <v>902</v>
      </c>
      <c r="G388" t="s">
        <v>815</v>
      </c>
      <c r="H388" t="s">
        <v>69</v>
      </c>
      <c r="I388" t="s">
        <v>924</v>
      </c>
      <c r="K388" t="s">
        <v>851</v>
      </c>
      <c r="L388" t="s">
        <v>902</v>
      </c>
      <c r="M388" t="s">
        <v>817</v>
      </c>
      <c r="O388" t="s">
        <v>3141</v>
      </c>
      <c r="T388" t="s">
        <v>925</v>
      </c>
      <c r="U388" t="s">
        <v>687</v>
      </c>
      <c r="V388" t="s">
        <v>905</v>
      </c>
      <c r="W388" t="s">
        <v>717</v>
      </c>
    </row>
    <row r="389" spans="2:23" x14ac:dyDescent="0.35">
      <c r="B389" s="71"/>
      <c r="C389" s="404">
        <v>188910</v>
      </c>
      <c r="E389" t="s">
        <v>66</v>
      </c>
      <c r="F389" t="s">
        <v>902</v>
      </c>
      <c r="G389" t="s">
        <v>136</v>
      </c>
      <c r="H389" t="s">
        <v>69</v>
      </c>
      <c r="I389" t="s">
        <v>926</v>
      </c>
      <c r="K389" t="s">
        <v>851</v>
      </c>
      <c r="L389" t="s">
        <v>902</v>
      </c>
      <c r="M389" t="s">
        <v>192</v>
      </c>
      <c r="O389" t="s">
        <v>3141</v>
      </c>
      <c r="T389" t="s">
        <v>927</v>
      </c>
      <c r="U389" t="s">
        <v>687</v>
      </c>
      <c r="V389" t="s">
        <v>905</v>
      </c>
      <c r="W389" t="s">
        <v>821</v>
      </c>
    </row>
    <row r="390" spans="2:23" x14ac:dyDescent="0.35">
      <c r="B390" s="71"/>
      <c r="C390" s="404">
        <v>210100</v>
      </c>
      <c r="E390" t="s">
        <v>928</v>
      </c>
      <c r="F390" t="s">
        <v>684</v>
      </c>
      <c r="G390" t="s">
        <v>68</v>
      </c>
      <c r="H390" t="s">
        <v>69</v>
      </c>
      <c r="I390" t="s">
        <v>929</v>
      </c>
      <c r="K390" t="s">
        <v>3373</v>
      </c>
      <c r="L390" t="s">
        <v>684</v>
      </c>
      <c r="M390" t="s">
        <v>68</v>
      </c>
      <c r="O390" t="s">
        <v>3142</v>
      </c>
      <c r="T390" t="s">
        <v>930</v>
      </c>
      <c r="U390" t="s">
        <v>931</v>
      </c>
      <c r="V390" t="s">
        <v>932</v>
      </c>
      <c r="W390" t="s">
        <v>75</v>
      </c>
    </row>
    <row r="391" spans="2:23" x14ac:dyDescent="0.35">
      <c r="B391" s="71"/>
      <c r="C391" s="404">
        <v>210200</v>
      </c>
      <c r="E391" t="s">
        <v>928</v>
      </c>
      <c r="F391" t="s">
        <v>684</v>
      </c>
      <c r="G391" t="s">
        <v>78</v>
      </c>
      <c r="H391" t="s">
        <v>69</v>
      </c>
      <c r="I391" t="s">
        <v>933</v>
      </c>
      <c r="K391" t="s">
        <v>3373</v>
      </c>
      <c r="L391" t="s">
        <v>684</v>
      </c>
      <c r="M391" t="s">
        <v>78</v>
      </c>
      <c r="O391" t="s">
        <v>3142</v>
      </c>
      <c r="T391" t="s">
        <v>934</v>
      </c>
      <c r="U391" t="s">
        <v>931</v>
      </c>
      <c r="V391" t="s">
        <v>932</v>
      </c>
      <c r="W391" t="s">
        <v>579</v>
      </c>
    </row>
    <row r="392" spans="2:23" x14ac:dyDescent="0.35">
      <c r="B392" s="71"/>
      <c r="C392" s="404">
        <v>210300</v>
      </c>
      <c r="E392" t="s">
        <v>928</v>
      </c>
      <c r="F392" t="s">
        <v>684</v>
      </c>
      <c r="G392" t="s">
        <v>91</v>
      </c>
      <c r="H392" t="s">
        <v>69</v>
      </c>
      <c r="I392" t="s">
        <v>935</v>
      </c>
      <c r="K392" t="s">
        <v>3373</v>
      </c>
      <c r="L392" t="s">
        <v>684</v>
      </c>
      <c r="M392" t="s">
        <v>692</v>
      </c>
      <c r="O392" t="s">
        <v>3142</v>
      </c>
      <c r="T392" t="s">
        <v>936</v>
      </c>
      <c r="U392" t="s">
        <v>931</v>
      </c>
      <c r="V392" t="s">
        <v>932</v>
      </c>
      <c r="W392" t="s">
        <v>95</v>
      </c>
    </row>
    <row r="393" spans="2:23" x14ac:dyDescent="0.35">
      <c r="B393" s="71"/>
      <c r="C393" s="404">
        <v>210310</v>
      </c>
      <c r="E393" t="s">
        <v>928</v>
      </c>
      <c r="F393" t="s">
        <v>684</v>
      </c>
      <c r="G393" t="s">
        <v>96</v>
      </c>
      <c r="H393" t="s">
        <v>69</v>
      </c>
      <c r="I393" t="s">
        <v>937</v>
      </c>
      <c r="K393" t="s">
        <v>3373</v>
      </c>
      <c r="L393" t="s">
        <v>684</v>
      </c>
      <c r="M393" t="s">
        <v>692</v>
      </c>
      <c r="O393" t="s">
        <v>3142</v>
      </c>
      <c r="T393" t="s">
        <v>938</v>
      </c>
      <c r="U393" t="s">
        <v>931</v>
      </c>
      <c r="V393" t="s">
        <v>932</v>
      </c>
      <c r="W393" t="s">
        <v>99</v>
      </c>
    </row>
    <row r="394" spans="2:23" x14ac:dyDescent="0.35">
      <c r="B394" s="71"/>
      <c r="C394" s="404">
        <v>210320</v>
      </c>
      <c r="E394" t="s">
        <v>928</v>
      </c>
      <c r="F394" t="s">
        <v>684</v>
      </c>
      <c r="G394" t="s">
        <v>100</v>
      </c>
      <c r="H394" t="s">
        <v>69</v>
      </c>
      <c r="I394" t="s">
        <v>939</v>
      </c>
      <c r="K394" t="s">
        <v>3373</v>
      </c>
      <c r="L394" t="s">
        <v>684</v>
      </c>
      <c r="M394" t="s">
        <v>697</v>
      </c>
      <c r="O394" t="s">
        <v>3142</v>
      </c>
      <c r="T394" t="s">
        <v>940</v>
      </c>
      <c r="U394" t="s">
        <v>931</v>
      </c>
      <c r="V394" t="s">
        <v>932</v>
      </c>
      <c r="W394" t="s">
        <v>104</v>
      </c>
    </row>
    <row r="395" spans="2:23" x14ac:dyDescent="0.35">
      <c r="B395" s="71"/>
      <c r="C395" s="404">
        <v>210500</v>
      </c>
      <c r="E395" t="s">
        <v>928</v>
      </c>
      <c r="F395" t="s">
        <v>684</v>
      </c>
      <c r="G395" t="s">
        <v>113</v>
      </c>
      <c r="H395" t="s">
        <v>69</v>
      </c>
      <c r="I395" t="s">
        <v>941</v>
      </c>
      <c r="K395" t="s">
        <v>3373</v>
      </c>
      <c r="L395" t="s">
        <v>684</v>
      </c>
      <c r="M395" t="s">
        <v>113</v>
      </c>
      <c r="O395" t="s">
        <v>3142</v>
      </c>
      <c r="T395" t="s">
        <v>942</v>
      </c>
      <c r="U395" t="s">
        <v>931</v>
      </c>
      <c r="V395" t="s">
        <v>932</v>
      </c>
      <c r="W395" t="s">
        <v>116</v>
      </c>
    </row>
    <row r="396" spans="2:23" x14ac:dyDescent="0.35">
      <c r="B396" s="71"/>
      <c r="C396" s="404">
        <v>210510</v>
      </c>
      <c r="E396" t="s">
        <v>928</v>
      </c>
      <c r="F396" t="s">
        <v>684</v>
      </c>
      <c r="G396" t="s">
        <v>117</v>
      </c>
      <c r="H396" t="s">
        <v>69</v>
      </c>
      <c r="I396" t="s">
        <v>943</v>
      </c>
      <c r="K396" t="s">
        <v>3373</v>
      </c>
      <c r="L396" t="s">
        <v>684</v>
      </c>
      <c r="M396" t="s">
        <v>119</v>
      </c>
      <c r="O396" t="s">
        <v>3142</v>
      </c>
      <c r="T396" t="s">
        <v>944</v>
      </c>
      <c r="U396" t="s">
        <v>931</v>
      </c>
      <c r="V396" t="s">
        <v>932</v>
      </c>
      <c r="W396" t="s">
        <v>121</v>
      </c>
    </row>
    <row r="397" spans="2:23" x14ac:dyDescent="0.35">
      <c r="B397" s="71"/>
      <c r="C397" s="404">
        <v>210650</v>
      </c>
      <c r="E397" t="s">
        <v>928</v>
      </c>
      <c r="F397" t="s">
        <v>684</v>
      </c>
      <c r="G397" t="s">
        <v>945</v>
      </c>
      <c r="H397" t="s">
        <v>69</v>
      </c>
      <c r="I397" t="s">
        <v>946</v>
      </c>
      <c r="K397" t="s">
        <v>3373</v>
      </c>
      <c r="L397" t="s">
        <v>684</v>
      </c>
      <c r="M397" t="s">
        <v>600</v>
      </c>
      <c r="O397" t="s">
        <v>3142</v>
      </c>
      <c r="T397" t="s">
        <v>947</v>
      </c>
      <c r="U397" t="s">
        <v>931</v>
      </c>
      <c r="V397" t="s">
        <v>932</v>
      </c>
      <c r="W397" t="s">
        <v>948</v>
      </c>
    </row>
    <row r="398" spans="2:23" x14ac:dyDescent="0.35">
      <c r="B398" s="71"/>
      <c r="C398" s="404">
        <v>210660</v>
      </c>
      <c r="E398" t="s">
        <v>928</v>
      </c>
      <c r="F398" t="s">
        <v>684</v>
      </c>
      <c r="G398" t="s">
        <v>949</v>
      </c>
      <c r="H398" t="s">
        <v>69</v>
      </c>
      <c r="I398" t="s">
        <v>950</v>
      </c>
      <c r="K398" t="s">
        <v>3373</v>
      </c>
      <c r="L398" t="s">
        <v>684</v>
      </c>
      <c r="M398" t="s">
        <v>600</v>
      </c>
      <c r="O398" t="s">
        <v>3142</v>
      </c>
      <c r="T398" t="s">
        <v>951</v>
      </c>
      <c r="U398" t="s">
        <v>931</v>
      </c>
      <c r="V398" t="s">
        <v>932</v>
      </c>
      <c r="W398" t="s">
        <v>952</v>
      </c>
    </row>
    <row r="399" spans="2:23" x14ac:dyDescent="0.35">
      <c r="B399" s="71"/>
      <c r="C399" s="404">
        <v>210670</v>
      </c>
      <c r="E399" t="s">
        <v>928</v>
      </c>
      <c r="F399" t="s">
        <v>684</v>
      </c>
      <c r="G399" t="s">
        <v>953</v>
      </c>
      <c r="H399" t="s">
        <v>69</v>
      </c>
      <c r="I399" t="s">
        <v>954</v>
      </c>
      <c r="K399" t="s">
        <v>3373</v>
      </c>
      <c r="L399" t="s">
        <v>684</v>
      </c>
      <c r="M399" t="s">
        <v>600</v>
      </c>
      <c r="O399" t="s">
        <v>3142</v>
      </c>
      <c r="T399" t="s">
        <v>955</v>
      </c>
      <c r="U399" t="s">
        <v>931</v>
      </c>
      <c r="V399" t="s">
        <v>932</v>
      </c>
      <c r="W399" t="s">
        <v>956</v>
      </c>
    </row>
    <row r="400" spans="2:23" x14ac:dyDescent="0.35">
      <c r="B400" s="71"/>
      <c r="C400" s="404">
        <v>210910</v>
      </c>
      <c r="E400" t="s">
        <v>928</v>
      </c>
      <c r="F400" t="s">
        <v>684</v>
      </c>
      <c r="G400" t="s">
        <v>136</v>
      </c>
      <c r="H400" t="s">
        <v>69</v>
      </c>
      <c r="I400" t="s">
        <v>957</v>
      </c>
      <c r="K400" t="s">
        <v>3373</v>
      </c>
      <c r="L400" t="s">
        <v>684</v>
      </c>
      <c r="M400" t="s">
        <v>192</v>
      </c>
      <c r="O400" t="s">
        <v>3142</v>
      </c>
      <c r="T400" t="s">
        <v>958</v>
      </c>
      <c r="U400" t="s">
        <v>931</v>
      </c>
      <c r="V400" t="s">
        <v>932</v>
      </c>
      <c r="W400" t="s">
        <v>717</v>
      </c>
    </row>
    <row r="401" spans="2:23" x14ac:dyDescent="0.35">
      <c r="B401" s="71"/>
      <c r="C401" s="404">
        <v>211100</v>
      </c>
      <c r="E401" t="s">
        <v>928</v>
      </c>
      <c r="F401" t="s">
        <v>718</v>
      </c>
      <c r="G401" t="s">
        <v>68</v>
      </c>
      <c r="H401" t="s">
        <v>69</v>
      </c>
      <c r="I401" t="s">
        <v>959</v>
      </c>
      <c r="K401" t="s">
        <v>3151</v>
      </c>
      <c r="L401" t="s">
        <v>718</v>
      </c>
      <c r="M401" t="s">
        <v>68</v>
      </c>
      <c r="O401" t="s">
        <v>3142</v>
      </c>
      <c r="T401" t="s">
        <v>960</v>
      </c>
      <c r="U401" t="s">
        <v>931</v>
      </c>
      <c r="V401" t="s">
        <v>961</v>
      </c>
      <c r="W401" t="s">
        <v>75</v>
      </c>
    </row>
    <row r="402" spans="2:23" x14ac:dyDescent="0.35">
      <c r="B402" s="71"/>
      <c r="C402" s="404">
        <v>211200</v>
      </c>
      <c r="E402" t="s">
        <v>928</v>
      </c>
      <c r="F402" t="s">
        <v>718</v>
      </c>
      <c r="G402" t="s">
        <v>78</v>
      </c>
      <c r="H402" t="s">
        <v>69</v>
      </c>
      <c r="I402" t="s">
        <v>962</v>
      </c>
      <c r="K402" t="s">
        <v>3151</v>
      </c>
      <c r="L402" t="s">
        <v>718</v>
      </c>
      <c r="M402" t="s">
        <v>78</v>
      </c>
      <c r="O402" t="s">
        <v>3142</v>
      </c>
      <c r="T402" t="s">
        <v>963</v>
      </c>
      <c r="U402" t="s">
        <v>931</v>
      </c>
      <c r="V402" t="s">
        <v>961</v>
      </c>
      <c r="W402" t="s">
        <v>579</v>
      </c>
    </row>
    <row r="403" spans="2:23" x14ac:dyDescent="0.35">
      <c r="B403" s="71"/>
      <c r="C403" s="404">
        <v>211300</v>
      </c>
      <c r="E403" t="s">
        <v>928</v>
      </c>
      <c r="F403" t="s">
        <v>718</v>
      </c>
      <c r="G403" t="s">
        <v>91</v>
      </c>
      <c r="H403" t="s">
        <v>69</v>
      </c>
      <c r="I403" t="s">
        <v>964</v>
      </c>
      <c r="K403" t="s">
        <v>3151</v>
      </c>
      <c r="L403" t="s">
        <v>718</v>
      </c>
      <c r="M403" t="s">
        <v>692</v>
      </c>
      <c r="O403" t="s">
        <v>3142</v>
      </c>
      <c r="T403" t="s">
        <v>965</v>
      </c>
      <c r="U403" t="s">
        <v>931</v>
      </c>
      <c r="V403" t="s">
        <v>961</v>
      </c>
      <c r="W403" t="s">
        <v>95</v>
      </c>
    </row>
    <row r="404" spans="2:23" x14ac:dyDescent="0.35">
      <c r="B404" s="71"/>
      <c r="C404" s="404">
        <v>211310</v>
      </c>
      <c r="E404" t="s">
        <v>928</v>
      </c>
      <c r="F404" t="s">
        <v>718</v>
      </c>
      <c r="G404" t="s">
        <v>96</v>
      </c>
      <c r="H404" t="s">
        <v>69</v>
      </c>
      <c r="I404" t="s">
        <v>966</v>
      </c>
      <c r="K404" t="s">
        <v>3151</v>
      </c>
      <c r="L404" t="s">
        <v>718</v>
      </c>
      <c r="M404" t="s">
        <v>692</v>
      </c>
      <c r="O404" t="s">
        <v>3142</v>
      </c>
      <c r="T404" t="s">
        <v>967</v>
      </c>
      <c r="U404" t="s">
        <v>931</v>
      </c>
      <c r="V404" t="s">
        <v>961</v>
      </c>
      <c r="W404" t="s">
        <v>99</v>
      </c>
    </row>
    <row r="405" spans="2:23" x14ac:dyDescent="0.35">
      <c r="B405" s="71"/>
      <c r="C405" s="404">
        <v>211320</v>
      </c>
      <c r="E405" t="s">
        <v>928</v>
      </c>
      <c r="F405" t="s">
        <v>718</v>
      </c>
      <c r="G405" t="s">
        <v>100</v>
      </c>
      <c r="H405" t="s">
        <v>69</v>
      </c>
      <c r="I405" t="s">
        <v>968</v>
      </c>
      <c r="K405" t="s">
        <v>3151</v>
      </c>
      <c r="L405" t="s">
        <v>718</v>
      </c>
      <c r="M405" t="s">
        <v>697</v>
      </c>
      <c r="O405" t="s">
        <v>3142</v>
      </c>
      <c r="T405" t="s">
        <v>969</v>
      </c>
      <c r="U405" t="s">
        <v>931</v>
      </c>
      <c r="V405" t="s">
        <v>961</v>
      </c>
      <c r="W405" t="s">
        <v>104</v>
      </c>
    </row>
    <row r="406" spans="2:23" x14ac:dyDescent="0.35">
      <c r="B406" s="71"/>
      <c r="C406" s="404">
        <v>211500</v>
      </c>
      <c r="E406" t="s">
        <v>928</v>
      </c>
      <c r="F406" t="s">
        <v>718</v>
      </c>
      <c r="G406" t="s">
        <v>113</v>
      </c>
      <c r="H406" t="s">
        <v>69</v>
      </c>
      <c r="I406" t="s">
        <v>970</v>
      </c>
      <c r="K406" t="s">
        <v>3151</v>
      </c>
      <c r="L406" t="s">
        <v>718</v>
      </c>
      <c r="M406" t="s">
        <v>113</v>
      </c>
      <c r="O406" t="s">
        <v>3142</v>
      </c>
      <c r="T406" t="s">
        <v>971</v>
      </c>
      <c r="U406" t="s">
        <v>931</v>
      </c>
      <c r="V406" t="s">
        <v>961</v>
      </c>
      <c r="W406" t="s">
        <v>116</v>
      </c>
    </row>
    <row r="407" spans="2:23" x14ac:dyDescent="0.35">
      <c r="B407" s="71"/>
      <c r="C407" s="404">
        <v>211510</v>
      </c>
      <c r="E407" t="s">
        <v>928</v>
      </c>
      <c r="F407" t="s">
        <v>718</v>
      </c>
      <c r="G407" t="s">
        <v>117</v>
      </c>
      <c r="H407" t="s">
        <v>69</v>
      </c>
      <c r="I407" t="s">
        <v>972</v>
      </c>
      <c r="K407" t="s">
        <v>3151</v>
      </c>
      <c r="L407" t="s">
        <v>718</v>
      </c>
      <c r="M407" t="s">
        <v>119</v>
      </c>
      <c r="O407" t="s">
        <v>3142</v>
      </c>
      <c r="T407" t="s">
        <v>973</v>
      </c>
      <c r="U407" t="s">
        <v>931</v>
      </c>
      <c r="V407" t="s">
        <v>961</v>
      </c>
      <c r="W407" t="s">
        <v>121</v>
      </c>
    </row>
    <row r="408" spans="2:23" x14ac:dyDescent="0.35">
      <c r="B408" s="71"/>
      <c r="C408" s="404">
        <v>211650</v>
      </c>
      <c r="E408" t="s">
        <v>928</v>
      </c>
      <c r="F408" t="s">
        <v>718</v>
      </c>
      <c r="G408" t="s">
        <v>945</v>
      </c>
      <c r="H408" t="s">
        <v>69</v>
      </c>
      <c r="I408" t="s">
        <v>974</v>
      </c>
      <c r="K408" t="s">
        <v>3151</v>
      </c>
      <c r="L408" t="s">
        <v>718</v>
      </c>
      <c r="M408" t="s">
        <v>600</v>
      </c>
      <c r="O408" t="s">
        <v>3142</v>
      </c>
      <c r="T408" t="s">
        <v>975</v>
      </c>
      <c r="U408" t="s">
        <v>931</v>
      </c>
      <c r="V408" t="s">
        <v>961</v>
      </c>
      <c r="W408" t="s">
        <v>948</v>
      </c>
    </row>
    <row r="409" spans="2:23" x14ac:dyDescent="0.35">
      <c r="B409" s="71"/>
      <c r="C409" s="404">
        <v>211660</v>
      </c>
      <c r="E409" t="s">
        <v>928</v>
      </c>
      <c r="F409" t="s">
        <v>718</v>
      </c>
      <c r="G409" t="s">
        <v>949</v>
      </c>
      <c r="H409" t="s">
        <v>69</v>
      </c>
      <c r="I409" t="s">
        <v>976</v>
      </c>
      <c r="K409" t="s">
        <v>3151</v>
      </c>
      <c r="L409" t="s">
        <v>718</v>
      </c>
      <c r="M409" t="s">
        <v>600</v>
      </c>
      <c r="O409" t="s">
        <v>3142</v>
      </c>
      <c r="T409" t="s">
        <v>977</v>
      </c>
      <c r="U409" t="s">
        <v>931</v>
      </c>
      <c r="V409" t="s">
        <v>961</v>
      </c>
      <c r="W409" t="s">
        <v>952</v>
      </c>
    </row>
    <row r="410" spans="2:23" x14ac:dyDescent="0.35">
      <c r="B410" s="71"/>
      <c r="C410" s="404">
        <v>211670</v>
      </c>
      <c r="E410" t="s">
        <v>928</v>
      </c>
      <c r="F410" t="s">
        <v>718</v>
      </c>
      <c r="G410" t="s">
        <v>953</v>
      </c>
      <c r="H410" t="s">
        <v>69</v>
      </c>
      <c r="I410" t="s">
        <v>978</v>
      </c>
      <c r="K410" t="s">
        <v>3151</v>
      </c>
      <c r="L410" t="s">
        <v>718</v>
      </c>
      <c r="M410" t="s">
        <v>600</v>
      </c>
      <c r="O410" t="s">
        <v>3142</v>
      </c>
      <c r="T410" t="s">
        <v>979</v>
      </c>
      <c r="U410" t="s">
        <v>931</v>
      </c>
      <c r="V410" t="s">
        <v>961</v>
      </c>
      <c r="W410" t="s">
        <v>956</v>
      </c>
    </row>
    <row r="411" spans="2:23" x14ac:dyDescent="0.35">
      <c r="B411" s="71"/>
      <c r="C411" s="404">
        <v>211910</v>
      </c>
      <c r="E411" t="s">
        <v>928</v>
      </c>
      <c r="F411" t="s">
        <v>718</v>
      </c>
      <c r="G411" t="s">
        <v>136</v>
      </c>
      <c r="H411" t="s">
        <v>69</v>
      </c>
      <c r="I411" t="s">
        <v>980</v>
      </c>
      <c r="K411" t="s">
        <v>3151</v>
      </c>
      <c r="L411" t="s">
        <v>718</v>
      </c>
      <c r="M411" t="s">
        <v>192</v>
      </c>
      <c r="O411" t="s">
        <v>3142</v>
      </c>
      <c r="T411" t="s">
        <v>981</v>
      </c>
      <c r="U411" t="s">
        <v>931</v>
      </c>
      <c r="V411" t="s">
        <v>961</v>
      </c>
      <c r="W411" t="s">
        <v>717</v>
      </c>
    </row>
    <row r="412" spans="2:23" x14ac:dyDescent="0.35">
      <c r="B412" s="71"/>
      <c r="C412" s="404">
        <v>212100</v>
      </c>
      <c r="E412" t="s">
        <v>928</v>
      </c>
      <c r="F412" t="s">
        <v>742</v>
      </c>
      <c r="G412" t="s">
        <v>68</v>
      </c>
      <c r="H412" t="s">
        <v>69</v>
      </c>
      <c r="I412" t="s">
        <v>982</v>
      </c>
      <c r="K412" t="s">
        <v>3152</v>
      </c>
      <c r="L412" t="s">
        <v>742</v>
      </c>
      <c r="M412" t="s">
        <v>68</v>
      </c>
      <c r="O412" t="s">
        <v>3142</v>
      </c>
      <c r="T412" t="s">
        <v>983</v>
      </c>
      <c r="U412" t="s">
        <v>931</v>
      </c>
      <c r="V412" t="s">
        <v>984</v>
      </c>
      <c r="W412" t="s">
        <v>75</v>
      </c>
    </row>
    <row r="413" spans="2:23" x14ac:dyDescent="0.35">
      <c r="B413" s="71"/>
      <c r="C413" s="404">
        <v>212200</v>
      </c>
      <c r="E413" t="s">
        <v>928</v>
      </c>
      <c r="F413" t="s">
        <v>742</v>
      </c>
      <c r="G413" t="s">
        <v>78</v>
      </c>
      <c r="H413" t="s">
        <v>69</v>
      </c>
      <c r="I413" t="s">
        <v>985</v>
      </c>
      <c r="K413" t="s">
        <v>3152</v>
      </c>
      <c r="L413" t="s">
        <v>742</v>
      </c>
      <c r="M413" t="s">
        <v>78</v>
      </c>
      <c r="O413" t="s">
        <v>3142</v>
      </c>
      <c r="T413" t="s">
        <v>986</v>
      </c>
      <c r="U413" t="s">
        <v>931</v>
      </c>
      <c r="V413" t="s">
        <v>984</v>
      </c>
      <c r="W413" t="s">
        <v>579</v>
      </c>
    </row>
    <row r="414" spans="2:23" x14ac:dyDescent="0.35">
      <c r="B414" s="71"/>
      <c r="C414" s="404">
        <v>212300</v>
      </c>
      <c r="E414" t="s">
        <v>928</v>
      </c>
      <c r="F414" t="s">
        <v>742</v>
      </c>
      <c r="G414" t="s">
        <v>91</v>
      </c>
      <c r="H414" t="s">
        <v>69</v>
      </c>
      <c r="I414" t="s">
        <v>987</v>
      </c>
      <c r="K414" t="s">
        <v>3152</v>
      </c>
      <c r="L414" t="s">
        <v>742</v>
      </c>
      <c r="M414" t="s">
        <v>692</v>
      </c>
      <c r="O414" t="s">
        <v>3142</v>
      </c>
      <c r="T414" t="s">
        <v>988</v>
      </c>
      <c r="U414" t="s">
        <v>931</v>
      </c>
      <c r="V414" t="s">
        <v>984</v>
      </c>
      <c r="W414" t="s">
        <v>95</v>
      </c>
    </row>
    <row r="415" spans="2:23" x14ac:dyDescent="0.35">
      <c r="B415" s="71"/>
      <c r="C415" s="404">
        <v>212310</v>
      </c>
      <c r="E415" t="s">
        <v>928</v>
      </c>
      <c r="F415" t="s">
        <v>742</v>
      </c>
      <c r="G415" t="s">
        <v>96</v>
      </c>
      <c r="H415" t="s">
        <v>69</v>
      </c>
      <c r="I415" t="s">
        <v>989</v>
      </c>
      <c r="K415" t="s">
        <v>3152</v>
      </c>
      <c r="L415" t="s">
        <v>742</v>
      </c>
      <c r="M415" t="s">
        <v>692</v>
      </c>
      <c r="O415" t="s">
        <v>3142</v>
      </c>
      <c r="T415" t="s">
        <v>990</v>
      </c>
      <c r="U415" t="s">
        <v>931</v>
      </c>
      <c r="V415" t="s">
        <v>984</v>
      </c>
      <c r="W415" t="s">
        <v>99</v>
      </c>
    </row>
    <row r="416" spans="2:23" x14ac:dyDescent="0.35">
      <c r="B416" s="71"/>
      <c r="C416" s="404">
        <v>212320</v>
      </c>
      <c r="E416" t="s">
        <v>928</v>
      </c>
      <c r="F416" t="s">
        <v>742</v>
      </c>
      <c r="G416" t="s">
        <v>100</v>
      </c>
      <c r="H416" t="s">
        <v>69</v>
      </c>
      <c r="I416" t="s">
        <v>991</v>
      </c>
      <c r="K416" t="s">
        <v>3152</v>
      </c>
      <c r="L416" t="s">
        <v>742</v>
      </c>
      <c r="M416" t="s">
        <v>697</v>
      </c>
      <c r="O416" t="s">
        <v>3142</v>
      </c>
      <c r="T416" t="s">
        <v>992</v>
      </c>
      <c r="U416" t="s">
        <v>931</v>
      </c>
      <c r="V416" t="s">
        <v>984</v>
      </c>
      <c r="W416" t="s">
        <v>104</v>
      </c>
    </row>
    <row r="417" spans="2:23" x14ac:dyDescent="0.35">
      <c r="B417" s="71"/>
      <c r="C417" s="404">
        <v>212500</v>
      </c>
      <c r="E417" t="s">
        <v>928</v>
      </c>
      <c r="F417" t="s">
        <v>742</v>
      </c>
      <c r="G417" t="s">
        <v>113</v>
      </c>
      <c r="H417" t="s">
        <v>69</v>
      </c>
      <c r="I417" t="s">
        <v>993</v>
      </c>
      <c r="K417" t="s">
        <v>3152</v>
      </c>
      <c r="L417" t="s">
        <v>742</v>
      </c>
      <c r="M417" t="s">
        <v>113</v>
      </c>
      <c r="O417" t="s">
        <v>3142</v>
      </c>
      <c r="T417" t="s">
        <v>994</v>
      </c>
      <c r="U417" t="s">
        <v>931</v>
      </c>
      <c r="V417" t="s">
        <v>984</v>
      </c>
      <c r="W417" t="s">
        <v>116</v>
      </c>
    </row>
    <row r="418" spans="2:23" x14ac:dyDescent="0.35">
      <c r="B418" s="71"/>
      <c r="C418" s="404">
        <v>212510</v>
      </c>
      <c r="E418" t="s">
        <v>928</v>
      </c>
      <c r="F418" t="s">
        <v>742</v>
      </c>
      <c r="G418" t="s">
        <v>117</v>
      </c>
      <c r="H418" t="s">
        <v>69</v>
      </c>
      <c r="I418" t="s">
        <v>995</v>
      </c>
      <c r="K418" t="s">
        <v>3152</v>
      </c>
      <c r="L418" t="s">
        <v>742</v>
      </c>
      <c r="M418" t="s">
        <v>119</v>
      </c>
      <c r="O418" t="s">
        <v>3142</v>
      </c>
      <c r="T418" t="s">
        <v>996</v>
      </c>
      <c r="U418" t="s">
        <v>931</v>
      </c>
      <c r="V418" t="s">
        <v>984</v>
      </c>
      <c r="W418" t="s">
        <v>121</v>
      </c>
    </row>
    <row r="419" spans="2:23" x14ac:dyDescent="0.35">
      <c r="B419" s="71"/>
      <c r="C419" s="404">
        <v>212650</v>
      </c>
      <c r="E419" t="s">
        <v>928</v>
      </c>
      <c r="F419" t="s">
        <v>742</v>
      </c>
      <c r="G419" t="s">
        <v>945</v>
      </c>
      <c r="H419" t="s">
        <v>69</v>
      </c>
      <c r="I419" t="s">
        <v>997</v>
      </c>
      <c r="K419" t="s">
        <v>3152</v>
      </c>
      <c r="L419" t="s">
        <v>742</v>
      </c>
      <c r="M419" t="s">
        <v>600</v>
      </c>
      <c r="O419" t="s">
        <v>3142</v>
      </c>
      <c r="T419" t="s">
        <v>998</v>
      </c>
      <c r="U419" t="s">
        <v>931</v>
      </c>
      <c r="V419" t="s">
        <v>984</v>
      </c>
      <c r="W419" t="s">
        <v>948</v>
      </c>
    </row>
    <row r="420" spans="2:23" x14ac:dyDescent="0.35">
      <c r="B420" s="71"/>
      <c r="C420" s="404">
        <v>212660</v>
      </c>
      <c r="E420" t="s">
        <v>928</v>
      </c>
      <c r="F420" t="s">
        <v>742</v>
      </c>
      <c r="G420" t="s">
        <v>949</v>
      </c>
      <c r="H420" t="s">
        <v>69</v>
      </c>
      <c r="I420" t="s">
        <v>999</v>
      </c>
      <c r="K420" t="s">
        <v>3152</v>
      </c>
      <c r="L420" t="s">
        <v>742</v>
      </c>
      <c r="M420" t="s">
        <v>600</v>
      </c>
      <c r="O420" t="s">
        <v>3142</v>
      </c>
      <c r="T420" t="s">
        <v>1000</v>
      </c>
      <c r="U420" t="s">
        <v>931</v>
      </c>
      <c r="V420" t="s">
        <v>984</v>
      </c>
      <c r="W420" t="s">
        <v>952</v>
      </c>
    </row>
    <row r="421" spans="2:23" x14ac:dyDescent="0.35">
      <c r="B421" s="71"/>
      <c r="C421" s="404">
        <v>212670</v>
      </c>
      <c r="E421" t="s">
        <v>928</v>
      </c>
      <c r="F421" t="s">
        <v>742</v>
      </c>
      <c r="G421" t="s">
        <v>953</v>
      </c>
      <c r="H421" t="s">
        <v>69</v>
      </c>
      <c r="I421" t="s">
        <v>1001</v>
      </c>
      <c r="K421" t="s">
        <v>3152</v>
      </c>
      <c r="L421" t="s">
        <v>742</v>
      </c>
      <c r="M421" t="s">
        <v>600</v>
      </c>
      <c r="O421" t="s">
        <v>3142</v>
      </c>
      <c r="T421" t="s">
        <v>1002</v>
      </c>
      <c r="U421" t="s">
        <v>931</v>
      </c>
      <c r="V421" t="s">
        <v>984</v>
      </c>
      <c r="W421" t="s">
        <v>956</v>
      </c>
    </row>
    <row r="422" spans="2:23" x14ac:dyDescent="0.35">
      <c r="B422" s="71"/>
      <c r="C422" s="404">
        <v>212910</v>
      </c>
      <c r="E422" t="s">
        <v>928</v>
      </c>
      <c r="F422" t="s">
        <v>742</v>
      </c>
      <c r="G422" t="s">
        <v>136</v>
      </c>
      <c r="H422" t="s">
        <v>69</v>
      </c>
      <c r="I422" t="s">
        <v>1003</v>
      </c>
      <c r="K422" t="s">
        <v>3152</v>
      </c>
      <c r="L422" t="s">
        <v>742</v>
      </c>
      <c r="M422" t="s">
        <v>192</v>
      </c>
      <c r="O422" t="s">
        <v>3142</v>
      </c>
      <c r="T422" t="s">
        <v>1004</v>
      </c>
      <c r="U422" t="s">
        <v>931</v>
      </c>
      <c r="V422" t="s">
        <v>984</v>
      </c>
      <c r="W422" t="s">
        <v>717</v>
      </c>
    </row>
    <row r="423" spans="2:23" x14ac:dyDescent="0.35">
      <c r="B423" s="71"/>
      <c r="C423" s="404">
        <v>213100</v>
      </c>
      <c r="E423" t="s">
        <v>928</v>
      </c>
      <c r="F423" t="s">
        <v>767</v>
      </c>
      <c r="G423" t="s">
        <v>68</v>
      </c>
      <c r="H423" t="s">
        <v>69</v>
      </c>
      <c r="I423" t="s">
        <v>1005</v>
      </c>
      <c r="K423" t="s">
        <v>3153</v>
      </c>
      <c r="L423" t="s">
        <v>767</v>
      </c>
      <c r="M423" t="s">
        <v>68</v>
      </c>
      <c r="O423" t="s">
        <v>3142</v>
      </c>
      <c r="T423" t="s">
        <v>1006</v>
      </c>
      <c r="U423" t="s">
        <v>931</v>
      </c>
      <c r="V423" t="s">
        <v>1007</v>
      </c>
      <c r="W423" t="s">
        <v>75</v>
      </c>
    </row>
    <row r="424" spans="2:23" x14ac:dyDescent="0.35">
      <c r="B424" s="71"/>
      <c r="C424" s="404">
        <v>213200</v>
      </c>
      <c r="E424" t="s">
        <v>928</v>
      </c>
      <c r="F424" t="s">
        <v>767</v>
      </c>
      <c r="G424" t="s">
        <v>78</v>
      </c>
      <c r="H424" t="s">
        <v>69</v>
      </c>
      <c r="I424" t="s">
        <v>1008</v>
      </c>
      <c r="K424" t="s">
        <v>3153</v>
      </c>
      <c r="L424" t="s">
        <v>767</v>
      </c>
      <c r="M424" t="s">
        <v>78</v>
      </c>
      <c r="O424" t="s">
        <v>3142</v>
      </c>
      <c r="T424" t="s">
        <v>1009</v>
      </c>
      <c r="U424" t="s">
        <v>931</v>
      </c>
      <c r="V424" t="s">
        <v>1007</v>
      </c>
      <c r="W424" t="s">
        <v>579</v>
      </c>
    </row>
    <row r="425" spans="2:23" x14ac:dyDescent="0.35">
      <c r="B425" s="71"/>
      <c r="C425" s="404">
        <v>213300</v>
      </c>
      <c r="E425" t="s">
        <v>928</v>
      </c>
      <c r="F425" t="s">
        <v>767</v>
      </c>
      <c r="G425" t="s">
        <v>91</v>
      </c>
      <c r="H425" t="s">
        <v>69</v>
      </c>
      <c r="I425" t="s">
        <v>1010</v>
      </c>
      <c r="K425" t="s">
        <v>3153</v>
      </c>
      <c r="L425" t="s">
        <v>767</v>
      </c>
      <c r="M425" t="s">
        <v>692</v>
      </c>
      <c r="O425" t="s">
        <v>3142</v>
      </c>
      <c r="T425" t="s">
        <v>1011</v>
      </c>
      <c r="U425" t="s">
        <v>931</v>
      </c>
      <c r="V425" t="s">
        <v>1007</v>
      </c>
      <c r="W425" t="s">
        <v>95</v>
      </c>
    </row>
    <row r="426" spans="2:23" x14ac:dyDescent="0.35">
      <c r="B426" s="71"/>
      <c r="C426" s="404">
        <v>213310</v>
      </c>
      <c r="E426" t="s">
        <v>928</v>
      </c>
      <c r="F426" t="s">
        <v>767</v>
      </c>
      <c r="G426" t="s">
        <v>96</v>
      </c>
      <c r="H426" t="s">
        <v>69</v>
      </c>
      <c r="I426" t="s">
        <v>1012</v>
      </c>
      <c r="K426" t="s">
        <v>3153</v>
      </c>
      <c r="L426" t="s">
        <v>767</v>
      </c>
      <c r="M426" t="s">
        <v>692</v>
      </c>
      <c r="O426" t="s">
        <v>3142</v>
      </c>
      <c r="T426" t="s">
        <v>1013</v>
      </c>
      <c r="U426" t="s">
        <v>931</v>
      </c>
      <c r="V426" t="s">
        <v>1007</v>
      </c>
      <c r="W426" t="s">
        <v>99</v>
      </c>
    </row>
    <row r="427" spans="2:23" x14ac:dyDescent="0.35">
      <c r="B427" s="71"/>
      <c r="C427" s="404">
        <v>213320</v>
      </c>
      <c r="E427" t="s">
        <v>928</v>
      </c>
      <c r="F427" t="s">
        <v>767</v>
      </c>
      <c r="G427" t="s">
        <v>100</v>
      </c>
      <c r="H427" t="s">
        <v>69</v>
      </c>
      <c r="I427" t="s">
        <v>1014</v>
      </c>
      <c r="K427" t="s">
        <v>3153</v>
      </c>
      <c r="L427" t="s">
        <v>767</v>
      </c>
      <c r="M427" t="s">
        <v>697</v>
      </c>
      <c r="O427" t="s">
        <v>3142</v>
      </c>
      <c r="T427" t="s">
        <v>1015</v>
      </c>
      <c r="U427" t="s">
        <v>931</v>
      </c>
      <c r="V427" t="s">
        <v>1007</v>
      </c>
      <c r="W427" t="s">
        <v>104</v>
      </c>
    </row>
    <row r="428" spans="2:23" x14ac:dyDescent="0.35">
      <c r="B428" s="71"/>
      <c r="C428" s="404">
        <v>213500</v>
      </c>
      <c r="E428" t="s">
        <v>928</v>
      </c>
      <c r="F428" t="s">
        <v>767</v>
      </c>
      <c r="G428" t="s">
        <v>113</v>
      </c>
      <c r="H428" t="s">
        <v>69</v>
      </c>
      <c r="I428" t="s">
        <v>1016</v>
      </c>
      <c r="K428" t="s">
        <v>3153</v>
      </c>
      <c r="L428" t="s">
        <v>767</v>
      </c>
      <c r="M428" t="s">
        <v>113</v>
      </c>
      <c r="O428" t="s">
        <v>3142</v>
      </c>
      <c r="T428" t="s">
        <v>1017</v>
      </c>
      <c r="U428" t="s">
        <v>931</v>
      </c>
      <c r="V428" t="s">
        <v>1007</v>
      </c>
      <c r="W428" t="s">
        <v>116</v>
      </c>
    </row>
    <row r="429" spans="2:23" x14ac:dyDescent="0.35">
      <c r="B429" s="71"/>
      <c r="C429" s="404">
        <v>213510</v>
      </c>
      <c r="E429" t="s">
        <v>928</v>
      </c>
      <c r="F429" t="s">
        <v>767</v>
      </c>
      <c r="G429" t="s">
        <v>117</v>
      </c>
      <c r="H429" t="s">
        <v>69</v>
      </c>
      <c r="I429" t="s">
        <v>1018</v>
      </c>
      <c r="K429" t="s">
        <v>3153</v>
      </c>
      <c r="L429" t="s">
        <v>767</v>
      </c>
      <c r="M429" t="s">
        <v>119</v>
      </c>
      <c r="O429" t="s">
        <v>3142</v>
      </c>
      <c r="T429" t="s">
        <v>1019</v>
      </c>
      <c r="U429" t="s">
        <v>931</v>
      </c>
      <c r="V429" t="s">
        <v>1007</v>
      </c>
      <c r="W429" t="s">
        <v>121</v>
      </c>
    </row>
    <row r="430" spans="2:23" x14ac:dyDescent="0.35">
      <c r="B430" s="71"/>
      <c r="C430" s="404">
        <v>213650</v>
      </c>
      <c r="E430" t="s">
        <v>928</v>
      </c>
      <c r="F430" t="s">
        <v>767</v>
      </c>
      <c r="G430" t="s">
        <v>945</v>
      </c>
      <c r="H430" t="s">
        <v>69</v>
      </c>
      <c r="I430" t="s">
        <v>1020</v>
      </c>
      <c r="K430" t="s">
        <v>3153</v>
      </c>
      <c r="L430" t="s">
        <v>767</v>
      </c>
      <c r="M430" t="s">
        <v>600</v>
      </c>
      <c r="O430" t="s">
        <v>3142</v>
      </c>
      <c r="T430" t="s">
        <v>1021</v>
      </c>
      <c r="U430" t="s">
        <v>931</v>
      </c>
      <c r="V430" t="s">
        <v>1007</v>
      </c>
      <c r="W430" t="s">
        <v>948</v>
      </c>
    </row>
    <row r="431" spans="2:23" x14ac:dyDescent="0.35">
      <c r="B431" s="71"/>
      <c r="C431" s="404">
        <v>213660</v>
      </c>
      <c r="E431" t="s">
        <v>928</v>
      </c>
      <c r="F431" t="s">
        <v>767</v>
      </c>
      <c r="G431" t="s">
        <v>949</v>
      </c>
      <c r="H431" t="s">
        <v>69</v>
      </c>
      <c r="I431" t="s">
        <v>1022</v>
      </c>
      <c r="K431" t="s">
        <v>3153</v>
      </c>
      <c r="L431" t="s">
        <v>767</v>
      </c>
      <c r="M431" t="s">
        <v>600</v>
      </c>
      <c r="O431" t="s">
        <v>3142</v>
      </c>
      <c r="T431" t="s">
        <v>1023</v>
      </c>
      <c r="U431" t="s">
        <v>931</v>
      </c>
      <c r="V431" t="s">
        <v>1007</v>
      </c>
      <c r="W431" t="s">
        <v>952</v>
      </c>
    </row>
    <row r="432" spans="2:23" x14ac:dyDescent="0.35">
      <c r="B432" s="71"/>
      <c r="C432" s="404">
        <v>213670</v>
      </c>
      <c r="E432" t="s">
        <v>928</v>
      </c>
      <c r="F432" t="s">
        <v>767</v>
      </c>
      <c r="G432" t="s">
        <v>953</v>
      </c>
      <c r="H432" t="s">
        <v>69</v>
      </c>
      <c r="I432" t="s">
        <v>1024</v>
      </c>
      <c r="K432" t="s">
        <v>3153</v>
      </c>
      <c r="L432" t="s">
        <v>767</v>
      </c>
      <c r="M432" t="s">
        <v>600</v>
      </c>
      <c r="O432" t="s">
        <v>3142</v>
      </c>
      <c r="T432" t="s">
        <v>1025</v>
      </c>
      <c r="U432" t="s">
        <v>931</v>
      </c>
      <c r="V432" t="s">
        <v>1007</v>
      </c>
      <c r="W432" t="s">
        <v>956</v>
      </c>
    </row>
    <row r="433" spans="2:23" x14ac:dyDescent="0.35">
      <c r="B433" s="71"/>
      <c r="C433" s="404">
        <v>213910</v>
      </c>
      <c r="E433" t="s">
        <v>928</v>
      </c>
      <c r="F433" t="s">
        <v>767</v>
      </c>
      <c r="G433" t="s">
        <v>136</v>
      </c>
      <c r="H433" t="s">
        <v>69</v>
      </c>
      <c r="I433" t="s">
        <v>1026</v>
      </c>
      <c r="K433" t="s">
        <v>3153</v>
      </c>
      <c r="L433" t="s">
        <v>767</v>
      </c>
      <c r="M433" t="s">
        <v>192</v>
      </c>
      <c r="O433" t="s">
        <v>3142</v>
      </c>
      <c r="T433" t="s">
        <v>1027</v>
      </c>
      <c r="U433" t="s">
        <v>931</v>
      </c>
      <c r="V433" t="s">
        <v>1007</v>
      </c>
      <c r="W433" t="s">
        <v>717</v>
      </c>
    </row>
    <row r="434" spans="2:23" x14ac:dyDescent="0.35">
      <c r="B434" s="71"/>
      <c r="C434" s="404">
        <v>214100</v>
      </c>
      <c r="E434" t="s">
        <v>928</v>
      </c>
      <c r="F434" t="s">
        <v>792</v>
      </c>
      <c r="G434" t="s">
        <v>68</v>
      </c>
      <c r="H434" t="s">
        <v>69</v>
      </c>
      <c r="I434" t="s">
        <v>1028</v>
      </c>
      <c r="K434" t="s">
        <v>794</v>
      </c>
      <c r="L434" t="s">
        <v>792</v>
      </c>
      <c r="M434" t="s">
        <v>68</v>
      </c>
      <c r="O434" t="s">
        <v>3142</v>
      </c>
      <c r="T434" t="s">
        <v>1029</v>
      </c>
      <c r="U434" t="s">
        <v>931</v>
      </c>
      <c r="V434" t="s">
        <v>1030</v>
      </c>
      <c r="W434" t="s">
        <v>75</v>
      </c>
    </row>
    <row r="435" spans="2:23" x14ac:dyDescent="0.35">
      <c r="B435" s="71"/>
      <c r="C435" s="404">
        <v>214200</v>
      </c>
      <c r="E435" t="s">
        <v>928</v>
      </c>
      <c r="F435" t="s">
        <v>792</v>
      </c>
      <c r="G435" t="s">
        <v>78</v>
      </c>
      <c r="H435" t="s">
        <v>69</v>
      </c>
      <c r="I435" t="s">
        <v>1031</v>
      </c>
      <c r="K435" t="s">
        <v>794</v>
      </c>
      <c r="L435" t="s">
        <v>792</v>
      </c>
      <c r="M435" t="s">
        <v>78</v>
      </c>
      <c r="O435" t="s">
        <v>3142</v>
      </c>
      <c r="T435" t="s">
        <v>1032</v>
      </c>
      <c r="U435" t="s">
        <v>931</v>
      </c>
      <c r="V435" t="s">
        <v>1030</v>
      </c>
      <c r="W435" t="s">
        <v>579</v>
      </c>
    </row>
    <row r="436" spans="2:23" x14ac:dyDescent="0.35">
      <c r="B436" s="71"/>
      <c r="C436" s="404">
        <v>214300</v>
      </c>
      <c r="E436" t="s">
        <v>928</v>
      </c>
      <c r="F436" t="s">
        <v>792</v>
      </c>
      <c r="G436" t="s">
        <v>91</v>
      </c>
      <c r="H436" t="s">
        <v>69</v>
      </c>
      <c r="I436" t="s">
        <v>1033</v>
      </c>
      <c r="K436" t="s">
        <v>794</v>
      </c>
      <c r="L436" t="s">
        <v>792</v>
      </c>
      <c r="M436" t="s">
        <v>692</v>
      </c>
      <c r="O436" t="s">
        <v>3142</v>
      </c>
      <c r="T436" t="s">
        <v>1034</v>
      </c>
      <c r="U436" t="s">
        <v>931</v>
      </c>
      <c r="V436" t="s">
        <v>1030</v>
      </c>
      <c r="W436" t="s">
        <v>95</v>
      </c>
    </row>
    <row r="437" spans="2:23" x14ac:dyDescent="0.35">
      <c r="B437" s="71"/>
      <c r="C437" s="404">
        <v>214310</v>
      </c>
      <c r="E437" t="s">
        <v>928</v>
      </c>
      <c r="F437" t="s">
        <v>792</v>
      </c>
      <c r="G437" t="s">
        <v>96</v>
      </c>
      <c r="H437" t="s">
        <v>69</v>
      </c>
      <c r="I437" t="s">
        <v>1035</v>
      </c>
      <c r="K437" t="s">
        <v>794</v>
      </c>
      <c r="L437" t="s">
        <v>792</v>
      </c>
      <c r="M437" t="s">
        <v>692</v>
      </c>
      <c r="O437" t="s">
        <v>3142</v>
      </c>
      <c r="T437" t="s">
        <v>1036</v>
      </c>
      <c r="U437" t="s">
        <v>931</v>
      </c>
      <c r="V437" t="s">
        <v>1030</v>
      </c>
      <c r="W437" t="s">
        <v>99</v>
      </c>
    </row>
    <row r="438" spans="2:23" x14ac:dyDescent="0.35">
      <c r="B438" s="71"/>
      <c r="C438" s="404">
        <v>214320</v>
      </c>
      <c r="E438" t="s">
        <v>928</v>
      </c>
      <c r="F438" t="s">
        <v>792</v>
      </c>
      <c r="G438" t="s">
        <v>100</v>
      </c>
      <c r="H438" t="s">
        <v>69</v>
      </c>
      <c r="I438" t="s">
        <v>1037</v>
      </c>
      <c r="K438" t="s">
        <v>794</v>
      </c>
      <c r="L438" t="s">
        <v>792</v>
      </c>
      <c r="M438" t="s">
        <v>697</v>
      </c>
      <c r="O438" t="s">
        <v>3142</v>
      </c>
      <c r="T438" t="s">
        <v>1038</v>
      </c>
      <c r="U438" t="s">
        <v>931</v>
      </c>
      <c r="V438" t="s">
        <v>1030</v>
      </c>
      <c r="W438" t="s">
        <v>104</v>
      </c>
    </row>
    <row r="439" spans="2:23" x14ac:dyDescent="0.35">
      <c r="B439" s="71"/>
      <c r="C439" s="404">
        <v>214500</v>
      </c>
      <c r="E439" t="s">
        <v>928</v>
      </c>
      <c r="F439" t="s">
        <v>792</v>
      </c>
      <c r="G439" t="s">
        <v>113</v>
      </c>
      <c r="H439" t="s">
        <v>69</v>
      </c>
      <c r="I439" t="s">
        <v>1039</v>
      </c>
      <c r="K439" t="s">
        <v>794</v>
      </c>
      <c r="L439" t="s">
        <v>792</v>
      </c>
      <c r="M439" t="s">
        <v>113</v>
      </c>
      <c r="O439" t="s">
        <v>3142</v>
      </c>
      <c r="T439" t="s">
        <v>1040</v>
      </c>
      <c r="U439" t="s">
        <v>931</v>
      </c>
      <c r="V439" t="s">
        <v>1030</v>
      </c>
      <c r="W439" t="s">
        <v>116</v>
      </c>
    </row>
    <row r="440" spans="2:23" x14ac:dyDescent="0.35">
      <c r="B440" s="71"/>
      <c r="C440" s="404">
        <v>214510</v>
      </c>
      <c r="E440" t="s">
        <v>928</v>
      </c>
      <c r="F440" t="s">
        <v>792</v>
      </c>
      <c r="G440" t="s">
        <v>117</v>
      </c>
      <c r="H440" t="s">
        <v>69</v>
      </c>
      <c r="I440" t="s">
        <v>1041</v>
      </c>
      <c r="K440" t="s">
        <v>794</v>
      </c>
      <c r="L440" t="s">
        <v>792</v>
      </c>
      <c r="M440" t="s">
        <v>119</v>
      </c>
      <c r="O440" t="s">
        <v>3142</v>
      </c>
      <c r="T440" t="s">
        <v>1042</v>
      </c>
      <c r="U440" t="s">
        <v>931</v>
      </c>
      <c r="V440" t="s">
        <v>1030</v>
      </c>
      <c r="W440" t="s">
        <v>121</v>
      </c>
    </row>
    <row r="441" spans="2:23" x14ac:dyDescent="0.35">
      <c r="B441" s="71"/>
      <c r="C441" s="404">
        <v>214650</v>
      </c>
      <c r="E441" t="s">
        <v>928</v>
      </c>
      <c r="F441" t="s">
        <v>792</v>
      </c>
      <c r="G441" t="s">
        <v>945</v>
      </c>
      <c r="H441" t="s">
        <v>69</v>
      </c>
      <c r="I441" t="s">
        <v>1043</v>
      </c>
      <c r="K441" t="s">
        <v>794</v>
      </c>
      <c r="L441" t="s">
        <v>792</v>
      </c>
      <c r="M441" t="s">
        <v>600</v>
      </c>
      <c r="O441" t="s">
        <v>3142</v>
      </c>
      <c r="T441" t="s">
        <v>1044</v>
      </c>
      <c r="U441" t="s">
        <v>931</v>
      </c>
      <c r="V441" t="s">
        <v>1030</v>
      </c>
      <c r="W441" t="s">
        <v>948</v>
      </c>
    </row>
    <row r="442" spans="2:23" x14ac:dyDescent="0.35">
      <c r="B442" s="71"/>
      <c r="C442" s="404">
        <v>214660</v>
      </c>
      <c r="E442" t="s">
        <v>928</v>
      </c>
      <c r="F442" t="s">
        <v>792</v>
      </c>
      <c r="G442" t="s">
        <v>949</v>
      </c>
      <c r="H442" t="s">
        <v>69</v>
      </c>
      <c r="I442" t="s">
        <v>1045</v>
      </c>
      <c r="K442" t="s">
        <v>794</v>
      </c>
      <c r="L442" t="s">
        <v>792</v>
      </c>
      <c r="M442" t="s">
        <v>600</v>
      </c>
      <c r="O442" t="s">
        <v>3142</v>
      </c>
      <c r="T442" t="s">
        <v>1046</v>
      </c>
      <c r="U442" t="s">
        <v>931</v>
      </c>
      <c r="V442" t="s">
        <v>1030</v>
      </c>
      <c r="W442" t="s">
        <v>952</v>
      </c>
    </row>
    <row r="443" spans="2:23" x14ac:dyDescent="0.35">
      <c r="B443" s="71"/>
      <c r="C443" s="404">
        <v>214670</v>
      </c>
      <c r="E443" t="s">
        <v>928</v>
      </c>
      <c r="F443" t="s">
        <v>792</v>
      </c>
      <c r="G443" t="s">
        <v>953</v>
      </c>
      <c r="H443" t="s">
        <v>69</v>
      </c>
      <c r="I443" t="s">
        <v>1047</v>
      </c>
      <c r="K443" t="s">
        <v>794</v>
      </c>
      <c r="L443" t="s">
        <v>792</v>
      </c>
      <c r="M443" t="s">
        <v>600</v>
      </c>
      <c r="O443" t="s">
        <v>3142</v>
      </c>
      <c r="T443" t="s">
        <v>1048</v>
      </c>
      <c r="U443" t="s">
        <v>931</v>
      </c>
      <c r="V443" t="s">
        <v>1030</v>
      </c>
      <c r="W443" t="s">
        <v>956</v>
      </c>
    </row>
    <row r="444" spans="2:23" x14ac:dyDescent="0.35">
      <c r="B444" s="71"/>
      <c r="C444" s="404">
        <v>214680</v>
      </c>
      <c r="E444" t="s">
        <v>928</v>
      </c>
      <c r="F444" t="s">
        <v>792</v>
      </c>
      <c r="G444" t="s">
        <v>815</v>
      </c>
      <c r="H444" t="s">
        <v>69</v>
      </c>
      <c r="I444" t="s">
        <v>1049</v>
      </c>
      <c r="K444" t="s">
        <v>794</v>
      </c>
      <c r="L444" t="s">
        <v>792</v>
      </c>
      <c r="M444" t="s">
        <v>817</v>
      </c>
      <c r="O444" t="s">
        <v>3142</v>
      </c>
      <c r="T444" t="s">
        <v>1050</v>
      </c>
      <c r="U444" t="s">
        <v>931</v>
      </c>
      <c r="V444" t="s">
        <v>1030</v>
      </c>
      <c r="W444" t="s">
        <v>821</v>
      </c>
    </row>
    <row r="445" spans="2:23" x14ac:dyDescent="0.35">
      <c r="B445" s="71"/>
      <c r="C445" s="404">
        <v>214910</v>
      </c>
      <c r="E445" t="s">
        <v>928</v>
      </c>
      <c r="F445" t="s">
        <v>792</v>
      </c>
      <c r="G445" t="s">
        <v>136</v>
      </c>
      <c r="H445" t="s">
        <v>69</v>
      </c>
      <c r="I445" t="s">
        <v>1051</v>
      </c>
      <c r="K445" t="s">
        <v>794</v>
      </c>
      <c r="L445" t="s">
        <v>792</v>
      </c>
      <c r="M445" t="s">
        <v>192</v>
      </c>
      <c r="O445" t="s">
        <v>3142</v>
      </c>
      <c r="T445" t="s">
        <v>1052</v>
      </c>
      <c r="U445" t="s">
        <v>931</v>
      </c>
      <c r="V445" t="s">
        <v>1030</v>
      </c>
      <c r="W445" t="s">
        <v>717</v>
      </c>
    </row>
    <row r="446" spans="2:23" x14ac:dyDescent="0.35">
      <c r="B446" s="71"/>
      <c r="C446" s="404">
        <v>215100</v>
      </c>
      <c r="E446" t="s">
        <v>928</v>
      </c>
      <c r="F446" t="s">
        <v>822</v>
      </c>
      <c r="G446" t="s">
        <v>68</v>
      </c>
      <c r="H446" t="s">
        <v>69</v>
      </c>
      <c r="I446" t="s">
        <v>1053</v>
      </c>
      <c r="K446" t="s">
        <v>824</v>
      </c>
      <c r="L446" t="s">
        <v>822</v>
      </c>
      <c r="M446" t="s">
        <v>68</v>
      </c>
      <c r="O446" t="s">
        <v>3142</v>
      </c>
      <c r="T446" t="s">
        <v>1054</v>
      </c>
      <c r="U446" t="s">
        <v>931</v>
      </c>
      <c r="V446" t="s">
        <v>1055</v>
      </c>
      <c r="W446" t="s">
        <v>75</v>
      </c>
    </row>
    <row r="447" spans="2:23" x14ac:dyDescent="0.35">
      <c r="B447" s="71"/>
      <c r="C447" s="404">
        <v>215200</v>
      </c>
      <c r="E447" t="s">
        <v>928</v>
      </c>
      <c r="F447" t="s">
        <v>822</v>
      </c>
      <c r="G447" t="s">
        <v>78</v>
      </c>
      <c r="H447" t="s">
        <v>69</v>
      </c>
      <c r="I447" t="s">
        <v>1056</v>
      </c>
      <c r="K447" t="s">
        <v>824</v>
      </c>
      <c r="L447" t="s">
        <v>822</v>
      </c>
      <c r="M447" t="s">
        <v>78</v>
      </c>
      <c r="O447" t="s">
        <v>3142</v>
      </c>
      <c r="T447" t="s">
        <v>1057</v>
      </c>
      <c r="U447" t="s">
        <v>931</v>
      </c>
      <c r="V447" t="s">
        <v>1055</v>
      </c>
      <c r="W447" t="s">
        <v>579</v>
      </c>
    </row>
    <row r="448" spans="2:23" x14ac:dyDescent="0.35">
      <c r="B448" s="71"/>
      <c r="C448" s="404">
        <v>215300</v>
      </c>
      <c r="E448" t="s">
        <v>928</v>
      </c>
      <c r="F448" t="s">
        <v>822</v>
      </c>
      <c r="G448" t="s">
        <v>91</v>
      </c>
      <c r="H448" t="s">
        <v>69</v>
      </c>
      <c r="I448" t="s">
        <v>1058</v>
      </c>
      <c r="K448" t="s">
        <v>824</v>
      </c>
      <c r="L448" t="s">
        <v>822</v>
      </c>
      <c r="M448" t="s">
        <v>692</v>
      </c>
      <c r="O448" t="s">
        <v>3142</v>
      </c>
      <c r="T448" t="s">
        <v>1059</v>
      </c>
      <c r="U448" t="s">
        <v>931</v>
      </c>
      <c r="V448" t="s">
        <v>1055</v>
      </c>
      <c r="W448" t="s">
        <v>95</v>
      </c>
    </row>
    <row r="449" spans="2:23" x14ac:dyDescent="0.35">
      <c r="B449" s="71"/>
      <c r="C449" s="404">
        <v>215310</v>
      </c>
      <c r="E449" t="s">
        <v>928</v>
      </c>
      <c r="F449" t="s">
        <v>822</v>
      </c>
      <c r="G449" t="s">
        <v>96</v>
      </c>
      <c r="H449" t="s">
        <v>69</v>
      </c>
      <c r="I449" t="s">
        <v>1060</v>
      </c>
      <c r="K449" t="s">
        <v>824</v>
      </c>
      <c r="L449" t="s">
        <v>822</v>
      </c>
      <c r="M449" t="s">
        <v>692</v>
      </c>
      <c r="O449" t="s">
        <v>3142</v>
      </c>
      <c r="T449" t="s">
        <v>1061</v>
      </c>
      <c r="U449" t="s">
        <v>931</v>
      </c>
      <c r="V449" t="s">
        <v>1055</v>
      </c>
      <c r="W449" t="s">
        <v>99</v>
      </c>
    </row>
    <row r="450" spans="2:23" x14ac:dyDescent="0.35">
      <c r="B450" s="71"/>
      <c r="C450" s="404">
        <v>215320</v>
      </c>
      <c r="E450" t="s">
        <v>928</v>
      </c>
      <c r="F450" t="s">
        <v>822</v>
      </c>
      <c r="G450" t="s">
        <v>100</v>
      </c>
      <c r="H450" t="s">
        <v>69</v>
      </c>
      <c r="I450" t="s">
        <v>1062</v>
      </c>
      <c r="K450" t="s">
        <v>824</v>
      </c>
      <c r="L450" t="s">
        <v>822</v>
      </c>
      <c r="M450" t="s">
        <v>697</v>
      </c>
      <c r="O450" t="s">
        <v>3142</v>
      </c>
      <c r="T450" t="s">
        <v>1063</v>
      </c>
      <c r="U450" t="s">
        <v>931</v>
      </c>
      <c r="V450" t="s">
        <v>1055</v>
      </c>
      <c r="W450" t="s">
        <v>104</v>
      </c>
    </row>
    <row r="451" spans="2:23" x14ac:dyDescent="0.35">
      <c r="B451" s="71"/>
      <c r="C451" s="404">
        <v>215500</v>
      </c>
      <c r="E451" t="s">
        <v>928</v>
      </c>
      <c r="F451" t="s">
        <v>822</v>
      </c>
      <c r="G451" t="s">
        <v>113</v>
      </c>
      <c r="H451" t="s">
        <v>69</v>
      </c>
      <c r="I451" t="s">
        <v>1064</v>
      </c>
      <c r="K451" t="s">
        <v>824</v>
      </c>
      <c r="L451" t="s">
        <v>822</v>
      </c>
      <c r="M451" t="s">
        <v>113</v>
      </c>
      <c r="O451" t="s">
        <v>3142</v>
      </c>
      <c r="T451" t="s">
        <v>1065</v>
      </c>
      <c r="U451" t="s">
        <v>931</v>
      </c>
      <c r="V451" t="s">
        <v>1055</v>
      </c>
      <c r="W451" t="s">
        <v>116</v>
      </c>
    </row>
    <row r="452" spans="2:23" x14ac:dyDescent="0.35">
      <c r="B452" s="71"/>
      <c r="C452" s="404">
        <v>215510</v>
      </c>
      <c r="E452" t="s">
        <v>928</v>
      </c>
      <c r="F452" t="s">
        <v>822</v>
      </c>
      <c r="G452" t="s">
        <v>117</v>
      </c>
      <c r="H452" t="s">
        <v>69</v>
      </c>
      <c r="I452" t="s">
        <v>1066</v>
      </c>
      <c r="K452" t="s">
        <v>824</v>
      </c>
      <c r="L452" t="s">
        <v>822</v>
      </c>
      <c r="M452" t="s">
        <v>119</v>
      </c>
      <c r="O452" t="s">
        <v>3142</v>
      </c>
      <c r="T452" t="s">
        <v>1067</v>
      </c>
      <c r="U452" t="s">
        <v>931</v>
      </c>
      <c r="V452" t="s">
        <v>1055</v>
      </c>
      <c r="W452" t="s">
        <v>121</v>
      </c>
    </row>
    <row r="453" spans="2:23" x14ac:dyDescent="0.35">
      <c r="B453" s="71"/>
      <c r="C453" s="404">
        <v>215650</v>
      </c>
      <c r="E453" t="s">
        <v>928</v>
      </c>
      <c r="F453" t="s">
        <v>822</v>
      </c>
      <c r="G453" t="s">
        <v>945</v>
      </c>
      <c r="H453" t="s">
        <v>69</v>
      </c>
      <c r="I453" t="s">
        <v>1068</v>
      </c>
      <c r="K453" t="s">
        <v>824</v>
      </c>
      <c r="L453" t="s">
        <v>822</v>
      </c>
      <c r="M453" t="s">
        <v>600</v>
      </c>
      <c r="O453" t="s">
        <v>3142</v>
      </c>
      <c r="T453" t="s">
        <v>1069</v>
      </c>
      <c r="U453" t="s">
        <v>931</v>
      </c>
      <c r="V453" t="s">
        <v>1055</v>
      </c>
      <c r="W453" t="s">
        <v>948</v>
      </c>
    </row>
    <row r="454" spans="2:23" x14ac:dyDescent="0.35">
      <c r="B454" s="71"/>
      <c r="C454" s="404">
        <v>215660</v>
      </c>
      <c r="E454" t="s">
        <v>928</v>
      </c>
      <c r="F454" t="s">
        <v>822</v>
      </c>
      <c r="G454" t="s">
        <v>949</v>
      </c>
      <c r="H454" t="s">
        <v>69</v>
      </c>
      <c r="I454" t="s">
        <v>1070</v>
      </c>
      <c r="K454" t="s">
        <v>824</v>
      </c>
      <c r="L454" t="s">
        <v>822</v>
      </c>
      <c r="M454" t="s">
        <v>600</v>
      </c>
      <c r="O454" t="s">
        <v>3142</v>
      </c>
      <c r="T454" t="s">
        <v>1071</v>
      </c>
      <c r="U454" t="s">
        <v>931</v>
      </c>
      <c r="V454" t="s">
        <v>1055</v>
      </c>
      <c r="W454" t="s">
        <v>952</v>
      </c>
    </row>
    <row r="455" spans="2:23" x14ac:dyDescent="0.35">
      <c r="B455" s="71"/>
      <c r="C455" s="404">
        <v>215670</v>
      </c>
      <c r="E455" t="s">
        <v>928</v>
      </c>
      <c r="F455" t="s">
        <v>822</v>
      </c>
      <c r="G455" t="s">
        <v>953</v>
      </c>
      <c r="H455" t="s">
        <v>69</v>
      </c>
      <c r="I455" t="s">
        <v>1072</v>
      </c>
      <c r="K455" t="s">
        <v>824</v>
      </c>
      <c r="L455" t="s">
        <v>822</v>
      </c>
      <c r="M455" t="s">
        <v>600</v>
      </c>
      <c r="O455" t="s">
        <v>3142</v>
      </c>
      <c r="T455" t="s">
        <v>1073</v>
      </c>
      <c r="U455" t="s">
        <v>931</v>
      </c>
      <c r="V455" t="s">
        <v>1055</v>
      </c>
      <c r="W455" t="s">
        <v>956</v>
      </c>
    </row>
    <row r="456" spans="2:23" x14ac:dyDescent="0.35">
      <c r="B456" s="71"/>
      <c r="C456" s="404">
        <v>215680</v>
      </c>
      <c r="E456" t="s">
        <v>928</v>
      </c>
      <c r="F456" t="s">
        <v>822</v>
      </c>
      <c r="G456" t="s">
        <v>815</v>
      </c>
      <c r="H456" t="s">
        <v>69</v>
      </c>
      <c r="I456" t="s">
        <v>1074</v>
      </c>
      <c r="K456" t="s">
        <v>824</v>
      </c>
      <c r="L456" t="s">
        <v>822</v>
      </c>
      <c r="M456" t="s">
        <v>817</v>
      </c>
      <c r="O456" t="s">
        <v>3142</v>
      </c>
      <c r="T456" t="s">
        <v>1075</v>
      </c>
      <c r="U456" t="s">
        <v>931</v>
      </c>
      <c r="V456" t="s">
        <v>1055</v>
      </c>
      <c r="W456" t="s">
        <v>821</v>
      </c>
    </row>
    <row r="457" spans="2:23" x14ac:dyDescent="0.35">
      <c r="B457" s="71"/>
      <c r="C457" s="404">
        <v>215910</v>
      </c>
      <c r="E457" t="s">
        <v>928</v>
      </c>
      <c r="F457" t="s">
        <v>822</v>
      </c>
      <c r="G457" t="s">
        <v>136</v>
      </c>
      <c r="H457" t="s">
        <v>69</v>
      </c>
      <c r="I457" t="s">
        <v>1076</v>
      </c>
      <c r="K457" t="s">
        <v>824</v>
      </c>
      <c r="L457" t="s">
        <v>822</v>
      </c>
      <c r="M457" t="s">
        <v>192</v>
      </c>
      <c r="O457" t="s">
        <v>3142</v>
      </c>
      <c r="T457" t="s">
        <v>1077</v>
      </c>
      <c r="U457" t="s">
        <v>931</v>
      </c>
      <c r="V457" t="s">
        <v>1055</v>
      </c>
      <c r="W457" t="s">
        <v>717</v>
      </c>
    </row>
    <row r="458" spans="2:23" x14ac:dyDescent="0.35">
      <c r="B458" s="71"/>
      <c r="C458" s="404">
        <v>216100</v>
      </c>
      <c r="E458" t="s">
        <v>928</v>
      </c>
      <c r="F458" t="s">
        <v>849</v>
      </c>
      <c r="G458" t="s">
        <v>68</v>
      </c>
      <c r="H458" t="s">
        <v>69</v>
      </c>
      <c r="I458" t="s">
        <v>1078</v>
      </c>
      <c r="K458" t="s">
        <v>1235</v>
      </c>
      <c r="L458" t="s">
        <v>849</v>
      </c>
      <c r="M458" t="s">
        <v>68</v>
      </c>
      <c r="O458" t="s">
        <v>3142</v>
      </c>
      <c r="T458" t="s">
        <v>1079</v>
      </c>
      <c r="U458" t="s">
        <v>931</v>
      </c>
      <c r="V458" t="s">
        <v>1080</v>
      </c>
      <c r="W458" t="s">
        <v>75</v>
      </c>
    </row>
    <row r="459" spans="2:23" x14ac:dyDescent="0.35">
      <c r="B459" s="71"/>
      <c r="C459" s="404">
        <v>216200</v>
      </c>
      <c r="E459" t="s">
        <v>928</v>
      </c>
      <c r="F459" t="s">
        <v>849</v>
      </c>
      <c r="G459" t="s">
        <v>78</v>
      </c>
      <c r="H459" t="s">
        <v>69</v>
      </c>
      <c r="I459" t="s">
        <v>1081</v>
      </c>
      <c r="K459" t="s">
        <v>1235</v>
      </c>
      <c r="L459" t="s">
        <v>849</v>
      </c>
      <c r="M459" t="s">
        <v>78</v>
      </c>
      <c r="O459" t="s">
        <v>3142</v>
      </c>
      <c r="T459" t="s">
        <v>1082</v>
      </c>
      <c r="U459" t="s">
        <v>931</v>
      </c>
      <c r="V459" t="s">
        <v>1080</v>
      </c>
      <c r="W459" t="s">
        <v>579</v>
      </c>
    </row>
    <row r="460" spans="2:23" x14ac:dyDescent="0.35">
      <c r="B460" s="71"/>
      <c r="C460" s="404">
        <v>216300</v>
      </c>
      <c r="E460" t="s">
        <v>928</v>
      </c>
      <c r="F460" t="s">
        <v>849</v>
      </c>
      <c r="G460" t="s">
        <v>91</v>
      </c>
      <c r="H460" t="s">
        <v>69</v>
      </c>
      <c r="I460" t="s">
        <v>1083</v>
      </c>
      <c r="K460" t="s">
        <v>1235</v>
      </c>
      <c r="L460" t="s">
        <v>849</v>
      </c>
      <c r="M460" t="s">
        <v>692</v>
      </c>
      <c r="O460" t="s">
        <v>3142</v>
      </c>
      <c r="T460" t="s">
        <v>1084</v>
      </c>
      <c r="U460" t="s">
        <v>931</v>
      </c>
      <c r="V460" t="s">
        <v>1080</v>
      </c>
      <c r="W460" t="s">
        <v>95</v>
      </c>
    </row>
    <row r="461" spans="2:23" x14ac:dyDescent="0.35">
      <c r="B461" s="71"/>
      <c r="C461" s="404">
        <v>216310</v>
      </c>
      <c r="E461" t="s">
        <v>928</v>
      </c>
      <c r="F461" t="s">
        <v>849</v>
      </c>
      <c r="G461" t="s">
        <v>96</v>
      </c>
      <c r="H461" t="s">
        <v>69</v>
      </c>
      <c r="I461" t="s">
        <v>1085</v>
      </c>
      <c r="K461" t="s">
        <v>1235</v>
      </c>
      <c r="L461" t="s">
        <v>849</v>
      </c>
      <c r="M461" t="s">
        <v>692</v>
      </c>
      <c r="O461" t="s">
        <v>3142</v>
      </c>
      <c r="T461" t="s">
        <v>1086</v>
      </c>
      <c r="U461" t="s">
        <v>931</v>
      </c>
      <c r="V461" t="s">
        <v>1080</v>
      </c>
      <c r="W461" t="s">
        <v>99</v>
      </c>
    </row>
    <row r="462" spans="2:23" x14ac:dyDescent="0.35">
      <c r="B462" s="71"/>
      <c r="C462" s="404">
        <v>216320</v>
      </c>
      <c r="E462" t="s">
        <v>928</v>
      </c>
      <c r="F462" t="s">
        <v>849</v>
      </c>
      <c r="G462" t="s">
        <v>100</v>
      </c>
      <c r="H462" t="s">
        <v>69</v>
      </c>
      <c r="I462" t="s">
        <v>1087</v>
      </c>
      <c r="K462" t="s">
        <v>1235</v>
      </c>
      <c r="L462" t="s">
        <v>849</v>
      </c>
      <c r="M462" t="s">
        <v>697</v>
      </c>
      <c r="O462" t="s">
        <v>3142</v>
      </c>
      <c r="T462" t="s">
        <v>1088</v>
      </c>
      <c r="U462" t="s">
        <v>931</v>
      </c>
      <c r="V462" t="s">
        <v>1080</v>
      </c>
      <c r="W462" t="s">
        <v>104</v>
      </c>
    </row>
    <row r="463" spans="2:23" x14ac:dyDescent="0.35">
      <c r="B463" s="71"/>
      <c r="C463" s="404">
        <v>216500</v>
      </c>
      <c r="E463" t="s">
        <v>928</v>
      </c>
      <c r="F463" t="s">
        <v>849</v>
      </c>
      <c r="G463" t="s">
        <v>113</v>
      </c>
      <c r="H463" t="s">
        <v>69</v>
      </c>
      <c r="I463" t="s">
        <v>1089</v>
      </c>
      <c r="K463" t="s">
        <v>1235</v>
      </c>
      <c r="L463" t="s">
        <v>849</v>
      </c>
      <c r="M463" t="s">
        <v>113</v>
      </c>
      <c r="O463" t="s">
        <v>3142</v>
      </c>
      <c r="T463" t="s">
        <v>1090</v>
      </c>
      <c r="U463" t="s">
        <v>931</v>
      </c>
      <c r="V463" t="s">
        <v>1080</v>
      </c>
      <c r="W463" t="s">
        <v>116</v>
      </c>
    </row>
    <row r="464" spans="2:23" x14ac:dyDescent="0.35">
      <c r="B464" s="71"/>
      <c r="C464" s="404">
        <v>216510</v>
      </c>
      <c r="E464" t="s">
        <v>928</v>
      </c>
      <c r="F464" t="s">
        <v>849</v>
      </c>
      <c r="G464" t="s">
        <v>117</v>
      </c>
      <c r="H464" t="s">
        <v>69</v>
      </c>
      <c r="I464" t="s">
        <v>1091</v>
      </c>
      <c r="K464" t="s">
        <v>1235</v>
      </c>
      <c r="L464" t="s">
        <v>849</v>
      </c>
      <c r="M464" t="s">
        <v>119</v>
      </c>
      <c r="O464" t="s">
        <v>3142</v>
      </c>
      <c r="T464" t="s">
        <v>1092</v>
      </c>
      <c r="U464" t="s">
        <v>931</v>
      </c>
      <c r="V464" t="s">
        <v>1080</v>
      </c>
      <c r="W464" t="s">
        <v>121</v>
      </c>
    </row>
    <row r="465" spans="2:23" x14ac:dyDescent="0.35">
      <c r="B465" s="71"/>
      <c r="C465" s="404">
        <v>216650</v>
      </c>
      <c r="E465" t="s">
        <v>928</v>
      </c>
      <c r="F465" t="s">
        <v>849</v>
      </c>
      <c r="G465" t="s">
        <v>945</v>
      </c>
      <c r="H465" t="s">
        <v>69</v>
      </c>
      <c r="I465" t="s">
        <v>1093</v>
      </c>
      <c r="K465" t="s">
        <v>1235</v>
      </c>
      <c r="L465" t="s">
        <v>849</v>
      </c>
      <c r="M465" t="s">
        <v>600</v>
      </c>
      <c r="O465" t="s">
        <v>3142</v>
      </c>
      <c r="T465" t="s">
        <v>1094</v>
      </c>
      <c r="U465" t="s">
        <v>931</v>
      </c>
      <c r="V465" t="s">
        <v>1080</v>
      </c>
      <c r="W465" t="s">
        <v>948</v>
      </c>
    </row>
    <row r="466" spans="2:23" x14ac:dyDescent="0.35">
      <c r="B466" s="71"/>
      <c r="C466" s="404">
        <v>216660</v>
      </c>
      <c r="E466" t="s">
        <v>928</v>
      </c>
      <c r="F466" t="s">
        <v>849</v>
      </c>
      <c r="G466" t="s">
        <v>949</v>
      </c>
      <c r="H466" t="s">
        <v>69</v>
      </c>
      <c r="I466" t="s">
        <v>1095</v>
      </c>
      <c r="K466" t="s">
        <v>1235</v>
      </c>
      <c r="L466" t="s">
        <v>849</v>
      </c>
      <c r="M466" t="s">
        <v>600</v>
      </c>
      <c r="O466" t="s">
        <v>3142</v>
      </c>
      <c r="T466" t="s">
        <v>1096</v>
      </c>
      <c r="U466" t="s">
        <v>931</v>
      </c>
      <c r="V466" t="s">
        <v>1080</v>
      </c>
      <c r="W466" t="s">
        <v>952</v>
      </c>
    </row>
    <row r="467" spans="2:23" x14ac:dyDescent="0.35">
      <c r="B467" s="71"/>
      <c r="C467" s="404">
        <v>216670</v>
      </c>
      <c r="E467" t="s">
        <v>928</v>
      </c>
      <c r="F467" t="s">
        <v>849</v>
      </c>
      <c r="G467" t="s">
        <v>953</v>
      </c>
      <c r="H467" t="s">
        <v>69</v>
      </c>
      <c r="I467" t="s">
        <v>1097</v>
      </c>
      <c r="K467" t="s">
        <v>1235</v>
      </c>
      <c r="L467" t="s">
        <v>849</v>
      </c>
      <c r="M467" t="s">
        <v>600</v>
      </c>
      <c r="O467" t="s">
        <v>3142</v>
      </c>
      <c r="T467" t="s">
        <v>1098</v>
      </c>
      <c r="U467" t="s">
        <v>931</v>
      </c>
      <c r="V467" t="s">
        <v>1080</v>
      </c>
      <c r="W467" t="s">
        <v>956</v>
      </c>
    </row>
    <row r="468" spans="2:23" x14ac:dyDescent="0.35">
      <c r="B468" s="71"/>
      <c r="C468" s="404">
        <v>216680</v>
      </c>
      <c r="E468" t="s">
        <v>928</v>
      </c>
      <c r="F468" t="s">
        <v>849</v>
      </c>
      <c r="G468" t="s">
        <v>815</v>
      </c>
      <c r="H468" t="s">
        <v>69</v>
      </c>
      <c r="I468" t="s">
        <v>1099</v>
      </c>
      <c r="K468" t="s">
        <v>1235</v>
      </c>
      <c r="L468" t="s">
        <v>849</v>
      </c>
      <c r="M468" t="s">
        <v>817</v>
      </c>
      <c r="O468" t="s">
        <v>3142</v>
      </c>
      <c r="T468" t="s">
        <v>1100</v>
      </c>
      <c r="U468" t="s">
        <v>931</v>
      </c>
      <c r="V468" t="s">
        <v>1080</v>
      </c>
      <c r="W468" t="s">
        <v>821</v>
      </c>
    </row>
    <row r="469" spans="2:23" x14ac:dyDescent="0.35">
      <c r="B469" s="71"/>
      <c r="C469" s="404">
        <v>216910</v>
      </c>
      <c r="E469" t="s">
        <v>928</v>
      </c>
      <c r="F469" t="s">
        <v>849</v>
      </c>
      <c r="G469" t="s">
        <v>136</v>
      </c>
      <c r="H469" t="s">
        <v>69</v>
      </c>
      <c r="I469" t="s">
        <v>1101</v>
      </c>
      <c r="K469" t="s">
        <v>1235</v>
      </c>
      <c r="L469" t="s">
        <v>849</v>
      </c>
      <c r="M469" t="s">
        <v>192</v>
      </c>
      <c r="O469" t="s">
        <v>3142</v>
      </c>
      <c r="T469" t="s">
        <v>1102</v>
      </c>
      <c r="U469" t="s">
        <v>931</v>
      </c>
      <c r="V469" t="s">
        <v>1080</v>
      </c>
      <c r="W469" t="s">
        <v>717</v>
      </c>
    </row>
    <row r="470" spans="2:23" x14ac:dyDescent="0.35">
      <c r="B470" s="71"/>
      <c r="C470" s="404">
        <v>217100</v>
      </c>
      <c r="E470" t="s">
        <v>928</v>
      </c>
      <c r="F470" t="s">
        <v>876</v>
      </c>
      <c r="G470" t="s">
        <v>68</v>
      </c>
      <c r="H470" t="s">
        <v>69</v>
      </c>
      <c r="I470" t="s">
        <v>1103</v>
      </c>
      <c r="K470" t="s">
        <v>824</v>
      </c>
      <c r="L470" t="s">
        <v>876</v>
      </c>
      <c r="M470" t="s">
        <v>68</v>
      </c>
      <c r="O470" t="s">
        <v>3142</v>
      </c>
      <c r="T470" t="s">
        <v>1104</v>
      </c>
      <c r="U470" t="s">
        <v>931</v>
      </c>
      <c r="V470" t="s">
        <v>1105</v>
      </c>
      <c r="W470" t="s">
        <v>75</v>
      </c>
    </row>
    <row r="471" spans="2:23" x14ac:dyDescent="0.35">
      <c r="B471" s="71"/>
      <c r="C471" s="404">
        <v>217200</v>
      </c>
      <c r="E471" t="s">
        <v>928</v>
      </c>
      <c r="F471" t="s">
        <v>876</v>
      </c>
      <c r="G471" t="s">
        <v>78</v>
      </c>
      <c r="H471" t="s">
        <v>69</v>
      </c>
      <c r="I471" t="s">
        <v>1106</v>
      </c>
      <c r="K471" t="s">
        <v>824</v>
      </c>
      <c r="L471" t="s">
        <v>876</v>
      </c>
      <c r="M471" t="s">
        <v>78</v>
      </c>
      <c r="O471" t="s">
        <v>3142</v>
      </c>
      <c r="T471" t="s">
        <v>1107</v>
      </c>
      <c r="U471" t="s">
        <v>931</v>
      </c>
      <c r="V471" t="s">
        <v>1105</v>
      </c>
      <c r="W471" t="s">
        <v>579</v>
      </c>
    </row>
    <row r="472" spans="2:23" x14ac:dyDescent="0.35">
      <c r="B472" s="71"/>
      <c r="C472" s="404">
        <v>217300</v>
      </c>
      <c r="E472" t="s">
        <v>928</v>
      </c>
      <c r="F472" t="s">
        <v>876</v>
      </c>
      <c r="G472" t="s">
        <v>91</v>
      </c>
      <c r="H472" t="s">
        <v>69</v>
      </c>
      <c r="I472" t="s">
        <v>1108</v>
      </c>
      <c r="K472" t="s">
        <v>824</v>
      </c>
      <c r="L472" t="s">
        <v>876</v>
      </c>
      <c r="M472" t="s">
        <v>692</v>
      </c>
      <c r="O472" t="s">
        <v>3142</v>
      </c>
      <c r="T472" t="s">
        <v>1109</v>
      </c>
      <c r="U472" t="s">
        <v>931</v>
      </c>
      <c r="V472" t="s">
        <v>1105</v>
      </c>
      <c r="W472" t="s">
        <v>95</v>
      </c>
    </row>
    <row r="473" spans="2:23" x14ac:dyDescent="0.35">
      <c r="B473" s="71"/>
      <c r="C473" s="404">
        <v>217310</v>
      </c>
      <c r="E473" t="s">
        <v>928</v>
      </c>
      <c r="F473" t="s">
        <v>876</v>
      </c>
      <c r="G473" t="s">
        <v>96</v>
      </c>
      <c r="H473" t="s">
        <v>69</v>
      </c>
      <c r="I473" t="s">
        <v>1110</v>
      </c>
      <c r="K473" t="s">
        <v>824</v>
      </c>
      <c r="L473" t="s">
        <v>876</v>
      </c>
      <c r="M473" t="s">
        <v>692</v>
      </c>
      <c r="O473" t="s">
        <v>3142</v>
      </c>
      <c r="T473" t="s">
        <v>1111</v>
      </c>
      <c r="U473" t="s">
        <v>931</v>
      </c>
      <c r="V473" t="s">
        <v>1105</v>
      </c>
      <c r="W473" t="s">
        <v>99</v>
      </c>
    </row>
    <row r="474" spans="2:23" x14ac:dyDescent="0.35">
      <c r="B474" s="71"/>
      <c r="C474" s="404">
        <v>217320</v>
      </c>
      <c r="E474" t="s">
        <v>928</v>
      </c>
      <c r="F474" t="s">
        <v>876</v>
      </c>
      <c r="G474" t="s">
        <v>100</v>
      </c>
      <c r="H474" t="s">
        <v>69</v>
      </c>
      <c r="I474" t="s">
        <v>1112</v>
      </c>
      <c r="K474" t="s">
        <v>824</v>
      </c>
      <c r="L474" t="s">
        <v>876</v>
      </c>
      <c r="M474" t="s">
        <v>697</v>
      </c>
      <c r="O474" t="s">
        <v>3142</v>
      </c>
      <c r="T474" t="s">
        <v>1113</v>
      </c>
      <c r="U474" t="s">
        <v>931</v>
      </c>
      <c r="V474" t="s">
        <v>1105</v>
      </c>
      <c r="W474" t="s">
        <v>104</v>
      </c>
    </row>
    <row r="475" spans="2:23" x14ac:dyDescent="0.35">
      <c r="B475" s="71"/>
      <c r="C475" s="404">
        <v>217500</v>
      </c>
      <c r="E475" t="s">
        <v>928</v>
      </c>
      <c r="F475" t="s">
        <v>876</v>
      </c>
      <c r="G475" t="s">
        <v>113</v>
      </c>
      <c r="H475" t="s">
        <v>69</v>
      </c>
      <c r="I475" t="s">
        <v>1114</v>
      </c>
      <c r="K475" t="s">
        <v>824</v>
      </c>
      <c r="L475" t="s">
        <v>876</v>
      </c>
      <c r="M475" t="s">
        <v>113</v>
      </c>
      <c r="O475" t="s">
        <v>3142</v>
      </c>
      <c r="T475" t="s">
        <v>1115</v>
      </c>
      <c r="U475" t="s">
        <v>931</v>
      </c>
      <c r="V475" t="s">
        <v>1105</v>
      </c>
      <c r="W475" t="s">
        <v>116</v>
      </c>
    </row>
    <row r="476" spans="2:23" x14ac:dyDescent="0.35">
      <c r="B476" s="71"/>
      <c r="C476" s="404">
        <v>217510</v>
      </c>
      <c r="E476" t="s">
        <v>928</v>
      </c>
      <c r="F476" t="s">
        <v>876</v>
      </c>
      <c r="G476" t="s">
        <v>117</v>
      </c>
      <c r="H476" t="s">
        <v>69</v>
      </c>
      <c r="I476" t="s">
        <v>1116</v>
      </c>
      <c r="K476" t="s">
        <v>824</v>
      </c>
      <c r="L476" t="s">
        <v>876</v>
      </c>
      <c r="M476" t="s">
        <v>119</v>
      </c>
      <c r="O476" t="s">
        <v>3142</v>
      </c>
      <c r="T476" t="s">
        <v>1117</v>
      </c>
      <c r="U476" t="s">
        <v>931</v>
      </c>
      <c r="V476" t="s">
        <v>1105</v>
      </c>
      <c r="W476" t="s">
        <v>121</v>
      </c>
    </row>
    <row r="477" spans="2:23" x14ac:dyDescent="0.35">
      <c r="B477" s="71"/>
      <c r="C477" s="404">
        <v>217650</v>
      </c>
      <c r="E477" t="s">
        <v>928</v>
      </c>
      <c r="F477" t="s">
        <v>876</v>
      </c>
      <c r="G477" t="s">
        <v>945</v>
      </c>
      <c r="H477" t="s">
        <v>69</v>
      </c>
      <c r="I477" t="s">
        <v>1118</v>
      </c>
      <c r="K477" t="s">
        <v>824</v>
      </c>
      <c r="L477" t="s">
        <v>876</v>
      </c>
      <c r="M477" t="s">
        <v>600</v>
      </c>
      <c r="O477" t="s">
        <v>3142</v>
      </c>
      <c r="T477" t="s">
        <v>1119</v>
      </c>
      <c r="U477" t="s">
        <v>931</v>
      </c>
      <c r="V477" t="s">
        <v>1105</v>
      </c>
      <c r="W477" t="s">
        <v>948</v>
      </c>
    </row>
    <row r="478" spans="2:23" x14ac:dyDescent="0.35">
      <c r="B478" s="71"/>
      <c r="C478" s="404">
        <v>217660</v>
      </c>
      <c r="E478" t="s">
        <v>928</v>
      </c>
      <c r="F478" t="s">
        <v>876</v>
      </c>
      <c r="G478" t="s">
        <v>949</v>
      </c>
      <c r="H478" t="s">
        <v>69</v>
      </c>
      <c r="I478" t="s">
        <v>1120</v>
      </c>
      <c r="K478" t="s">
        <v>824</v>
      </c>
      <c r="L478" t="s">
        <v>876</v>
      </c>
      <c r="M478" t="s">
        <v>600</v>
      </c>
      <c r="O478" t="s">
        <v>3142</v>
      </c>
      <c r="T478" t="s">
        <v>1121</v>
      </c>
      <c r="U478" t="s">
        <v>931</v>
      </c>
      <c r="V478" t="s">
        <v>1105</v>
      </c>
      <c r="W478" t="s">
        <v>952</v>
      </c>
    </row>
    <row r="479" spans="2:23" x14ac:dyDescent="0.35">
      <c r="B479" s="71"/>
      <c r="C479" s="404">
        <v>217670</v>
      </c>
      <c r="E479" t="s">
        <v>928</v>
      </c>
      <c r="F479" t="s">
        <v>876</v>
      </c>
      <c r="G479" t="s">
        <v>953</v>
      </c>
      <c r="H479" t="s">
        <v>69</v>
      </c>
      <c r="I479" t="s">
        <v>1122</v>
      </c>
      <c r="K479" t="s">
        <v>824</v>
      </c>
      <c r="L479" t="s">
        <v>876</v>
      </c>
      <c r="M479" t="s">
        <v>600</v>
      </c>
      <c r="O479" t="s">
        <v>3142</v>
      </c>
      <c r="T479" t="s">
        <v>1123</v>
      </c>
      <c r="U479" t="s">
        <v>931</v>
      </c>
      <c r="V479" t="s">
        <v>1105</v>
      </c>
      <c r="W479" t="s">
        <v>956</v>
      </c>
    </row>
    <row r="480" spans="2:23" x14ac:dyDescent="0.35">
      <c r="B480" s="71"/>
      <c r="C480" s="404">
        <v>217680</v>
      </c>
      <c r="E480" t="s">
        <v>928</v>
      </c>
      <c r="F480" t="s">
        <v>876</v>
      </c>
      <c r="G480" t="s">
        <v>815</v>
      </c>
      <c r="H480" t="s">
        <v>69</v>
      </c>
      <c r="I480" t="s">
        <v>1124</v>
      </c>
      <c r="K480" t="s">
        <v>824</v>
      </c>
      <c r="L480" t="s">
        <v>876</v>
      </c>
      <c r="M480" t="s">
        <v>817</v>
      </c>
      <c r="O480" t="s">
        <v>3142</v>
      </c>
      <c r="T480" t="s">
        <v>1125</v>
      </c>
      <c r="U480" t="s">
        <v>931</v>
      </c>
      <c r="V480" t="s">
        <v>1105</v>
      </c>
      <c r="W480" t="s">
        <v>821</v>
      </c>
    </row>
    <row r="481" spans="2:23" x14ac:dyDescent="0.35">
      <c r="B481" s="71"/>
      <c r="C481" s="404">
        <v>217910</v>
      </c>
      <c r="E481" t="s">
        <v>928</v>
      </c>
      <c r="F481" t="s">
        <v>876</v>
      </c>
      <c r="G481" t="s">
        <v>136</v>
      </c>
      <c r="H481" t="s">
        <v>69</v>
      </c>
      <c r="I481" t="s">
        <v>1126</v>
      </c>
      <c r="K481" t="s">
        <v>824</v>
      </c>
      <c r="L481" t="s">
        <v>876</v>
      </c>
      <c r="M481" t="s">
        <v>192</v>
      </c>
      <c r="O481" t="s">
        <v>3142</v>
      </c>
      <c r="T481" t="s">
        <v>1127</v>
      </c>
      <c r="U481" t="s">
        <v>931</v>
      </c>
      <c r="V481" t="s">
        <v>1105</v>
      </c>
      <c r="W481" t="s">
        <v>717</v>
      </c>
    </row>
    <row r="482" spans="2:23" x14ac:dyDescent="0.35">
      <c r="B482" s="71"/>
      <c r="C482" s="404">
        <v>218100</v>
      </c>
      <c r="E482" t="s">
        <v>928</v>
      </c>
      <c r="F482" t="s">
        <v>902</v>
      </c>
      <c r="G482" t="s">
        <v>68</v>
      </c>
      <c r="H482" t="s">
        <v>69</v>
      </c>
      <c r="I482" t="s">
        <v>1128</v>
      </c>
      <c r="K482" t="s">
        <v>851</v>
      </c>
      <c r="L482" t="s">
        <v>902</v>
      </c>
      <c r="M482" t="s">
        <v>68</v>
      </c>
      <c r="O482" t="s">
        <v>3142</v>
      </c>
      <c r="T482" t="s">
        <v>1129</v>
      </c>
      <c r="U482" t="s">
        <v>931</v>
      </c>
      <c r="V482" t="s">
        <v>1130</v>
      </c>
      <c r="W482" t="s">
        <v>75</v>
      </c>
    </row>
    <row r="483" spans="2:23" x14ac:dyDescent="0.35">
      <c r="B483" s="71"/>
      <c r="C483" s="404">
        <v>218200</v>
      </c>
      <c r="E483" t="s">
        <v>928</v>
      </c>
      <c r="F483" t="s">
        <v>902</v>
      </c>
      <c r="G483" t="s">
        <v>78</v>
      </c>
      <c r="H483" t="s">
        <v>69</v>
      </c>
      <c r="I483" t="s">
        <v>1131</v>
      </c>
      <c r="K483" t="s">
        <v>851</v>
      </c>
      <c r="L483" t="s">
        <v>902</v>
      </c>
      <c r="M483" t="s">
        <v>78</v>
      </c>
      <c r="O483" t="s">
        <v>3142</v>
      </c>
      <c r="T483" t="s">
        <v>1132</v>
      </c>
      <c r="U483" t="s">
        <v>931</v>
      </c>
      <c r="V483" t="s">
        <v>1130</v>
      </c>
      <c r="W483" t="s">
        <v>579</v>
      </c>
    </row>
    <row r="484" spans="2:23" x14ac:dyDescent="0.35">
      <c r="B484" s="71"/>
      <c r="C484" s="404">
        <v>218300</v>
      </c>
      <c r="E484" t="s">
        <v>928</v>
      </c>
      <c r="F484" t="s">
        <v>902</v>
      </c>
      <c r="G484" t="s">
        <v>91</v>
      </c>
      <c r="H484" t="s">
        <v>69</v>
      </c>
      <c r="I484" t="s">
        <v>1133</v>
      </c>
      <c r="K484" t="s">
        <v>851</v>
      </c>
      <c r="L484" t="s">
        <v>902</v>
      </c>
      <c r="M484" t="s">
        <v>692</v>
      </c>
      <c r="O484" t="s">
        <v>3142</v>
      </c>
      <c r="T484" t="s">
        <v>1134</v>
      </c>
      <c r="U484" t="s">
        <v>931</v>
      </c>
      <c r="V484" t="s">
        <v>1130</v>
      </c>
      <c r="W484" t="s">
        <v>95</v>
      </c>
    </row>
    <row r="485" spans="2:23" x14ac:dyDescent="0.35">
      <c r="B485" s="71"/>
      <c r="C485" s="404">
        <v>218310</v>
      </c>
      <c r="E485" t="s">
        <v>928</v>
      </c>
      <c r="F485" t="s">
        <v>902</v>
      </c>
      <c r="G485" t="s">
        <v>96</v>
      </c>
      <c r="H485" t="s">
        <v>69</v>
      </c>
      <c r="I485" t="s">
        <v>1135</v>
      </c>
      <c r="K485" t="s">
        <v>851</v>
      </c>
      <c r="L485" t="s">
        <v>902</v>
      </c>
      <c r="M485" t="s">
        <v>692</v>
      </c>
      <c r="O485" t="s">
        <v>3142</v>
      </c>
      <c r="T485" t="s">
        <v>1136</v>
      </c>
      <c r="U485" t="s">
        <v>931</v>
      </c>
      <c r="V485" t="s">
        <v>1130</v>
      </c>
      <c r="W485" t="s">
        <v>99</v>
      </c>
    </row>
    <row r="486" spans="2:23" x14ac:dyDescent="0.35">
      <c r="B486" s="71"/>
      <c r="C486" s="404">
        <v>218320</v>
      </c>
      <c r="E486" t="s">
        <v>928</v>
      </c>
      <c r="F486" t="s">
        <v>902</v>
      </c>
      <c r="G486" t="s">
        <v>100</v>
      </c>
      <c r="H486" t="s">
        <v>69</v>
      </c>
      <c r="I486" t="s">
        <v>1137</v>
      </c>
      <c r="K486" t="s">
        <v>851</v>
      </c>
      <c r="L486" t="s">
        <v>902</v>
      </c>
      <c r="M486" t="s">
        <v>697</v>
      </c>
      <c r="O486" t="s">
        <v>3142</v>
      </c>
      <c r="T486" t="s">
        <v>1138</v>
      </c>
      <c r="U486" t="s">
        <v>931</v>
      </c>
      <c r="V486" t="s">
        <v>1130</v>
      </c>
      <c r="W486" t="s">
        <v>104</v>
      </c>
    </row>
    <row r="487" spans="2:23" x14ac:dyDescent="0.35">
      <c r="B487" s="71"/>
      <c r="C487" s="404">
        <v>218500</v>
      </c>
      <c r="E487" t="s">
        <v>928</v>
      </c>
      <c r="F487" t="s">
        <v>902</v>
      </c>
      <c r="G487" t="s">
        <v>113</v>
      </c>
      <c r="H487" t="s">
        <v>69</v>
      </c>
      <c r="I487" t="s">
        <v>1139</v>
      </c>
      <c r="K487" t="s">
        <v>851</v>
      </c>
      <c r="L487" t="s">
        <v>902</v>
      </c>
      <c r="M487" t="s">
        <v>113</v>
      </c>
      <c r="O487" t="s">
        <v>3142</v>
      </c>
      <c r="T487" t="s">
        <v>1140</v>
      </c>
      <c r="U487" t="s">
        <v>931</v>
      </c>
      <c r="V487" t="s">
        <v>1130</v>
      </c>
      <c r="W487" t="s">
        <v>116</v>
      </c>
    </row>
    <row r="488" spans="2:23" x14ac:dyDescent="0.35">
      <c r="B488" s="71"/>
      <c r="C488" s="404">
        <v>218510</v>
      </c>
      <c r="E488" t="s">
        <v>928</v>
      </c>
      <c r="F488" t="s">
        <v>902</v>
      </c>
      <c r="G488" t="s">
        <v>117</v>
      </c>
      <c r="H488" t="s">
        <v>69</v>
      </c>
      <c r="I488" t="s">
        <v>1141</v>
      </c>
      <c r="K488" t="s">
        <v>851</v>
      </c>
      <c r="L488" t="s">
        <v>902</v>
      </c>
      <c r="M488" t="s">
        <v>119</v>
      </c>
      <c r="O488" t="s">
        <v>3142</v>
      </c>
      <c r="T488" t="s">
        <v>1142</v>
      </c>
      <c r="U488" t="s">
        <v>931</v>
      </c>
      <c r="V488" t="s">
        <v>1130</v>
      </c>
      <c r="W488" t="s">
        <v>121</v>
      </c>
    </row>
    <row r="489" spans="2:23" x14ac:dyDescent="0.35">
      <c r="B489" s="71"/>
      <c r="C489" s="404">
        <v>218650</v>
      </c>
      <c r="E489" t="s">
        <v>928</v>
      </c>
      <c r="F489" t="s">
        <v>902</v>
      </c>
      <c r="G489" t="s">
        <v>945</v>
      </c>
      <c r="H489" t="s">
        <v>69</v>
      </c>
      <c r="I489" t="s">
        <v>1143</v>
      </c>
      <c r="K489" t="s">
        <v>851</v>
      </c>
      <c r="L489" t="s">
        <v>902</v>
      </c>
      <c r="M489" t="s">
        <v>600</v>
      </c>
      <c r="O489" t="s">
        <v>3142</v>
      </c>
      <c r="T489" t="s">
        <v>1144</v>
      </c>
      <c r="U489" t="s">
        <v>931</v>
      </c>
      <c r="V489" t="s">
        <v>1130</v>
      </c>
      <c r="W489" t="s">
        <v>948</v>
      </c>
    </row>
    <row r="490" spans="2:23" x14ac:dyDescent="0.35">
      <c r="B490" s="71"/>
      <c r="C490" s="404">
        <v>218660</v>
      </c>
      <c r="E490" t="s">
        <v>928</v>
      </c>
      <c r="F490" t="s">
        <v>902</v>
      </c>
      <c r="G490" t="s">
        <v>949</v>
      </c>
      <c r="H490" t="s">
        <v>69</v>
      </c>
      <c r="I490" t="s">
        <v>1145</v>
      </c>
      <c r="K490" t="s">
        <v>851</v>
      </c>
      <c r="L490" t="s">
        <v>902</v>
      </c>
      <c r="M490" t="s">
        <v>600</v>
      </c>
      <c r="O490" t="s">
        <v>3142</v>
      </c>
      <c r="T490" t="s">
        <v>1146</v>
      </c>
      <c r="U490" t="s">
        <v>931</v>
      </c>
      <c r="V490" t="s">
        <v>1130</v>
      </c>
      <c r="W490" t="s">
        <v>952</v>
      </c>
    </row>
    <row r="491" spans="2:23" x14ac:dyDescent="0.35">
      <c r="B491" s="71"/>
      <c r="C491" s="404">
        <v>218670</v>
      </c>
      <c r="E491" t="s">
        <v>928</v>
      </c>
      <c r="F491" t="s">
        <v>902</v>
      </c>
      <c r="G491" t="s">
        <v>953</v>
      </c>
      <c r="H491" t="s">
        <v>69</v>
      </c>
      <c r="I491" t="s">
        <v>1147</v>
      </c>
      <c r="K491" t="s">
        <v>851</v>
      </c>
      <c r="L491" t="s">
        <v>902</v>
      </c>
      <c r="M491" t="s">
        <v>600</v>
      </c>
      <c r="O491" t="s">
        <v>3142</v>
      </c>
      <c r="T491" t="s">
        <v>1148</v>
      </c>
      <c r="U491" t="s">
        <v>931</v>
      </c>
      <c r="V491" t="s">
        <v>1130</v>
      </c>
      <c r="W491" t="s">
        <v>956</v>
      </c>
    </row>
    <row r="492" spans="2:23" x14ac:dyDescent="0.35">
      <c r="B492" s="71"/>
      <c r="C492" s="404">
        <v>218680</v>
      </c>
      <c r="E492" t="s">
        <v>928</v>
      </c>
      <c r="F492" t="s">
        <v>902</v>
      </c>
      <c r="G492" t="s">
        <v>815</v>
      </c>
      <c r="H492" t="s">
        <v>69</v>
      </c>
      <c r="I492" t="s">
        <v>1149</v>
      </c>
      <c r="K492" t="s">
        <v>851</v>
      </c>
      <c r="L492" t="s">
        <v>902</v>
      </c>
      <c r="M492" t="s">
        <v>817</v>
      </c>
      <c r="O492" t="s">
        <v>3142</v>
      </c>
      <c r="T492" t="s">
        <v>1150</v>
      </c>
      <c r="U492" t="s">
        <v>931</v>
      </c>
      <c r="V492" t="s">
        <v>1130</v>
      </c>
      <c r="W492" t="s">
        <v>821</v>
      </c>
    </row>
    <row r="493" spans="2:23" x14ac:dyDescent="0.35">
      <c r="B493" s="71"/>
      <c r="C493" s="404">
        <v>218910</v>
      </c>
      <c r="E493" t="s">
        <v>928</v>
      </c>
      <c r="F493" t="s">
        <v>902</v>
      </c>
      <c r="G493" t="s">
        <v>136</v>
      </c>
      <c r="H493" t="s">
        <v>69</v>
      </c>
      <c r="I493" t="s">
        <v>1151</v>
      </c>
      <c r="K493" t="s">
        <v>851</v>
      </c>
      <c r="L493" t="s">
        <v>902</v>
      </c>
      <c r="M493" t="s">
        <v>192</v>
      </c>
      <c r="O493" t="s">
        <v>3142</v>
      </c>
      <c r="T493" t="s">
        <v>1152</v>
      </c>
      <c r="U493" t="s">
        <v>931</v>
      </c>
      <c r="V493" t="s">
        <v>1130</v>
      </c>
      <c r="W493" t="s">
        <v>717</v>
      </c>
    </row>
    <row r="494" spans="2:23" x14ac:dyDescent="0.35">
      <c r="B494" s="71"/>
      <c r="C494" s="404">
        <v>230100</v>
      </c>
      <c r="E494" t="s">
        <v>928</v>
      </c>
      <c r="F494" t="s">
        <v>31</v>
      </c>
      <c r="G494" t="s">
        <v>31</v>
      </c>
      <c r="H494" t="s">
        <v>69</v>
      </c>
      <c r="I494" t="s">
        <v>1153</v>
      </c>
      <c r="K494" t="s">
        <v>31</v>
      </c>
      <c r="L494" t="s">
        <v>31</v>
      </c>
      <c r="T494" t="s">
        <v>1154</v>
      </c>
      <c r="U494" t="s">
        <v>31</v>
      </c>
      <c r="V494" t="s">
        <v>31</v>
      </c>
      <c r="W494" t="s">
        <v>31</v>
      </c>
    </row>
    <row r="495" spans="2:23" x14ac:dyDescent="0.35">
      <c r="B495" s="71"/>
      <c r="C495" s="404">
        <v>240100</v>
      </c>
      <c r="E495" t="s">
        <v>928</v>
      </c>
      <c r="F495" t="s">
        <v>1155</v>
      </c>
      <c r="G495" t="s">
        <v>1156</v>
      </c>
      <c r="H495" t="s">
        <v>69</v>
      </c>
      <c r="I495" t="s">
        <v>1157</v>
      </c>
      <c r="K495" t="s">
        <v>1158</v>
      </c>
      <c r="L495" t="s">
        <v>1155</v>
      </c>
      <c r="T495" t="s">
        <v>1159</v>
      </c>
      <c r="U495" t="s">
        <v>32</v>
      </c>
      <c r="V495" t="s">
        <v>1155</v>
      </c>
      <c r="W495" t="s">
        <v>1160</v>
      </c>
    </row>
    <row r="496" spans="2:23" x14ac:dyDescent="0.35">
      <c r="B496" s="71"/>
      <c r="C496" s="404">
        <v>240150</v>
      </c>
      <c r="E496" t="s">
        <v>928</v>
      </c>
      <c r="F496" t="s">
        <v>1155</v>
      </c>
      <c r="G496" t="s">
        <v>1161</v>
      </c>
      <c r="H496" t="s">
        <v>69</v>
      </c>
      <c r="I496" t="s">
        <v>1162</v>
      </c>
      <c r="K496" t="s">
        <v>1158</v>
      </c>
      <c r="L496" t="s">
        <v>1155</v>
      </c>
      <c r="T496" t="s">
        <v>1163</v>
      </c>
      <c r="U496" t="s">
        <v>32</v>
      </c>
      <c r="V496" t="s">
        <v>1155</v>
      </c>
      <c r="W496" t="s">
        <v>1164</v>
      </c>
    </row>
    <row r="497" spans="2:23" x14ac:dyDescent="0.35">
      <c r="B497" s="71"/>
      <c r="C497" s="404">
        <v>240200</v>
      </c>
      <c r="E497" t="s">
        <v>928</v>
      </c>
      <c r="F497" t="s">
        <v>1155</v>
      </c>
      <c r="G497" t="s">
        <v>1165</v>
      </c>
      <c r="H497" t="s">
        <v>69</v>
      </c>
      <c r="I497" t="s">
        <v>1166</v>
      </c>
      <c r="K497" t="s">
        <v>1167</v>
      </c>
      <c r="L497" t="s">
        <v>1155</v>
      </c>
      <c r="T497" t="s">
        <v>1168</v>
      </c>
      <c r="U497" t="s">
        <v>32</v>
      </c>
      <c r="V497" t="s">
        <v>1155</v>
      </c>
      <c r="W497" t="s">
        <v>1169</v>
      </c>
    </row>
    <row r="498" spans="2:23" x14ac:dyDescent="0.35">
      <c r="B498" s="71"/>
      <c r="C498" s="404">
        <v>240210</v>
      </c>
      <c r="E498" t="s">
        <v>928</v>
      </c>
      <c r="F498" t="s">
        <v>1155</v>
      </c>
      <c r="G498" t="s">
        <v>1170</v>
      </c>
      <c r="H498" t="s">
        <v>69</v>
      </c>
      <c r="I498" t="s">
        <v>1171</v>
      </c>
      <c r="K498" t="s">
        <v>1167</v>
      </c>
      <c r="L498" t="s">
        <v>1155</v>
      </c>
      <c r="T498" t="s">
        <v>1172</v>
      </c>
      <c r="U498" t="s">
        <v>32</v>
      </c>
      <c r="V498" t="s">
        <v>1155</v>
      </c>
      <c r="W498" t="s">
        <v>1173</v>
      </c>
    </row>
    <row r="499" spans="2:23" x14ac:dyDescent="0.35">
      <c r="B499" s="71"/>
      <c r="C499" s="404">
        <v>240220</v>
      </c>
      <c r="E499" t="s">
        <v>928</v>
      </c>
      <c r="F499" t="s">
        <v>1155</v>
      </c>
      <c r="G499" t="s">
        <v>1174</v>
      </c>
      <c r="H499" t="s">
        <v>69</v>
      </c>
      <c r="I499" t="s">
        <v>1175</v>
      </c>
      <c r="K499" t="s">
        <v>1167</v>
      </c>
      <c r="L499" t="s">
        <v>1155</v>
      </c>
      <c r="T499" t="s">
        <v>1176</v>
      </c>
      <c r="U499" t="s">
        <v>32</v>
      </c>
      <c r="V499" t="s">
        <v>1155</v>
      </c>
      <c r="W499" t="s">
        <v>1177</v>
      </c>
    </row>
    <row r="500" spans="2:23" x14ac:dyDescent="0.35">
      <c r="B500" s="71"/>
      <c r="C500" s="404">
        <v>240230</v>
      </c>
      <c r="E500" t="s">
        <v>928</v>
      </c>
      <c r="F500" t="s">
        <v>1155</v>
      </c>
      <c r="G500" t="s">
        <v>1178</v>
      </c>
      <c r="H500" t="s">
        <v>69</v>
      </c>
      <c r="I500" t="s">
        <v>1179</v>
      </c>
      <c r="K500" t="s">
        <v>1167</v>
      </c>
      <c r="L500" t="s">
        <v>1155</v>
      </c>
      <c r="T500" t="s">
        <v>1180</v>
      </c>
      <c r="U500" t="s">
        <v>32</v>
      </c>
      <c r="V500" t="s">
        <v>1155</v>
      </c>
      <c r="W500" t="s">
        <v>1181</v>
      </c>
    </row>
    <row r="501" spans="2:23" x14ac:dyDescent="0.35">
      <c r="B501" s="71"/>
      <c r="C501" s="404">
        <v>240250</v>
      </c>
      <c r="E501" t="s">
        <v>928</v>
      </c>
      <c r="F501" t="s">
        <v>1155</v>
      </c>
      <c r="G501" t="s">
        <v>1182</v>
      </c>
      <c r="H501" t="s">
        <v>69</v>
      </c>
      <c r="I501" t="s">
        <v>1183</v>
      </c>
      <c r="K501" t="s">
        <v>1167</v>
      </c>
      <c r="L501" t="s">
        <v>1155</v>
      </c>
      <c r="T501" t="s">
        <v>1184</v>
      </c>
      <c r="U501" t="s">
        <v>32</v>
      </c>
      <c r="V501" t="s">
        <v>1155</v>
      </c>
      <c r="W501" t="s">
        <v>1185</v>
      </c>
    </row>
    <row r="502" spans="2:23" x14ac:dyDescent="0.35">
      <c r="B502" s="71"/>
      <c r="C502" s="404">
        <v>240300</v>
      </c>
      <c r="E502" t="s">
        <v>928</v>
      </c>
      <c r="F502" t="s">
        <v>1155</v>
      </c>
      <c r="G502" t="s">
        <v>1186</v>
      </c>
      <c r="H502" t="s">
        <v>69</v>
      </c>
      <c r="I502" t="s">
        <v>1187</v>
      </c>
      <c r="K502" t="s">
        <v>1167</v>
      </c>
      <c r="L502" t="s">
        <v>1155</v>
      </c>
      <c r="T502" t="s">
        <v>1188</v>
      </c>
      <c r="U502" t="s">
        <v>32</v>
      </c>
      <c r="V502" t="s">
        <v>1155</v>
      </c>
      <c r="W502" t="s">
        <v>1189</v>
      </c>
    </row>
    <row r="503" spans="2:23" x14ac:dyDescent="0.35">
      <c r="B503" s="71"/>
      <c r="C503" s="404">
        <v>240350</v>
      </c>
      <c r="E503" t="s">
        <v>928</v>
      </c>
      <c r="F503" t="s">
        <v>1155</v>
      </c>
      <c r="G503" t="s">
        <v>1190</v>
      </c>
      <c r="H503" t="s">
        <v>69</v>
      </c>
      <c r="I503" t="s">
        <v>1191</v>
      </c>
      <c r="K503" t="s">
        <v>1190</v>
      </c>
      <c r="L503" t="s">
        <v>1155</v>
      </c>
      <c r="T503" t="s">
        <v>1192</v>
      </c>
      <c r="U503" t="s">
        <v>32</v>
      </c>
      <c r="V503" t="s">
        <v>1155</v>
      </c>
      <c r="W503" t="s">
        <v>1193</v>
      </c>
    </row>
    <row r="504" spans="2:23" x14ac:dyDescent="0.35">
      <c r="B504" s="71"/>
      <c r="C504" s="404">
        <v>240400</v>
      </c>
      <c r="E504" t="s">
        <v>928</v>
      </c>
      <c r="F504" t="s">
        <v>1155</v>
      </c>
      <c r="G504" t="s">
        <v>1194</v>
      </c>
      <c r="H504" t="s">
        <v>69</v>
      </c>
      <c r="I504" t="s">
        <v>1195</v>
      </c>
      <c r="K504" t="s">
        <v>1196</v>
      </c>
      <c r="L504" t="s">
        <v>1155</v>
      </c>
      <c r="T504" t="s">
        <v>1197</v>
      </c>
      <c r="U504" t="s">
        <v>32</v>
      </c>
      <c r="V504" t="s">
        <v>1155</v>
      </c>
      <c r="W504" t="s">
        <v>1198</v>
      </c>
    </row>
    <row r="505" spans="2:23" x14ac:dyDescent="0.35">
      <c r="B505" s="71"/>
      <c r="C505" s="404">
        <v>240500</v>
      </c>
      <c r="E505" t="s">
        <v>928</v>
      </c>
      <c r="F505" t="s">
        <v>1155</v>
      </c>
      <c r="G505" t="s">
        <v>1199</v>
      </c>
      <c r="H505" t="s">
        <v>69</v>
      </c>
      <c r="I505" t="s">
        <v>1200</v>
      </c>
      <c r="K505" t="s">
        <v>1201</v>
      </c>
      <c r="L505" t="s">
        <v>1155</v>
      </c>
      <c r="T505" t="s">
        <v>1202</v>
      </c>
      <c r="U505" t="s">
        <v>32</v>
      </c>
      <c r="V505" t="s">
        <v>1155</v>
      </c>
      <c r="W505" t="s">
        <v>1201</v>
      </c>
    </row>
    <row r="506" spans="2:23" x14ac:dyDescent="0.35">
      <c r="B506" s="71"/>
      <c r="C506" s="404">
        <v>250100</v>
      </c>
      <c r="E506" t="s">
        <v>928</v>
      </c>
      <c r="F506" t="s">
        <v>1203</v>
      </c>
      <c r="G506" t="s">
        <v>1204</v>
      </c>
      <c r="H506" t="s">
        <v>69</v>
      </c>
      <c r="I506" t="s">
        <v>1205</v>
      </c>
      <c r="K506" t="s">
        <v>1206</v>
      </c>
      <c r="L506" t="s">
        <v>1203</v>
      </c>
      <c r="T506" t="s">
        <v>1207</v>
      </c>
      <c r="U506" t="s">
        <v>32</v>
      </c>
      <c r="V506" t="s">
        <v>1203</v>
      </c>
      <c r="W506" t="s">
        <v>1160</v>
      </c>
    </row>
    <row r="507" spans="2:23" x14ac:dyDescent="0.35">
      <c r="B507" s="71"/>
      <c r="C507" s="404">
        <v>250150</v>
      </c>
      <c r="E507" t="s">
        <v>928</v>
      </c>
      <c r="F507" t="s">
        <v>1203</v>
      </c>
      <c r="G507" t="s">
        <v>1161</v>
      </c>
      <c r="H507" t="s">
        <v>69</v>
      </c>
      <c r="I507" t="s">
        <v>1208</v>
      </c>
      <c r="K507" t="s">
        <v>1206</v>
      </c>
      <c r="L507" t="s">
        <v>1203</v>
      </c>
      <c r="T507" t="s">
        <v>1209</v>
      </c>
      <c r="U507" t="s">
        <v>32</v>
      </c>
      <c r="V507" t="s">
        <v>1203</v>
      </c>
      <c r="W507" t="s">
        <v>1164</v>
      </c>
    </row>
    <row r="508" spans="2:23" x14ac:dyDescent="0.35">
      <c r="B508" s="71"/>
      <c r="C508" s="404">
        <v>250200</v>
      </c>
      <c r="E508" t="s">
        <v>928</v>
      </c>
      <c r="F508" t="s">
        <v>1203</v>
      </c>
      <c r="G508" t="s">
        <v>1165</v>
      </c>
      <c r="H508" t="s">
        <v>69</v>
      </c>
      <c r="I508" t="s">
        <v>1210</v>
      </c>
      <c r="K508" t="s">
        <v>1211</v>
      </c>
      <c r="L508" t="s">
        <v>1203</v>
      </c>
      <c r="T508" t="s">
        <v>1212</v>
      </c>
      <c r="U508" t="s">
        <v>32</v>
      </c>
      <c r="V508" t="s">
        <v>1203</v>
      </c>
      <c r="W508" t="s">
        <v>1169</v>
      </c>
    </row>
    <row r="509" spans="2:23" x14ac:dyDescent="0.35">
      <c r="B509" s="71"/>
      <c r="C509" s="404">
        <v>250210</v>
      </c>
      <c r="E509" t="s">
        <v>928</v>
      </c>
      <c r="F509" t="s">
        <v>1203</v>
      </c>
      <c r="G509" t="s">
        <v>1170</v>
      </c>
      <c r="H509" t="s">
        <v>69</v>
      </c>
      <c r="I509" t="s">
        <v>1213</v>
      </c>
      <c r="K509" t="s">
        <v>1211</v>
      </c>
      <c r="L509" t="s">
        <v>1203</v>
      </c>
      <c r="T509" t="s">
        <v>1214</v>
      </c>
      <c r="U509" t="s">
        <v>32</v>
      </c>
      <c r="V509" t="s">
        <v>1203</v>
      </c>
      <c r="W509" t="s">
        <v>1173</v>
      </c>
    </row>
    <row r="510" spans="2:23" x14ac:dyDescent="0.35">
      <c r="B510" s="71"/>
      <c r="C510" s="404">
        <v>250220</v>
      </c>
      <c r="E510" t="s">
        <v>928</v>
      </c>
      <c r="F510" t="s">
        <v>1203</v>
      </c>
      <c r="G510" t="s">
        <v>1174</v>
      </c>
      <c r="H510" t="s">
        <v>69</v>
      </c>
      <c r="I510" t="s">
        <v>1215</v>
      </c>
      <c r="K510" t="s">
        <v>1211</v>
      </c>
      <c r="L510" t="s">
        <v>1203</v>
      </c>
      <c r="T510" t="s">
        <v>1216</v>
      </c>
      <c r="U510" t="s">
        <v>32</v>
      </c>
      <c r="V510" t="s">
        <v>1203</v>
      </c>
      <c r="W510" t="s">
        <v>1177</v>
      </c>
    </row>
    <row r="511" spans="2:23" x14ac:dyDescent="0.35">
      <c r="B511" s="71"/>
      <c r="C511" s="404">
        <v>250230</v>
      </c>
      <c r="E511" t="s">
        <v>928</v>
      </c>
      <c r="F511" t="s">
        <v>1203</v>
      </c>
      <c r="G511" t="s">
        <v>1178</v>
      </c>
      <c r="H511" t="s">
        <v>69</v>
      </c>
      <c r="I511" t="s">
        <v>1217</v>
      </c>
      <c r="K511" t="s">
        <v>1211</v>
      </c>
      <c r="L511" t="s">
        <v>1203</v>
      </c>
      <c r="T511" t="s">
        <v>1218</v>
      </c>
      <c r="U511" t="s">
        <v>32</v>
      </c>
      <c r="V511" t="s">
        <v>1203</v>
      </c>
      <c r="W511" t="s">
        <v>1181</v>
      </c>
    </row>
    <row r="512" spans="2:23" x14ac:dyDescent="0.35">
      <c r="B512" s="71"/>
      <c r="C512" s="404">
        <v>250250</v>
      </c>
      <c r="E512" t="s">
        <v>928</v>
      </c>
      <c r="F512" t="s">
        <v>1203</v>
      </c>
      <c r="G512" t="s">
        <v>1182</v>
      </c>
      <c r="H512" t="s">
        <v>69</v>
      </c>
      <c r="I512" t="s">
        <v>1219</v>
      </c>
      <c r="K512" t="s">
        <v>1211</v>
      </c>
      <c r="L512" t="s">
        <v>1203</v>
      </c>
      <c r="T512" t="s">
        <v>1220</v>
      </c>
      <c r="U512" t="s">
        <v>32</v>
      </c>
      <c r="V512" t="s">
        <v>1203</v>
      </c>
      <c r="W512" t="s">
        <v>1185</v>
      </c>
    </row>
    <row r="513" spans="2:23" x14ac:dyDescent="0.35">
      <c r="B513" s="71"/>
      <c r="C513" s="404">
        <v>250300</v>
      </c>
      <c r="E513" t="s">
        <v>928</v>
      </c>
      <c r="F513" t="s">
        <v>1203</v>
      </c>
      <c r="G513" t="s">
        <v>1186</v>
      </c>
      <c r="H513" t="s">
        <v>69</v>
      </c>
      <c r="I513" t="s">
        <v>1221</v>
      </c>
      <c r="K513" t="s">
        <v>1211</v>
      </c>
      <c r="L513" t="s">
        <v>1203</v>
      </c>
      <c r="T513" t="s">
        <v>1222</v>
      </c>
      <c r="U513" t="s">
        <v>32</v>
      </c>
      <c r="V513" t="s">
        <v>1203</v>
      </c>
      <c r="W513" t="s">
        <v>1189</v>
      </c>
    </row>
    <row r="514" spans="2:23" x14ac:dyDescent="0.35">
      <c r="B514" s="71"/>
      <c r="C514" s="404">
        <v>250350</v>
      </c>
      <c r="E514" t="s">
        <v>928</v>
      </c>
      <c r="F514" t="s">
        <v>1203</v>
      </c>
      <c r="G514" t="s">
        <v>1190</v>
      </c>
      <c r="H514" t="s">
        <v>69</v>
      </c>
      <c r="I514" t="s">
        <v>1223</v>
      </c>
      <c r="K514" t="s">
        <v>1224</v>
      </c>
      <c r="L514" t="s">
        <v>1203</v>
      </c>
      <c r="T514" t="s">
        <v>1225</v>
      </c>
      <c r="U514" t="s">
        <v>32</v>
      </c>
      <c r="V514" t="s">
        <v>1203</v>
      </c>
      <c r="W514" t="s">
        <v>1193</v>
      </c>
    </row>
    <row r="515" spans="2:23" x14ac:dyDescent="0.35">
      <c r="B515" s="71"/>
      <c r="C515" s="404">
        <v>250400</v>
      </c>
      <c r="E515" t="s">
        <v>928</v>
      </c>
      <c r="F515" t="s">
        <v>1203</v>
      </c>
      <c r="G515" t="s">
        <v>1194</v>
      </c>
      <c r="H515" t="s">
        <v>69</v>
      </c>
      <c r="I515" t="s">
        <v>1226</v>
      </c>
      <c r="K515" t="s">
        <v>1227</v>
      </c>
      <c r="L515" t="s">
        <v>1203</v>
      </c>
      <c r="T515" t="s">
        <v>1228</v>
      </c>
      <c r="U515" t="s">
        <v>32</v>
      </c>
      <c r="V515" t="s">
        <v>1203</v>
      </c>
      <c r="W515" t="s">
        <v>1198</v>
      </c>
    </row>
    <row r="516" spans="2:23" x14ac:dyDescent="0.35">
      <c r="B516" s="71"/>
      <c r="C516" s="404">
        <v>250500</v>
      </c>
      <c r="E516" t="s">
        <v>928</v>
      </c>
      <c r="F516" t="s">
        <v>1203</v>
      </c>
      <c r="G516" t="s">
        <v>1199</v>
      </c>
      <c r="H516" t="s">
        <v>69</v>
      </c>
      <c r="I516" t="s">
        <v>1229</v>
      </c>
      <c r="K516" t="s">
        <v>1230</v>
      </c>
      <c r="L516" t="s">
        <v>1203</v>
      </c>
      <c r="T516" t="s">
        <v>1231</v>
      </c>
      <c r="U516" t="s">
        <v>32</v>
      </c>
      <c r="V516" t="s">
        <v>1203</v>
      </c>
      <c r="W516" t="s">
        <v>1201</v>
      </c>
    </row>
    <row r="517" spans="2:23" x14ac:dyDescent="0.35">
      <c r="B517" s="71"/>
      <c r="C517" s="404">
        <v>260100</v>
      </c>
      <c r="E517" t="s">
        <v>928</v>
      </c>
      <c r="F517" t="s">
        <v>1232</v>
      </c>
      <c r="G517" t="s">
        <v>1233</v>
      </c>
      <c r="H517" t="s">
        <v>69</v>
      </c>
      <c r="I517" t="s">
        <v>1234</v>
      </c>
      <c r="K517" t="s">
        <v>1235</v>
      </c>
      <c r="L517" t="s">
        <v>1232</v>
      </c>
      <c r="T517" t="s">
        <v>1236</v>
      </c>
      <c r="U517" t="s">
        <v>1237</v>
      </c>
      <c r="V517" t="s">
        <v>1237</v>
      </c>
      <c r="W517" t="s">
        <v>1238</v>
      </c>
    </row>
    <row r="518" spans="2:23" x14ac:dyDescent="0.35">
      <c r="B518" s="71"/>
      <c r="C518" s="404">
        <v>270100</v>
      </c>
      <c r="E518" t="s">
        <v>928</v>
      </c>
      <c r="F518" t="s">
        <v>1239</v>
      </c>
      <c r="G518" t="s">
        <v>1240</v>
      </c>
      <c r="H518" t="s">
        <v>69</v>
      </c>
      <c r="I518" t="s">
        <v>1241</v>
      </c>
      <c r="K518" t="s">
        <v>1235</v>
      </c>
      <c r="L518" t="s">
        <v>1239</v>
      </c>
      <c r="T518" t="s">
        <v>1236</v>
      </c>
      <c r="U518" t="s">
        <v>1237</v>
      </c>
      <c r="V518" t="s">
        <v>1237</v>
      </c>
      <c r="W518" t="s">
        <v>1238</v>
      </c>
    </row>
    <row r="519" spans="2:23" x14ac:dyDescent="0.35">
      <c r="B519" s="71"/>
      <c r="C519" s="404">
        <v>280100</v>
      </c>
      <c r="E519" t="s">
        <v>928</v>
      </c>
      <c r="F519" t="s">
        <v>1242</v>
      </c>
      <c r="G519" t="s">
        <v>1243</v>
      </c>
      <c r="H519" t="s">
        <v>69</v>
      </c>
      <c r="I519" t="s">
        <v>1244</v>
      </c>
      <c r="K519" t="s">
        <v>1235</v>
      </c>
      <c r="L519" t="s">
        <v>1242</v>
      </c>
      <c r="T519" t="s">
        <v>1236</v>
      </c>
      <c r="U519" t="s">
        <v>1237</v>
      </c>
      <c r="V519" t="s">
        <v>1237</v>
      </c>
      <c r="W519" t="s">
        <v>1238</v>
      </c>
    </row>
    <row r="520" spans="2:23" x14ac:dyDescent="0.35">
      <c r="B520" s="71"/>
      <c r="C520" s="404">
        <v>310100</v>
      </c>
      <c r="E520" t="s">
        <v>1245</v>
      </c>
      <c r="F520" t="s">
        <v>1246</v>
      </c>
      <c r="G520" t="s">
        <v>1247</v>
      </c>
      <c r="H520" t="s">
        <v>69</v>
      </c>
      <c r="I520" t="s">
        <v>1248</v>
      </c>
      <c r="K520" t="s">
        <v>1249</v>
      </c>
      <c r="L520" t="s">
        <v>1246</v>
      </c>
      <c r="T520" t="s">
        <v>1250</v>
      </c>
      <c r="U520" t="s">
        <v>1251</v>
      </c>
      <c r="V520" t="s">
        <v>1246</v>
      </c>
      <c r="W520" t="s">
        <v>1252</v>
      </c>
    </row>
    <row r="521" spans="2:23" x14ac:dyDescent="0.35">
      <c r="B521" s="71"/>
      <c r="C521" s="404">
        <v>310150</v>
      </c>
      <c r="E521" t="s">
        <v>1245</v>
      </c>
      <c r="F521" t="s">
        <v>1246</v>
      </c>
      <c r="G521" t="s">
        <v>1253</v>
      </c>
      <c r="H521" t="s">
        <v>69</v>
      </c>
      <c r="I521" t="s">
        <v>1254</v>
      </c>
      <c r="K521" t="s">
        <v>1255</v>
      </c>
      <c r="L521" t="s">
        <v>1246</v>
      </c>
      <c r="T521" t="s">
        <v>1256</v>
      </c>
      <c r="U521" t="s">
        <v>1251</v>
      </c>
      <c r="V521" t="s">
        <v>1246</v>
      </c>
      <c r="W521" t="s">
        <v>1257</v>
      </c>
    </row>
    <row r="522" spans="2:23" x14ac:dyDescent="0.35">
      <c r="B522" s="71"/>
      <c r="C522" s="404">
        <v>310160</v>
      </c>
      <c r="E522" t="s">
        <v>1245</v>
      </c>
      <c r="F522" t="s">
        <v>1246</v>
      </c>
      <c r="G522" t="s">
        <v>1258</v>
      </c>
      <c r="H522" t="s">
        <v>69</v>
      </c>
      <c r="I522" t="s">
        <v>1259</v>
      </c>
      <c r="K522" t="s">
        <v>1260</v>
      </c>
      <c r="L522" t="s">
        <v>1246</v>
      </c>
      <c r="T522" t="s">
        <v>1261</v>
      </c>
      <c r="U522" t="s">
        <v>1251</v>
      </c>
      <c r="V522" t="s">
        <v>1246</v>
      </c>
      <c r="W522" t="s">
        <v>1262</v>
      </c>
    </row>
    <row r="523" spans="2:23" x14ac:dyDescent="0.35">
      <c r="B523" s="71"/>
      <c r="C523" s="404">
        <v>310200</v>
      </c>
      <c r="E523" t="s">
        <v>1245</v>
      </c>
      <c r="F523" t="s">
        <v>1246</v>
      </c>
      <c r="G523" t="s">
        <v>1263</v>
      </c>
      <c r="H523" t="s">
        <v>69</v>
      </c>
      <c r="I523" t="s">
        <v>1264</v>
      </c>
      <c r="K523" s="130" t="s">
        <v>3376</v>
      </c>
      <c r="L523" t="s">
        <v>1246</v>
      </c>
      <c r="T523" t="s">
        <v>1265</v>
      </c>
      <c r="U523" t="s">
        <v>1251</v>
      </c>
      <c r="V523" t="s">
        <v>1246</v>
      </c>
      <c r="W523" t="s">
        <v>1266</v>
      </c>
    </row>
    <row r="524" spans="2:23" x14ac:dyDescent="0.35">
      <c r="B524" s="71"/>
      <c r="C524" s="404">
        <v>310250</v>
      </c>
      <c r="E524" t="s">
        <v>1245</v>
      </c>
      <c r="F524" t="s">
        <v>1246</v>
      </c>
      <c r="G524" t="s">
        <v>1267</v>
      </c>
      <c r="H524" t="s">
        <v>69</v>
      </c>
      <c r="I524" t="s">
        <v>1268</v>
      </c>
      <c r="K524" t="s">
        <v>1267</v>
      </c>
      <c r="L524" t="s">
        <v>1246</v>
      </c>
      <c r="T524" t="s">
        <v>1269</v>
      </c>
      <c r="U524" t="s">
        <v>1251</v>
      </c>
      <c r="V524" t="s">
        <v>1246</v>
      </c>
      <c r="W524" t="s">
        <v>1270</v>
      </c>
    </row>
    <row r="525" spans="2:23" x14ac:dyDescent="0.35">
      <c r="B525" s="71"/>
      <c r="C525" s="404">
        <v>310300</v>
      </c>
      <c r="E525" t="s">
        <v>1245</v>
      </c>
      <c r="F525" t="s">
        <v>1246</v>
      </c>
      <c r="G525" t="s">
        <v>1271</v>
      </c>
      <c r="H525" t="s">
        <v>69</v>
      </c>
      <c r="I525" t="s">
        <v>1272</v>
      </c>
      <c r="K525" t="s">
        <v>1273</v>
      </c>
      <c r="L525" t="s">
        <v>1246</v>
      </c>
      <c r="T525" t="s">
        <v>1274</v>
      </c>
      <c r="U525" t="s">
        <v>1251</v>
      </c>
      <c r="V525" t="s">
        <v>1246</v>
      </c>
      <c r="W525" t="s">
        <v>1275</v>
      </c>
    </row>
    <row r="526" spans="2:23" x14ac:dyDescent="0.35">
      <c r="B526" s="71"/>
      <c r="C526" s="404">
        <v>310350</v>
      </c>
      <c r="E526" t="s">
        <v>1245</v>
      </c>
      <c r="F526" t="s">
        <v>1246</v>
      </c>
      <c r="G526" t="s">
        <v>1260</v>
      </c>
      <c r="H526" t="s">
        <v>69</v>
      </c>
      <c r="I526" t="s">
        <v>1276</v>
      </c>
      <c r="K526" t="s">
        <v>1260</v>
      </c>
      <c r="L526" t="s">
        <v>1246</v>
      </c>
      <c r="T526" t="s">
        <v>1261</v>
      </c>
      <c r="U526" t="s">
        <v>1251</v>
      </c>
      <c r="V526" t="s">
        <v>1246</v>
      </c>
      <c r="W526" t="s">
        <v>1262</v>
      </c>
    </row>
    <row r="527" spans="2:23" x14ac:dyDescent="0.35">
      <c r="B527" s="71"/>
      <c r="C527" s="404">
        <v>310400</v>
      </c>
      <c r="E527" t="s">
        <v>1245</v>
      </c>
      <c r="F527" t="s">
        <v>1246</v>
      </c>
      <c r="G527" t="s">
        <v>1277</v>
      </c>
      <c r="H527" t="s">
        <v>69</v>
      </c>
      <c r="I527" t="s">
        <v>1278</v>
      </c>
      <c r="K527" t="s">
        <v>1273</v>
      </c>
      <c r="L527" t="s">
        <v>1246</v>
      </c>
      <c r="T527" t="s">
        <v>1279</v>
      </c>
      <c r="U527" t="s">
        <v>1251</v>
      </c>
      <c r="V527" t="s">
        <v>1246</v>
      </c>
      <c r="W527" t="s">
        <v>1280</v>
      </c>
    </row>
    <row r="528" spans="2:23" x14ac:dyDescent="0.35">
      <c r="B528" s="71"/>
      <c r="C528" s="404">
        <v>310450</v>
      </c>
      <c r="E528" t="s">
        <v>1245</v>
      </c>
      <c r="F528" t="s">
        <v>1246</v>
      </c>
      <c r="G528" t="s">
        <v>1281</v>
      </c>
      <c r="H528" t="s">
        <v>69</v>
      </c>
      <c r="I528" t="s">
        <v>1282</v>
      </c>
      <c r="K528" t="s">
        <v>1283</v>
      </c>
      <c r="L528" t="s">
        <v>1246</v>
      </c>
      <c r="T528" t="s">
        <v>1284</v>
      </c>
      <c r="U528" t="s">
        <v>1251</v>
      </c>
      <c r="V528" t="s">
        <v>1246</v>
      </c>
      <c r="W528" t="s">
        <v>1285</v>
      </c>
    </row>
    <row r="529" spans="2:23" x14ac:dyDescent="0.35">
      <c r="B529" s="71"/>
      <c r="C529" s="404">
        <v>310500</v>
      </c>
      <c r="E529" t="s">
        <v>1245</v>
      </c>
      <c r="F529" t="s">
        <v>1246</v>
      </c>
      <c r="G529" t="s">
        <v>1286</v>
      </c>
      <c r="H529" t="s">
        <v>69</v>
      </c>
      <c r="I529" t="s">
        <v>1287</v>
      </c>
      <c r="K529" t="s">
        <v>1283</v>
      </c>
      <c r="L529" t="s">
        <v>1246</v>
      </c>
      <c r="T529" t="s">
        <v>1288</v>
      </c>
      <c r="U529" t="s">
        <v>1251</v>
      </c>
      <c r="V529" t="s">
        <v>1246</v>
      </c>
      <c r="W529" t="s">
        <v>1289</v>
      </c>
    </row>
    <row r="530" spans="2:23" x14ac:dyDescent="0.35">
      <c r="B530" s="71"/>
      <c r="C530" s="404">
        <v>310510</v>
      </c>
      <c r="E530" t="s">
        <v>1245</v>
      </c>
      <c r="F530" t="s">
        <v>1246</v>
      </c>
      <c r="G530" t="s">
        <v>1290</v>
      </c>
      <c r="H530" t="s">
        <v>69</v>
      </c>
      <c r="I530" t="s">
        <v>1291</v>
      </c>
      <c r="K530" t="s">
        <v>1283</v>
      </c>
      <c r="L530" t="s">
        <v>1246</v>
      </c>
      <c r="T530" t="s">
        <v>1292</v>
      </c>
      <c r="U530" t="s">
        <v>1251</v>
      </c>
      <c r="V530" t="s">
        <v>1246</v>
      </c>
      <c r="W530" t="s">
        <v>1293</v>
      </c>
    </row>
    <row r="531" spans="2:23" x14ac:dyDescent="0.35">
      <c r="B531" s="71"/>
      <c r="C531" s="404">
        <v>310550</v>
      </c>
      <c r="E531" t="s">
        <v>1245</v>
      </c>
      <c r="F531" t="s">
        <v>1246</v>
      </c>
      <c r="G531" t="s">
        <v>1294</v>
      </c>
      <c r="H531" t="s">
        <v>69</v>
      </c>
      <c r="I531" t="s">
        <v>1295</v>
      </c>
      <c r="K531" t="s">
        <v>1283</v>
      </c>
      <c r="L531" t="s">
        <v>1246</v>
      </c>
      <c r="T531" t="s">
        <v>1296</v>
      </c>
      <c r="U531" t="s">
        <v>1251</v>
      </c>
      <c r="V531" t="s">
        <v>1246</v>
      </c>
      <c r="W531" t="s">
        <v>1297</v>
      </c>
    </row>
    <row r="532" spans="2:23" x14ac:dyDescent="0.35">
      <c r="B532" s="71"/>
      <c r="C532" s="404">
        <v>310560</v>
      </c>
      <c r="E532" t="s">
        <v>1245</v>
      </c>
      <c r="F532" t="s">
        <v>1246</v>
      </c>
      <c r="G532" t="s">
        <v>1298</v>
      </c>
      <c r="H532" t="s">
        <v>69</v>
      </c>
      <c r="I532" t="s">
        <v>1299</v>
      </c>
      <c r="K532" t="s">
        <v>1283</v>
      </c>
      <c r="L532" t="s">
        <v>1246</v>
      </c>
      <c r="T532" t="s">
        <v>1300</v>
      </c>
      <c r="U532" t="s">
        <v>1251</v>
      </c>
      <c r="V532" t="s">
        <v>1246</v>
      </c>
      <c r="W532" t="s">
        <v>1301</v>
      </c>
    </row>
    <row r="533" spans="2:23" x14ac:dyDescent="0.35">
      <c r="B533" s="71"/>
      <c r="C533" s="404">
        <v>310590</v>
      </c>
      <c r="E533" t="s">
        <v>1245</v>
      </c>
      <c r="F533" t="s">
        <v>1246</v>
      </c>
      <c r="G533" t="s">
        <v>1302</v>
      </c>
      <c r="H533" t="s">
        <v>69</v>
      </c>
      <c r="I533" t="s">
        <v>1303</v>
      </c>
      <c r="K533" t="s">
        <v>1283</v>
      </c>
      <c r="L533" t="s">
        <v>1246</v>
      </c>
      <c r="T533" t="s">
        <v>1304</v>
      </c>
      <c r="U533" t="s">
        <v>1251</v>
      </c>
      <c r="V533" t="s">
        <v>1246</v>
      </c>
      <c r="W533" t="s">
        <v>1305</v>
      </c>
    </row>
    <row r="534" spans="2:23" x14ac:dyDescent="0.35">
      <c r="B534" s="71"/>
      <c r="C534" s="404">
        <v>310600</v>
      </c>
      <c r="E534" t="s">
        <v>1245</v>
      </c>
      <c r="F534" t="s">
        <v>1246</v>
      </c>
      <c r="G534" t="s">
        <v>1306</v>
      </c>
      <c r="H534" t="s">
        <v>69</v>
      </c>
      <c r="I534" t="s">
        <v>1307</v>
      </c>
      <c r="K534" t="s">
        <v>1308</v>
      </c>
      <c r="L534" t="s">
        <v>1246</v>
      </c>
      <c r="T534" t="s">
        <v>1309</v>
      </c>
      <c r="U534" t="s">
        <v>1251</v>
      </c>
      <c r="V534" t="s">
        <v>1246</v>
      </c>
      <c r="W534" t="s">
        <v>1310</v>
      </c>
    </row>
    <row r="535" spans="2:23" x14ac:dyDescent="0.35">
      <c r="B535" s="71"/>
      <c r="C535" s="404">
        <v>310650</v>
      </c>
      <c r="E535" t="s">
        <v>1245</v>
      </c>
      <c r="F535" t="s">
        <v>1246</v>
      </c>
      <c r="G535" t="s">
        <v>1311</v>
      </c>
      <c r="H535" t="s">
        <v>69</v>
      </c>
      <c r="I535" t="s">
        <v>1312</v>
      </c>
      <c r="K535" t="s">
        <v>1308</v>
      </c>
      <c r="L535" t="s">
        <v>1246</v>
      </c>
      <c r="T535" t="s">
        <v>1313</v>
      </c>
      <c r="U535" t="s">
        <v>1251</v>
      </c>
      <c r="V535" t="s">
        <v>1246</v>
      </c>
      <c r="W535" t="s">
        <v>1314</v>
      </c>
    </row>
    <row r="536" spans="2:23" x14ac:dyDescent="0.35">
      <c r="B536" s="71"/>
      <c r="C536" s="404">
        <v>310700</v>
      </c>
      <c r="E536" t="s">
        <v>1245</v>
      </c>
      <c r="F536" t="s">
        <v>1246</v>
      </c>
      <c r="G536" t="s">
        <v>1315</v>
      </c>
      <c r="H536" t="s">
        <v>69</v>
      </c>
      <c r="I536" t="s">
        <v>1316</v>
      </c>
      <c r="K536" t="s">
        <v>1283</v>
      </c>
      <c r="L536" t="s">
        <v>1246</v>
      </c>
      <c r="T536" t="s">
        <v>1317</v>
      </c>
      <c r="U536" t="s">
        <v>1251</v>
      </c>
      <c r="V536" t="s">
        <v>1246</v>
      </c>
      <c r="W536" t="s">
        <v>1318</v>
      </c>
    </row>
    <row r="537" spans="2:23" x14ac:dyDescent="0.35">
      <c r="B537" s="71"/>
      <c r="C537" s="404">
        <v>320200</v>
      </c>
      <c r="E537" t="s">
        <v>1245</v>
      </c>
      <c r="F537" t="s">
        <v>1319</v>
      </c>
      <c r="G537" t="s">
        <v>1263</v>
      </c>
      <c r="H537" t="s">
        <v>69</v>
      </c>
      <c r="I537" t="s">
        <v>1320</v>
      </c>
      <c r="K537" t="s">
        <v>1321</v>
      </c>
      <c r="L537" t="s">
        <v>1319</v>
      </c>
      <c r="T537" t="s">
        <v>1322</v>
      </c>
      <c r="U537" t="s">
        <v>1251</v>
      </c>
      <c r="V537" t="s">
        <v>1319</v>
      </c>
      <c r="W537" t="s">
        <v>1266</v>
      </c>
    </row>
    <row r="538" spans="2:23" x14ac:dyDescent="0.35">
      <c r="B538" s="71"/>
      <c r="C538" s="404">
        <v>320350</v>
      </c>
      <c r="E538" t="s">
        <v>1245</v>
      </c>
      <c r="F538" t="s">
        <v>1319</v>
      </c>
      <c r="G538" t="s">
        <v>1260</v>
      </c>
      <c r="H538" t="s">
        <v>69</v>
      </c>
      <c r="I538" t="s">
        <v>1323</v>
      </c>
      <c r="K538" t="s">
        <v>1324</v>
      </c>
      <c r="L538" t="s">
        <v>1319</v>
      </c>
      <c r="T538" t="s">
        <v>1325</v>
      </c>
      <c r="U538" t="s">
        <v>1251</v>
      </c>
      <c r="V538" t="s">
        <v>1319</v>
      </c>
      <c r="W538" t="s">
        <v>1262</v>
      </c>
    </row>
    <row r="539" spans="2:23" x14ac:dyDescent="0.35">
      <c r="B539" s="71"/>
      <c r="C539" s="404">
        <v>320500</v>
      </c>
      <c r="E539" t="s">
        <v>1245</v>
      </c>
      <c r="F539" t="s">
        <v>1319</v>
      </c>
      <c r="G539" t="s">
        <v>1286</v>
      </c>
      <c r="H539" t="s">
        <v>69</v>
      </c>
      <c r="I539" t="s">
        <v>1326</v>
      </c>
      <c r="K539" t="s">
        <v>1327</v>
      </c>
      <c r="L539" t="s">
        <v>1319</v>
      </c>
      <c r="T539" t="s">
        <v>1328</v>
      </c>
      <c r="U539" t="s">
        <v>1251</v>
      </c>
      <c r="V539" t="s">
        <v>1319</v>
      </c>
      <c r="W539" t="s">
        <v>1289</v>
      </c>
    </row>
    <row r="540" spans="2:23" x14ac:dyDescent="0.35">
      <c r="B540" s="71"/>
      <c r="C540" s="404">
        <v>320510</v>
      </c>
      <c r="E540" t="s">
        <v>1245</v>
      </c>
      <c r="F540" t="s">
        <v>1319</v>
      </c>
      <c r="G540" t="s">
        <v>1290</v>
      </c>
      <c r="H540" t="s">
        <v>69</v>
      </c>
      <c r="I540" t="s">
        <v>1329</v>
      </c>
      <c r="K540" t="s">
        <v>1327</v>
      </c>
      <c r="L540" t="s">
        <v>1319</v>
      </c>
      <c r="T540" t="s">
        <v>1330</v>
      </c>
      <c r="U540" t="s">
        <v>1251</v>
      </c>
      <c r="V540" t="s">
        <v>1319</v>
      </c>
      <c r="W540" t="s">
        <v>1293</v>
      </c>
    </row>
    <row r="541" spans="2:23" x14ac:dyDescent="0.35">
      <c r="B541" s="71"/>
      <c r="C541" s="404">
        <v>320550</v>
      </c>
      <c r="E541" t="s">
        <v>1245</v>
      </c>
      <c r="F541" t="s">
        <v>1319</v>
      </c>
      <c r="G541" t="s">
        <v>1294</v>
      </c>
      <c r="H541" t="s">
        <v>69</v>
      </c>
      <c r="I541" t="s">
        <v>1331</v>
      </c>
      <c r="K541" t="s">
        <v>1327</v>
      </c>
      <c r="L541" t="s">
        <v>1319</v>
      </c>
      <c r="T541" t="s">
        <v>1332</v>
      </c>
      <c r="U541" t="s">
        <v>1251</v>
      </c>
      <c r="V541" t="s">
        <v>1319</v>
      </c>
      <c r="W541" t="s">
        <v>1297</v>
      </c>
    </row>
    <row r="542" spans="2:23" x14ac:dyDescent="0.35">
      <c r="B542" s="71"/>
      <c r="C542" s="404">
        <v>320560</v>
      </c>
      <c r="E542" t="s">
        <v>1245</v>
      </c>
      <c r="F542" t="s">
        <v>1319</v>
      </c>
      <c r="G542" t="s">
        <v>1298</v>
      </c>
      <c r="H542" t="s">
        <v>69</v>
      </c>
      <c r="I542" t="s">
        <v>1333</v>
      </c>
      <c r="K542" t="s">
        <v>1327</v>
      </c>
      <c r="L542" t="s">
        <v>1319</v>
      </c>
      <c r="T542" t="s">
        <v>1334</v>
      </c>
      <c r="U542" t="s">
        <v>1251</v>
      </c>
      <c r="V542" t="s">
        <v>1319</v>
      </c>
      <c r="W542" t="s">
        <v>1301</v>
      </c>
    </row>
    <row r="543" spans="2:23" x14ac:dyDescent="0.35">
      <c r="B543" s="71"/>
      <c r="C543" s="404">
        <v>320590</v>
      </c>
      <c r="E543" t="s">
        <v>1245</v>
      </c>
      <c r="F543" t="s">
        <v>1319</v>
      </c>
      <c r="G543" t="s">
        <v>1302</v>
      </c>
      <c r="H543" t="s">
        <v>69</v>
      </c>
      <c r="I543" t="s">
        <v>1335</v>
      </c>
      <c r="K543" t="s">
        <v>1327</v>
      </c>
      <c r="L543" t="s">
        <v>1319</v>
      </c>
      <c r="T543" t="s">
        <v>1336</v>
      </c>
      <c r="U543" t="s">
        <v>1251</v>
      </c>
      <c r="V543" t="s">
        <v>1319</v>
      </c>
      <c r="W543" t="s">
        <v>1305</v>
      </c>
    </row>
    <row r="544" spans="2:23" x14ac:dyDescent="0.35">
      <c r="B544" s="71"/>
      <c r="C544" s="404">
        <v>320600</v>
      </c>
      <c r="E544" t="s">
        <v>1245</v>
      </c>
      <c r="F544" t="s">
        <v>1319</v>
      </c>
      <c r="G544" t="s">
        <v>1306</v>
      </c>
      <c r="H544" t="s">
        <v>69</v>
      </c>
      <c r="I544" t="s">
        <v>1337</v>
      </c>
      <c r="K544" t="s">
        <v>1338</v>
      </c>
      <c r="L544" t="s">
        <v>1319</v>
      </c>
      <c r="T544" t="s">
        <v>1339</v>
      </c>
      <c r="U544" t="s">
        <v>1251</v>
      </c>
      <c r="V544" t="s">
        <v>1319</v>
      </c>
      <c r="W544" t="s">
        <v>1310</v>
      </c>
    </row>
    <row r="545" spans="2:23" x14ac:dyDescent="0.35">
      <c r="B545" s="71"/>
      <c r="C545" s="404">
        <v>320650</v>
      </c>
      <c r="E545" t="s">
        <v>1245</v>
      </c>
      <c r="F545" t="s">
        <v>1319</v>
      </c>
      <c r="G545" t="s">
        <v>1311</v>
      </c>
      <c r="H545" t="s">
        <v>69</v>
      </c>
      <c r="I545" t="s">
        <v>1340</v>
      </c>
      <c r="K545" t="s">
        <v>1338</v>
      </c>
      <c r="L545" t="s">
        <v>1319</v>
      </c>
      <c r="T545" t="s">
        <v>1341</v>
      </c>
      <c r="U545" t="s">
        <v>1251</v>
      </c>
      <c r="V545" t="s">
        <v>1319</v>
      </c>
      <c r="W545" t="s">
        <v>1314</v>
      </c>
    </row>
    <row r="546" spans="2:23" x14ac:dyDescent="0.35">
      <c r="B546" s="71"/>
      <c r="C546" s="404">
        <v>320700</v>
      </c>
      <c r="E546" t="s">
        <v>1245</v>
      </c>
      <c r="F546" t="s">
        <v>1319</v>
      </c>
      <c r="G546" t="s">
        <v>1342</v>
      </c>
      <c r="H546" t="s">
        <v>69</v>
      </c>
      <c r="I546" t="s">
        <v>1343</v>
      </c>
      <c r="K546" t="s">
        <v>1344</v>
      </c>
      <c r="L546" t="s">
        <v>1319</v>
      </c>
      <c r="T546" t="s">
        <v>1345</v>
      </c>
      <c r="U546" t="s">
        <v>1251</v>
      </c>
      <c r="V546" t="s">
        <v>1319</v>
      </c>
      <c r="W546" t="s">
        <v>1318</v>
      </c>
    </row>
    <row r="547" spans="2:23" x14ac:dyDescent="0.35">
      <c r="B547" s="71"/>
      <c r="C547" s="404">
        <v>330100</v>
      </c>
      <c r="E547" t="s">
        <v>1245</v>
      </c>
      <c r="F547" s="130" t="s">
        <v>3160</v>
      </c>
      <c r="G547" t="s">
        <v>1347</v>
      </c>
      <c r="H547" t="s">
        <v>69</v>
      </c>
      <c r="I547" s="130" t="s">
        <v>3273</v>
      </c>
      <c r="K547" s="130" t="s">
        <v>3376</v>
      </c>
      <c r="L547" t="s">
        <v>1346</v>
      </c>
      <c r="T547" t="s">
        <v>1348</v>
      </c>
      <c r="U547" t="s">
        <v>1263</v>
      </c>
      <c r="V547" t="s">
        <v>1349</v>
      </c>
      <c r="W547" t="s">
        <v>1350</v>
      </c>
    </row>
    <row r="548" spans="2:23" x14ac:dyDescent="0.35">
      <c r="B548" s="71"/>
      <c r="C548" s="404">
        <v>330150</v>
      </c>
      <c r="E548" t="s">
        <v>1245</v>
      </c>
      <c r="F548" s="130" t="s">
        <v>3160</v>
      </c>
      <c r="G548" t="s">
        <v>1351</v>
      </c>
      <c r="H548" t="s">
        <v>69</v>
      </c>
      <c r="I548" s="130" t="s">
        <v>3274</v>
      </c>
      <c r="K548" s="130" t="s">
        <v>3376</v>
      </c>
      <c r="L548" t="s">
        <v>1346</v>
      </c>
      <c r="T548" t="s">
        <v>1352</v>
      </c>
      <c r="U548" t="s">
        <v>1263</v>
      </c>
      <c r="V548" t="s">
        <v>1349</v>
      </c>
      <c r="W548" t="s">
        <v>1353</v>
      </c>
    </row>
    <row r="549" spans="2:23" x14ac:dyDescent="0.35">
      <c r="B549" s="71"/>
      <c r="C549" s="404">
        <v>330200</v>
      </c>
      <c r="E549" t="s">
        <v>1245</v>
      </c>
      <c r="F549" s="130" t="s">
        <v>3160</v>
      </c>
      <c r="G549" t="s">
        <v>1354</v>
      </c>
      <c r="H549" t="s">
        <v>69</v>
      </c>
      <c r="I549" s="130" t="s">
        <v>3275</v>
      </c>
      <c r="K549" s="130" t="s">
        <v>3376</v>
      </c>
      <c r="L549" t="s">
        <v>1346</v>
      </c>
      <c r="T549" t="s">
        <v>1355</v>
      </c>
      <c r="U549" t="s">
        <v>1263</v>
      </c>
      <c r="V549" t="s">
        <v>1349</v>
      </c>
      <c r="W549" t="s">
        <v>587</v>
      </c>
    </row>
    <row r="550" spans="2:23" x14ac:dyDescent="0.35">
      <c r="B550" s="71"/>
      <c r="C550" s="404">
        <v>330250</v>
      </c>
      <c r="E550" t="s">
        <v>1245</v>
      </c>
      <c r="F550" s="130" t="s">
        <v>3160</v>
      </c>
      <c r="G550" t="s">
        <v>1356</v>
      </c>
      <c r="H550" t="s">
        <v>69</v>
      </c>
      <c r="I550" s="130" t="s">
        <v>3276</v>
      </c>
      <c r="K550" s="130" t="s">
        <v>3376</v>
      </c>
      <c r="L550" t="s">
        <v>1346</v>
      </c>
      <c r="T550" t="s">
        <v>1357</v>
      </c>
      <c r="U550" t="s">
        <v>1263</v>
      </c>
      <c r="V550" t="s">
        <v>1349</v>
      </c>
      <c r="W550" t="s">
        <v>1358</v>
      </c>
    </row>
    <row r="551" spans="2:23" x14ac:dyDescent="0.35">
      <c r="B551" s="71"/>
      <c r="C551" s="404">
        <v>330300</v>
      </c>
      <c r="E551" t="s">
        <v>1245</v>
      </c>
      <c r="F551" s="130" t="s">
        <v>3160</v>
      </c>
      <c r="G551" t="s">
        <v>1359</v>
      </c>
      <c r="H551" t="s">
        <v>69</v>
      </c>
      <c r="I551" s="130" t="s">
        <v>3277</v>
      </c>
      <c r="K551" s="130" t="s">
        <v>3376</v>
      </c>
      <c r="L551" t="s">
        <v>1346</v>
      </c>
      <c r="T551" t="s">
        <v>1360</v>
      </c>
      <c r="U551" t="s">
        <v>1263</v>
      </c>
      <c r="V551" t="s">
        <v>1349</v>
      </c>
      <c r="W551" t="s">
        <v>152</v>
      </c>
    </row>
    <row r="552" spans="2:23" x14ac:dyDescent="0.35">
      <c r="B552" s="71"/>
      <c r="C552" s="404">
        <v>330350</v>
      </c>
      <c r="E552" t="s">
        <v>1245</v>
      </c>
      <c r="F552" s="130" t="s">
        <v>3160</v>
      </c>
      <c r="G552" t="s">
        <v>1361</v>
      </c>
      <c r="H552" t="s">
        <v>69</v>
      </c>
      <c r="I552" s="130" t="s">
        <v>3278</v>
      </c>
      <c r="K552" s="130" t="s">
        <v>3376</v>
      </c>
      <c r="L552" t="s">
        <v>1346</v>
      </c>
      <c r="T552" t="s">
        <v>1362</v>
      </c>
      <c r="U552" t="s">
        <v>1263</v>
      </c>
      <c r="V552" t="s">
        <v>1349</v>
      </c>
      <c r="W552" t="s">
        <v>1363</v>
      </c>
    </row>
    <row r="553" spans="2:23" x14ac:dyDescent="0.35">
      <c r="B553" s="71"/>
      <c r="C553" s="404">
        <v>330400</v>
      </c>
      <c r="E553" t="s">
        <v>1245</v>
      </c>
      <c r="F553" s="130" t="s">
        <v>3160</v>
      </c>
      <c r="G553" t="s">
        <v>1364</v>
      </c>
      <c r="H553" t="s">
        <v>69</v>
      </c>
      <c r="I553" s="130" t="s">
        <v>3279</v>
      </c>
      <c r="K553" s="130" t="s">
        <v>3376</v>
      </c>
      <c r="L553" t="s">
        <v>1346</v>
      </c>
      <c r="T553" t="s">
        <v>1365</v>
      </c>
      <c r="U553" t="s">
        <v>1263</v>
      </c>
      <c r="V553" t="s">
        <v>1349</v>
      </c>
      <c r="W553" t="s">
        <v>1366</v>
      </c>
    </row>
    <row r="554" spans="2:23" x14ac:dyDescent="0.35">
      <c r="B554" s="71"/>
      <c r="C554" s="437">
        <v>331100</v>
      </c>
      <c r="D554" s="130"/>
      <c r="E554" s="130" t="s">
        <v>1245</v>
      </c>
      <c r="F554" s="130" t="s">
        <v>3220</v>
      </c>
      <c r="G554" s="130" t="s">
        <v>1347</v>
      </c>
      <c r="H554" s="130" t="s">
        <v>69</v>
      </c>
      <c r="I554" s="428" t="s">
        <v>3221</v>
      </c>
      <c r="J554" s="130"/>
      <c r="K554" s="130" t="s">
        <v>1321</v>
      </c>
      <c r="L554" s="130" t="s">
        <v>1346</v>
      </c>
      <c r="M554" s="130"/>
      <c r="N554" s="130"/>
      <c r="O554" s="130"/>
      <c r="P554" s="130"/>
      <c r="Q554" s="130"/>
      <c r="R554" s="130"/>
      <c r="S554" s="130"/>
      <c r="T554" s="426" t="s">
        <v>1348</v>
      </c>
      <c r="U554" s="427" t="s">
        <v>1263</v>
      </c>
      <c r="V554" s="428" t="s">
        <v>1349</v>
      </c>
      <c r="W554" s="428" t="s">
        <v>1350</v>
      </c>
    </row>
    <row r="555" spans="2:23" x14ac:dyDescent="0.35">
      <c r="B555" s="71"/>
      <c r="C555" s="437">
        <v>331150</v>
      </c>
      <c r="D555" s="130"/>
      <c r="E555" s="130" t="s">
        <v>1245</v>
      </c>
      <c r="F555" s="130" t="s">
        <v>3220</v>
      </c>
      <c r="G555" s="130" t="s">
        <v>1351</v>
      </c>
      <c r="H555" s="130" t="s">
        <v>69</v>
      </c>
      <c r="I555" s="428" t="s">
        <v>3222</v>
      </c>
      <c r="J555" s="130"/>
      <c r="K555" s="130" t="s">
        <v>1321</v>
      </c>
      <c r="L555" s="130" t="s">
        <v>1346</v>
      </c>
      <c r="M555" s="130"/>
      <c r="N555" s="130"/>
      <c r="O555" s="130"/>
      <c r="P555" s="130"/>
      <c r="Q555" s="130"/>
      <c r="R555" s="130"/>
      <c r="S555" s="130"/>
      <c r="T555" s="426" t="s">
        <v>1352</v>
      </c>
      <c r="U555" s="427" t="s">
        <v>1263</v>
      </c>
      <c r="V555" s="428" t="s">
        <v>1349</v>
      </c>
      <c r="W555" s="428" t="s">
        <v>1353</v>
      </c>
    </row>
    <row r="556" spans="2:23" x14ac:dyDescent="0.35">
      <c r="B556" s="71"/>
      <c r="C556" s="437">
        <v>331200</v>
      </c>
      <c r="D556" s="130"/>
      <c r="E556" s="130" t="s">
        <v>1245</v>
      </c>
      <c r="F556" s="130" t="s">
        <v>3220</v>
      </c>
      <c r="G556" s="130" t="s">
        <v>1354</v>
      </c>
      <c r="H556" s="130" t="s">
        <v>69</v>
      </c>
      <c r="I556" s="428" t="s">
        <v>3223</v>
      </c>
      <c r="J556" s="130"/>
      <c r="K556" s="130" t="s">
        <v>1321</v>
      </c>
      <c r="L556" s="130" t="s">
        <v>1346</v>
      </c>
      <c r="M556" s="130"/>
      <c r="N556" s="130"/>
      <c r="O556" s="130"/>
      <c r="P556" s="130"/>
      <c r="Q556" s="130"/>
      <c r="R556" s="130"/>
      <c r="S556" s="130"/>
      <c r="T556" s="426" t="s">
        <v>1355</v>
      </c>
      <c r="U556" s="427" t="s">
        <v>1263</v>
      </c>
      <c r="V556" s="428" t="s">
        <v>1349</v>
      </c>
      <c r="W556" s="428" t="s">
        <v>587</v>
      </c>
    </row>
    <row r="557" spans="2:23" x14ac:dyDescent="0.35">
      <c r="B557" s="71"/>
      <c r="C557" s="437">
        <v>331250</v>
      </c>
      <c r="D557" s="130"/>
      <c r="E557" s="130" t="s">
        <v>1245</v>
      </c>
      <c r="F557" s="130" t="s">
        <v>3220</v>
      </c>
      <c r="G557" s="130" t="s">
        <v>1356</v>
      </c>
      <c r="H557" s="130" t="s">
        <v>69</v>
      </c>
      <c r="I557" s="428" t="s">
        <v>3224</v>
      </c>
      <c r="J557" s="130"/>
      <c r="K557" s="130" t="s">
        <v>1321</v>
      </c>
      <c r="L557" s="130" t="s">
        <v>1346</v>
      </c>
      <c r="M557" s="130"/>
      <c r="N557" s="130"/>
      <c r="O557" s="130"/>
      <c r="P557" s="130"/>
      <c r="Q557" s="130"/>
      <c r="R557" s="130"/>
      <c r="S557" s="130"/>
      <c r="T557" s="426" t="s">
        <v>1357</v>
      </c>
      <c r="U557" s="427" t="s">
        <v>1263</v>
      </c>
      <c r="V557" s="428" t="s">
        <v>1349</v>
      </c>
      <c r="W557" s="428" t="s">
        <v>1358</v>
      </c>
    </row>
    <row r="558" spans="2:23" x14ac:dyDescent="0.35">
      <c r="B558" s="71"/>
      <c r="C558" s="437">
        <v>331300</v>
      </c>
      <c r="D558" s="130"/>
      <c r="E558" s="130" t="s">
        <v>1245</v>
      </c>
      <c r="F558" s="130" t="s">
        <v>3220</v>
      </c>
      <c r="G558" s="130" t="s">
        <v>1359</v>
      </c>
      <c r="H558" s="130" t="s">
        <v>69</v>
      </c>
      <c r="I558" s="428" t="s">
        <v>3225</v>
      </c>
      <c r="J558" s="130"/>
      <c r="K558" s="130" t="s">
        <v>1321</v>
      </c>
      <c r="L558" s="130" t="s">
        <v>1346</v>
      </c>
      <c r="M558" s="130"/>
      <c r="N558" s="130"/>
      <c r="O558" s="130"/>
      <c r="P558" s="130"/>
      <c r="Q558" s="130"/>
      <c r="R558" s="130"/>
      <c r="S558" s="130"/>
      <c r="T558" s="426" t="s">
        <v>1360</v>
      </c>
      <c r="U558" s="427" t="s">
        <v>1263</v>
      </c>
      <c r="V558" s="428" t="s">
        <v>1349</v>
      </c>
      <c r="W558" s="428" t="s">
        <v>152</v>
      </c>
    </row>
    <row r="559" spans="2:23" x14ac:dyDescent="0.35">
      <c r="B559" s="71"/>
      <c r="C559" s="437">
        <v>331350</v>
      </c>
      <c r="D559" s="130"/>
      <c r="E559" s="130" t="s">
        <v>1245</v>
      </c>
      <c r="F559" s="130" t="s">
        <v>3220</v>
      </c>
      <c r="G559" s="130" t="s">
        <v>1361</v>
      </c>
      <c r="H559" s="130" t="s">
        <v>69</v>
      </c>
      <c r="I559" s="428" t="s">
        <v>3226</v>
      </c>
      <c r="J559" s="130"/>
      <c r="K559" s="130" t="s">
        <v>1321</v>
      </c>
      <c r="L559" s="130" t="s">
        <v>1346</v>
      </c>
      <c r="M559" s="130"/>
      <c r="N559" s="130"/>
      <c r="O559" s="130"/>
      <c r="P559" s="130"/>
      <c r="Q559" s="130"/>
      <c r="R559" s="130"/>
      <c r="S559" s="130"/>
      <c r="T559" s="426" t="s">
        <v>1362</v>
      </c>
      <c r="U559" s="427" t="s">
        <v>1263</v>
      </c>
      <c r="V559" s="428" t="s">
        <v>1349</v>
      </c>
      <c r="W559" s="428" t="s">
        <v>1363</v>
      </c>
    </row>
    <row r="560" spans="2:23" x14ac:dyDescent="0.35">
      <c r="B560" s="71"/>
      <c r="C560" s="437">
        <v>331400</v>
      </c>
      <c r="D560" s="130"/>
      <c r="E560" s="130" t="s">
        <v>1245</v>
      </c>
      <c r="F560" s="130" t="s">
        <v>3220</v>
      </c>
      <c r="G560" s="130" t="s">
        <v>1364</v>
      </c>
      <c r="H560" s="130" t="s">
        <v>69</v>
      </c>
      <c r="I560" s="428" t="s">
        <v>3227</v>
      </c>
      <c r="J560" s="130"/>
      <c r="K560" s="130" t="s">
        <v>1321</v>
      </c>
      <c r="L560" s="130" t="s">
        <v>1346</v>
      </c>
      <c r="M560" s="130"/>
      <c r="N560" s="130"/>
      <c r="O560" s="130"/>
      <c r="P560" s="130"/>
      <c r="Q560" s="130"/>
      <c r="R560" s="130"/>
      <c r="S560" s="130"/>
      <c r="T560" s="426" t="s">
        <v>1365</v>
      </c>
      <c r="U560" s="427" t="s">
        <v>1263</v>
      </c>
      <c r="V560" s="428" t="s">
        <v>1349</v>
      </c>
      <c r="W560" s="428" t="s">
        <v>1366</v>
      </c>
    </row>
    <row r="561" spans="2:23" x14ac:dyDescent="0.35">
      <c r="B561" s="71"/>
      <c r="C561" s="404">
        <v>335100</v>
      </c>
      <c r="E561" t="s">
        <v>1245</v>
      </c>
      <c r="F561" s="130" t="s">
        <v>3162</v>
      </c>
      <c r="G561" t="s">
        <v>1347</v>
      </c>
      <c r="H561" t="s">
        <v>69</v>
      </c>
      <c r="I561" s="130" t="s">
        <v>3280</v>
      </c>
      <c r="K561" s="130" t="s">
        <v>3376</v>
      </c>
      <c r="L561" t="s">
        <v>1367</v>
      </c>
      <c r="T561" t="s">
        <v>1368</v>
      </c>
      <c r="U561" t="s">
        <v>1263</v>
      </c>
      <c r="V561" t="s">
        <v>1369</v>
      </c>
      <c r="W561" t="s">
        <v>1350</v>
      </c>
    </row>
    <row r="562" spans="2:23" x14ac:dyDescent="0.35">
      <c r="B562" s="71"/>
      <c r="C562" s="404">
        <v>335150</v>
      </c>
      <c r="E562" t="s">
        <v>1245</v>
      </c>
      <c r="F562" s="130" t="s">
        <v>3162</v>
      </c>
      <c r="G562" t="s">
        <v>1351</v>
      </c>
      <c r="H562" t="s">
        <v>69</v>
      </c>
      <c r="I562" s="130" t="s">
        <v>3281</v>
      </c>
      <c r="K562" s="130" t="s">
        <v>3376</v>
      </c>
      <c r="L562" t="s">
        <v>1367</v>
      </c>
      <c r="T562" t="s">
        <v>1370</v>
      </c>
      <c r="U562" t="s">
        <v>1263</v>
      </c>
      <c r="V562" t="s">
        <v>1369</v>
      </c>
      <c r="W562" t="s">
        <v>1353</v>
      </c>
    </row>
    <row r="563" spans="2:23" x14ac:dyDescent="0.35">
      <c r="B563" s="71"/>
      <c r="C563" s="404">
        <v>335200</v>
      </c>
      <c r="E563" t="s">
        <v>1245</v>
      </c>
      <c r="F563" s="130" t="s">
        <v>3162</v>
      </c>
      <c r="G563" t="s">
        <v>1354</v>
      </c>
      <c r="H563" t="s">
        <v>69</v>
      </c>
      <c r="I563" s="130" t="s">
        <v>3282</v>
      </c>
      <c r="K563" s="130" t="s">
        <v>3376</v>
      </c>
      <c r="L563" t="s">
        <v>1367</v>
      </c>
      <c r="T563" t="s">
        <v>1371</v>
      </c>
      <c r="U563" t="s">
        <v>1263</v>
      </c>
      <c r="V563" t="s">
        <v>1369</v>
      </c>
      <c r="W563" t="s">
        <v>587</v>
      </c>
    </row>
    <row r="564" spans="2:23" x14ac:dyDescent="0.35">
      <c r="B564" s="71"/>
      <c r="C564" s="404">
        <v>335250</v>
      </c>
      <c r="E564" t="s">
        <v>1245</v>
      </c>
      <c r="F564" s="130" t="s">
        <v>3162</v>
      </c>
      <c r="G564" t="s">
        <v>1356</v>
      </c>
      <c r="H564" t="s">
        <v>69</v>
      </c>
      <c r="I564" s="130" t="s">
        <v>3283</v>
      </c>
      <c r="K564" s="130" t="s">
        <v>3376</v>
      </c>
      <c r="L564" t="s">
        <v>1367</v>
      </c>
      <c r="T564" t="s">
        <v>1372</v>
      </c>
      <c r="U564" t="s">
        <v>1263</v>
      </c>
      <c r="V564" t="s">
        <v>1369</v>
      </c>
      <c r="W564" t="s">
        <v>1358</v>
      </c>
    </row>
    <row r="565" spans="2:23" x14ac:dyDescent="0.35">
      <c r="B565" s="71"/>
      <c r="C565" s="404">
        <v>335300</v>
      </c>
      <c r="E565" t="s">
        <v>1245</v>
      </c>
      <c r="F565" s="130" t="s">
        <v>3162</v>
      </c>
      <c r="G565" t="s">
        <v>1359</v>
      </c>
      <c r="H565" t="s">
        <v>69</v>
      </c>
      <c r="I565" s="130" t="s">
        <v>3284</v>
      </c>
      <c r="K565" s="130" t="s">
        <v>3376</v>
      </c>
      <c r="L565" t="s">
        <v>1367</v>
      </c>
      <c r="T565" t="s">
        <v>1373</v>
      </c>
      <c r="U565" t="s">
        <v>1263</v>
      </c>
      <c r="V565" t="s">
        <v>1369</v>
      </c>
      <c r="W565" t="s">
        <v>152</v>
      </c>
    </row>
    <row r="566" spans="2:23" x14ac:dyDescent="0.35">
      <c r="B566" s="71"/>
      <c r="C566" s="404">
        <v>335350</v>
      </c>
      <c r="E566" t="s">
        <v>1245</v>
      </c>
      <c r="F566" s="130" t="s">
        <v>3162</v>
      </c>
      <c r="G566" t="s">
        <v>1361</v>
      </c>
      <c r="H566" t="s">
        <v>69</v>
      </c>
      <c r="I566" s="130" t="s">
        <v>3285</v>
      </c>
      <c r="K566" s="130" t="s">
        <v>3376</v>
      </c>
      <c r="L566" t="s">
        <v>1367</v>
      </c>
      <c r="T566" t="s">
        <v>1374</v>
      </c>
      <c r="U566" t="s">
        <v>1263</v>
      </c>
      <c r="V566" t="s">
        <v>1369</v>
      </c>
      <c r="W566" t="s">
        <v>1363</v>
      </c>
    </row>
    <row r="567" spans="2:23" x14ac:dyDescent="0.35">
      <c r="B567" s="71"/>
      <c r="C567" s="404">
        <v>335400</v>
      </c>
      <c r="E567" t="s">
        <v>1245</v>
      </c>
      <c r="F567" s="130" t="s">
        <v>3162</v>
      </c>
      <c r="G567" t="s">
        <v>1364</v>
      </c>
      <c r="H567" t="s">
        <v>69</v>
      </c>
      <c r="I567" s="130" t="s">
        <v>3286</v>
      </c>
      <c r="K567" s="130" t="s">
        <v>3376</v>
      </c>
      <c r="L567" t="s">
        <v>1367</v>
      </c>
      <c r="T567" t="s">
        <v>1375</v>
      </c>
      <c r="U567" t="s">
        <v>1263</v>
      </c>
      <c r="V567" t="s">
        <v>1369</v>
      </c>
      <c r="W567" t="s">
        <v>1366</v>
      </c>
    </row>
    <row r="568" spans="2:23" x14ac:dyDescent="0.35">
      <c r="B568" s="71"/>
      <c r="C568" s="437">
        <v>336100</v>
      </c>
      <c r="D568" s="130"/>
      <c r="E568" s="130" t="s">
        <v>1245</v>
      </c>
      <c r="F568" s="130" t="s">
        <v>3179</v>
      </c>
      <c r="G568" s="130" t="s">
        <v>1347</v>
      </c>
      <c r="H568" s="130" t="s">
        <v>69</v>
      </c>
      <c r="I568" s="428" t="s">
        <v>3180</v>
      </c>
      <c r="J568" s="130"/>
      <c r="K568" s="130" t="s">
        <v>1321</v>
      </c>
      <c r="L568" s="428" t="s">
        <v>1369</v>
      </c>
      <c r="M568" s="130"/>
      <c r="N568" s="130"/>
      <c r="O568" s="130"/>
      <c r="P568" s="130"/>
      <c r="Q568" s="130"/>
      <c r="R568" s="130"/>
      <c r="S568" s="130"/>
      <c r="T568" s="428" t="s">
        <v>1368</v>
      </c>
      <c r="U568" s="130" t="s">
        <v>1263</v>
      </c>
      <c r="V568" s="428" t="s">
        <v>1369</v>
      </c>
      <c r="W568" s="428" t="s">
        <v>1350</v>
      </c>
    </row>
    <row r="569" spans="2:23" x14ac:dyDescent="0.35">
      <c r="B569" s="71"/>
      <c r="C569" s="437">
        <v>336150</v>
      </c>
      <c r="D569" s="130"/>
      <c r="E569" s="130" t="s">
        <v>1245</v>
      </c>
      <c r="F569" s="130" t="s">
        <v>3179</v>
      </c>
      <c r="G569" s="130" t="s">
        <v>1351</v>
      </c>
      <c r="H569" s="130" t="s">
        <v>69</v>
      </c>
      <c r="I569" s="428" t="s">
        <v>3181</v>
      </c>
      <c r="J569" s="130"/>
      <c r="K569" s="130" t="s">
        <v>1321</v>
      </c>
      <c r="L569" s="428" t="s">
        <v>1369</v>
      </c>
      <c r="M569" s="130"/>
      <c r="N569" s="130"/>
      <c r="O569" s="130"/>
      <c r="P569" s="130"/>
      <c r="Q569" s="130"/>
      <c r="R569" s="130"/>
      <c r="S569" s="130"/>
      <c r="T569" s="428" t="s">
        <v>1370</v>
      </c>
      <c r="U569" s="130" t="s">
        <v>1263</v>
      </c>
      <c r="V569" s="428" t="s">
        <v>1369</v>
      </c>
      <c r="W569" s="428" t="s">
        <v>1353</v>
      </c>
    </row>
    <row r="570" spans="2:23" x14ac:dyDescent="0.35">
      <c r="B570" s="71"/>
      <c r="C570" s="437">
        <v>336200</v>
      </c>
      <c r="D570" s="130"/>
      <c r="E570" s="130" t="s">
        <v>1245</v>
      </c>
      <c r="F570" s="130" t="s">
        <v>3179</v>
      </c>
      <c r="G570" s="130" t="s">
        <v>1354</v>
      </c>
      <c r="H570" s="130" t="s">
        <v>69</v>
      </c>
      <c r="I570" s="428" t="s">
        <v>3182</v>
      </c>
      <c r="J570" s="130"/>
      <c r="K570" s="130" t="s">
        <v>1321</v>
      </c>
      <c r="L570" s="428" t="s">
        <v>1369</v>
      </c>
      <c r="M570" s="130"/>
      <c r="N570" s="130"/>
      <c r="O570" s="130"/>
      <c r="P570" s="130"/>
      <c r="Q570" s="130"/>
      <c r="R570" s="130"/>
      <c r="S570" s="130"/>
      <c r="T570" s="428" t="s">
        <v>1371</v>
      </c>
      <c r="U570" s="130" t="s">
        <v>1263</v>
      </c>
      <c r="V570" s="428" t="s">
        <v>1369</v>
      </c>
      <c r="W570" s="428" t="s">
        <v>587</v>
      </c>
    </row>
    <row r="571" spans="2:23" x14ac:dyDescent="0.35">
      <c r="B571" s="71"/>
      <c r="C571" s="437">
        <v>336250</v>
      </c>
      <c r="D571" s="130"/>
      <c r="E571" s="130" t="s">
        <v>1245</v>
      </c>
      <c r="F571" s="130" t="s">
        <v>3179</v>
      </c>
      <c r="G571" s="130" t="s">
        <v>1356</v>
      </c>
      <c r="H571" s="130" t="s">
        <v>69</v>
      </c>
      <c r="I571" s="428" t="s">
        <v>3183</v>
      </c>
      <c r="J571" s="130"/>
      <c r="K571" s="130" t="s">
        <v>1321</v>
      </c>
      <c r="L571" s="428" t="s">
        <v>1369</v>
      </c>
      <c r="M571" s="130"/>
      <c r="N571" s="130"/>
      <c r="O571" s="130"/>
      <c r="P571" s="130"/>
      <c r="Q571" s="130"/>
      <c r="R571" s="130"/>
      <c r="S571" s="130"/>
      <c r="T571" s="428" t="s">
        <v>1372</v>
      </c>
      <c r="U571" s="130" t="s">
        <v>1263</v>
      </c>
      <c r="V571" s="428" t="s">
        <v>1369</v>
      </c>
      <c r="W571" s="428" t="s">
        <v>1358</v>
      </c>
    </row>
    <row r="572" spans="2:23" x14ac:dyDescent="0.35">
      <c r="B572" s="71"/>
      <c r="C572" s="437">
        <v>336300</v>
      </c>
      <c r="D572" s="130"/>
      <c r="E572" s="130" t="s">
        <v>1245</v>
      </c>
      <c r="F572" s="130" t="s">
        <v>3179</v>
      </c>
      <c r="G572" s="130" t="s">
        <v>1359</v>
      </c>
      <c r="H572" s="130" t="s">
        <v>69</v>
      </c>
      <c r="I572" s="428" t="s">
        <v>3184</v>
      </c>
      <c r="J572" s="130"/>
      <c r="K572" s="130" t="s">
        <v>1321</v>
      </c>
      <c r="L572" s="428" t="s">
        <v>1369</v>
      </c>
      <c r="M572" s="130"/>
      <c r="N572" s="130"/>
      <c r="O572" s="130"/>
      <c r="P572" s="130"/>
      <c r="Q572" s="130"/>
      <c r="R572" s="130"/>
      <c r="S572" s="130"/>
      <c r="T572" s="428" t="s">
        <v>1373</v>
      </c>
      <c r="U572" s="130" t="s">
        <v>1263</v>
      </c>
      <c r="V572" s="428" t="s">
        <v>1369</v>
      </c>
      <c r="W572" s="428" t="s">
        <v>152</v>
      </c>
    </row>
    <row r="573" spans="2:23" x14ac:dyDescent="0.35">
      <c r="B573" s="71"/>
      <c r="C573" s="437">
        <v>336350</v>
      </c>
      <c r="D573" s="130"/>
      <c r="E573" s="130" t="s">
        <v>1245</v>
      </c>
      <c r="F573" s="130" t="s">
        <v>3179</v>
      </c>
      <c r="G573" s="130" t="s">
        <v>1361</v>
      </c>
      <c r="H573" s="130" t="s">
        <v>69</v>
      </c>
      <c r="I573" s="428" t="s">
        <v>3185</v>
      </c>
      <c r="J573" s="130"/>
      <c r="K573" s="130" t="s">
        <v>1321</v>
      </c>
      <c r="L573" s="428" t="s">
        <v>1369</v>
      </c>
      <c r="M573" s="130"/>
      <c r="N573" s="130"/>
      <c r="O573" s="130"/>
      <c r="P573" s="130"/>
      <c r="Q573" s="130"/>
      <c r="R573" s="130"/>
      <c r="S573" s="130"/>
      <c r="T573" s="428" t="s">
        <v>1374</v>
      </c>
      <c r="U573" s="130" t="s">
        <v>1263</v>
      </c>
      <c r="V573" s="428" t="s">
        <v>1369</v>
      </c>
      <c r="W573" s="428" t="s">
        <v>1363</v>
      </c>
    </row>
    <row r="574" spans="2:23" x14ac:dyDescent="0.35">
      <c r="B574" s="71"/>
      <c r="C574" s="437">
        <v>336400</v>
      </c>
      <c r="D574" s="130"/>
      <c r="E574" s="130" t="s">
        <v>1245</v>
      </c>
      <c r="F574" s="130" t="s">
        <v>3179</v>
      </c>
      <c r="G574" s="130" t="s">
        <v>1364</v>
      </c>
      <c r="H574" s="130" t="s">
        <v>69</v>
      </c>
      <c r="I574" s="428" t="s">
        <v>3186</v>
      </c>
      <c r="J574" s="130"/>
      <c r="K574" s="130" t="s">
        <v>1321</v>
      </c>
      <c r="L574" s="428" t="s">
        <v>1369</v>
      </c>
      <c r="M574" s="130"/>
      <c r="N574" s="130"/>
      <c r="O574" s="130"/>
      <c r="P574" s="130"/>
      <c r="Q574" s="130"/>
      <c r="R574" s="130"/>
      <c r="S574" s="130"/>
      <c r="T574" s="428" t="s">
        <v>1375</v>
      </c>
      <c r="U574" s="130" t="s">
        <v>1263</v>
      </c>
      <c r="V574" s="428" t="s">
        <v>1369</v>
      </c>
      <c r="W574" s="428" t="s">
        <v>1366</v>
      </c>
    </row>
    <row r="575" spans="2:23" x14ac:dyDescent="0.35">
      <c r="B575" s="71"/>
      <c r="C575" s="404">
        <v>340100</v>
      </c>
      <c r="E575" t="s">
        <v>1245</v>
      </c>
      <c r="F575" s="130" t="s">
        <v>3164</v>
      </c>
      <c r="G575" t="s">
        <v>1347</v>
      </c>
      <c r="H575" t="s">
        <v>69</v>
      </c>
      <c r="I575" s="130" t="s">
        <v>3287</v>
      </c>
      <c r="K575" s="130" t="s">
        <v>3376</v>
      </c>
      <c r="L575" t="s">
        <v>1376</v>
      </c>
      <c r="T575" t="s">
        <v>1377</v>
      </c>
      <c r="U575" t="s">
        <v>1263</v>
      </c>
      <c r="V575" t="s">
        <v>1378</v>
      </c>
      <c r="W575" t="s">
        <v>1350</v>
      </c>
    </row>
    <row r="576" spans="2:23" x14ac:dyDescent="0.35">
      <c r="B576" s="71"/>
      <c r="C576" s="404">
        <v>340150</v>
      </c>
      <c r="E576" t="s">
        <v>1245</v>
      </c>
      <c r="F576" s="130" t="s">
        <v>3164</v>
      </c>
      <c r="G576" t="s">
        <v>1351</v>
      </c>
      <c r="H576" t="s">
        <v>69</v>
      </c>
      <c r="I576" s="130" t="s">
        <v>3288</v>
      </c>
      <c r="K576" s="130" t="s">
        <v>3376</v>
      </c>
      <c r="L576" t="s">
        <v>1376</v>
      </c>
      <c r="T576" t="s">
        <v>1379</v>
      </c>
      <c r="U576" t="s">
        <v>1263</v>
      </c>
      <c r="V576" t="s">
        <v>1378</v>
      </c>
      <c r="W576" t="s">
        <v>1353</v>
      </c>
    </row>
    <row r="577" spans="2:23" x14ac:dyDescent="0.35">
      <c r="B577" s="71"/>
      <c r="C577" s="404">
        <v>340200</v>
      </c>
      <c r="E577" t="s">
        <v>1245</v>
      </c>
      <c r="F577" s="130" t="s">
        <v>3164</v>
      </c>
      <c r="G577" t="s">
        <v>1354</v>
      </c>
      <c r="H577" t="s">
        <v>69</v>
      </c>
      <c r="I577" s="130" t="s">
        <v>3289</v>
      </c>
      <c r="K577" s="130" t="s">
        <v>3376</v>
      </c>
      <c r="L577" t="s">
        <v>1376</v>
      </c>
      <c r="T577" t="s">
        <v>1380</v>
      </c>
      <c r="U577" t="s">
        <v>1263</v>
      </c>
      <c r="V577" t="s">
        <v>1378</v>
      </c>
      <c r="W577" t="s">
        <v>587</v>
      </c>
    </row>
    <row r="578" spans="2:23" x14ac:dyDescent="0.35">
      <c r="B578" s="71"/>
      <c r="C578" s="404">
        <v>340250</v>
      </c>
      <c r="E578" t="s">
        <v>1245</v>
      </c>
      <c r="F578" s="130" t="s">
        <v>3164</v>
      </c>
      <c r="G578" t="s">
        <v>1356</v>
      </c>
      <c r="H578" t="s">
        <v>69</v>
      </c>
      <c r="I578" s="130" t="s">
        <v>3290</v>
      </c>
      <c r="K578" s="130" t="s">
        <v>3376</v>
      </c>
      <c r="L578" t="s">
        <v>1376</v>
      </c>
      <c r="T578" t="s">
        <v>1381</v>
      </c>
      <c r="U578" t="s">
        <v>1263</v>
      </c>
      <c r="V578" t="s">
        <v>1378</v>
      </c>
      <c r="W578" t="s">
        <v>1358</v>
      </c>
    </row>
    <row r="579" spans="2:23" x14ac:dyDescent="0.35">
      <c r="B579" s="71"/>
      <c r="C579" s="404">
        <v>340300</v>
      </c>
      <c r="E579" t="s">
        <v>1245</v>
      </c>
      <c r="F579" s="130" t="s">
        <v>3164</v>
      </c>
      <c r="G579" t="s">
        <v>1359</v>
      </c>
      <c r="H579" t="s">
        <v>69</v>
      </c>
      <c r="I579" s="130" t="s">
        <v>3291</v>
      </c>
      <c r="K579" s="130" t="s">
        <v>3376</v>
      </c>
      <c r="L579" t="s">
        <v>1376</v>
      </c>
      <c r="T579" t="s">
        <v>1382</v>
      </c>
      <c r="U579" t="s">
        <v>1263</v>
      </c>
      <c r="V579" t="s">
        <v>1378</v>
      </c>
      <c r="W579" t="s">
        <v>152</v>
      </c>
    </row>
    <row r="580" spans="2:23" x14ac:dyDescent="0.35">
      <c r="B580" s="71"/>
      <c r="C580" s="404">
        <v>340350</v>
      </c>
      <c r="E580" t="s">
        <v>1245</v>
      </c>
      <c r="F580" s="130" t="s">
        <v>3164</v>
      </c>
      <c r="G580" t="s">
        <v>1361</v>
      </c>
      <c r="H580" t="s">
        <v>69</v>
      </c>
      <c r="I580" s="130" t="s">
        <v>3292</v>
      </c>
      <c r="K580" s="130" t="s">
        <v>3376</v>
      </c>
      <c r="L580" t="s">
        <v>1376</v>
      </c>
      <c r="T580" t="s">
        <v>1383</v>
      </c>
      <c r="U580" t="s">
        <v>1263</v>
      </c>
      <c r="V580" t="s">
        <v>1378</v>
      </c>
      <c r="W580" t="s">
        <v>1363</v>
      </c>
    </row>
    <row r="581" spans="2:23" x14ac:dyDescent="0.35">
      <c r="B581" s="71"/>
      <c r="C581" s="404">
        <v>340400</v>
      </c>
      <c r="E581" t="s">
        <v>1245</v>
      </c>
      <c r="F581" s="130" t="s">
        <v>3164</v>
      </c>
      <c r="G581" t="s">
        <v>1364</v>
      </c>
      <c r="H581" t="s">
        <v>69</v>
      </c>
      <c r="I581" s="130" t="s">
        <v>3293</v>
      </c>
      <c r="K581" s="130" t="s">
        <v>3376</v>
      </c>
      <c r="L581" t="s">
        <v>1376</v>
      </c>
      <c r="T581" t="s">
        <v>1384</v>
      </c>
      <c r="U581" t="s">
        <v>1263</v>
      </c>
      <c r="V581" t="s">
        <v>1378</v>
      </c>
      <c r="W581" t="s">
        <v>1366</v>
      </c>
    </row>
    <row r="582" spans="2:23" x14ac:dyDescent="0.35">
      <c r="B582" s="71"/>
      <c r="C582" s="437">
        <v>341100</v>
      </c>
      <c r="D582" s="130"/>
      <c r="E582" s="130" t="s">
        <v>1245</v>
      </c>
      <c r="F582" s="130" t="s">
        <v>3187</v>
      </c>
      <c r="G582" s="130" t="s">
        <v>1347</v>
      </c>
      <c r="H582" s="130" t="s">
        <v>69</v>
      </c>
      <c r="I582" s="428" t="s">
        <v>3188</v>
      </c>
      <c r="J582" s="130"/>
      <c r="K582" s="130" t="s">
        <v>1321</v>
      </c>
      <c r="L582" s="428" t="s">
        <v>1378</v>
      </c>
      <c r="M582" s="130"/>
      <c r="N582" s="130"/>
      <c r="O582" s="130"/>
      <c r="P582" s="130"/>
      <c r="Q582" s="130"/>
      <c r="R582" s="130"/>
      <c r="S582" s="130"/>
      <c r="T582" s="130" t="s">
        <v>1377</v>
      </c>
      <c r="U582" s="130" t="s">
        <v>1263</v>
      </c>
      <c r="V582" s="130" t="s">
        <v>1378</v>
      </c>
      <c r="W582" s="130" t="s">
        <v>1350</v>
      </c>
    </row>
    <row r="583" spans="2:23" x14ac:dyDescent="0.35">
      <c r="B583" s="71"/>
      <c r="C583" s="437">
        <v>341150</v>
      </c>
      <c r="D583" s="130"/>
      <c r="E583" s="130" t="s">
        <v>1245</v>
      </c>
      <c r="F583" s="130" t="s">
        <v>3187</v>
      </c>
      <c r="G583" s="130" t="s">
        <v>1351</v>
      </c>
      <c r="H583" s="130" t="s">
        <v>69</v>
      </c>
      <c r="I583" s="428" t="s">
        <v>3189</v>
      </c>
      <c r="J583" s="130"/>
      <c r="K583" s="130" t="s">
        <v>1321</v>
      </c>
      <c r="L583" s="428" t="s">
        <v>1378</v>
      </c>
      <c r="M583" s="130"/>
      <c r="N583" s="130"/>
      <c r="O583" s="130"/>
      <c r="P583" s="130"/>
      <c r="Q583" s="130"/>
      <c r="R583" s="130"/>
      <c r="S583" s="130"/>
      <c r="T583" s="130" t="s">
        <v>1379</v>
      </c>
      <c r="U583" s="130" t="s">
        <v>1263</v>
      </c>
      <c r="V583" s="130" t="s">
        <v>1378</v>
      </c>
      <c r="W583" s="130" t="s">
        <v>1353</v>
      </c>
    </row>
    <row r="584" spans="2:23" x14ac:dyDescent="0.35">
      <c r="B584" s="71"/>
      <c r="C584" s="437">
        <v>341200</v>
      </c>
      <c r="D584" s="130"/>
      <c r="E584" s="130" t="s">
        <v>1245</v>
      </c>
      <c r="F584" s="130" t="s">
        <v>3187</v>
      </c>
      <c r="G584" s="130" t="s">
        <v>1354</v>
      </c>
      <c r="H584" s="130" t="s">
        <v>69</v>
      </c>
      <c r="I584" s="428" t="s">
        <v>3190</v>
      </c>
      <c r="J584" s="130"/>
      <c r="K584" s="130" t="s">
        <v>1321</v>
      </c>
      <c r="L584" s="428" t="s">
        <v>1378</v>
      </c>
      <c r="M584" s="130"/>
      <c r="N584" s="130"/>
      <c r="O584" s="130"/>
      <c r="P584" s="130"/>
      <c r="Q584" s="130"/>
      <c r="R584" s="130"/>
      <c r="S584" s="130"/>
      <c r="T584" s="130" t="s">
        <v>1380</v>
      </c>
      <c r="U584" s="130" t="s">
        <v>1263</v>
      </c>
      <c r="V584" s="130" t="s">
        <v>1378</v>
      </c>
      <c r="W584" s="130" t="s">
        <v>587</v>
      </c>
    </row>
    <row r="585" spans="2:23" x14ac:dyDescent="0.35">
      <c r="B585" s="71"/>
      <c r="C585" s="437">
        <v>341250</v>
      </c>
      <c r="D585" s="130"/>
      <c r="E585" s="130" t="s">
        <v>1245</v>
      </c>
      <c r="F585" s="130" t="s">
        <v>3187</v>
      </c>
      <c r="G585" s="130" t="s">
        <v>1356</v>
      </c>
      <c r="H585" s="130" t="s">
        <v>69</v>
      </c>
      <c r="I585" s="428" t="s">
        <v>3191</v>
      </c>
      <c r="J585" s="130"/>
      <c r="K585" s="130" t="s">
        <v>1321</v>
      </c>
      <c r="L585" s="428" t="s">
        <v>1378</v>
      </c>
      <c r="M585" s="130"/>
      <c r="N585" s="130"/>
      <c r="O585" s="130"/>
      <c r="P585" s="130"/>
      <c r="Q585" s="130"/>
      <c r="R585" s="130"/>
      <c r="S585" s="130"/>
      <c r="T585" s="130" t="s">
        <v>1381</v>
      </c>
      <c r="U585" s="130" t="s">
        <v>1263</v>
      </c>
      <c r="V585" s="130" t="s">
        <v>1378</v>
      </c>
      <c r="W585" s="130" t="s">
        <v>1358</v>
      </c>
    </row>
    <row r="586" spans="2:23" x14ac:dyDescent="0.35">
      <c r="B586" s="71"/>
      <c r="C586" s="437">
        <v>341300</v>
      </c>
      <c r="D586" s="130"/>
      <c r="E586" s="130" t="s">
        <v>1245</v>
      </c>
      <c r="F586" s="130" t="s">
        <v>3187</v>
      </c>
      <c r="G586" s="130" t="s">
        <v>1359</v>
      </c>
      <c r="H586" s="130" t="s">
        <v>69</v>
      </c>
      <c r="I586" s="428" t="s">
        <v>3192</v>
      </c>
      <c r="J586" s="130"/>
      <c r="K586" s="130" t="s">
        <v>1321</v>
      </c>
      <c r="L586" s="428" t="s">
        <v>1378</v>
      </c>
      <c r="M586" s="130"/>
      <c r="N586" s="130"/>
      <c r="O586" s="130"/>
      <c r="P586" s="130"/>
      <c r="Q586" s="130"/>
      <c r="R586" s="130"/>
      <c r="S586" s="130"/>
      <c r="T586" s="130" t="s">
        <v>1382</v>
      </c>
      <c r="U586" s="130" t="s">
        <v>1263</v>
      </c>
      <c r="V586" s="130" t="s">
        <v>1378</v>
      </c>
      <c r="W586" s="130" t="s">
        <v>152</v>
      </c>
    </row>
    <row r="587" spans="2:23" x14ac:dyDescent="0.35">
      <c r="B587" s="71"/>
      <c r="C587" s="437">
        <v>341350</v>
      </c>
      <c r="D587" s="130"/>
      <c r="E587" s="130" t="s">
        <v>1245</v>
      </c>
      <c r="F587" s="130" t="s">
        <v>3187</v>
      </c>
      <c r="G587" s="130" t="s">
        <v>1361</v>
      </c>
      <c r="H587" s="130" t="s">
        <v>69</v>
      </c>
      <c r="I587" s="428" t="s">
        <v>3193</v>
      </c>
      <c r="J587" s="130"/>
      <c r="K587" s="130" t="s">
        <v>1321</v>
      </c>
      <c r="L587" s="428" t="s">
        <v>1378</v>
      </c>
      <c r="M587" s="130"/>
      <c r="N587" s="130"/>
      <c r="O587" s="130"/>
      <c r="P587" s="130"/>
      <c r="Q587" s="130"/>
      <c r="R587" s="130"/>
      <c r="S587" s="130"/>
      <c r="T587" s="130" t="s">
        <v>1383</v>
      </c>
      <c r="U587" s="130" t="s">
        <v>1263</v>
      </c>
      <c r="V587" s="130" t="s">
        <v>1378</v>
      </c>
      <c r="W587" s="130" t="s">
        <v>1363</v>
      </c>
    </row>
    <row r="588" spans="2:23" x14ac:dyDescent="0.35">
      <c r="B588" s="71"/>
      <c r="C588" s="437">
        <v>341400</v>
      </c>
      <c r="D588" s="130"/>
      <c r="E588" s="130" t="s">
        <v>1245</v>
      </c>
      <c r="F588" s="130" t="s">
        <v>3187</v>
      </c>
      <c r="G588" s="130" t="s">
        <v>1364</v>
      </c>
      <c r="H588" s="130" t="s">
        <v>69</v>
      </c>
      <c r="I588" s="428" t="s">
        <v>3194</v>
      </c>
      <c r="J588" s="130"/>
      <c r="K588" s="130" t="s">
        <v>1321</v>
      </c>
      <c r="L588" s="428" t="s">
        <v>1378</v>
      </c>
      <c r="M588" s="130"/>
      <c r="N588" s="130"/>
      <c r="O588" s="130"/>
      <c r="P588" s="130"/>
      <c r="Q588" s="130"/>
      <c r="R588" s="130"/>
      <c r="S588" s="130"/>
      <c r="T588" s="130" t="s">
        <v>1384</v>
      </c>
      <c r="U588" s="130" t="s">
        <v>1263</v>
      </c>
      <c r="V588" s="130" t="s">
        <v>1378</v>
      </c>
      <c r="W588" s="130" t="s">
        <v>1366</v>
      </c>
    </row>
    <row r="589" spans="2:23" x14ac:dyDescent="0.35">
      <c r="B589" s="71"/>
      <c r="C589" s="404">
        <v>350100</v>
      </c>
      <c r="E589" t="s">
        <v>1245</v>
      </c>
      <c r="F589" s="130" t="s">
        <v>3166</v>
      </c>
      <c r="G589" t="s">
        <v>1347</v>
      </c>
      <c r="H589" t="s">
        <v>69</v>
      </c>
      <c r="I589" s="130" t="s">
        <v>3294</v>
      </c>
      <c r="K589" s="130" t="s">
        <v>3377</v>
      </c>
      <c r="L589" t="s">
        <v>1385</v>
      </c>
      <c r="T589" t="s">
        <v>1386</v>
      </c>
      <c r="U589" t="s">
        <v>1385</v>
      </c>
      <c r="V589" t="s">
        <v>1385</v>
      </c>
      <c r="W589" t="s">
        <v>75</v>
      </c>
    </row>
    <row r="590" spans="2:23" x14ac:dyDescent="0.35">
      <c r="B590" s="71"/>
      <c r="C590" s="404">
        <v>350150</v>
      </c>
      <c r="E590" t="s">
        <v>1245</v>
      </c>
      <c r="F590" s="130" t="s">
        <v>3166</v>
      </c>
      <c r="G590" t="s">
        <v>607</v>
      </c>
      <c r="H590" t="s">
        <v>69</v>
      </c>
      <c r="I590" s="130" t="s">
        <v>3295</v>
      </c>
      <c r="K590" s="130" t="s">
        <v>3377</v>
      </c>
      <c r="L590" t="s">
        <v>1385</v>
      </c>
      <c r="T590" t="s">
        <v>1387</v>
      </c>
      <c r="U590" t="s">
        <v>1385</v>
      </c>
      <c r="V590" t="s">
        <v>1385</v>
      </c>
      <c r="W590" t="s">
        <v>1388</v>
      </c>
    </row>
    <row r="591" spans="2:23" x14ac:dyDescent="0.35">
      <c r="B591" s="71"/>
      <c r="C591" s="404">
        <v>350200</v>
      </c>
      <c r="E591" t="s">
        <v>1245</v>
      </c>
      <c r="F591" s="130" t="s">
        <v>3166</v>
      </c>
      <c r="G591" t="s">
        <v>1354</v>
      </c>
      <c r="H591" t="s">
        <v>69</v>
      </c>
      <c r="I591" s="130" t="s">
        <v>3296</v>
      </c>
      <c r="K591" s="130" t="s">
        <v>3377</v>
      </c>
      <c r="L591" t="s">
        <v>1385</v>
      </c>
      <c r="T591" t="s">
        <v>1389</v>
      </c>
      <c r="U591" t="s">
        <v>1385</v>
      </c>
      <c r="V591" t="s">
        <v>1385</v>
      </c>
      <c r="W591" t="s">
        <v>587</v>
      </c>
    </row>
    <row r="592" spans="2:23" x14ac:dyDescent="0.35">
      <c r="B592" s="71"/>
      <c r="C592" s="404">
        <v>350250</v>
      </c>
      <c r="E592" t="s">
        <v>1245</v>
      </c>
      <c r="F592" s="130" t="s">
        <v>3166</v>
      </c>
      <c r="G592" t="s">
        <v>1356</v>
      </c>
      <c r="H592" t="s">
        <v>69</v>
      </c>
      <c r="I592" s="130" t="s">
        <v>3297</v>
      </c>
      <c r="K592" s="130" t="s">
        <v>3377</v>
      </c>
      <c r="L592" t="s">
        <v>1385</v>
      </c>
      <c r="T592" t="s">
        <v>1390</v>
      </c>
      <c r="U592" t="s">
        <v>1385</v>
      </c>
      <c r="V592" t="s">
        <v>1385</v>
      </c>
      <c r="W592" t="s">
        <v>1358</v>
      </c>
    </row>
    <row r="593" spans="2:23" x14ac:dyDescent="0.35">
      <c r="B593" s="71"/>
      <c r="C593" s="404">
        <v>350300</v>
      </c>
      <c r="E593" t="s">
        <v>1245</v>
      </c>
      <c r="F593" s="130" t="s">
        <v>3166</v>
      </c>
      <c r="G593" t="s">
        <v>1359</v>
      </c>
      <c r="H593" t="s">
        <v>69</v>
      </c>
      <c r="I593" s="130" t="s">
        <v>3298</v>
      </c>
      <c r="K593" s="130" t="s">
        <v>3377</v>
      </c>
      <c r="L593" t="s">
        <v>1385</v>
      </c>
      <c r="T593" t="s">
        <v>1391</v>
      </c>
      <c r="U593" t="s">
        <v>1385</v>
      </c>
      <c r="V593" t="s">
        <v>1385</v>
      </c>
      <c r="W593" t="s">
        <v>152</v>
      </c>
    </row>
    <row r="594" spans="2:23" x14ac:dyDescent="0.35">
      <c r="B594" s="71"/>
      <c r="C594" s="404">
        <v>350350</v>
      </c>
      <c r="E594" t="s">
        <v>1245</v>
      </c>
      <c r="F594" s="130" t="s">
        <v>3166</v>
      </c>
      <c r="G594" t="s">
        <v>1392</v>
      </c>
      <c r="H594" t="s">
        <v>69</v>
      </c>
      <c r="I594" s="130" t="s">
        <v>3299</v>
      </c>
      <c r="K594" s="130" t="s">
        <v>3377</v>
      </c>
      <c r="L594" t="s">
        <v>1385</v>
      </c>
      <c r="T594" t="s">
        <v>1393</v>
      </c>
      <c r="U594" t="s">
        <v>1385</v>
      </c>
      <c r="V594" t="s">
        <v>1385</v>
      </c>
      <c r="W594" t="s">
        <v>1394</v>
      </c>
    </row>
    <row r="595" spans="2:23" x14ac:dyDescent="0.35">
      <c r="B595" s="71"/>
      <c r="C595" s="404">
        <v>350400</v>
      </c>
      <c r="E595" t="s">
        <v>1245</v>
      </c>
      <c r="F595" s="130" t="s">
        <v>3166</v>
      </c>
      <c r="G595" t="s">
        <v>1395</v>
      </c>
      <c r="H595" t="s">
        <v>69</v>
      </c>
      <c r="I595" s="130" t="s">
        <v>3300</v>
      </c>
      <c r="K595" s="130" t="s">
        <v>3377</v>
      </c>
      <c r="L595" t="s">
        <v>1385</v>
      </c>
      <c r="T595" t="s">
        <v>1396</v>
      </c>
      <c r="U595" t="s">
        <v>1385</v>
      </c>
      <c r="V595" t="s">
        <v>1385</v>
      </c>
      <c r="W595" t="s">
        <v>1397</v>
      </c>
    </row>
    <row r="596" spans="2:23" x14ac:dyDescent="0.35">
      <c r="B596" s="71"/>
      <c r="C596" s="437">
        <v>351100</v>
      </c>
      <c r="D596" s="130"/>
      <c r="E596" s="130" t="s">
        <v>1245</v>
      </c>
      <c r="F596" s="130" t="s">
        <v>3195</v>
      </c>
      <c r="G596" s="130" t="s">
        <v>1347</v>
      </c>
      <c r="H596" s="130" t="s">
        <v>69</v>
      </c>
      <c r="I596" s="428" t="s">
        <v>3196</v>
      </c>
      <c r="J596" s="130"/>
      <c r="K596" s="130" t="s">
        <v>3378</v>
      </c>
      <c r="L596" s="130" t="s">
        <v>1385</v>
      </c>
      <c r="M596" s="130"/>
      <c r="N596" s="130"/>
      <c r="O596" s="130"/>
      <c r="P596" s="130"/>
      <c r="Q596" s="130"/>
      <c r="R596" s="130"/>
      <c r="S596" s="130"/>
      <c r="T596" s="428" t="s">
        <v>1386</v>
      </c>
      <c r="U596" s="130" t="s">
        <v>1385</v>
      </c>
      <c r="V596" s="428" t="s">
        <v>1385</v>
      </c>
      <c r="W596" s="428" t="s">
        <v>75</v>
      </c>
    </row>
    <row r="597" spans="2:23" x14ac:dyDescent="0.35">
      <c r="B597" s="71"/>
      <c r="C597" s="437">
        <v>351150</v>
      </c>
      <c r="D597" s="130"/>
      <c r="E597" s="130" t="s">
        <v>1245</v>
      </c>
      <c r="F597" s="130" t="s">
        <v>3195</v>
      </c>
      <c r="G597" s="130" t="s">
        <v>607</v>
      </c>
      <c r="H597" s="130" t="s">
        <v>69</v>
      </c>
      <c r="I597" s="428" t="s">
        <v>3197</v>
      </c>
      <c r="J597" s="130"/>
      <c r="K597" s="130" t="s">
        <v>3378</v>
      </c>
      <c r="L597" s="130" t="s">
        <v>1385</v>
      </c>
      <c r="M597" s="130"/>
      <c r="N597" s="130"/>
      <c r="O597" s="130"/>
      <c r="P597" s="130"/>
      <c r="Q597" s="130"/>
      <c r="R597" s="130"/>
      <c r="S597" s="130"/>
      <c r="T597" s="428" t="s">
        <v>1387</v>
      </c>
      <c r="U597" s="130" t="s">
        <v>1385</v>
      </c>
      <c r="V597" s="428" t="s">
        <v>1385</v>
      </c>
      <c r="W597" s="428" t="s">
        <v>1388</v>
      </c>
    </row>
    <row r="598" spans="2:23" x14ac:dyDescent="0.35">
      <c r="B598" s="71"/>
      <c r="C598" s="437">
        <v>351200</v>
      </c>
      <c r="D598" s="130"/>
      <c r="E598" s="130" t="s">
        <v>1245</v>
      </c>
      <c r="F598" s="130" t="s">
        <v>3195</v>
      </c>
      <c r="G598" s="130" t="s">
        <v>1354</v>
      </c>
      <c r="H598" s="130" t="s">
        <v>69</v>
      </c>
      <c r="I598" s="428" t="s">
        <v>3198</v>
      </c>
      <c r="J598" s="130"/>
      <c r="K598" s="130" t="s">
        <v>3378</v>
      </c>
      <c r="L598" s="130" t="s">
        <v>1385</v>
      </c>
      <c r="M598" s="130"/>
      <c r="N598" s="130"/>
      <c r="O598" s="130"/>
      <c r="P598" s="130"/>
      <c r="Q598" s="130"/>
      <c r="R598" s="130"/>
      <c r="S598" s="130"/>
      <c r="T598" s="428" t="s">
        <v>1389</v>
      </c>
      <c r="U598" s="130" t="s">
        <v>1385</v>
      </c>
      <c r="V598" s="428" t="s">
        <v>1385</v>
      </c>
      <c r="W598" s="428" t="s">
        <v>587</v>
      </c>
    </row>
    <row r="599" spans="2:23" x14ac:dyDescent="0.35">
      <c r="B599" s="71"/>
      <c r="C599" s="437">
        <v>351250</v>
      </c>
      <c r="D599" s="130"/>
      <c r="E599" s="130" t="s">
        <v>1245</v>
      </c>
      <c r="F599" s="130" t="s">
        <v>3195</v>
      </c>
      <c r="G599" s="130" t="s">
        <v>1356</v>
      </c>
      <c r="H599" s="130" t="s">
        <v>69</v>
      </c>
      <c r="I599" s="428" t="s">
        <v>3199</v>
      </c>
      <c r="J599" s="130"/>
      <c r="K599" s="130" t="s">
        <v>3378</v>
      </c>
      <c r="L599" s="130" t="s">
        <v>1385</v>
      </c>
      <c r="M599" s="130"/>
      <c r="N599" s="130"/>
      <c r="O599" s="130"/>
      <c r="P599" s="130"/>
      <c r="Q599" s="130"/>
      <c r="R599" s="130"/>
      <c r="S599" s="130"/>
      <c r="T599" s="428" t="s">
        <v>1390</v>
      </c>
      <c r="U599" s="130" t="s">
        <v>1385</v>
      </c>
      <c r="V599" s="428" t="s">
        <v>1385</v>
      </c>
      <c r="W599" s="428" t="s">
        <v>1358</v>
      </c>
    </row>
    <row r="600" spans="2:23" x14ac:dyDescent="0.35">
      <c r="B600" s="71"/>
      <c r="C600" s="437">
        <v>351300</v>
      </c>
      <c r="D600" s="130"/>
      <c r="E600" s="130" t="s">
        <v>1245</v>
      </c>
      <c r="F600" s="130" t="s">
        <v>3195</v>
      </c>
      <c r="G600" s="130" t="s">
        <v>1359</v>
      </c>
      <c r="H600" s="130" t="s">
        <v>69</v>
      </c>
      <c r="I600" s="428" t="s">
        <v>3200</v>
      </c>
      <c r="J600" s="130"/>
      <c r="K600" s="130" t="s">
        <v>3378</v>
      </c>
      <c r="L600" s="130" t="s">
        <v>1385</v>
      </c>
      <c r="M600" s="130"/>
      <c r="N600" s="130"/>
      <c r="O600" s="130"/>
      <c r="P600" s="130"/>
      <c r="Q600" s="130"/>
      <c r="R600" s="130"/>
      <c r="S600" s="130"/>
      <c r="T600" s="428" t="s">
        <v>1391</v>
      </c>
      <c r="U600" s="130" t="s">
        <v>1385</v>
      </c>
      <c r="V600" s="428" t="s">
        <v>1385</v>
      </c>
      <c r="W600" s="428" t="s">
        <v>152</v>
      </c>
    </row>
    <row r="601" spans="2:23" x14ac:dyDescent="0.35">
      <c r="B601" s="71"/>
      <c r="C601" s="437">
        <v>351350</v>
      </c>
      <c r="D601" s="130"/>
      <c r="E601" s="130" t="s">
        <v>1245</v>
      </c>
      <c r="F601" s="130" t="s">
        <v>3195</v>
      </c>
      <c r="G601" s="130" t="s">
        <v>1392</v>
      </c>
      <c r="H601" s="130" t="s">
        <v>69</v>
      </c>
      <c r="I601" s="428" t="s">
        <v>3201</v>
      </c>
      <c r="J601" s="130"/>
      <c r="K601" s="130" t="s">
        <v>3378</v>
      </c>
      <c r="L601" s="130" t="s">
        <v>1385</v>
      </c>
      <c r="M601" s="130"/>
      <c r="N601" s="130"/>
      <c r="O601" s="130"/>
      <c r="P601" s="130"/>
      <c r="Q601" s="130"/>
      <c r="R601" s="130"/>
      <c r="S601" s="130"/>
      <c r="T601" s="428" t="s">
        <v>1393</v>
      </c>
      <c r="U601" s="130" t="s">
        <v>1385</v>
      </c>
      <c r="V601" s="428" t="s">
        <v>1385</v>
      </c>
      <c r="W601" s="428" t="s">
        <v>1394</v>
      </c>
    </row>
    <row r="602" spans="2:23" x14ac:dyDescent="0.35">
      <c r="B602" s="71"/>
      <c r="C602" s="437">
        <v>351400</v>
      </c>
      <c r="D602" s="130"/>
      <c r="E602" s="130" t="s">
        <v>1245</v>
      </c>
      <c r="F602" s="130" t="s">
        <v>3195</v>
      </c>
      <c r="G602" s="130" t="s">
        <v>1395</v>
      </c>
      <c r="H602" s="130" t="s">
        <v>69</v>
      </c>
      <c r="I602" s="428" t="s">
        <v>3202</v>
      </c>
      <c r="J602" s="130"/>
      <c r="K602" s="130" t="s">
        <v>3378</v>
      </c>
      <c r="L602" s="130" t="s">
        <v>1385</v>
      </c>
      <c r="M602" s="130"/>
      <c r="N602" s="130"/>
      <c r="O602" s="130"/>
      <c r="P602" s="130"/>
      <c r="Q602" s="130"/>
      <c r="R602" s="130"/>
      <c r="S602" s="130"/>
      <c r="T602" s="428" t="s">
        <v>1396</v>
      </c>
      <c r="U602" s="130" t="s">
        <v>1385</v>
      </c>
      <c r="V602" s="428" t="s">
        <v>1385</v>
      </c>
      <c r="W602" s="428" t="s">
        <v>1397</v>
      </c>
    </row>
    <row r="603" spans="2:23" x14ac:dyDescent="0.35">
      <c r="B603" s="71"/>
      <c r="C603" s="404">
        <v>360100</v>
      </c>
      <c r="E603" t="s">
        <v>1245</v>
      </c>
      <c r="F603" t="s">
        <v>1398</v>
      </c>
      <c r="G603" t="s">
        <v>1399</v>
      </c>
      <c r="H603" t="s">
        <v>69</v>
      </c>
      <c r="I603" t="s">
        <v>1400</v>
      </c>
      <c r="K603" t="s">
        <v>1260</v>
      </c>
      <c r="L603" t="s">
        <v>1398</v>
      </c>
      <c r="T603" t="s">
        <v>1261</v>
      </c>
      <c r="U603" t="s">
        <v>1251</v>
      </c>
      <c r="V603" s="424" t="s">
        <v>1246</v>
      </c>
      <c r="W603" s="424" t="s">
        <v>1262</v>
      </c>
    </row>
    <row r="604" spans="2:23" x14ac:dyDescent="0.35">
      <c r="B604" s="71"/>
      <c r="C604" s="404">
        <v>370100</v>
      </c>
      <c r="E604" t="s">
        <v>1245</v>
      </c>
      <c r="F604" t="s">
        <v>1404</v>
      </c>
      <c r="G604" t="s">
        <v>1405</v>
      </c>
      <c r="H604" t="s">
        <v>69</v>
      </c>
      <c r="I604" t="s">
        <v>1406</v>
      </c>
      <c r="K604" t="s">
        <v>1407</v>
      </c>
      <c r="L604" t="s">
        <v>1404</v>
      </c>
      <c r="N604" t="s">
        <v>1408</v>
      </c>
      <c r="T604" t="s">
        <v>1409</v>
      </c>
      <c r="U604" t="s">
        <v>1410</v>
      </c>
      <c r="V604" t="s">
        <v>1411</v>
      </c>
      <c r="W604" t="s">
        <v>75</v>
      </c>
    </row>
    <row r="605" spans="2:23" x14ac:dyDescent="0.35">
      <c r="B605" s="71"/>
      <c r="C605" s="404">
        <v>370120</v>
      </c>
      <c r="E605" t="s">
        <v>1245</v>
      </c>
      <c r="F605" t="s">
        <v>1404</v>
      </c>
      <c r="G605" t="s">
        <v>1412</v>
      </c>
      <c r="H605" t="s">
        <v>69</v>
      </c>
      <c r="I605" t="s">
        <v>1413</v>
      </c>
      <c r="K605" t="s">
        <v>1407</v>
      </c>
      <c r="L605" t="s">
        <v>1404</v>
      </c>
      <c r="N605" t="s">
        <v>1408</v>
      </c>
      <c r="T605" t="s">
        <v>1414</v>
      </c>
      <c r="U605" t="s">
        <v>1410</v>
      </c>
      <c r="V605" t="s">
        <v>1411</v>
      </c>
      <c r="W605" t="s">
        <v>1415</v>
      </c>
    </row>
    <row r="606" spans="2:23" x14ac:dyDescent="0.35">
      <c r="B606" s="71"/>
      <c r="C606" s="404">
        <v>370150</v>
      </c>
      <c r="E606" t="s">
        <v>1245</v>
      </c>
      <c r="F606" t="s">
        <v>1404</v>
      </c>
      <c r="G606" t="s">
        <v>1416</v>
      </c>
      <c r="H606" t="s">
        <v>69</v>
      </c>
      <c r="I606" t="s">
        <v>1417</v>
      </c>
      <c r="K606" t="s">
        <v>1418</v>
      </c>
      <c r="L606" t="s">
        <v>1404</v>
      </c>
      <c r="T606" t="s">
        <v>1419</v>
      </c>
      <c r="U606" t="s">
        <v>1410</v>
      </c>
      <c r="V606" t="s">
        <v>1411</v>
      </c>
      <c r="W606" t="s">
        <v>1420</v>
      </c>
    </row>
    <row r="607" spans="2:23" x14ac:dyDescent="0.35">
      <c r="B607" s="71"/>
      <c r="C607" s="404">
        <v>370200</v>
      </c>
      <c r="E607" t="s">
        <v>1245</v>
      </c>
      <c r="F607" t="s">
        <v>1404</v>
      </c>
      <c r="G607" t="s">
        <v>1421</v>
      </c>
      <c r="H607" t="s">
        <v>69</v>
      </c>
      <c r="I607" t="s">
        <v>1422</v>
      </c>
      <c r="K607" t="s">
        <v>1421</v>
      </c>
      <c r="L607" t="s">
        <v>1404</v>
      </c>
      <c r="T607" t="s">
        <v>1423</v>
      </c>
      <c r="U607" t="s">
        <v>1410</v>
      </c>
      <c r="V607" t="s">
        <v>1411</v>
      </c>
      <c r="W607" t="s">
        <v>1424</v>
      </c>
    </row>
    <row r="608" spans="2:23" x14ac:dyDescent="0.35">
      <c r="B608" s="71"/>
      <c r="C608" s="404">
        <v>370250</v>
      </c>
      <c r="E608" t="s">
        <v>1245</v>
      </c>
      <c r="F608" t="s">
        <v>1404</v>
      </c>
      <c r="G608" t="s">
        <v>1425</v>
      </c>
      <c r="H608" t="s">
        <v>69</v>
      </c>
      <c r="I608" t="s">
        <v>1426</v>
      </c>
      <c r="K608" t="s">
        <v>1425</v>
      </c>
      <c r="L608" t="s">
        <v>1404</v>
      </c>
      <c r="T608" t="s">
        <v>1427</v>
      </c>
      <c r="U608" t="s">
        <v>1410</v>
      </c>
      <c r="V608" t="s">
        <v>1411</v>
      </c>
      <c r="W608" t="s">
        <v>1428</v>
      </c>
    </row>
    <row r="609" spans="2:23" x14ac:dyDescent="0.35">
      <c r="B609" s="71"/>
      <c r="C609" s="404">
        <v>370300</v>
      </c>
      <c r="E609" t="s">
        <v>1245</v>
      </c>
      <c r="F609" t="s">
        <v>1404</v>
      </c>
      <c r="G609" t="s">
        <v>1429</v>
      </c>
      <c r="H609" t="s">
        <v>69</v>
      </c>
      <c r="I609" t="s">
        <v>1430</v>
      </c>
      <c r="K609" t="s">
        <v>1431</v>
      </c>
      <c r="L609" t="s">
        <v>1404</v>
      </c>
      <c r="T609" t="s">
        <v>1432</v>
      </c>
      <c r="U609" t="s">
        <v>1410</v>
      </c>
      <c r="V609" t="s">
        <v>1411</v>
      </c>
      <c r="W609" t="s">
        <v>1433</v>
      </c>
    </row>
    <row r="610" spans="2:23" x14ac:dyDescent="0.35">
      <c r="B610" s="71"/>
      <c r="C610" s="404">
        <v>370320</v>
      </c>
      <c r="E610" t="s">
        <v>1245</v>
      </c>
      <c r="F610" t="s">
        <v>1404</v>
      </c>
      <c r="G610" t="s">
        <v>1434</v>
      </c>
      <c r="H610" t="s">
        <v>69</v>
      </c>
      <c r="I610" t="s">
        <v>1435</v>
      </c>
      <c r="K610" t="s">
        <v>1436</v>
      </c>
      <c r="L610" t="s">
        <v>1404</v>
      </c>
      <c r="T610" t="s">
        <v>1437</v>
      </c>
      <c r="U610" t="s">
        <v>1410</v>
      </c>
      <c r="V610" t="s">
        <v>1411</v>
      </c>
      <c r="W610" t="s">
        <v>1438</v>
      </c>
    </row>
    <row r="611" spans="2:23" x14ac:dyDescent="0.35">
      <c r="B611" s="71"/>
      <c r="C611" s="404">
        <v>370350</v>
      </c>
      <c r="E611" t="s">
        <v>1245</v>
      </c>
      <c r="F611" t="s">
        <v>1404</v>
      </c>
      <c r="G611" t="s">
        <v>1439</v>
      </c>
      <c r="H611" t="s">
        <v>69</v>
      </c>
      <c r="I611" t="s">
        <v>1440</v>
      </c>
      <c r="K611" t="s">
        <v>1441</v>
      </c>
      <c r="L611" t="s">
        <v>1404</v>
      </c>
      <c r="T611" t="s">
        <v>1442</v>
      </c>
      <c r="U611" t="s">
        <v>1410</v>
      </c>
      <c r="V611" t="s">
        <v>1411</v>
      </c>
      <c r="W611" t="s">
        <v>1443</v>
      </c>
    </row>
    <row r="612" spans="2:23" x14ac:dyDescent="0.35">
      <c r="B612" s="71"/>
      <c r="C612" s="404">
        <v>370400</v>
      </c>
      <c r="E612" t="s">
        <v>1245</v>
      </c>
      <c r="F612" t="s">
        <v>1404</v>
      </c>
      <c r="G612" t="s">
        <v>1444</v>
      </c>
      <c r="H612" t="s">
        <v>69</v>
      </c>
      <c r="I612" t="s">
        <v>1445</v>
      </c>
      <c r="K612" t="s">
        <v>1444</v>
      </c>
      <c r="L612" t="s">
        <v>1404</v>
      </c>
      <c r="T612" t="s">
        <v>1446</v>
      </c>
      <c r="U612" t="s">
        <v>1410</v>
      </c>
      <c r="V612" t="s">
        <v>1411</v>
      </c>
      <c r="W612" t="s">
        <v>1447</v>
      </c>
    </row>
    <row r="613" spans="2:23" x14ac:dyDescent="0.35">
      <c r="B613" s="71"/>
      <c r="C613" s="404">
        <v>370450</v>
      </c>
      <c r="E613" t="s">
        <v>1245</v>
      </c>
      <c r="F613" t="s">
        <v>1404</v>
      </c>
      <c r="G613" t="s">
        <v>1448</v>
      </c>
      <c r="H613" t="s">
        <v>69</v>
      </c>
      <c r="I613" t="s">
        <v>1449</v>
      </c>
      <c r="K613" t="s">
        <v>1448</v>
      </c>
      <c r="L613" t="s">
        <v>1404</v>
      </c>
      <c r="T613" t="s">
        <v>1450</v>
      </c>
      <c r="U613" t="s">
        <v>1410</v>
      </c>
      <c r="V613" t="s">
        <v>1411</v>
      </c>
      <c r="W613" t="s">
        <v>1451</v>
      </c>
    </row>
    <row r="614" spans="2:23" x14ac:dyDescent="0.35">
      <c r="B614" s="71"/>
      <c r="C614" s="404">
        <v>370500</v>
      </c>
      <c r="E614" t="s">
        <v>1245</v>
      </c>
      <c r="F614" t="s">
        <v>1404</v>
      </c>
      <c r="G614" t="s">
        <v>1452</v>
      </c>
      <c r="H614" t="s">
        <v>69</v>
      </c>
      <c r="I614" t="s">
        <v>1453</v>
      </c>
      <c r="K614" t="s">
        <v>1454</v>
      </c>
      <c r="L614" t="s">
        <v>1404</v>
      </c>
      <c r="T614" t="s">
        <v>1455</v>
      </c>
      <c r="U614" t="s">
        <v>1410</v>
      </c>
      <c r="V614" t="s">
        <v>1411</v>
      </c>
      <c r="W614" t="s">
        <v>1456</v>
      </c>
    </row>
    <row r="615" spans="2:23" x14ac:dyDescent="0.35">
      <c r="B615" s="71"/>
      <c r="C615" s="404">
        <v>370550</v>
      </c>
      <c r="E615" t="s">
        <v>1245</v>
      </c>
      <c r="F615" t="s">
        <v>1404</v>
      </c>
      <c r="G615" t="s">
        <v>1457</v>
      </c>
      <c r="H615" t="s">
        <v>69</v>
      </c>
      <c r="I615" t="s">
        <v>1458</v>
      </c>
      <c r="K615" t="s">
        <v>1459</v>
      </c>
      <c r="L615" t="s">
        <v>1404</v>
      </c>
      <c r="T615" t="s">
        <v>1460</v>
      </c>
      <c r="U615" t="s">
        <v>1410</v>
      </c>
      <c r="V615" t="s">
        <v>1411</v>
      </c>
      <c r="W615" t="s">
        <v>1461</v>
      </c>
    </row>
    <row r="616" spans="2:23" x14ac:dyDescent="0.35">
      <c r="B616" s="71"/>
      <c r="C616" s="404">
        <v>370600</v>
      </c>
      <c r="E616" t="s">
        <v>1245</v>
      </c>
      <c r="F616" t="s">
        <v>1404</v>
      </c>
      <c r="G616" t="s">
        <v>1462</v>
      </c>
      <c r="H616" t="s">
        <v>69</v>
      </c>
      <c r="I616" t="s">
        <v>1463</v>
      </c>
      <c r="K616" t="s">
        <v>1464</v>
      </c>
      <c r="L616" t="s">
        <v>1404</v>
      </c>
      <c r="T616" t="s">
        <v>1465</v>
      </c>
      <c r="U616" t="s">
        <v>1410</v>
      </c>
      <c r="V616" t="s">
        <v>1411</v>
      </c>
      <c r="W616" t="s">
        <v>1466</v>
      </c>
    </row>
    <row r="617" spans="2:23" x14ac:dyDescent="0.35">
      <c r="B617" s="71"/>
      <c r="C617" s="404">
        <v>370650</v>
      </c>
      <c r="E617" t="s">
        <v>1245</v>
      </c>
      <c r="F617" t="s">
        <v>1404</v>
      </c>
      <c r="G617" t="s">
        <v>1467</v>
      </c>
      <c r="H617" t="s">
        <v>69</v>
      </c>
      <c r="I617" t="s">
        <v>1468</v>
      </c>
      <c r="K617" t="s">
        <v>1469</v>
      </c>
      <c r="L617" t="s">
        <v>1404</v>
      </c>
      <c r="T617" t="s">
        <v>1470</v>
      </c>
      <c r="U617" t="s">
        <v>1410</v>
      </c>
      <c r="V617" t="s">
        <v>1411</v>
      </c>
      <c r="W617" t="s">
        <v>1471</v>
      </c>
    </row>
    <row r="618" spans="2:23" x14ac:dyDescent="0.35">
      <c r="B618" s="71"/>
      <c r="C618" s="404">
        <v>370700</v>
      </c>
      <c r="E618" t="s">
        <v>1245</v>
      </c>
      <c r="F618" t="s">
        <v>1404</v>
      </c>
      <c r="G618" t="s">
        <v>1354</v>
      </c>
      <c r="H618" t="s">
        <v>69</v>
      </c>
      <c r="I618" t="s">
        <v>1472</v>
      </c>
      <c r="K618" t="s">
        <v>1473</v>
      </c>
      <c r="L618" t="s">
        <v>1404</v>
      </c>
      <c r="T618" t="s">
        <v>1474</v>
      </c>
      <c r="U618" t="s">
        <v>1410</v>
      </c>
      <c r="V618" t="s">
        <v>1411</v>
      </c>
      <c r="W618" t="s">
        <v>104</v>
      </c>
    </row>
    <row r="619" spans="2:23" x14ac:dyDescent="0.35">
      <c r="B619" s="71"/>
      <c r="C619" s="404">
        <v>370720</v>
      </c>
      <c r="E619" t="s">
        <v>1245</v>
      </c>
      <c r="F619" t="s">
        <v>1404</v>
      </c>
      <c r="G619" t="s">
        <v>1475</v>
      </c>
      <c r="H619" t="s">
        <v>69</v>
      </c>
      <c r="I619" t="s">
        <v>1476</v>
      </c>
      <c r="K619" t="s">
        <v>1477</v>
      </c>
      <c r="L619" t="s">
        <v>1404</v>
      </c>
      <c r="T619" t="s">
        <v>1478</v>
      </c>
      <c r="U619" t="s">
        <v>1410</v>
      </c>
      <c r="V619" t="s">
        <v>1411</v>
      </c>
      <c r="W619" t="s">
        <v>152</v>
      </c>
    </row>
    <row r="620" spans="2:23" x14ac:dyDescent="0.35">
      <c r="B620" s="71"/>
      <c r="C620" s="404">
        <v>370750</v>
      </c>
      <c r="E620" t="s">
        <v>1245</v>
      </c>
      <c r="F620" t="s">
        <v>1404</v>
      </c>
      <c r="G620" t="s">
        <v>1479</v>
      </c>
      <c r="H620" t="s">
        <v>69</v>
      </c>
      <c r="I620" t="s">
        <v>1480</v>
      </c>
      <c r="K620" t="s">
        <v>1481</v>
      </c>
      <c r="L620" t="s">
        <v>1404</v>
      </c>
      <c r="T620" t="s">
        <v>1482</v>
      </c>
      <c r="U620" t="s">
        <v>1410</v>
      </c>
      <c r="V620" t="s">
        <v>1411</v>
      </c>
      <c r="W620" t="s">
        <v>1483</v>
      </c>
    </row>
    <row r="621" spans="2:23" x14ac:dyDescent="0.35">
      <c r="B621" s="71"/>
      <c r="C621" s="404">
        <v>371100</v>
      </c>
      <c r="E621" t="s">
        <v>1245</v>
      </c>
      <c r="F621" t="s">
        <v>1484</v>
      </c>
      <c r="G621" t="s">
        <v>1405</v>
      </c>
      <c r="H621" t="s">
        <v>69</v>
      </c>
      <c r="I621" t="s">
        <v>1485</v>
      </c>
      <c r="K621" t="s">
        <v>1407</v>
      </c>
      <c r="L621" t="s">
        <v>1484</v>
      </c>
      <c r="N621" t="s">
        <v>1408</v>
      </c>
      <c r="T621" t="s">
        <v>1486</v>
      </c>
      <c r="U621" t="s">
        <v>1410</v>
      </c>
      <c r="V621" t="s">
        <v>1487</v>
      </c>
      <c r="W621" t="s">
        <v>75</v>
      </c>
    </row>
    <row r="622" spans="2:23" x14ac:dyDescent="0.35">
      <c r="B622" s="71"/>
      <c r="C622" s="404">
        <v>371120</v>
      </c>
      <c r="E622" t="s">
        <v>1245</v>
      </c>
      <c r="F622" t="s">
        <v>1484</v>
      </c>
      <c r="G622" t="s">
        <v>1412</v>
      </c>
      <c r="H622" t="s">
        <v>69</v>
      </c>
      <c r="I622" t="s">
        <v>1488</v>
      </c>
      <c r="K622" t="s">
        <v>1407</v>
      </c>
      <c r="L622" t="s">
        <v>1484</v>
      </c>
      <c r="N622" t="s">
        <v>1408</v>
      </c>
      <c r="T622" t="s">
        <v>1489</v>
      </c>
      <c r="U622" t="s">
        <v>1410</v>
      </c>
      <c r="V622" t="s">
        <v>1487</v>
      </c>
      <c r="W622" t="s">
        <v>1490</v>
      </c>
    </row>
    <row r="623" spans="2:23" x14ac:dyDescent="0.35">
      <c r="B623" s="71"/>
      <c r="C623" s="404">
        <v>371150</v>
      </c>
      <c r="E623" t="s">
        <v>1245</v>
      </c>
      <c r="F623" t="s">
        <v>1484</v>
      </c>
      <c r="G623" t="s">
        <v>1491</v>
      </c>
      <c r="H623" t="s">
        <v>69</v>
      </c>
      <c r="I623" t="s">
        <v>1492</v>
      </c>
      <c r="K623" t="s">
        <v>1418</v>
      </c>
      <c r="L623" t="s">
        <v>1484</v>
      </c>
      <c r="T623" t="s">
        <v>1493</v>
      </c>
      <c r="U623" t="s">
        <v>1410</v>
      </c>
      <c r="V623" t="s">
        <v>1487</v>
      </c>
      <c r="W623" t="s">
        <v>1494</v>
      </c>
    </row>
    <row r="624" spans="2:23" x14ac:dyDescent="0.35">
      <c r="B624" s="71"/>
      <c r="C624" s="404">
        <v>371250</v>
      </c>
      <c r="E624" t="s">
        <v>1245</v>
      </c>
      <c r="F624" t="s">
        <v>1484</v>
      </c>
      <c r="G624" t="s">
        <v>1495</v>
      </c>
      <c r="H624" t="s">
        <v>69</v>
      </c>
      <c r="I624" t="s">
        <v>1496</v>
      </c>
      <c r="K624" t="s">
        <v>1495</v>
      </c>
      <c r="L624" t="s">
        <v>1484</v>
      </c>
      <c r="T624" t="s">
        <v>1497</v>
      </c>
      <c r="U624" t="s">
        <v>1410</v>
      </c>
      <c r="V624" t="s">
        <v>1487</v>
      </c>
      <c r="W624" t="s">
        <v>1498</v>
      </c>
    </row>
    <row r="625" spans="2:23" x14ac:dyDescent="0.35">
      <c r="B625" s="71"/>
      <c r="C625" s="404">
        <v>371300</v>
      </c>
      <c r="E625" t="s">
        <v>1245</v>
      </c>
      <c r="F625" t="s">
        <v>1484</v>
      </c>
      <c r="G625" t="s">
        <v>1429</v>
      </c>
      <c r="H625" t="s">
        <v>69</v>
      </c>
      <c r="I625" t="s">
        <v>1499</v>
      </c>
      <c r="K625" t="s">
        <v>1431</v>
      </c>
      <c r="L625" t="s">
        <v>1484</v>
      </c>
      <c r="M625" t="s">
        <v>1500</v>
      </c>
      <c r="T625" s="130" t="s">
        <v>1503</v>
      </c>
      <c r="U625" t="s">
        <v>1410</v>
      </c>
      <c r="V625" t="s">
        <v>1487</v>
      </c>
      <c r="W625" s="130" t="s">
        <v>1443</v>
      </c>
    </row>
    <row r="626" spans="2:23" x14ac:dyDescent="0.35">
      <c r="B626" s="71"/>
      <c r="C626" s="404">
        <v>371320</v>
      </c>
      <c r="E626" t="s">
        <v>1245</v>
      </c>
      <c r="F626" t="s">
        <v>1484</v>
      </c>
      <c r="G626" t="s">
        <v>1434</v>
      </c>
      <c r="H626" t="s">
        <v>69</v>
      </c>
      <c r="I626" t="s">
        <v>1501</v>
      </c>
      <c r="K626" t="s">
        <v>1436</v>
      </c>
      <c r="L626" t="s">
        <v>1484</v>
      </c>
      <c r="M626" t="s">
        <v>1500</v>
      </c>
      <c r="T626" s="130" t="s">
        <v>1503</v>
      </c>
      <c r="U626" t="s">
        <v>1410</v>
      </c>
      <c r="V626" t="s">
        <v>1487</v>
      </c>
      <c r="W626" s="130" t="s">
        <v>1443</v>
      </c>
    </row>
    <row r="627" spans="2:23" x14ac:dyDescent="0.35">
      <c r="B627" s="71"/>
      <c r="C627" s="404">
        <v>371350</v>
      </c>
      <c r="E627" t="s">
        <v>1245</v>
      </c>
      <c r="F627" t="s">
        <v>1484</v>
      </c>
      <c r="G627" t="s">
        <v>1439</v>
      </c>
      <c r="H627" t="s">
        <v>69</v>
      </c>
      <c r="I627" t="s">
        <v>1502</v>
      </c>
      <c r="K627" t="s">
        <v>1441</v>
      </c>
      <c r="L627" t="s">
        <v>1484</v>
      </c>
      <c r="M627" t="s">
        <v>1500</v>
      </c>
      <c r="T627" t="s">
        <v>1503</v>
      </c>
      <c r="U627" t="s">
        <v>1410</v>
      </c>
      <c r="V627" t="s">
        <v>1487</v>
      </c>
      <c r="W627" t="s">
        <v>1443</v>
      </c>
    </row>
    <row r="628" spans="2:23" x14ac:dyDescent="0.35">
      <c r="B628" s="71"/>
      <c r="C628" s="404">
        <v>371400</v>
      </c>
      <c r="E628" t="s">
        <v>1245</v>
      </c>
      <c r="F628" t="s">
        <v>1484</v>
      </c>
      <c r="G628" t="s">
        <v>1444</v>
      </c>
      <c r="H628" t="s">
        <v>69</v>
      </c>
      <c r="I628" t="s">
        <v>1504</v>
      </c>
      <c r="K628" t="s">
        <v>1444</v>
      </c>
      <c r="L628" t="s">
        <v>1484</v>
      </c>
      <c r="T628" t="s">
        <v>1505</v>
      </c>
      <c r="U628" t="s">
        <v>1410</v>
      </c>
      <c r="V628" t="s">
        <v>1487</v>
      </c>
      <c r="W628" t="s">
        <v>1447</v>
      </c>
    </row>
    <row r="629" spans="2:23" x14ac:dyDescent="0.35">
      <c r="B629" s="71"/>
      <c r="C629" s="404">
        <v>371420</v>
      </c>
      <c r="E629" t="s">
        <v>1245</v>
      </c>
      <c r="F629" t="s">
        <v>1484</v>
      </c>
      <c r="G629" t="s">
        <v>1506</v>
      </c>
      <c r="H629" t="s">
        <v>69</v>
      </c>
      <c r="I629" t="s">
        <v>1507</v>
      </c>
      <c r="K629" t="s">
        <v>1506</v>
      </c>
      <c r="L629" t="s">
        <v>1484</v>
      </c>
      <c r="T629" t="s">
        <v>1508</v>
      </c>
      <c r="U629" t="s">
        <v>1410</v>
      </c>
      <c r="V629" t="s">
        <v>1487</v>
      </c>
      <c r="W629" t="s">
        <v>1509</v>
      </c>
    </row>
    <row r="630" spans="2:23" x14ac:dyDescent="0.35">
      <c r="B630" s="71"/>
      <c r="C630" s="404">
        <v>371450</v>
      </c>
      <c r="E630" t="s">
        <v>1245</v>
      </c>
      <c r="F630" t="s">
        <v>1484</v>
      </c>
      <c r="G630" t="s">
        <v>1448</v>
      </c>
      <c r="H630" t="s">
        <v>69</v>
      </c>
      <c r="I630" t="s">
        <v>1510</v>
      </c>
      <c r="K630" t="s">
        <v>1448</v>
      </c>
      <c r="L630" t="s">
        <v>1484</v>
      </c>
      <c r="T630" t="s">
        <v>1511</v>
      </c>
      <c r="U630" t="s">
        <v>1410</v>
      </c>
      <c r="V630" t="s">
        <v>1487</v>
      </c>
      <c r="W630" t="s">
        <v>1451</v>
      </c>
    </row>
    <row r="631" spans="2:23" x14ac:dyDescent="0.35">
      <c r="B631" s="71"/>
      <c r="C631" s="404">
        <v>371650</v>
      </c>
      <c r="E631" t="s">
        <v>1245</v>
      </c>
      <c r="F631" t="s">
        <v>1484</v>
      </c>
      <c r="G631" t="s">
        <v>1467</v>
      </c>
      <c r="H631" t="s">
        <v>69</v>
      </c>
      <c r="I631" t="s">
        <v>1512</v>
      </c>
      <c r="K631" t="s">
        <v>1469</v>
      </c>
      <c r="L631" t="s">
        <v>1484</v>
      </c>
      <c r="T631" t="s">
        <v>1513</v>
      </c>
      <c r="U631" t="s">
        <v>1410</v>
      </c>
      <c r="V631" t="s">
        <v>1487</v>
      </c>
      <c r="W631" t="s">
        <v>1471</v>
      </c>
    </row>
    <row r="632" spans="2:23" x14ac:dyDescent="0.35">
      <c r="B632" s="71"/>
      <c r="C632" s="404">
        <v>371700</v>
      </c>
      <c r="E632" t="s">
        <v>1245</v>
      </c>
      <c r="F632" t="s">
        <v>1484</v>
      </c>
      <c r="G632" t="s">
        <v>1354</v>
      </c>
      <c r="H632" t="s">
        <v>69</v>
      </c>
      <c r="I632" t="s">
        <v>1514</v>
      </c>
      <c r="K632" t="s">
        <v>1473</v>
      </c>
      <c r="L632" t="s">
        <v>1484</v>
      </c>
      <c r="T632" t="s">
        <v>1515</v>
      </c>
      <c r="U632" t="s">
        <v>1410</v>
      </c>
      <c r="V632" t="s">
        <v>1487</v>
      </c>
      <c r="W632" t="s">
        <v>587</v>
      </c>
    </row>
    <row r="633" spans="2:23" x14ac:dyDescent="0.35">
      <c r="B633" s="71"/>
      <c r="C633" s="404">
        <v>371720</v>
      </c>
      <c r="E633" t="s">
        <v>1245</v>
      </c>
      <c r="F633" t="s">
        <v>1484</v>
      </c>
      <c r="G633" t="s">
        <v>1359</v>
      </c>
      <c r="H633" t="s">
        <v>69</v>
      </c>
      <c r="I633" t="s">
        <v>1516</v>
      </c>
      <c r="K633" t="s">
        <v>1477</v>
      </c>
      <c r="L633" t="s">
        <v>1484</v>
      </c>
      <c r="T633" t="s">
        <v>1517</v>
      </c>
      <c r="U633" t="s">
        <v>1410</v>
      </c>
      <c r="V633" t="s">
        <v>1487</v>
      </c>
      <c r="W633" t="s">
        <v>121</v>
      </c>
    </row>
    <row r="634" spans="2:23" x14ac:dyDescent="0.35">
      <c r="B634" s="71"/>
      <c r="C634" s="404">
        <v>371750</v>
      </c>
      <c r="E634" t="s">
        <v>1245</v>
      </c>
      <c r="F634" t="s">
        <v>1484</v>
      </c>
      <c r="G634" t="s">
        <v>1479</v>
      </c>
      <c r="H634" t="s">
        <v>69</v>
      </c>
      <c r="I634" t="s">
        <v>1518</v>
      </c>
      <c r="K634" t="s">
        <v>1519</v>
      </c>
      <c r="L634" t="s">
        <v>1484</v>
      </c>
      <c r="T634" t="s">
        <v>1520</v>
      </c>
      <c r="U634" t="s">
        <v>1410</v>
      </c>
      <c r="V634" t="s">
        <v>1487</v>
      </c>
      <c r="W634" t="s">
        <v>1483</v>
      </c>
    </row>
    <row r="635" spans="2:23" x14ac:dyDescent="0.35">
      <c r="B635" s="71"/>
      <c r="C635" s="404">
        <v>410100</v>
      </c>
      <c r="E635" t="s">
        <v>35</v>
      </c>
      <c r="F635" t="s">
        <v>1521</v>
      </c>
      <c r="G635" t="s">
        <v>1521</v>
      </c>
      <c r="H635" t="s">
        <v>69</v>
      </c>
      <c r="I635" t="s">
        <v>1522</v>
      </c>
      <c r="K635" t="s">
        <v>1523</v>
      </c>
      <c r="L635" t="s">
        <v>1524</v>
      </c>
      <c r="T635" t="s">
        <v>3093</v>
      </c>
      <c r="U635" t="s">
        <v>35</v>
      </c>
      <c r="V635" t="s">
        <v>3083</v>
      </c>
      <c r="W635" t="s">
        <v>1523</v>
      </c>
    </row>
    <row r="636" spans="2:23" x14ac:dyDescent="0.35">
      <c r="B636" s="71"/>
      <c r="C636" s="404">
        <v>420100</v>
      </c>
      <c r="E636" t="s">
        <v>35</v>
      </c>
      <c r="F636" t="s">
        <v>1525</v>
      </c>
      <c r="G636" t="s">
        <v>1526</v>
      </c>
      <c r="H636" t="s">
        <v>69</v>
      </c>
      <c r="I636" t="s">
        <v>1527</v>
      </c>
      <c r="K636" t="s">
        <v>1523</v>
      </c>
      <c r="L636" t="s">
        <v>1524</v>
      </c>
      <c r="T636" t="s">
        <v>3093</v>
      </c>
      <c r="U636" t="s">
        <v>35</v>
      </c>
      <c r="V636" t="s">
        <v>3083</v>
      </c>
      <c r="W636" t="s">
        <v>1523</v>
      </c>
    </row>
    <row r="637" spans="2:23" x14ac:dyDescent="0.35">
      <c r="B637" s="71"/>
      <c r="C637" s="404">
        <v>430100</v>
      </c>
      <c r="E637" t="s">
        <v>35</v>
      </c>
      <c r="F637" t="s">
        <v>1528</v>
      </c>
      <c r="G637" t="s">
        <v>1529</v>
      </c>
      <c r="H637" t="s">
        <v>69</v>
      </c>
      <c r="I637" t="s">
        <v>1530</v>
      </c>
      <c r="K637" t="s">
        <v>1531</v>
      </c>
      <c r="L637" t="s">
        <v>1528</v>
      </c>
      <c r="T637" t="s">
        <v>3094</v>
      </c>
      <c r="U637" t="s">
        <v>35</v>
      </c>
      <c r="V637" t="s">
        <v>3082</v>
      </c>
      <c r="W637" t="s">
        <v>3084</v>
      </c>
    </row>
    <row r="638" spans="2:23" x14ac:dyDescent="0.35">
      <c r="B638" s="71"/>
      <c r="C638" s="404">
        <v>440100</v>
      </c>
      <c r="E638" t="s">
        <v>35</v>
      </c>
      <c r="F638" t="s">
        <v>1532</v>
      </c>
      <c r="G638" t="s">
        <v>1529</v>
      </c>
      <c r="H638" t="s">
        <v>69</v>
      </c>
      <c r="I638" t="s">
        <v>1533</v>
      </c>
      <c r="K638" t="s">
        <v>1408</v>
      </c>
      <c r="L638" t="s">
        <v>1524</v>
      </c>
      <c r="T638" t="s">
        <v>3095</v>
      </c>
      <c r="U638" t="s">
        <v>35</v>
      </c>
      <c r="V638" t="s">
        <v>3083</v>
      </c>
      <c r="W638" t="s">
        <v>3085</v>
      </c>
    </row>
    <row r="639" spans="2:23" x14ac:dyDescent="0.35">
      <c r="B639" s="71"/>
      <c r="C639" s="404">
        <v>450100</v>
      </c>
      <c r="E639" t="s">
        <v>35</v>
      </c>
      <c r="F639" t="s">
        <v>1534</v>
      </c>
      <c r="G639" t="s">
        <v>1529</v>
      </c>
      <c r="H639" t="s">
        <v>69</v>
      </c>
      <c r="I639" t="s">
        <v>1535</v>
      </c>
      <c r="K639" t="s">
        <v>1536</v>
      </c>
      <c r="L639" t="s">
        <v>1524</v>
      </c>
      <c r="N639" t="s">
        <v>1537</v>
      </c>
      <c r="T639" t="s">
        <v>3093</v>
      </c>
      <c r="U639" t="s">
        <v>35</v>
      </c>
      <c r="V639" t="s">
        <v>3083</v>
      </c>
      <c r="W639" t="s">
        <v>1523</v>
      </c>
    </row>
    <row r="640" spans="2:23" x14ac:dyDescent="0.35">
      <c r="B640" s="71"/>
      <c r="C640" s="404">
        <v>460100</v>
      </c>
      <c r="E640" t="s">
        <v>35</v>
      </c>
      <c r="F640" t="s">
        <v>1538</v>
      </c>
      <c r="G640" t="s">
        <v>1529</v>
      </c>
      <c r="H640" t="s">
        <v>69</v>
      </c>
      <c r="I640" t="s">
        <v>1539</v>
      </c>
      <c r="K640" t="s">
        <v>1540</v>
      </c>
      <c r="L640" t="s">
        <v>1538</v>
      </c>
      <c r="T640" t="s">
        <v>3092</v>
      </c>
      <c r="U640" t="s">
        <v>35</v>
      </c>
      <c r="V640" t="s">
        <v>1538</v>
      </c>
      <c r="W640" t="s">
        <v>3086</v>
      </c>
    </row>
    <row r="641" spans="2:23" x14ac:dyDescent="0.35">
      <c r="B641" s="71"/>
      <c r="C641" s="404">
        <v>470100</v>
      </c>
      <c r="E641" t="s">
        <v>35</v>
      </c>
      <c r="F641" t="s">
        <v>1541</v>
      </c>
      <c r="G641" t="s">
        <v>1529</v>
      </c>
      <c r="H641" t="s">
        <v>69</v>
      </c>
      <c r="I641" t="s">
        <v>1542</v>
      </c>
      <c r="K641" t="s">
        <v>1531</v>
      </c>
      <c r="L641" t="s">
        <v>1541</v>
      </c>
      <c r="T641" t="s">
        <v>3094</v>
      </c>
      <c r="U641" t="s">
        <v>35</v>
      </c>
      <c r="V641" t="s">
        <v>3082</v>
      </c>
      <c r="W641" t="s">
        <v>3084</v>
      </c>
    </row>
    <row r="642" spans="2:23" x14ac:dyDescent="0.35">
      <c r="B642" s="71"/>
      <c r="C642" s="404">
        <v>480100</v>
      </c>
      <c r="E642" t="s">
        <v>35</v>
      </c>
      <c r="F642" t="s">
        <v>1543</v>
      </c>
      <c r="G642" t="s">
        <v>1529</v>
      </c>
      <c r="H642" t="s">
        <v>69</v>
      </c>
      <c r="I642" t="s">
        <v>1544</v>
      </c>
      <c r="K642" t="s">
        <v>1540</v>
      </c>
      <c r="L642" t="s">
        <v>1543</v>
      </c>
      <c r="T642" t="s">
        <v>3096</v>
      </c>
      <c r="U642" t="s">
        <v>35</v>
      </c>
      <c r="V642" t="s">
        <v>1543</v>
      </c>
      <c r="W642" t="s">
        <v>3086</v>
      </c>
    </row>
    <row r="643" spans="2:23" x14ac:dyDescent="0.35">
      <c r="B643" s="71"/>
      <c r="C643" s="404">
        <v>490100</v>
      </c>
      <c r="E643" t="s">
        <v>35</v>
      </c>
      <c r="F643" t="s">
        <v>1545</v>
      </c>
      <c r="G643" t="s">
        <v>1545</v>
      </c>
      <c r="H643" t="s">
        <v>69</v>
      </c>
      <c r="I643" t="s">
        <v>1546</v>
      </c>
      <c r="K643" t="s">
        <v>1536</v>
      </c>
      <c r="L643" t="s">
        <v>1524</v>
      </c>
      <c r="N643" t="s">
        <v>1547</v>
      </c>
      <c r="T643" t="s">
        <v>3092</v>
      </c>
      <c r="U643" t="s">
        <v>1401</v>
      </c>
      <c r="V643" t="s">
        <v>1538</v>
      </c>
      <c r="W643" t="s">
        <v>3086</v>
      </c>
    </row>
    <row r="644" spans="2:23" x14ac:dyDescent="0.35">
      <c r="B644" s="71"/>
      <c r="C644" s="404">
        <v>510100</v>
      </c>
      <c r="E644" t="s">
        <v>1550</v>
      </c>
      <c r="F644" t="s">
        <v>1551</v>
      </c>
      <c r="G644" t="s">
        <v>1552</v>
      </c>
      <c r="H644" t="s">
        <v>69</v>
      </c>
      <c r="I644" t="s">
        <v>1553</v>
      </c>
      <c r="K644" t="s">
        <v>1554</v>
      </c>
      <c r="L644" t="s">
        <v>1551</v>
      </c>
      <c r="M644" t="s">
        <v>1523</v>
      </c>
      <c r="T644" t="s">
        <v>1555</v>
      </c>
      <c r="U644" t="s">
        <v>1556</v>
      </c>
      <c r="V644" t="s">
        <v>1557</v>
      </c>
      <c r="W644" t="s">
        <v>1558</v>
      </c>
    </row>
    <row r="645" spans="2:23" x14ac:dyDescent="0.35">
      <c r="B645" s="71"/>
      <c r="C645" s="404">
        <v>510110</v>
      </c>
      <c r="E645" t="s">
        <v>1550</v>
      </c>
      <c r="F645" t="s">
        <v>1551</v>
      </c>
      <c r="G645" t="s">
        <v>1559</v>
      </c>
      <c r="H645" t="s">
        <v>69</v>
      </c>
      <c r="I645" t="s">
        <v>1560</v>
      </c>
      <c r="K645" t="s">
        <v>1554</v>
      </c>
      <c r="L645" t="s">
        <v>1551</v>
      </c>
      <c r="M645" t="s">
        <v>1523</v>
      </c>
      <c r="T645" t="s">
        <v>1561</v>
      </c>
      <c r="U645" t="s">
        <v>1556</v>
      </c>
      <c r="V645" t="s">
        <v>1557</v>
      </c>
      <c r="W645" s="130" t="s">
        <v>3113</v>
      </c>
    </row>
    <row r="646" spans="2:23" x14ac:dyDescent="0.35">
      <c r="B646" s="71"/>
      <c r="C646" s="404">
        <v>510120</v>
      </c>
      <c r="E646" t="s">
        <v>1550</v>
      </c>
      <c r="F646" t="s">
        <v>1551</v>
      </c>
      <c r="G646" t="s">
        <v>1562</v>
      </c>
      <c r="H646" t="s">
        <v>69</v>
      </c>
      <c r="I646" t="s">
        <v>1563</v>
      </c>
      <c r="K646" t="s">
        <v>1554</v>
      </c>
      <c r="L646" t="s">
        <v>1551</v>
      </c>
      <c r="M646" t="s">
        <v>1523</v>
      </c>
      <c r="T646" t="s">
        <v>1564</v>
      </c>
      <c r="U646" t="s">
        <v>1556</v>
      </c>
      <c r="V646" t="s">
        <v>1557</v>
      </c>
      <c r="W646" t="s">
        <v>1565</v>
      </c>
    </row>
    <row r="647" spans="2:23" x14ac:dyDescent="0.35">
      <c r="B647" s="71"/>
      <c r="C647" s="404">
        <v>510130</v>
      </c>
      <c r="E647" t="s">
        <v>1550</v>
      </c>
      <c r="F647" t="s">
        <v>1551</v>
      </c>
      <c r="G647" t="s">
        <v>1566</v>
      </c>
      <c r="H647" t="s">
        <v>69</v>
      </c>
      <c r="I647" t="s">
        <v>1567</v>
      </c>
      <c r="K647" t="s">
        <v>1554</v>
      </c>
      <c r="L647" t="s">
        <v>1551</v>
      </c>
      <c r="M647" t="s">
        <v>1568</v>
      </c>
      <c r="T647" t="s">
        <v>1564</v>
      </c>
      <c r="U647" t="s">
        <v>1556</v>
      </c>
      <c r="V647" t="s">
        <v>1557</v>
      </c>
      <c r="W647" t="s">
        <v>1565</v>
      </c>
    </row>
    <row r="648" spans="2:23" x14ac:dyDescent="0.35">
      <c r="B648" s="71"/>
      <c r="C648" s="404">
        <v>510140</v>
      </c>
      <c r="E648" t="s">
        <v>1550</v>
      </c>
      <c r="F648" t="s">
        <v>1551</v>
      </c>
      <c r="G648" t="s">
        <v>1569</v>
      </c>
      <c r="H648" t="s">
        <v>69</v>
      </c>
      <c r="I648" t="s">
        <v>1570</v>
      </c>
      <c r="K648" t="s">
        <v>1554</v>
      </c>
      <c r="L648" t="s">
        <v>1551</v>
      </c>
      <c r="M648" t="s">
        <v>1568</v>
      </c>
      <c r="T648" t="s">
        <v>1571</v>
      </c>
      <c r="U648" t="s">
        <v>1556</v>
      </c>
      <c r="V648" t="s">
        <v>1557</v>
      </c>
      <c r="W648" t="s">
        <v>1572</v>
      </c>
    </row>
    <row r="649" spans="2:23" x14ac:dyDescent="0.35">
      <c r="B649" s="71"/>
      <c r="C649" s="404">
        <v>510150</v>
      </c>
      <c r="E649" t="s">
        <v>1550</v>
      </c>
      <c r="F649" t="s">
        <v>1551</v>
      </c>
      <c r="G649" t="s">
        <v>1573</v>
      </c>
      <c r="H649" t="s">
        <v>69</v>
      </c>
      <c r="I649" t="s">
        <v>1574</v>
      </c>
      <c r="K649" t="s">
        <v>1554</v>
      </c>
      <c r="L649" t="s">
        <v>1551</v>
      </c>
      <c r="M649" t="s">
        <v>1568</v>
      </c>
      <c r="T649" t="s">
        <v>1575</v>
      </c>
      <c r="U649" t="s">
        <v>1556</v>
      </c>
      <c r="V649" t="s">
        <v>1557</v>
      </c>
      <c r="W649" t="s">
        <v>1576</v>
      </c>
    </row>
    <row r="650" spans="2:23" x14ac:dyDescent="0.35">
      <c r="B650" s="71"/>
      <c r="C650" s="404">
        <v>510200</v>
      </c>
      <c r="E650" t="s">
        <v>1550</v>
      </c>
      <c r="F650" t="s">
        <v>1551</v>
      </c>
      <c r="G650" t="s">
        <v>1577</v>
      </c>
      <c r="H650" t="s">
        <v>69</v>
      </c>
      <c r="I650" t="s">
        <v>1578</v>
      </c>
      <c r="K650" t="s">
        <v>1554</v>
      </c>
      <c r="L650" t="s">
        <v>1551</v>
      </c>
      <c r="M650" t="s">
        <v>1577</v>
      </c>
      <c r="T650" t="s">
        <v>1579</v>
      </c>
      <c r="U650" t="s">
        <v>1556</v>
      </c>
      <c r="V650" t="s">
        <v>1557</v>
      </c>
      <c r="W650" t="s">
        <v>1580</v>
      </c>
    </row>
    <row r="651" spans="2:23" x14ac:dyDescent="0.35">
      <c r="B651" s="71"/>
      <c r="C651" s="404">
        <v>510250</v>
      </c>
      <c r="E651" t="s">
        <v>1550</v>
      </c>
      <c r="F651" t="s">
        <v>1551</v>
      </c>
      <c r="G651" t="s">
        <v>1581</v>
      </c>
      <c r="H651" t="s">
        <v>69</v>
      </c>
      <c r="I651" t="s">
        <v>1582</v>
      </c>
      <c r="K651" t="s">
        <v>1554</v>
      </c>
      <c r="L651" t="s">
        <v>1551</v>
      </c>
      <c r="M651" t="s">
        <v>2941</v>
      </c>
      <c r="T651" t="s">
        <v>1583</v>
      </c>
      <c r="U651" t="s">
        <v>1556</v>
      </c>
      <c r="V651" t="s">
        <v>1557</v>
      </c>
      <c r="W651" t="s">
        <v>1584</v>
      </c>
    </row>
    <row r="652" spans="2:23" x14ac:dyDescent="0.35">
      <c r="B652" s="71"/>
      <c r="C652" s="404">
        <v>510300</v>
      </c>
      <c r="E652" t="s">
        <v>1550</v>
      </c>
      <c r="F652" t="s">
        <v>1551</v>
      </c>
      <c r="G652" t="s">
        <v>1585</v>
      </c>
      <c r="H652" t="s">
        <v>69</v>
      </c>
      <c r="I652" t="s">
        <v>1586</v>
      </c>
      <c r="K652" t="s">
        <v>1554</v>
      </c>
      <c r="L652" t="s">
        <v>1551</v>
      </c>
      <c r="M652" t="s">
        <v>1568</v>
      </c>
      <c r="T652" t="s">
        <v>1587</v>
      </c>
      <c r="U652" t="s">
        <v>1556</v>
      </c>
      <c r="V652" t="s">
        <v>1557</v>
      </c>
      <c r="W652" t="s">
        <v>1588</v>
      </c>
    </row>
    <row r="653" spans="2:23" x14ac:dyDescent="0.35">
      <c r="B653" s="71"/>
      <c r="C653" s="404">
        <v>510350</v>
      </c>
      <c r="E653" t="s">
        <v>1550</v>
      </c>
      <c r="F653" t="s">
        <v>1551</v>
      </c>
      <c r="G653" t="s">
        <v>1589</v>
      </c>
      <c r="H653" t="s">
        <v>69</v>
      </c>
      <c r="I653" t="s">
        <v>1590</v>
      </c>
      <c r="K653" t="s">
        <v>1554</v>
      </c>
      <c r="L653" t="s">
        <v>1551</v>
      </c>
      <c r="M653" t="s">
        <v>1568</v>
      </c>
      <c r="T653" t="s">
        <v>1591</v>
      </c>
      <c r="U653" t="s">
        <v>1556</v>
      </c>
      <c r="V653" t="s">
        <v>1557</v>
      </c>
      <c r="W653" t="s">
        <v>1592</v>
      </c>
    </row>
    <row r="654" spans="2:23" x14ac:dyDescent="0.35">
      <c r="B654" s="71"/>
      <c r="C654" s="404">
        <v>510400</v>
      </c>
      <c r="E654" t="s">
        <v>1550</v>
      </c>
      <c r="F654" t="s">
        <v>1551</v>
      </c>
      <c r="G654" t="s">
        <v>1593</v>
      </c>
      <c r="H654" t="s">
        <v>69</v>
      </c>
      <c r="I654" t="s">
        <v>1594</v>
      </c>
      <c r="K654" t="s">
        <v>1554</v>
      </c>
      <c r="L654" t="s">
        <v>1551</v>
      </c>
      <c r="M654" t="s">
        <v>1568</v>
      </c>
      <c r="T654" t="s">
        <v>1595</v>
      </c>
      <c r="U654" t="s">
        <v>1556</v>
      </c>
      <c r="V654" t="s">
        <v>1557</v>
      </c>
      <c r="W654" t="s">
        <v>1596</v>
      </c>
    </row>
    <row r="655" spans="2:23" x14ac:dyDescent="0.35">
      <c r="B655" s="71"/>
      <c r="C655" s="404">
        <v>510450</v>
      </c>
      <c r="E655" t="s">
        <v>1550</v>
      </c>
      <c r="F655" t="s">
        <v>1551</v>
      </c>
      <c r="G655" t="s">
        <v>1597</v>
      </c>
      <c r="H655" t="s">
        <v>69</v>
      </c>
      <c r="I655" t="s">
        <v>1598</v>
      </c>
      <c r="K655" t="s">
        <v>1554</v>
      </c>
      <c r="L655" t="s">
        <v>1551</v>
      </c>
      <c r="M655" t="s">
        <v>1568</v>
      </c>
      <c r="T655" t="s">
        <v>1599</v>
      </c>
      <c r="U655" t="s">
        <v>1556</v>
      </c>
      <c r="V655" t="s">
        <v>1557</v>
      </c>
      <c r="W655" t="s">
        <v>1600</v>
      </c>
    </row>
    <row r="656" spans="2:23" x14ac:dyDescent="0.35">
      <c r="B656" s="71"/>
      <c r="C656" s="404">
        <v>510500</v>
      </c>
      <c r="E656" t="s">
        <v>1550</v>
      </c>
      <c r="F656" t="s">
        <v>1551</v>
      </c>
      <c r="G656" t="s">
        <v>1601</v>
      </c>
      <c r="H656" t="s">
        <v>69</v>
      </c>
      <c r="I656" t="s">
        <v>1602</v>
      </c>
      <c r="K656" t="s">
        <v>1554</v>
      </c>
      <c r="L656" t="s">
        <v>1551</v>
      </c>
      <c r="M656" t="s">
        <v>1568</v>
      </c>
      <c r="T656" t="s">
        <v>1603</v>
      </c>
      <c r="U656" t="s">
        <v>1556</v>
      </c>
      <c r="V656" t="s">
        <v>1557</v>
      </c>
      <c r="W656" t="s">
        <v>1604</v>
      </c>
    </row>
    <row r="657" spans="2:23" x14ac:dyDescent="0.35">
      <c r="B657" s="71"/>
      <c r="C657" s="404">
        <v>510510</v>
      </c>
      <c r="E657" t="s">
        <v>1550</v>
      </c>
      <c r="F657" t="s">
        <v>1551</v>
      </c>
      <c r="G657" t="s">
        <v>1605</v>
      </c>
      <c r="H657" t="s">
        <v>69</v>
      </c>
      <c r="I657" t="s">
        <v>1606</v>
      </c>
      <c r="K657" t="s">
        <v>1554</v>
      </c>
      <c r="L657" t="s">
        <v>1551</v>
      </c>
      <c r="M657" t="s">
        <v>1568</v>
      </c>
      <c r="T657" t="s">
        <v>1607</v>
      </c>
      <c r="U657" t="s">
        <v>1556</v>
      </c>
      <c r="V657" t="s">
        <v>1557</v>
      </c>
      <c r="W657" t="s">
        <v>1605</v>
      </c>
    </row>
    <row r="658" spans="2:23" x14ac:dyDescent="0.35">
      <c r="B658" s="71"/>
      <c r="C658" s="404">
        <v>510550</v>
      </c>
      <c r="E658" t="s">
        <v>1550</v>
      </c>
      <c r="F658" t="s">
        <v>1551</v>
      </c>
      <c r="G658" s="130" t="s">
        <v>3129</v>
      </c>
      <c r="H658" t="s">
        <v>69</v>
      </c>
      <c r="I658" t="s">
        <v>3128</v>
      </c>
      <c r="K658" t="s">
        <v>1554</v>
      </c>
      <c r="L658" t="s">
        <v>1551</v>
      </c>
      <c r="M658" t="s">
        <v>3136</v>
      </c>
      <c r="R658" t="s">
        <v>3115</v>
      </c>
      <c r="T658" t="s">
        <v>1609</v>
      </c>
      <c r="U658" t="s">
        <v>1556</v>
      </c>
      <c r="V658" t="s">
        <v>1557</v>
      </c>
      <c r="W658" s="130" t="s">
        <v>3127</v>
      </c>
    </row>
    <row r="659" spans="2:23" x14ac:dyDescent="0.35">
      <c r="B659" s="71"/>
      <c r="C659" s="404">
        <v>510600</v>
      </c>
      <c r="E659" t="s">
        <v>1550</v>
      </c>
      <c r="F659" t="s">
        <v>1551</v>
      </c>
      <c r="G659" t="s">
        <v>1610</v>
      </c>
      <c r="H659" t="s">
        <v>69</v>
      </c>
      <c r="I659" t="s">
        <v>1611</v>
      </c>
      <c r="K659" t="s">
        <v>1554</v>
      </c>
      <c r="L659" t="s">
        <v>1551</v>
      </c>
      <c r="M659" t="s">
        <v>1568</v>
      </c>
      <c r="T659" t="s">
        <v>1612</v>
      </c>
      <c r="U659" t="s">
        <v>1556</v>
      </c>
      <c r="V659" t="s">
        <v>1557</v>
      </c>
      <c r="W659" t="s">
        <v>1613</v>
      </c>
    </row>
    <row r="660" spans="2:23" x14ac:dyDescent="0.35">
      <c r="B660" s="71"/>
      <c r="C660" s="404">
        <v>510700</v>
      </c>
      <c r="E660" t="s">
        <v>1550</v>
      </c>
      <c r="F660" t="s">
        <v>1551</v>
      </c>
      <c r="G660" t="s">
        <v>3097</v>
      </c>
      <c r="H660" t="s">
        <v>69</v>
      </c>
      <c r="I660" s="424" t="s">
        <v>3098</v>
      </c>
      <c r="K660" t="s">
        <v>1554</v>
      </c>
      <c r="L660" t="s">
        <v>1551</v>
      </c>
      <c r="M660" t="s">
        <v>1568</v>
      </c>
      <c r="T660" s="424" t="s">
        <v>3100</v>
      </c>
      <c r="U660" t="s">
        <v>1556</v>
      </c>
      <c r="V660" s="424" t="s">
        <v>1557</v>
      </c>
      <c r="W660" t="s">
        <v>3099</v>
      </c>
    </row>
    <row r="661" spans="2:23" x14ac:dyDescent="0.35">
      <c r="B661" s="71"/>
      <c r="C661" s="404">
        <v>510950</v>
      </c>
      <c r="E661" t="s">
        <v>1550</v>
      </c>
      <c r="F661" t="s">
        <v>1551</v>
      </c>
      <c r="G661" t="s">
        <v>1614</v>
      </c>
      <c r="H661" t="s">
        <v>69</v>
      </c>
      <c r="I661" t="s">
        <v>1615</v>
      </c>
      <c r="K661" t="s">
        <v>1554</v>
      </c>
      <c r="L661" t="s">
        <v>1551</v>
      </c>
      <c r="M661" t="s">
        <v>1568</v>
      </c>
      <c r="T661" t="s">
        <v>1616</v>
      </c>
      <c r="U661" t="s">
        <v>1556</v>
      </c>
      <c r="V661" t="s">
        <v>1557</v>
      </c>
      <c r="W661" t="s">
        <v>1617</v>
      </c>
    </row>
    <row r="662" spans="2:23" x14ac:dyDescent="0.35">
      <c r="B662" s="71"/>
      <c r="C662" s="437">
        <v>510970</v>
      </c>
      <c r="D662" s="130"/>
      <c r="E662" s="130" t="s">
        <v>1550</v>
      </c>
      <c r="F662" s="130" t="s">
        <v>1551</v>
      </c>
      <c r="G662" s="130" t="s">
        <v>3203</v>
      </c>
      <c r="H662" s="130" t="s">
        <v>69</v>
      </c>
      <c r="I662" s="428" t="s">
        <v>3204</v>
      </c>
      <c r="J662" s="130"/>
      <c r="K662" s="130" t="s">
        <v>1554</v>
      </c>
      <c r="L662" s="130" t="s">
        <v>1551</v>
      </c>
      <c r="M662" s="430" t="s">
        <v>3209</v>
      </c>
      <c r="N662" s="130"/>
      <c r="O662" s="130"/>
      <c r="P662" s="130"/>
      <c r="Q662" s="130"/>
      <c r="R662" s="130"/>
      <c r="S662" s="130"/>
      <c r="T662" s="428" t="s">
        <v>1616</v>
      </c>
      <c r="U662" s="130" t="s">
        <v>1556</v>
      </c>
      <c r="V662" s="428" t="s">
        <v>1557</v>
      </c>
      <c r="W662" s="428" t="s">
        <v>1617</v>
      </c>
    </row>
    <row r="663" spans="2:23" x14ac:dyDescent="0.35">
      <c r="B663" s="71"/>
      <c r="C663" s="437">
        <v>510980</v>
      </c>
      <c r="D663" s="130"/>
      <c r="E663" s="130" t="s">
        <v>1550</v>
      </c>
      <c r="F663" s="130" t="s">
        <v>1551</v>
      </c>
      <c r="G663" s="130" t="s">
        <v>3205</v>
      </c>
      <c r="H663" s="130" t="s">
        <v>69</v>
      </c>
      <c r="I663" s="428" t="s">
        <v>3206</v>
      </c>
      <c r="J663" s="130"/>
      <c r="K663" s="130" t="s">
        <v>1554</v>
      </c>
      <c r="L663" s="130" t="s">
        <v>1551</v>
      </c>
      <c r="M663" s="430" t="s">
        <v>3209</v>
      </c>
      <c r="N663" s="130"/>
      <c r="O663" s="130"/>
      <c r="P663" s="130"/>
      <c r="Q663" s="130"/>
      <c r="R663" s="130"/>
      <c r="S663" s="130"/>
      <c r="T663" s="428" t="s">
        <v>1616</v>
      </c>
      <c r="U663" s="130" t="s">
        <v>1556</v>
      </c>
      <c r="V663" s="428" t="s">
        <v>1557</v>
      </c>
      <c r="W663" s="428" t="s">
        <v>1617</v>
      </c>
    </row>
    <row r="664" spans="2:23" x14ac:dyDescent="0.35">
      <c r="B664" s="71"/>
      <c r="C664" s="437">
        <v>510990</v>
      </c>
      <c r="D664" s="130"/>
      <c r="E664" s="130" t="s">
        <v>1550</v>
      </c>
      <c r="F664" s="130" t="s">
        <v>1551</v>
      </c>
      <c r="G664" s="130" t="s">
        <v>3207</v>
      </c>
      <c r="H664" s="130" t="s">
        <v>69</v>
      </c>
      <c r="I664" s="428" t="s">
        <v>3208</v>
      </c>
      <c r="J664" s="130"/>
      <c r="K664" s="130" t="s">
        <v>1554</v>
      </c>
      <c r="L664" s="130" t="s">
        <v>1551</v>
      </c>
      <c r="M664" s="430" t="s">
        <v>3209</v>
      </c>
      <c r="N664" s="130"/>
      <c r="O664" s="130"/>
      <c r="P664" s="130"/>
      <c r="Q664" s="130"/>
      <c r="R664" s="130"/>
      <c r="S664" s="130"/>
      <c r="T664" s="428" t="s">
        <v>1616</v>
      </c>
      <c r="U664" s="130" t="s">
        <v>1556</v>
      </c>
      <c r="V664" s="428" t="s">
        <v>1557</v>
      </c>
      <c r="W664" s="428" t="s">
        <v>1617</v>
      </c>
    </row>
    <row r="665" spans="2:23" x14ac:dyDescent="0.35">
      <c r="B665" s="71"/>
      <c r="C665" s="404">
        <v>515100</v>
      </c>
      <c r="E665" t="s">
        <v>1550</v>
      </c>
      <c r="F665" t="s">
        <v>1618</v>
      </c>
      <c r="G665" t="s">
        <v>1619</v>
      </c>
      <c r="H665" t="s">
        <v>69</v>
      </c>
      <c r="I665" t="s">
        <v>1620</v>
      </c>
      <c r="K665" t="s">
        <v>1554</v>
      </c>
      <c r="L665" t="s">
        <v>1618</v>
      </c>
      <c r="M665" t="s">
        <v>1621</v>
      </c>
      <c r="T665" t="s">
        <v>1622</v>
      </c>
      <c r="U665" t="s">
        <v>1556</v>
      </c>
      <c r="V665" t="s">
        <v>1623</v>
      </c>
      <c r="W665" t="s">
        <v>1624</v>
      </c>
    </row>
    <row r="666" spans="2:23" x14ac:dyDescent="0.35">
      <c r="B666" s="71"/>
      <c r="C666" s="404">
        <v>515150</v>
      </c>
      <c r="E666" t="s">
        <v>1550</v>
      </c>
      <c r="F666" t="s">
        <v>1648</v>
      </c>
      <c r="G666" t="s">
        <v>1625</v>
      </c>
      <c r="H666" t="s">
        <v>69</v>
      </c>
      <c r="I666" t="s">
        <v>1626</v>
      </c>
      <c r="K666" t="s">
        <v>1554</v>
      </c>
      <c r="L666" t="s">
        <v>1648</v>
      </c>
      <c r="M666" t="s">
        <v>3154</v>
      </c>
      <c r="T666" t="s">
        <v>1627</v>
      </c>
      <c r="U666" t="s">
        <v>1556</v>
      </c>
      <c r="V666" t="s">
        <v>1652</v>
      </c>
      <c r="W666" t="s">
        <v>1664</v>
      </c>
    </row>
    <row r="667" spans="2:23" x14ac:dyDescent="0.35">
      <c r="B667" s="71"/>
      <c r="C667" s="404">
        <v>515200</v>
      </c>
      <c r="E667" t="s">
        <v>1550</v>
      </c>
      <c r="F667" t="s">
        <v>1618</v>
      </c>
      <c r="G667" t="s">
        <v>1628</v>
      </c>
      <c r="H667" t="s">
        <v>69</v>
      </c>
      <c r="I667" t="s">
        <v>1629</v>
      </c>
      <c r="K667" t="s">
        <v>1554</v>
      </c>
      <c r="L667" t="s">
        <v>1618</v>
      </c>
      <c r="M667" t="s">
        <v>1621</v>
      </c>
      <c r="T667" t="s">
        <v>1630</v>
      </c>
      <c r="U667" t="s">
        <v>1556</v>
      </c>
      <c r="V667" t="s">
        <v>1623</v>
      </c>
      <c r="W667" t="s">
        <v>1631</v>
      </c>
    </row>
    <row r="668" spans="2:23" x14ac:dyDescent="0.35">
      <c r="B668" s="71"/>
      <c r="C668" s="404">
        <v>515250</v>
      </c>
      <c r="E668" t="s">
        <v>1550</v>
      </c>
      <c r="F668" t="s">
        <v>1618</v>
      </c>
      <c r="G668" t="s">
        <v>1632</v>
      </c>
      <c r="H668" t="s">
        <v>69</v>
      </c>
      <c r="I668" t="s">
        <v>1633</v>
      </c>
      <c r="K668" t="s">
        <v>1554</v>
      </c>
      <c r="L668" t="s">
        <v>1618</v>
      </c>
      <c r="M668" t="s">
        <v>1621</v>
      </c>
      <c r="T668" t="s">
        <v>1634</v>
      </c>
      <c r="U668" t="s">
        <v>1556</v>
      </c>
      <c r="V668" t="s">
        <v>1623</v>
      </c>
      <c r="W668" t="s">
        <v>1635</v>
      </c>
    </row>
    <row r="669" spans="2:23" x14ac:dyDescent="0.35">
      <c r="B669" s="71"/>
      <c r="C669" s="404">
        <v>515300</v>
      </c>
      <c r="E669" t="s">
        <v>1550</v>
      </c>
      <c r="F669" t="s">
        <v>1618</v>
      </c>
      <c r="G669" t="s">
        <v>1636</v>
      </c>
      <c r="H669" t="s">
        <v>69</v>
      </c>
      <c r="I669" t="s">
        <v>1637</v>
      </c>
      <c r="K669" t="s">
        <v>1554</v>
      </c>
      <c r="L669" t="s">
        <v>1618</v>
      </c>
      <c r="M669" t="s">
        <v>1621</v>
      </c>
      <c r="T669" t="s">
        <v>1638</v>
      </c>
      <c r="U669" t="s">
        <v>1556</v>
      </c>
      <c r="V669" t="s">
        <v>1623</v>
      </c>
      <c r="W669" t="s">
        <v>1639</v>
      </c>
    </row>
    <row r="670" spans="2:23" x14ac:dyDescent="0.35">
      <c r="B670" s="71"/>
      <c r="C670" s="404">
        <v>515350</v>
      </c>
      <c r="E670" t="s">
        <v>1550</v>
      </c>
      <c r="F670" t="s">
        <v>1618</v>
      </c>
      <c r="G670" t="s">
        <v>1640</v>
      </c>
      <c r="H670" t="s">
        <v>69</v>
      </c>
      <c r="I670" t="s">
        <v>1641</v>
      </c>
      <c r="K670" t="s">
        <v>1554</v>
      </c>
      <c r="L670" t="s">
        <v>1618</v>
      </c>
      <c r="M670" t="s">
        <v>1621</v>
      </c>
      <c r="T670" t="s">
        <v>1642</v>
      </c>
      <c r="U670" t="s">
        <v>1556</v>
      </c>
      <c r="V670" t="s">
        <v>1623</v>
      </c>
      <c r="W670" t="s">
        <v>1643</v>
      </c>
    </row>
    <row r="671" spans="2:23" x14ac:dyDescent="0.35">
      <c r="B671" s="71"/>
      <c r="C671" s="404">
        <v>515400</v>
      </c>
      <c r="E671" t="s">
        <v>1550</v>
      </c>
      <c r="F671" t="s">
        <v>1618</v>
      </c>
      <c r="G671" t="s">
        <v>1644</v>
      </c>
      <c r="H671" t="s">
        <v>69</v>
      </c>
      <c r="I671" t="s">
        <v>1645</v>
      </c>
      <c r="K671" t="s">
        <v>1554</v>
      </c>
      <c r="L671" t="s">
        <v>1618</v>
      </c>
      <c r="M671" t="s">
        <v>1621</v>
      </c>
      <c r="T671" t="s">
        <v>1646</v>
      </c>
      <c r="U671" t="s">
        <v>1556</v>
      </c>
      <c r="V671" t="s">
        <v>1623</v>
      </c>
      <c r="W671" t="s">
        <v>1647</v>
      </c>
    </row>
    <row r="672" spans="2:23" x14ac:dyDescent="0.35">
      <c r="B672" s="71"/>
      <c r="C672" s="404">
        <v>520100</v>
      </c>
      <c r="E672" t="s">
        <v>1550</v>
      </c>
      <c r="F672" t="s">
        <v>1648</v>
      </c>
      <c r="G672" t="s">
        <v>1649</v>
      </c>
      <c r="H672" t="s">
        <v>69</v>
      </c>
      <c r="I672" t="s">
        <v>1650</v>
      </c>
      <c r="K672" t="s">
        <v>1554</v>
      </c>
      <c r="L672" t="s">
        <v>1648</v>
      </c>
      <c r="M672" t="s">
        <v>3154</v>
      </c>
      <c r="T672" t="s">
        <v>1651</v>
      </c>
      <c r="U672" t="s">
        <v>1556</v>
      </c>
      <c r="V672" t="s">
        <v>1652</v>
      </c>
      <c r="W672" t="s">
        <v>1653</v>
      </c>
    </row>
    <row r="673" spans="2:23" x14ac:dyDescent="0.35">
      <c r="B673" s="71"/>
      <c r="C673" s="404">
        <v>520150</v>
      </c>
      <c r="E673" t="s">
        <v>1550</v>
      </c>
      <c r="F673" t="s">
        <v>1648</v>
      </c>
      <c r="G673" t="s">
        <v>1654</v>
      </c>
      <c r="H673" t="s">
        <v>69</v>
      </c>
      <c r="I673" t="s">
        <v>1655</v>
      </c>
      <c r="K673" t="s">
        <v>1554</v>
      </c>
      <c r="L673" t="s">
        <v>1648</v>
      </c>
      <c r="M673" t="s">
        <v>3154</v>
      </c>
      <c r="T673" t="s">
        <v>1656</v>
      </c>
      <c r="U673" t="s">
        <v>1556</v>
      </c>
      <c r="V673" t="s">
        <v>1652</v>
      </c>
      <c r="W673" t="s">
        <v>1657</v>
      </c>
    </row>
    <row r="674" spans="2:23" x14ac:dyDescent="0.35">
      <c r="B674" s="71"/>
      <c r="C674" s="404">
        <v>520200</v>
      </c>
      <c r="E674" t="s">
        <v>1550</v>
      </c>
      <c r="F674" t="s">
        <v>1648</v>
      </c>
      <c r="G674" t="s">
        <v>1658</v>
      </c>
      <c r="H674" t="s">
        <v>69</v>
      </c>
      <c r="I674" t="s">
        <v>1659</v>
      </c>
      <c r="K674" t="s">
        <v>1554</v>
      </c>
      <c r="L674" t="s">
        <v>1648</v>
      </c>
      <c r="M674" t="s">
        <v>3154</v>
      </c>
      <c r="T674" t="s">
        <v>1660</v>
      </c>
      <c r="U674" t="s">
        <v>1556</v>
      </c>
      <c r="V674" t="s">
        <v>1652</v>
      </c>
      <c r="W674" t="s">
        <v>1661</v>
      </c>
    </row>
    <row r="675" spans="2:23" x14ac:dyDescent="0.35">
      <c r="B675" s="71"/>
      <c r="C675" s="404">
        <v>520300</v>
      </c>
      <c r="E675" t="s">
        <v>1550</v>
      </c>
      <c r="F675" t="s">
        <v>1648</v>
      </c>
      <c r="G675" t="s">
        <v>1662</v>
      </c>
      <c r="H675" t="s">
        <v>69</v>
      </c>
      <c r="I675" t="s">
        <v>1663</v>
      </c>
      <c r="K675" t="s">
        <v>1554</v>
      </c>
      <c r="L675" t="s">
        <v>1648</v>
      </c>
      <c r="M675" s="437" t="s">
        <v>3335</v>
      </c>
      <c r="T675" t="s">
        <v>1627</v>
      </c>
      <c r="U675" t="s">
        <v>1556</v>
      </c>
      <c r="V675" t="s">
        <v>1652</v>
      </c>
      <c r="W675" t="s">
        <v>1664</v>
      </c>
    </row>
    <row r="676" spans="2:23" x14ac:dyDescent="0.35">
      <c r="B676" s="71"/>
      <c r="C676" s="404">
        <v>520350</v>
      </c>
      <c r="E676" t="s">
        <v>1550</v>
      </c>
      <c r="F676" t="s">
        <v>1648</v>
      </c>
      <c r="G676" t="s">
        <v>1665</v>
      </c>
      <c r="H676" t="s">
        <v>69</v>
      </c>
      <c r="I676" t="s">
        <v>1666</v>
      </c>
      <c r="K676" t="s">
        <v>1554</v>
      </c>
      <c r="L676" t="s">
        <v>1648</v>
      </c>
      <c r="M676" s="437" t="s">
        <v>3335</v>
      </c>
      <c r="T676" t="s">
        <v>1667</v>
      </c>
      <c r="U676" t="s">
        <v>1556</v>
      </c>
      <c r="V676" t="s">
        <v>1652</v>
      </c>
      <c r="W676" t="s">
        <v>1668</v>
      </c>
    </row>
    <row r="677" spans="2:23" x14ac:dyDescent="0.35">
      <c r="B677" s="71"/>
      <c r="C677" s="437">
        <v>520400</v>
      </c>
      <c r="D677" s="130"/>
      <c r="E677" s="130" t="s">
        <v>1550</v>
      </c>
      <c r="F677" s="130" t="s">
        <v>1648</v>
      </c>
      <c r="G677" s="130" t="s">
        <v>3210</v>
      </c>
      <c r="H677" s="130" t="s">
        <v>69</v>
      </c>
      <c r="I677" s="428" t="s">
        <v>3211</v>
      </c>
      <c r="J677" s="130"/>
      <c r="K677" s="130" t="s">
        <v>1554</v>
      </c>
      <c r="L677" s="130" t="s">
        <v>1648</v>
      </c>
      <c r="M677" s="437" t="s">
        <v>3335</v>
      </c>
      <c r="N677" s="130"/>
      <c r="O677" s="130"/>
      <c r="P677" s="130"/>
      <c r="Q677" s="130"/>
      <c r="R677" s="130"/>
      <c r="S677" s="130"/>
      <c r="T677" s="428" t="s">
        <v>1627</v>
      </c>
      <c r="U677" s="130" t="s">
        <v>1556</v>
      </c>
      <c r="V677" s="428" t="s">
        <v>1652</v>
      </c>
      <c r="W677" s="428" t="s">
        <v>1664</v>
      </c>
    </row>
    <row r="678" spans="2:23" x14ac:dyDescent="0.35">
      <c r="B678" s="71"/>
      <c r="C678" s="404">
        <v>525100</v>
      </c>
      <c r="E678" t="s">
        <v>1550</v>
      </c>
      <c r="F678" t="s">
        <v>1669</v>
      </c>
      <c r="G678" t="s">
        <v>1670</v>
      </c>
      <c r="H678" t="s">
        <v>69</v>
      </c>
      <c r="I678" t="s">
        <v>1671</v>
      </c>
      <c r="K678" t="s">
        <v>1538</v>
      </c>
      <c r="L678" t="s">
        <v>1669</v>
      </c>
      <c r="M678" t="s">
        <v>1672</v>
      </c>
      <c r="T678" t="s">
        <v>1673</v>
      </c>
      <c r="U678" t="s">
        <v>1669</v>
      </c>
      <c r="V678" t="s">
        <v>1669</v>
      </c>
      <c r="W678" t="s">
        <v>1674</v>
      </c>
    </row>
    <row r="679" spans="2:23" x14ac:dyDescent="0.35">
      <c r="B679" s="71"/>
      <c r="C679" s="404">
        <v>525150</v>
      </c>
      <c r="E679" t="s">
        <v>1550</v>
      </c>
      <c r="F679" t="s">
        <v>1669</v>
      </c>
      <c r="G679" t="s">
        <v>1675</v>
      </c>
      <c r="H679" t="s">
        <v>69</v>
      </c>
      <c r="I679" t="s">
        <v>1676</v>
      </c>
      <c r="K679" t="s">
        <v>1554</v>
      </c>
      <c r="L679" t="s">
        <v>1669</v>
      </c>
      <c r="M679" t="s">
        <v>1672</v>
      </c>
      <c r="T679" t="s">
        <v>1677</v>
      </c>
      <c r="U679" t="s">
        <v>1669</v>
      </c>
      <c r="V679" t="s">
        <v>1669</v>
      </c>
      <c r="W679" t="s">
        <v>1678</v>
      </c>
    </row>
    <row r="680" spans="2:23" x14ac:dyDescent="0.35">
      <c r="B680" s="71"/>
      <c r="C680" s="404">
        <v>525200</v>
      </c>
      <c r="E680" t="s">
        <v>1550</v>
      </c>
      <c r="F680" t="s">
        <v>1669</v>
      </c>
      <c r="G680" t="s">
        <v>1679</v>
      </c>
      <c r="H680" t="s">
        <v>69</v>
      </c>
      <c r="I680" t="s">
        <v>1680</v>
      </c>
      <c r="K680" t="s">
        <v>1538</v>
      </c>
      <c r="L680" t="s">
        <v>1669</v>
      </c>
      <c r="M680" t="s">
        <v>1672</v>
      </c>
      <c r="T680" t="s">
        <v>1681</v>
      </c>
      <c r="U680" t="s">
        <v>1669</v>
      </c>
      <c r="V680" t="s">
        <v>1669</v>
      </c>
      <c r="W680" t="s">
        <v>1682</v>
      </c>
    </row>
    <row r="681" spans="2:23" x14ac:dyDescent="0.35">
      <c r="B681" s="71"/>
      <c r="C681" s="404">
        <v>525300</v>
      </c>
      <c r="E681" t="s">
        <v>1550</v>
      </c>
      <c r="F681" t="s">
        <v>1669</v>
      </c>
      <c r="G681" t="s">
        <v>1683</v>
      </c>
      <c r="H681" t="s">
        <v>69</v>
      </c>
      <c r="I681" t="s">
        <v>1684</v>
      </c>
      <c r="K681" t="s">
        <v>1538</v>
      </c>
      <c r="L681" t="s">
        <v>1669</v>
      </c>
      <c r="M681" t="s">
        <v>1672</v>
      </c>
      <c r="T681" t="s">
        <v>1685</v>
      </c>
      <c r="U681" t="s">
        <v>1669</v>
      </c>
      <c r="V681" t="s">
        <v>1669</v>
      </c>
      <c r="W681" t="s">
        <v>1686</v>
      </c>
    </row>
    <row r="682" spans="2:23" x14ac:dyDescent="0.35">
      <c r="B682" s="71"/>
      <c r="C682" s="404">
        <v>525400</v>
      </c>
      <c r="E682" t="s">
        <v>1550</v>
      </c>
      <c r="F682" t="s">
        <v>1669</v>
      </c>
      <c r="G682" t="s">
        <v>1687</v>
      </c>
      <c r="H682" t="s">
        <v>69</v>
      </c>
      <c r="I682" t="s">
        <v>1688</v>
      </c>
      <c r="K682" t="s">
        <v>1538</v>
      </c>
      <c r="L682" t="s">
        <v>1669</v>
      </c>
      <c r="M682" t="s">
        <v>1672</v>
      </c>
      <c r="T682" t="s">
        <v>1681</v>
      </c>
      <c r="U682" t="s">
        <v>1669</v>
      </c>
      <c r="V682" t="s">
        <v>1669</v>
      </c>
      <c r="W682" t="s">
        <v>1682</v>
      </c>
    </row>
    <row r="683" spans="2:23" x14ac:dyDescent="0.35">
      <c r="B683" s="71"/>
      <c r="C683" s="404">
        <v>525500</v>
      </c>
      <c r="E683" t="s">
        <v>1550</v>
      </c>
      <c r="F683" t="s">
        <v>1669</v>
      </c>
      <c r="G683" t="s">
        <v>1689</v>
      </c>
      <c r="H683" t="s">
        <v>69</v>
      </c>
      <c r="I683" t="s">
        <v>1690</v>
      </c>
      <c r="K683" t="s">
        <v>1554</v>
      </c>
      <c r="L683" t="s">
        <v>1669</v>
      </c>
      <c r="M683" t="s">
        <v>1672</v>
      </c>
      <c r="T683" t="s">
        <v>1691</v>
      </c>
      <c r="U683" t="s">
        <v>1669</v>
      </c>
      <c r="V683" t="s">
        <v>1669</v>
      </c>
      <c r="W683" t="s">
        <v>1692</v>
      </c>
    </row>
    <row r="684" spans="2:23" x14ac:dyDescent="0.35">
      <c r="B684" s="71"/>
      <c r="C684" s="404">
        <v>525600</v>
      </c>
      <c r="E684" t="s">
        <v>1550</v>
      </c>
      <c r="F684" t="s">
        <v>1669</v>
      </c>
      <c r="G684" s="130" t="s">
        <v>3130</v>
      </c>
      <c r="H684" t="s">
        <v>69</v>
      </c>
      <c r="I684" t="s">
        <v>3131</v>
      </c>
      <c r="K684" t="s">
        <v>1538</v>
      </c>
      <c r="L684" t="s">
        <v>1669</v>
      </c>
      <c r="M684" t="s">
        <v>3137</v>
      </c>
      <c r="R684" t="s">
        <v>3115</v>
      </c>
      <c r="T684" t="s">
        <v>1693</v>
      </c>
      <c r="U684" t="s">
        <v>1669</v>
      </c>
      <c r="V684" t="s">
        <v>1669</v>
      </c>
      <c r="W684" s="130" t="s">
        <v>3130</v>
      </c>
    </row>
    <row r="685" spans="2:23" x14ac:dyDescent="0.35">
      <c r="B685" s="71"/>
      <c r="C685" s="404">
        <v>525750</v>
      </c>
      <c r="E685" t="s">
        <v>1550</v>
      </c>
      <c r="F685" t="s">
        <v>1669</v>
      </c>
      <c r="G685" t="s">
        <v>21</v>
      </c>
      <c r="H685" t="s">
        <v>69</v>
      </c>
      <c r="I685" t="s">
        <v>1694</v>
      </c>
      <c r="K685" t="s">
        <v>1538</v>
      </c>
      <c r="L685" t="s">
        <v>1669</v>
      </c>
      <c r="M685" t="s">
        <v>1695</v>
      </c>
      <c r="T685" t="s">
        <v>1696</v>
      </c>
      <c r="U685" t="s">
        <v>1669</v>
      </c>
      <c r="V685" t="s">
        <v>1669</v>
      </c>
      <c r="W685" s="130" t="s">
        <v>21</v>
      </c>
    </row>
    <row r="686" spans="2:23" x14ac:dyDescent="0.35">
      <c r="B686" s="71"/>
      <c r="C686" s="404">
        <v>530100</v>
      </c>
      <c r="E686" t="s">
        <v>1550</v>
      </c>
      <c r="F686" t="s">
        <v>1697</v>
      </c>
      <c r="G686" t="s">
        <v>1698</v>
      </c>
      <c r="H686" t="s">
        <v>69</v>
      </c>
      <c r="I686" t="s">
        <v>1699</v>
      </c>
      <c r="K686" t="s">
        <v>1538</v>
      </c>
      <c r="L686" t="s">
        <v>1697</v>
      </c>
      <c r="M686" t="s">
        <v>1698</v>
      </c>
      <c r="T686" t="s">
        <v>1700</v>
      </c>
      <c r="U686" t="s">
        <v>1701</v>
      </c>
      <c r="V686" t="s">
        <v>1701</v>
      </c>
      <c r="W686" t="s">
        <v>1702</v>
      </c>
    </row>
    <row r="687" spans="2:23" x14ac:dyDescent="0.35">
      <c r="B687" s="71"/>
      <c r="C687" s="404">
        <v>530200</v>
      </c>
      <c r="E687" t="s">
        <v>1550</v>
      </c>
      <c r="F687" t="s">
        <v>1697</v>
      </c>
      <c r="G687" t="s">
        <v>1703</v>
      </c>
      <c r="H687" t="s">
        <v>69</v>
      </c>
      <c r="I687" t="s">
        <v>1704</v>
      </c>
      <c r="K687" t="s">
        <v>1538</v>
      </c>
      <c r="L687" t="s">
        <v>1697</v>
      </c>
      <c r="M687" t="s">
        <v>1705</v>
      </c>
      <c r="T687" t="s">
        <v>1706</v>
      </c>
      <c r="U687" t="s">
        <v>1701</v>
      </c>
      <c r="V687" t="s">
        <v>1701</v>
      </c>
      <c r="W687" t="s">
        <v>1707</v>
      </c>
    </row>
    <row r="688" spans="2:23" x14ac:dyDescent="0.35">
      <c r="B688" s="71"/>
      <c r="C688" s="404">
        <v>530250</v>
      </c>
      <c r="E688" t="s">
        <v>1550</v>
      </c>
      <c r="F688" t="s">
        <v>1697</v>
      </c>
      <c r="G688" t="s">
        <v>1708</v>
      </c>
      <c r="H688" t="s">
        <v>69</v>
      </c>
      <c r="I688" t="s">
        <v>1709</v>
      </c>
      <c r="K688" t="s">
        <v>1538</v>
      </c>
      <c r="L688" t="s">
        <v>1697</v>
      </c>
      <c r="M688" t="s">
        <v>1698</v>
      </c>
      <c r="T688" t="s">
        <v>1700</v>
      </c>
      <c r="U688" t="s">
        <v>1701</v>
      </c>
      <c r="V688" t="s">
        <v>1701</v>
      </c>
      <c r="W688" t="s">
        <v>1702</v>
      </c>
    </row>
    <row r="689" spans="2:23" x14ac:dyDescent="0.35">
      <c r="B689" s="71"/>
      <c r="C689" s="404">
        <v>530300</v>
      </c>
      <c r="E689" t="s">
        <v>1550</v>
      </c>
      <c r="F689" t="s">
        <v>1697</v>
      </c>
      <c r="G689" t="s">
        <v>1710</v>
      </c>
      <c r="H689" t="s">
        <v>69</v>
      </c>
      <c r="I689" t="s">
        <v>1711</v>
      </c>
      <c r="K689" t="s">
        <v>1538</v>
      </c>
      <c r="L689" t="s">
        <v>1697</v>
      </c>
      <c r="M689" t="s">
        <v>1712</v>
      </c>
      <c r="T689" t="s">
        <v>1713</v>
      </c>
      <c r="U689" t="s">
        <v>1701</v>
      </c>
      <c r="V689" t="s">
        <v>1701</v>
      </c>
      <c r="W689" t="s">
        <v>1714</v>
      </c>
    </row>
    <row r="690" spans="2:23" x14ac:dyDescent="0.35">
      <c r="B690" s="71"/>
      <c r="C690" s="404">
        <v>530350</v>
      </c>
      <c r="E690" t="s">
        <v>1550</v>
      </c>
      <c r="F690" t="s">
        <v>1697</v>
      </c>
      <c r="G690" t="s">
        <v>1715</v>
      </c>
      <c r="H690" t="s">
        <v>69</v>
      </c>
      <c r="I690" t="s">
        <v>1716</v>
      </c>
      <c r="K690" t="s">
        <v>1538</v>
      </c>
      <c r="L690" t="s">
        <v>1697</v>
      </c>
      <c r="M690" t="s">
        <v>1712</v>
      </c>
      <c r="T690" t="s">
        <v>1717</v>
      </c>
      <c r="U690" t="s">
        <v>1701</v>
      </c>
      <c r="V690" t="s">
        <v>1701</v>
      </c>
      <c r="W690" t="s">
        <v>1718</v>
      </c>
    </row>
    <row r="691" spans="2:23" x14ac:dyDescent="0.35">
      <c r="B691" s="71"/>
      <c r="C691" s="404">
        <v>530400</v>
      </c>
      <c r="E691" t="s">
        <v>1550</v>
      </c>
      <c r="F691" t="s">
        <v>1697</v>
      </c>
      <c r="G691" t="s">
        <v>1719</v>
      </c>
      <c r="H691" t="s">
        <v>69</v>
      </c>
      <c r="I691" t="s">
        <v>1720</v>
      </c>
      <c r="K691" t="s">
        <v>1538</v>
      </c>
      <c r="L691" t="s">
        <v>1697</v>
      </c>
      <c r="M691" t="s">
        <v>1705</v>
      </c>
      <c r="T691" t="s">
        <v>1721</v>
      </c>
      <c r="U691" t="s">
        <v>1701</v>
      </c>
      <c r="V691" t="s">
        <v>1701</v>
      </c>
      <c r="W691" t="s">
        <v>1722</v>
      </c>
    </row>
    <row r="692" spans="2:23" x14ac:dyDescent="0.35">
      <c r="B692" s="71"/>
      <c r="C692" s="404">
        <v>530500</v>
      </c>
      <c r="E692" t="s">
        <v>1550</v>
      </c>
      <c r="F692" t="s">
        <v>1697</v>
      </c>
      <c r="G692" t="s">
        <v>1723</v>
      </c>
      <c r="H692" t="s">
        <v>69</v>
      </c>
      <c r="I692" t="s">
        <v>1724</v>
      </c>
      <c r="K692" t="s">
        <v>1538</v>
      </c>
      <c r="L692" t="s">
        <v>1697</v>
      </c>
      <c r="M692" t="s">
        <v>1705</v>
      </c>
      <c r="T692" t="s">
        <v>1721</v>
      </c>
      <c r="U692" t="s">
        <v>1701</v>
      </c>
      <c r="V692" t="s">
        <v>1701</v>
      </c>
      <c r="W692" t="s">
        <v>1722</v>
      </c>
    </row>
    <row r="693" spans="2:23" x14ac:dyDescent="0.35">
      <c r="B693" s="71"/>
      <c r="C693" s="404">
        <v>530550</v>
      </c>
      <c r="E693" t="s">
        <v>1550</v>
      </c>
      <c r="F693" t="s">
        <v>1697</v>
      </c>
      <c r="G693" t="s">
        <v>3088</v>
      </c>
      <c r="H693" t="s">
        <v>69</v>
      </c>
      <c r="I693" s="424" t="s">
        <v>3090</v>
      </c>
      <c r="K693" t="s">
        <v>1538</v>
      </c>
      <c r="L693" t="s">
        <v>1697</v>
      </c>
      <c r="M693" t="s">
        <v>1705</v>
      </c>
      <c r="T693" t="s">
        <v>1721</v>
      </c>
      <c r="U693" t="s">
        <v>1701</v>
      </c>
      <c r="V693" t="s">
        <v>1701</v>
      </c>
      <c r="W693" t="s">
        <v>1722</v>
      </c>
    </row>
    <row r="694" spans="2:23" x14ac:dyDescent="0.35">
      <c r="B694" s="71"/>
      <c r="C694" s="404">
        <v>530580</v>
      </c>
      <c r="E694" t="s">
        <v>1550</v>
      </c>
      <c r="F694" t="s">
        <v>1697</v>
      </c>
      <c r="G694" t="s">
        <v>3089</v>
      </c>
      <c r="H694" t="s">
        <v>69</v>
      </c>
      <c r="I694" s="424" t="s">
        <v>3091</v>
      </c>
      <c r="K694" t="s">
        <v>1538</v>
      </c>
      <c r="L694" t="s">
        <v>1697</v>
      </c>
      <c r="M694" t="s">
        <v>1705</v>
      </c>
      <c r="T694" t="s">
        <v>1721</v>
      </c>
      <c r="U694" t="s">
        <v>1701</v>
      </c>
      <c r="V694" t="s">
        <v>1701</v>
      </c>
      <c r="W694" t="s">
        <v>1722</v>
      </c>
    </row>
    <row r="695" spans="2:23" x14ac:dyDescent="0.35">
      <c r="B695" s="71"/>
      <c r="C695" s="404">
        <v>530600</v>
      </c>
      <c r="E695" t="s">
        <v>1550</v>
      </c>
      <c r="F695" t="s">
        <v>1697</v>
      </c>
      <c r="G695" t="s">
        <v>1725</v>
      </c>
      <c r="H695" t="s">
        <v>69</v>
      </c>
      <c r="I695" t="s">
        <v>1726</v>
      </c>
      <c r="K695" t="s">
        <v>1538</v>
      </c>
      <c r="L695" t="s">
        <v>1697</v>
      </c>
      <c r="M695" t="s">
        <v>1705</v>
      </c>
      <c r="T695" t="s">
        <v>1721</v>
      </c>
      <c r="U695" t="s">
        <v>1701</v>
      </c>
      <c r="V695" t="s">
        <v>1701</v>
      </c>
      <c r="W695" t="s">
        <v>1722</v>
      </c>
    </row>
    <row r="696" spans="2:23" x14ac:dyDescent="0.35">
      <c r="B696" s="71"/>
      <c r="C696" s="404">
        <v>530650</v>
      </c>
      <c r="E696" t="s">
        <v>1550</v>
      </c>
      <c r="F696" t="s">
        <v>1697</v>
      </c>
      <c r="G696" t="s">
        <v>1727</v>
      </c>
      <c r="H696" t="s">
        <v>69</v>
      </c>
      <c r="I696" t="s">
        <v>1728</v>
      </c>
      <c r="K696" t="s">
        <v>1538</v>
      </c>
      <c r="L696" t="s">
        <v>1697</v>
      </c>
      <c r="M696" t="s">
        <v>1705</v>
      </c>
      <c r="T696" t="s">
        <v>1721</v>
      </c>
      <c r="U696" t="s">
        <v>1701</v>
      </c>
      <c r="V696" t="s">
        <v>1701</v>
      </c>
      <c r="W696" t="s">
        <v>1722</v>
      </c>
    </row>
    <row r="697" spans="2:23" x14ac:dyDescent="0.35">
      <c r="B697" s="71"/>
      <c r="C697" s="404">
        <v>530700</v>
      </c>
      <c r="E697" t="s">
        <v>1550</v>
      </c>
      <c r="F697" t="s">
        <v>1697</v>
      </c>
      <c r="G697" t="s">
        <v>1729</v>
      </c>
      <c r="H697" t="s">
        <v>69</v>
      </c>
      <c r="I697" t="s">
        <v>1730</v>
      </c>
      <c r="K697" t="s">
        <v>1538</v>
      </c>
      <c r="L697" t="s">
        <v>1697</v>
      </c>
      <c r="M697" t="s">
        <v>1712</v>
      </c>
      <c r="T697" t="s">
        <v>1731</v>
      </c>
      <c r="U697" t="s">
        <v>1701</v>
      </c>
      <c r="V697" t="s">
        <v>1701</v>
      </c>
      <c r="W697" t="s">
        <v>1617</v>
      </c>
    </row>
    <row r="698" spans="2:23" x14ac:dyDescent="0.35">
      <c r="B698" s="71"/>
      <c r="C698" s="404">
        <v>530990</v>
      </c>
      <c r="E698" t="s">
        <v>1550</v>
      </c>
      <c r="F698" t="s">
        <v>1697</v>
      </c>
      <c r="G698" t="s">
        <v>1732</v>
      </c>
      <c r="H698" t="s">
        <v>69</v>
      </c>
      <c r="I698" t="s">
        <v>1733</v>
      </c>
      <c r="K698" t="s">
        <v>1538</v>
      </c>
      <c r="L698" t="s">
        <v>1697</v>
      </c>
      <c r="M698" t="s">
        <v>1712</v>
      </c>
      <c r="T698" t="s">
        <v>1731</v>
      </c>
      <c r="U698" t="s">
        <v>1701</v>
      </c>
      <c r="V698" t="s">
        <v>1701</v>
      </c>
      <c r="W698" t="s">
        <v>1617</v>
      </c>
    </row>
    <row r="699" spans="2:23" x14ac:dyDescent="0.35">
      <c r="B699" s="71"/>
      <c r="C699" s="404">
        <v>550100</v>
      </c>
      <c r="E699" t="s">
        <v>1550</v>
      </c>
      <c r="F699" t="s">
        <v>1734</v>
      </c>
      <c r="G699" t="s">
        <v>1735</v>
      </c>
      <c r="H699" t="s">
        <v>69</v>
      </c>
      <c r="I699" t="s">
        <v>1736</v>
      </c>
      <c r="K699" t="s">
        <v>1867</v>
      </c>
      <c r="L699" t="s">
        <v>1734</v>
      </c>
      <c r="M699" t="s">
        <v>1737</v>
      </c>
      <c r="T699" t="s">
        <v>1738</v>
      </c>
      <c r="U699" t="s">
        <v>1739</v>
      </c>
      <c r="V699" t="s">
        <v>1740</v>
      </c>
      <c r="W699" t="s">
        <v>1741</v>
      </c>
    </row>
    <row r="700" spans="2:23" x14ac:dyDescent="0.35">
      <c r="B700" s="71"/>
      <c r="C700" s="404">
        <v>550150</v>
      </c>
      <c r="E700" t="s">
        <v>1550</v>
      </c>
      <c r="F700" t="s">
        <v>1734</v>
      </c>
      <c r="G700" t="s">
        <v>1742</v>
      </c>
      <c r="H700" t="s">
        <v>69</v>
      </c>
      <c r="I700" t="s">
        <v>1743</v>
      </c>
      <c r="K700" t="s">
        <v>1867</v>
      </c>
      <c r="L700" t="s">
        <v>1734</v>
      </c>
      <c r="M700" t="s">
        <v>1737</v>
      </c>
      <c r="T700" t="s">
        <v>1744</v>
      </c>
      <c r="U700" t="s">
        <v>1739</v>
      </c>
      <c r="V700" t="s">
        <v>1740</v>
      </c>
      <c r="W700" t="s">
        <v>1745</v>
      </c>
    </row>
    <row r="701" spans="2:23" x14ac:dyDescent="0.35">
      <c r="B701" s="71"/>
      <c r="C701" s="404">
        <v>550200</v>
      </c>
      <c r="E701" t="s">
        <v>1550</v>
      </c>
      <c r="F701" t="s">
        <v>1734</v>
      </c>
      <c r="G701" t="s">
        <v>1746</v>
      </c>
      <c r="H701" t="s">
        <v>69</v>
      </c>
      <c r="I701" t="s">
        <v>1747</v>
      </c>
      <c r="K701" t="s">
        <v>1867</v>
      </c>
      <c r="L701" t="s">
        <v>1734</v>
      </c>
      <c r="M701" t="s">
        <v>1737</v>
      </c>
      <c r="T701" t="s">
        <v>1748</v>
      </c>
      <c r="U701" t="s">
        <v>1739</v>
      </c>
      <c r="V701" t="s">
        <v>1740</v>
      </c>
      <c r="W701" t="s">
        <v>1749</v>
      </c>
    </row>
    <row r="702" spans="2:23" x14ac:dyDescent="0.35">
      <c r="B702" s="71"/>
      <c r="C702" s="404">
        <v>550250</v>
      </c>
      <c r="E702" t="s">
        <v>1550</v>
      </c>
      <c r="F702" t="s">
        <v>1734</v>
      </c>
      <c r="G702" t="s">
        <v>1750</v>
      </c>
      <c r="H702" t="s">
        <v>69</v>
      </c>
      <c r="I702" t="s">
        <v>1751</v>
      </c>
      <c r="K702" t="s">
        <v>1867</v>
      </c>
      <c r="L702" t="s">
        <v>1734</v>
      </c>
      <c r="M702" t="s">
        <v>1737</v>
      </c>
      <c r="T702" t="s">
        <v>1752</v>
      </c>
      <c r="U702" t="s">
        <v>1739</v>
      </c>
      <c r="V702" t="s">
        <v>1740</v>
      </c>
      <c r="W702" t="s">
        <v>1753</v>
      </c>
    </row>
    <row r="703" spans="2:23" x14ac:dyDescent="0.35">
      <c r="B703" s="71"/>
      <c r="C703" s="404">
        <v>550300</v>
      </c>
      <c r="E703" t="s">
        <v>1550</v>
      </c>
      <c r="F703" t="s">
        <v>1734</v>
      </c>
      <c r="G703" t="s">
        <v>1754</v>
      </c>
      <c r="H703" t="s">
        <v>69</v>
      </c>
      <c r="I703" t="s">
        <v>1755</v>
      </c>
      <c r="K703" t="s">
        <v>1867</v>
      </c>
      <c r="L703" t="s">
        <v>1734</v>
      </c>
      <c r="M703" t="s">
        <v>1737</v>
      </c>
      <c r="T703" t="s">
        <v>1756</v>
      </c>
      <c r="U703" t="s">
        <v>1739</v>
      </c>
      <c r="V703" t="s">
        <v>1740</v>
      </c>
      <c r="W703" t="s">
        <v>1757</v>
      </c>
    </row>
    <row r="704" spans="2:23" x14ac:dyDescent="0.35">
      <c r="B704" s="71"/>
      <c r="C704" s="404">
        <v>550350</v>
      </c>
      <c r="E704" t="s">
        <v>1550</v>
      </c>
      <c r="F704" t="s">
        <v>1734</v>
      </c>
      <c r="G704" t="s">
        <v>1758</v>
      </c>
      <c r="H704" t="s">
        <v>69</v>
      </c>
      <c r="I704" t="s">
        <v>1759</v>
      </c>
      <c r="K704" t="s">
        <v>1867</v>
      </c>
      <c r="L704" t="s">
        <v>1734</v>
      </c>
      <c r="M704" t="s">
        <v>1737</v>
      </c>
      <c r="T704" t="s">
        <v>1760</v>
      </c>
      <c r="U704" t="s">
        <v>1739</v>
      </c>
      <c r="V704" t="s">
        <v>1740</v>
      </c>
      <c r="W704" t="s">
        <v>1761</v>
      </c>
    </row>
    <row r="705" spans="2:23" x14ac:dyDescent="0.35">
      <c r="B705" s="71"/>
      <c r="C705" s="404">
        <v>550400</v>
      </c>
      <c r="E705" t="s">
        <v>1550</v>
      </c>
      <c r="F705" t="s">
        <v>1734</v>
      </c>
      <c r="G705" t="s">
        <v>1762</v>
      </c>
      <c r="H705" t="s">
        <v>69</v>
      </c>
      <c r="I705" t="s">
        <v>1763</v>
      </c>
      <c r="K705" t="s">
        <v>1867</v>
      </c>
      <c r="L705" t="s">
        <v>1734</v>
      </c>
      <c r="M705" t="s">
        <v>1737</v>
      </c>
      <c r="T705" t="s">
        <v>1764</v>
      </c>
      <c r="U705" t="s">
        <v>1739</v>
      </c>
      <c r="V705" t="s">
        <v>1740</v>
      </c>
      <c r="W705" t="s">
        <v>1765</v>
      </c>
    </row>
    <row r="706" spans="2:23" x14ac:dyDescent="0.35">
      <c r="B706" s="71"/>
      <c r="C706" s="404">
        <v>550450</v>
      </c>
      <c r="E706" t="s">
        <v>1550</v>
      </c>
      <c r="F706" t="s">
        <v>1734</v>
      </c>
      <c r="G706" t="s">
        <v>1766</v>
      </c>
      <c r="H706" t="s">
        <v>69</v>
      </c>
      <c r="I706" t="s">
        <v>1767</v>
      </c>
      <c r="K706" t="s">
        <v>1867</v>
      </c>
      <c r="L706" t="s">
        <v>1734</v>
      </c>
      <c r="M706" t="s">
        <v>1737</v>
      </c>
      <c r="T706" t="s">
        <v>1768</v>
      </c>
      <c r="U706" t="s">
        <v>1739</v>
      </c>
      <c r="V706" t="s">
        <v>1740</v>
      </c>
      <c r="W706" t="s">
        <v>1617</v>
      </c>
    </row>
    <row r="707" spans="2:23" x14ac:dyDescent="0.35">
      <c r="B707" s="71"/>
      <c r="C707" s="404">
        <v>550500</v>
      </c>
      <c r="E707" t="s">
        <v>1550</v>
      </c>
      <c r="F707" t="s">
        <v>1734</v>
      </c>
      <c r="G707" s="130" t="s">
        <v>3134</v>
      </c>
      <c r="H707" t="s">
        <v>69</v>
      </c>
      <c r="I707" t="s">
        <v>3133</v>
      </c>
      <c r="K707" t="s">
        <v>1867</v>
      </c>
      <c r="L707" t="s">
        <v>1734</v>
      </c>
      <c r="M707" t="s">
        <v>1737</v>
      </c>
      <c r="R707" t="s">
        <v>3115</v>
      </c>
      <c r="T707" t="s">
        <v>1769</v>
      </c>
      <c r="U707" t="s">
        <v>1739</v>
      </c>
      <c r="V707" t="s">
        <v>1740</v>
      </c>
      <c r="W707" s="130" t="s">
        <v>3132</v>
      </c>
    </row>
    <row r="708" spans="2:23" x14ac:dyDescent="0.35">
      <c r="B708" s="71"/>
      <c r="C708" s="437">
        <v>550600</v>
      </c>
      <c r="D708" s="130"/>
      <c r="E708" s="130" t="s">
        <v>1550</v>
      </c>
      <c r="F708" s="130" t="s">
        <v>1734</v>
      </c>
      <c r="G708" s="130" t="s">
        <v>3212</v>
      </c>
      <c r="H708" s="130" t="s">
        <v>69</v>
      </c>
      <c r="I708" s="426" t="s">
        <v>3213</v>
      </c>
      <c r="J708" s="130"/>
      <c r="K708" s="429" t="s">
        <v>1867</v>
      </c>
      <c r="L708" s="130" t="s">
        <v>1734</v>
      </c>
      <c r="M708" s="130" t="s">
        <v>1737</v>
      </c>
      <c r="N708" s="130"/>
      <c r="O708" s="130"/>
      <c r="P708" s="130"/>
      <c r="Q708" s="130"/>
      <c r="R708" s="130"/>
      <c r="S708" s="130"/>
      <c r="T708" s="426" t="s">
        <v>1768</v>
      </c>
      <c r="U708" s="427" t="s">
        <v>1739</v>
      </c>
      <c r="V708" s="428" t="s">
        <v>1740</v>
      </c>
      <c r="W708" s="428" t="s">
        <v>1617</v>
      </c>
    </row>
    <row r="709" spans="2:23" x14ac:dyDescent="0.35">
      <c r="B709" s="71"/>
      <c r="C709" s="404">
        <v>555100</v>
      </c>
      <c r="E709" t="s">
        <v>1550</v>
      </c>
      <c r="F709" t="s">
        <v>1531</v>
      </c>
      <c r="G709" t="s">
        <v>1619</v>
      </c>
      <c r="H709" t="s">
        <v>69</v>
      </c>
      <c r="I709" t="s">
        <v>1770</v>
      </c>
      <c r="K709" t="s">
        <v>1867</v>
      </c>
      <c r="L709" t="s">
        <v>1531</v>
      </c>
      <c r="M709" t="s">
        <v>1737</v>
      </c>
      <c r="T709" t="s">
        <v>1771</v>
      </c>
      <c r="U709" t="s">
        <v>1739</v>
      </c>
      <c r="V709" t="s">
        <v>1772</v>
      </c>
      <c r="W709" t="s">
        <v>1624</v>
      </c>
    </row>
    <row r="710" spans="2:23" x14ac:dyDescent="0.35">
      <c r="B710" s="71"/>
      <c r="C710" s="404">
        <v>555150</v>
      </c>
      <c r="E710" t="s">
        <v>1550</v>
      </c>
      <c r="F710" t="s">
        <v>1786</v>
      </c>
      <c r="G710" t="s">
        <v>1625</v>
      </c>
      <c r="H710" t="s">
        <v>69</v>
      </c>
      <c r="I710" t="s">
        <v>1773</v>
      </c>
      <c r="K710" t="s">
        <v>1867</v>
      </c>
      <c r="L710" t="s">
        <v>1786</v>
      </c>
      <c r="M710" t="s">
        <v>1737</v>
      </c>
      <c r="T710" t="s">
        <v>1774</v>
      </c>
      <c r="U710" t="s">
        <v>1739</v>
      </c>
      <c r="V710" t="s">
        <v>1790</v>
      </c>
      <c r="W710" t="s">
        <v>1793</v>
      </c>
    </row>
    <row r="711" spans="2:23" x14ac:dyDescent="0.35">
      <c r="B711" s="71"/>
      <c r="C711" s="404">
        <v>555200</v>
      </c>
      <c r="E711" t="s">
        <v>1550</v>
      </c>
      <c r="F711" t="s">
        <v>1531</v>
      </c>
      <c r="G711" t="s">
        <v>1628</v>
      </c>
      <c r="H711" t="s">
        <v>69</v>
      </c>
      <c r="I711" t="s">
        <v>1775</v>
      </c>
      <c r="K711" t="s">
        <v>1867</v>
      </c>
      <c r="L711" t="s">
        <v>1531</v>
      </c>
      <c r="M711" t="s">
        <v>1737</v>
      </c>
      <c r="T711" t="s">
        <v>1776</v>
      </c>
      <c r="U711" t="s">
        <v>1739</v>
      </c>
      <c r="V711" t="s">
        <v>1772</v>
      </c>
      <c r="W711" t="s">
        <v>1631</v>
      </c>
    </row>
    <row r="712" spans="2:23" x14ac:dyDescent="0.35">
      <c r="B712" s="71"/>
      <c r="C712" s="404">
        <v>555250</v>
      </c>
      <c r="E712" t="s">
        <v>1550</v>
      </c>
      <c r="F712" t="s">
        <v>1531</v>
      </c>
      <c r="G712" t="s">
        <v>1632</v>
      </c>
      <c r="H712" t="s">
        <v>69</v>
      </c>
      <c r="I712" t="s">
        <v>1777</v>
      </c>
      <c r="K712" t="s">
        <v>1867</v>
      </c>
      <c r="L712" t="s">
        <v>1531</v>
      </c>
      <c r="M712" t="s">
        <v>1737</v>
      </c>
      <c r="T712" t="s">
        <v>1778</v>
      </c>
      <c r="U712" t="s">
        <v>1739</v>
      </c>
      <c r="V712" t="s">
        <v>1772</v>
      </c>
      <c r="W712" t="s">
        <v>1635</v>
      </c>
    </row>
    <row r="713" spans="2:23" x14ac:dyDescent="0.35">
      <c r="B713" s="71"/>
      <c r="C713" s="404">
        <v>555300</v>
      </c>
      <c r="E713" t="s">
        <v>1550</v>
      </c>
      <c r="F713" t="s">
        <v>1531</v>
      </c>
      <c r="G713" t="s">
        <v>1636</v>
      </c>
      <c r="H713" t="s">
        <v>69</v>
      </c>
      <c r="I713" t="s">
        <v>1779</v>
      </c>
      <c r="K713" t="s">
        <v>1867</v>
      </c>
      <c r="L713" t="s">
        <v>1531</v>
      </c>
      <c r="M713" t="s">
        <v>1737</v>
      </c>
      <c r="T713" t="s">
        <v>1780</v>
      </c>
      <c r="U713" t="s">
        <v>1739</v>
      </c>
      <c r="V713" t="s">
        <v>1772</v>
      </c>
      <c r="W713" t="s">
        <v>1781</v>
      </c>
    </row>
    <row r="714" spans="2:23" x14ac:dyDescent="0.35">
      <c r="B714" s="71"/>
      <c r="C714" s="404">
        <v>555350</v>
      </c>
      <c r="E714" t="s">
        <v>1550</v>
      </c>
      <c r="F714" t="s">
        <v>1531</v>
      </c>
      <c r="G714" t="s">
        <v>1640</v>
      </c>
      <c r="H714" t="s">
        <v>69</v>
      </c>
      <c r="I714" t="s">
        <v>1782</v>
      </c>
      <c r="K714" t="s">
        <v>1867</v>
      </c>
      <c r="L714" t="s">
        <v>1531</v>
      </c>
      <c r="M714" t="s">
        <v>1737</v>
      </c>
      <c r="T714" t="s">
        <v>1783</v>
      </c>
      <c r="U714" t="s">
        <v>1739</v>
      </c>
      <c r="V714" t="s">
        <v>1772</v>
      </c>
      <c r="W714" t="s">
        <v>1643</v>
      </c>
    </row>
    <row r="715" spans="2:23" x14ac:dyDescent="0.35">
      <c r="B715" s="71"/>
      <c r="C715" s="404">
        <v>555400</v>
      </c>
      <c r="E715" t="s">
        <v>1550</v>
      </c>
      <c r="F715" t="s">
        <v>1531</v>
      </c>
      <c r="G715" t="s">
        <v>1644</v>
      </c>
      <c r="H715" t="s">
        <v>69</v>
      </c>
      <c r="I715" t="s">
        <v>1784</v>
      </c>
      <c r="K715" t="s">
        <v>1867</v>
      </c>
      <c r="L715" t="s">
        <v>1531</v>
      </c>
      <c r="M715" t="s">
        <v>1737</v>
      </c>
      <c r="T715" t="s">
        <v>1785</v>
      </c>
      <c r="U715" t="s">
        <v>1739</v>
      </c>
      <c r="V715" t="s">
        <v>1772</v>
      </c>
      <c r="W715" t="s">
        <v>1647</v>
      </c>
    </row>
    <row r="716" spans="2:23" x14ac:dyDescent="0.35">
      <c r="B716" s="71"/>
      <c r="C716" s="404">
        <v>560100</v>
      </c>
      <c r="E716" t="s">
        <v>1550</v>
      </c>
      <c r="F716" t="s">
        <v>1786</v>
      </c>
      <c r="G716" t="s">
        <v>1787</v>
      </c>
      <c r="H716" t="s">
        <v>69</v>
      </c>
      <c r="I716" t="s">
        <v>1788</v>
      </c>
      <c r="K716" t="s">
        <v>1867</v>
      </c>
      <c r="L716" t="s">
        <v>1786</v>
      </c>
      <c r="M716" t="s">
        <v>1737</v>
      </c>
      <c r="T716" t="s">
        <v>1789</v>
      </c>
      <c r="U716" t="s">
        <v>1739</v>
      </c>
      <c r="V716" t="s">
        <v>1790</v>
      </c>
      <c r="W716" t="s">
        <v>1791</v>
      </c>
    </row>
    <row r="717" spans="2:23" x14ac:dyDescent="0.35">
      <c r="B717" s="71"/>
      <c r="C717" s="404">
        <v>560200</v>
      </c>
      <c r="E717" t="s">
        <v>1550</v>
      </c>
      <c r="F717" t="s">
        <v>1786</v>
      </c>
      <c r="G717" t="s">
        <v>3087</v>
      </c>
      <c r="H717" t="s">
        <v>69</v>
      </c>
      <c r="I717" t="s">
        <v>1792</v>
      </c>
      <c r="K717" t="s">
        <v>1867</v>
      </c>
      <c r="L717" t="s">
        <v>1786</v>
      </c>
      <c r="M717" t="s">
        <v>1737</v>
      </c>
      <c r="T717" t="s">
        <v>1774</v>
      </c>
      <c r="U717" t="s">
        <v>1739</v>
      </c>
      <c r="V717" t="s">
        <v>1790</v>
      </c>
      <c r="W717" t="s">
        <v>1793</v>
      </c>
    </row>
    <row r="718" spans="2:23" x14ac:dyDescent="0.35">
      <c r="B718" s="71"/>
      <c r="C718" s="404">
        <v>560300</v>
      </c>
      <c r="E718" t="s">
        <v>1550</v>
      </c>
      <c r="F718" t="s">
        <v>1786</v>
      </c>
      <c r="G718" t="s">
        <v>1794</v>
      </c>
      <c r="H718" t="s">
        <v>69</v>
      </c>
      <c r="I718" t="s">
        <v>1795</v>
      </c>
      <c r="K718" t="s">
        <v>1867</v>
      </c>
      <c r="L718" t="s">
        <v>1786</v>
      </c>
      <c r="M718" t="s">
        <v>1737</v>
      </c>
      <c r="T718" t="s">
        <v>1796</v>
      </c>
      <c r="U718" t="s">
        <v>1739</v>
      </c>
      <c r="V718" t="s">
        <v>1790</v>
      </c>
      <c r="W718" t="s">
        <v>1797</v>
      </c>
    </row>
    <row r="719" spans="2:23" x14ac:dyDescent="0.35">
      <c r="B719" s="71"/>
      <c r="C719" s="404">
        <v>560400</v>
      </c>
      <c r="E719" t="s">
        <v>1550</v>
      </c>
      <c r="F719" t="s">
        <v>1786</v>
      </c>
      <c r="G719" t="s">
        <v>1798</v>
      </c>
      <c r="H719" t="s">
        <v>69</v>
      </c>
      <c r="I719" t="s">
        <v>1799</v>
      </c>
      <c r="K719" t="s">
        <v>1867</v>
      </c>
      <c r="L719" t="s">
        <v>1786</v>
      </c>
      <c r="M719" s="85" t="s">
        <v>2805</v>
      </c>
      <c r="N719" t="s">
        <v>1867</v>
      </c>
      <c r="T719" t="s">
        <v>1801</v>
      </c>
      <c r="U719" t="s">
        <v>1802</v>
      </c>
      <c r="V719" t="s">
        <v>1803</v>
      </c>
      <c r="W719" t="s">
        <v>1549</v>
      </c>
    </row>
    <row r="720" spans="2:23" x14ac:dyDescent="0.35">
      <c r="B720" s="71"/>
      <c r="C720" s="404">
        <v>570100</v>
      </c>
      <c r="E720" t="s">
        <v>1550</v>
      </c>
      <c r="F720" t="s">
        <v>1804</v>
      </c>
      <c r="G720" t="s">
        <v>1805</v>
      </c>
      <c r="H720" t="s">
        <v>69</v>
      </c>
      <c r="I720" t="s">
        <v>1806</v>
      </c>
      <c r="K720" t="s">
        <v>1867</v>
      </c>
      <c r="L720" t="s">
        <v>1804</v>
      </c>
      <c r="M720" t="s">
        <v>1807</v>
      </c>
      <c r="N720" t="s">
        <v>44</v>
      </c>
      <c r="Q720" t="s">
        <v>1550</v>
      </c>
      <c r="R720" t="s">
        <v>1808</v>
      </c>
      <c r="T720" t="s">
        <v>1809</v>
      </c>
      <c r="U720" t="s">
        <v>1810</v>
      </c>
      <c r="V720" t="s">
        <v>1810</v>
      </c>
      <c r="W720" t="s">
        <v>1811</v>
      </c>
    </row>
    <row r="721" spans="2:23" x14ac:dyDescent="0.35">
      <c r="B721" s="71"/>
      <c r="C721" s="404">
        <v>570200</v>
      </c>
      <c r="E721" t="s">
        <v>1550</v>
      </c>
      <c r="F721" t="s">
        <v>1804</v>
      </c>
      <c r="G721" t="s">
        <v>1812</v>
      </c>
      <c r="H721" t="s">
        <v>69</v>
      </c>
      <c r="I721" t="s">
        <v>1813</v>
      </c>
      <c r="K721" t="s">
        <v>1867</v>
      </c>
      <c r="L721" t="s">
        <v>1804</v>
      </c>
      <c r="M721" t="s">
        <v>1608</v>
      </c>
      <c r="N721" t="s">
        <v>44</v>
      </c>
      <c r="Q721" t="s">
        <v>1550</v>
      </c>
      <c r="R721" t="s">
        <v>1808</v>
      </c>
      <c r="T721" t="s">
        <v>1814</v>
      </c>
      <c r="U721" t="s">
        <v>1810</v>
      </c>
      <c r="V721" t="s">
        <v>1810</v>
      </c>
      <c r="W721" t="s">
        <v>1815</v>
      </c>
    </row>
    <row r="722" spans="2:23" x14ac:dyDescent="0.35">
      <c r="B722" s="71"/>
      <c r="C722" s="404">
        <v>570220</v>
      </c>
      <c r="E722" t="s">
        <v>1550</v>
      </c>
      <c r="F722" t="s">
        <v>1804</v>
      </c>
      <c r="G722" t="s">
        <v>1619</v>
      </c>
      <c r="H722" t="s">
        <v>69</v>
      </c>
      <c r="I722" t="s">
        <v>1816</v>
      </c>
      <c r="K722" t="s">
        <v>1867</v>
      </c>
      <c r="L722" t="s">
        <v>1804</v>
      </c>
      <c r="M722" t="s">
        <v>1608</v>
      </c>
      <c r="N722" t="s">
        <v>44</v>
      </c>
      <c r="Q722" t="s">
        <v>1550</v>
      </c>
      <c r="R722" t="s">
        <v>1808</v>
      </c>
      <c r="T722" t="s">
        <v>1817</v>
      </c>
      <c r="U722" t="s">
        <v>1810</v>
      </c>
      <c r="V722" t="s">
        <v>1810</v>
      </c>
      <c r="W722" t="s">
        <v>1818</v>
      </c>
    </row>
    <row r="723" spans="2:23" x14ac:dyDescent="0.35">
      <c r="B723" s="71"/>
      <c r="C723" s="404">
        <v>570230</v>
      </c>
      <c r="E723" t="s">
        <v>1550</v>
      </c>
      <c r="F723" t="s">
        <v>1804</v>
      </c>
      <c r="G723" t="s">
        <v>1625</v>
      </c>
      <c r="H723" t="s">
        <v>69</v>
      </c>
      <c r="I723" t="s">
        <v>1819</v>
      </c>
      <c r="K723" t="s">
        <v>1867</v>
      </c>
      <c r="L723" t="s">
        <v>1804</v>
      </c>
      <c r="M723" t="s">
        <v>1608</v>
      </c>
      <c r="N723" t="s">
        <v>44</v>
      </c>
      <c r="Q723" t="s">
        <v>1550</v>
      </c>
      <c r="R723" t="s">
        <v>1808</v>
      </c>
      <c r="T723" t="s">
        <v>1820</v>
      </c>
      <c r="U723" t="s">
        <v>1810</v>
      </c>
      <c r="V723" t="s">
        <v>1810</v>
      </c>
      <c r="W723" t="s">
        <v>1827</v>
      </c>
    </row>
    <row r="724" spans="2:23" x14ac:dyDescent="0.35">
      <c r="B724" s="71"/>
      <c r="C724" s="404">
        <v>570240</v>
      </c>
      <c r="E724" t="s">
        <v>1550</v>
      </c>
      <c r="F724" t="s">
        <v>1804</v>
      </c>
      <c r="G724" t="s">
        <v>1628</v>
      </c>
      <c r="H724" t="s">
        <v>69</v>
      </c>
      <c r="I724" t="s">
        <v>1821</v>
      </c>
      <c r="K724" t="s">
        <v>1867</v>
      </c>
      <c r="L724" t="s">
        <v>1804</v>
      </c>
      <c r="M724" t="s">
        <v>1608</v>
      </c>
      <c r="N724" t="s">
        <v>44</v>
      </c>
      <c r="Q724" t="s">
        <v>1550</v>
      </c>
      <c r="R724" t="s">
        <v>1808</v>
      </c>
      <c r="T724" t="s">
        <v>1822</v>
      </c>
      <c r="U724" t="s">
        <v>1810</v>
      </c>
      <c r="V724" t="s">
        <v>1810</v>
      </c>
      <c r="W724" t="s">
        <v>1823</v>
      </c>
    </row>
    <row r="725" spans="2:23" x14ac:dyDescent="0.35">
      <c r="B725" s="71"/>
      <c r="C725" s="404">
        <v>570250</v>
      </c>
      <c r="E725" t="s">
        <v>1550</v>
      </c>
      <c r="F725" t="s">
        <v>1804</v>
      </c>
      <c r="G725" t="s">
        <v>1824</v>
      </c>
      <c r="H725" t="s">
        <v>69</v>
      </c>
      <c r="I725" t="s">
        <v>1825</v>
      </c>
      <c r="K725" t="s">
        <v>1867</v>
      </c>
      <c r="L725" t="s">
        <v>1804</v>
      </c>
      <c r="M725" t="s">
        <v>1608</v>
      </c>
      <c r="N725" t="s">
        <v>44</v>
      </c>
      <c r="Q725" t="s">
        <v>1550</v>
      </c>
      <c r="R725" t="s">
        <v>1808</v>
      </c>
      <c r="T725" t="s">
        <v>1826</v>
      </c>
      <c r="U725" t="s">
        <v>1810</v>
      </c>
      <c r="V725" t="s">
        <v>1810</v>
      </c>
      <c r="W725" t="s">
        <v>1827</v>
      </c>
    </row>
    <row r="726" spans="2:23" x14ac:dyDescent="0.35">
      <c r="B726" s="71"/>
      <c r="C726" s="404">
        <v>570300</v>
      </c>
      <c r="E726" t="s">
        <v>1550</v>
      </c>
      <c r="F726" t="s">
        <v>1804</v>
      </c>
      <c r="G726" t="s">
        <v>1828</v>
      </c>
      <c r="H726" t="s">
        <v>69</v>
      </c>
      <c r="I726" t="s">
        <v>1829</v>
      </c>
      <c r="K726" t="s">
        <v>1867</v>
      </c>
      <c r="L726" t="s">
        <v>1804</v>
      </c>
      <c r="M726" t="s">
        <v>1830</v>
      </c>
      <c r="N726" t="s">
        <v>44</v>
      </c>
      <c r="Q726" t="s">
        <v>1550</v>
      </c>
      <c r="R726" t="s">
        <v>1808</v>
      </c>
      <c r="T726" t="s">
        <v>1831</v>
      </c>
      <c r="U726" t="s">
        <v>1810</v>
      </c>
      <c r="V726" t="s">
        <v>1810</v>
      </c>
      <c r="W726" t="s">
        <v>1832</v>
      </c>
    </row>
    <row r="727" spans="2:23" x14ac:dyDescent="0.35">
      <c r="B727" s="71"/>
      <c r="C727" s="404">
        <v>580100</v>
      </c>
      <c r="E727" t="s">
        <v>1550</v>
      </c>
      <c r="F727" t="s">
        <v>1833</v>
      </c>
      <c r="G727" t="s">
        <v>1834</v>
      </c>
      <c r="H727" t="s">
        <v>69</v>
      </c>
      <c r="I727" t="s">
        <v>1835</v>
      </c>
      <c r="K727" t="s">
        <v>1867</v>
      </c>
      <c r="L727" t="s">
        <v>1833</v>
      </c>
      <c r="M727" t="s">
        <v>1836</v>
      </c>
      <c r="T727" t="s">
        <v>1837</v>
      </c>
      <c r="U727" t="s">
        <v>1833</v>
      </c>
      <c r="V727" t="s">
        <v>1838</v>
      </c>
      <c r="W727" t="s">
        <v>1839</v>
      </c>
    </row>
    <row r="728" spans="2:23" x14ac:dyDescent="0.35">
      <c r="B728" s="71"/>
      <c r="C728" s="404">
        <v>580120</v>
      </c>
      <c r="E728" t="s">
        <v>1550</v>
      </c>
      <c r="F728" t="s">
        <v>1833</v>
      </c>
      <c r="G728" t="s">
        <v>1840</v>
      </c>
      <c r="H728" t="s">
        <v>69</v>
      </c>
      <c r="I728" t="s">
        <v>1841</v>
      </c>
      <c r="K728" t="s">
        <v>1867</v>
      </c>
      <c r="L728" t="s">
        <v>1833</v>
      </c>
      <c r="M728" t="s">
        <v>1836</v>
      </c>
      <c r="T728" t="s">
        <v>1842</v>
      </c>
      <c r="U728" t="s">
        <v>1833</v>
      </c>
      <c r="V728" t="s">
        <v>1838</v>
      </c>
      <c r="W728" t="s">
        <v>1843</v>
      </c>
    </row>
    <row r="729" spans="2:23" x14ac:dyDescent="0.35">
      <c r="B729" s="71"/>
      <c r="C729" s="404">
        <v>580150</v>
      </c>
      <c r="E729" t="s">
        <v>1550</v>
      </c>
      <c r="F729" t="s">
        <v>1833</v>
      </c>
      <c r="G729" t="s">
        <v>1844</v>
      </c>
      <c r="H729" t="s">
        <v>69</v>
      </c>
      <c r="I729" t="s">
        <v>1845</v>
      </c>
      <c r="K729" t="s">
        <v>1867</v>
      </c>
      <c r="L729" t="s">
        <v>1833</v>
      </c>
      <c r="M729" t="s">
        <v>1836</v>
      </c>
      <c r="T729" t="s">
        <v>1842</v>
      </c>
      <c r="U729" t="s">
        <v>1833</v>
      </c>
      <c r="V729" t="s">
        <v>1838</v>
      </c>
      <c r="W729" t="s">
        <v>1843</v>
      </c>
    </row>
    <row r="730" spans="2:23" x14ac:dyDescent="0.35">
      <c r="B730" s="71"/>
      <c r="C730" s="404">
        <v>580200</v>
      </c>
      <c r="E730" t="s">
        <v>1550</v>
      </c>
      <c r="F730" t="s">
        <v>1833</v>
      </c>
      <c r="G730" t="s">
        <v>1846</v>
      </c>
      <c r="H730" t="s">
        <v>69</v>
      </c>
      <c r="I730" t="s">
        <v>1847</v>
      </c>
      <c r="K730" t="s">
        <v>1867</v>
      </c>
      <c r="L730" t="s">
        <v>1833</v>
      </c>
      <c r="M730" t="s">
        <v>1836</v>
      </c>
      <c r="T730" t="s">
        <v>1848</v>
      </c>
      <c r="U730" t="s">
        <v>1833</v>
      </c>
      <c r="V730" t="s">
        <v>1838</v>
      </c>
      <c r="W730" t="s">
        <v>1849</v>
      </c>
    </row>
    <row r="731" spans="2:23" x14ac:dyDescent="0.35">
      <c r="B731" s="71"/>
      <c r="C731" s="404">
        <v>580250</v>
      </c>
      <c r="E731" t="s">
        <v>1550</v>
      </c>
      <c r="F731" t="s">
        <v>1833</v>
      </c>
      <c r="G731" t="s">
        <v>1850</v>
      </c>
      <c r="H731" t="s">
        <v>69</v>
      </c>
      <c r="I731" t="s">
        <v>1851</v>
      </c>
      <c r="K731" t="s">
        <v>1867</v>
      </c>
      <c r="L731" t="s">
        <v>1833</v>
      </c>
      <c r="M731" t="s">
        <v>1737</v>
      </c>
      <c r="T731" t="s">
        <v>1852</v>
      </c>
      <c r="U731" t="s">
        <v>1833</v>
      </c>
      <c r="V731" t="s">
        <v>1838</v>
      </c>
      <c r="W731" t="s">
        <v>1853</v>
      </c>
    </row>
    <row r="732" spans="2:23" x14ac:dyDescent="0.35">
      <c r="B732" s="71"/>
      <c r="C732" s="404">
        <v>580300</v>
      </c>
      <c r="E732" t="s">
        <v>1550</v>
      </c>
      <c r="F732" t="s">
        <v>1833</v>
      </c>
      <c r="G732" t="s">
        <v>1854</v>
      </c>
      <c r="H732" t="s">
        <v>69</v>
      </c>
      <c r="I732" t="s">
        <v>1855</v>
      </c>
      <c r="K732" t="s">
        <v>1524</v>
      </c>
      <c r="L732" t="s">
        <v>1833</v>
      </c>
      <c r="M732" t="s">
        <v>1856</v>
      </c>
      <c r="T732" t="s">
        <v>1857</v>
      </c>
      <c r="U732" t="s">
        <v>1833</v>
      </c>
      <c r="V732" t="s">
        <v>1858</v>
      </c>
      <c r="W732" t="s">
        <v>1859</v>
      </c>
    </row>
    <row r="733" spans="2:23" x14ac:dyDescent="0.35">
      <c r="B733" s="71"/>
      <c r="C733" s="404">
        <v>580350</v>
      </c>
      <c r="E733" t="s">
        <v>1550</v>
      </c>
      <c r="F733" t="s">
        <v>1833</v>
      </c>
      <c r="G733" t="s">
        <v>1860</v>
      </c>
      <c r="H733" t="s">
        <v>69</v>
      </c>
      <c r="I733" t="s">
        <v>1861</v>
      </c>
      <c r="K733" t="s">
        <v>1524</v>
      </c>
      <c r="L733" t="s">
        <v>1833</v>
      </c>
      <c r="M733" t="s">
        <v>1856</v>
      </c>
      <c r="T733" t="s">
        <v>1857</v>
      </c>
      <c r="U733" t="s">
        <v>1833</v>
      </c>
      <c r="V733" t="s">
        <v>1858</v>
      </c>
      <c r="W733" t="s">
        <v>1859</v>
      </c>
    </row>
    <row r="734" spans="2:23" x14ac:dyDescent="0.35">
      <c r="B734" s="71"/>
      <c r="C734" s="404">
        <v>580400</v>
      </c>
      <c r="E734" t="s">
        <v>1550</v>
      </c>
      <c r="F734" t="s">
        <v>1833</v>
      </c>
      <c r="G734" t="s">
        <v>1862</v>
      </c>
      <c r="H734" t="s">
        <v>69</v>
      </c>
      <c r="I734" t="s">
        <v>1863</v>
      </c>
      <c r="K734" t="s">
        <v>1524</v>
      </c>
      <c r="L734" t="s">
        <v>1833</v>
      </c>
      <c r="M734" t="s">
        <v>1856</v>
      </c>
      <c r="T734" t="s">
        <v>1857</v>
      </c>
      <c r="U734" t="s">
        <v>1833</v>
      </c>
      <c r="V734" t="s">
        <v>1858</v>
      </c>
      <c r="W734" t="s">
        <v>1859</v>
      </c>
    </row>
    <row r="735" spans="2:23" x14ac:dyDescent="0.35">
      <c r="B735" s="71"/>
      <c r="C735" s="404">
        <v>590100</v>
      </c>
      <c r="E735" t="s">
        <v>1864</v>
      </c>
      <c r="F735" t="s">
        <v>1356</v>
      </c>
      <c r="G735" t="s">
        <v>1865</v>
      </c>
      <c r="H735" t="s">
        <v>69</v>
      </c>
      <c r="I735" t="s">
        <v>1866</v>
      </c>
      <c r="K735" t="s">
        <v>1867</v>
      </c>
      <c r="L735" t="s">
        <v>1868</v>
      </c>
      <c r="T735" t="s">
        <v>1869</v>
      </c>
      <c r="U735" t="s">
        <v>1864</v>
      </c>
      <c r="V735" t="s">
        <v>1864</v>
      </c>
      <c r="W735" t="s">
        <v>1870</v>
      </c>
    </row>
    <row r="736" spans="2:23" x14ac:dyDescent="0.35">
      <c r="B736" s="71"/>
      <c r="C736" s="404">
        <v>590200</v>
      </c>
      <c r="E736" t="s">
        <v>1864</v>
      </c>
      <c r="F736" t="s">
        <v>1356</v>
      </c>
      <c r="G736" t="s">
        <v>1871</v>
      </c>
      <c r="H736" t="s">
        <v>69</v>
      </c>
      <c r="I736" t="s">
        <v>1872</v>
      </c>
      <c r="K736" t="s">
        <v>1524</v>
      </c>
      <c r="L736" t="s">
        <v>1868</v>
      </c>
      <c r="T736" t="s">
        <v>1869</v>
      </c>
      <c r="U736" t="s">
        <v>1864</v>
      </c>
      <c r="V736" t="s">
        <v>1864</v>
      </c>
      <c r="W736" t="s">
        <v>1870</v>
      </c>
    </row>
    <row r="737" spans="2:23" x14ac:dyDescent="0.35">
      <c r="B737" s="71"/>
      <c r="C737" s="404">
        <v>590210</v>
      </c>
      <c r="E737" t="s">
        <v>1864</v>
      </c>
      <c r="F737" t="s">
        <v>1356</v>
      </c>
      <c r="G737" t="s">
        <v>1873</v>
      </c>
      <c r="H737" t="s">
        <v>69</v>
      </c>
      <c r="I737" t="s">
        <v>1874</v>
      </c>
      <c r="K737" t="s">
        <v>1524</v>
      </c>
      <c r="L737" t="s">
        <v>1868</v>
      </c>
      <c r="T737" t="s">
        <v>1869</v>
      </c>
      <c r="U737" t="s">
        <v>1864</v>
      </c>
      <c r="V737" t="s">
        <v>1864</v>
      </c>
      <c r="W737" t="s">
        <v>1870</v>
      </c>
    </row>
    <row r="738" spans="2:23" x14ac:dyDescent="0.35">
      <c r="B738" s="71"/>
      <c r="C738" s="404">
        <v>590300</v>
      </c>
      <c r="E738" t="s">
        <v>1864</v>
      </c>
      <c r="F738" t="s">
        <v>1356</v>
      </c>
      <c r="G738" t="s">
        <v>1875</v>
      </c>
      <c r="H738" t="s">
        <v>69</v>
      </c>
      <c r="I738" t="s">
        <v>1876</v>
      </c>
      <c r="K738" t="s">
        <v>1867</v>
      </c>
      <c r="L738" t="s">
        <v>1877</v>
      </c>
      <c r="T738" t="s">
        <v>1878</v>
      </c>
      <c r="U738" t="s">
        <v>1864</v>
      </c>
      <c r="V738" t="s">
        <v>1864</v>
      </c>
      <c r="W738" t="s">
        <v>1879</v>
      </c>
    </row>
    <row r="739" spans="2:23" x14ac:dyDescent="0.35">
      <c r="B739" s="71"/>
      <c r="C739" s="404">
        <v>590350</v>
      </c>
      <c r="E739" t="s">
        <v>1864</v>
      </c>
      <c r="F739" t="s">
        <v>1356</v>
      </c>
      <c r="G739" t="s">
        <v>1880</v>
      </c>
      <c r="H739" t="s">
        <v>69</v>
      </c>
      <c r="I739" t="s">
        <v>1881</v>
      </c>
      <c r="K739" t="s">
        <v>1524</v>
      </c>
      <c r="L739" t="s">
        <v>1877</v>
      </c>
      <c r="T739" t="s">
        <v>1878</v>
      </c>
      <c r="U739" t="s">
        <v>1864</v>
      </c>
      <c r="V739" t="s">
        <v>1864</v>
      </c>
      <c r="W739" t="s">
        <v>1879</v>
      </c>
    </row>
    <row r="740" spans="2:23" x14ac:dyDescent="0.35">
      <c r="B740" s="71"/>
      <c r="C740" s="404">
        <v>595100</v>
      </c>
      <c r="E740" t="s">
        <v>1864</v>
      </c>
      <c r="F740" t="s">
        <v>1354</v>
      </c>
      <c r="G740" t="s">
        <v>1882</v>
      </c>
      <c r="H740" t="s">
        <v>69</v>
      </c>
      <c r="I740" t="s">
        <v>1883</v>
      </c>
      <c r="K740" t="s">
        <v>1867</v>
      </c>
      <c r="L740" t="s">
        <v>1877</v>
      </c>
      <c r="T740" t="s">
        <v>1884</v>
      </c>
      <c r="U740" t="s">
        <v>1864</v>
      </c>
      <c r="V740" t="s">
        <v>1864</v>
      </c>
      <c r="W740" t="s">
        <v>587</v>
      </c>
    </row>
    <row r="741" spans="2:23" x14ac:dyDescent="0.35">
      <c r="B741" s="71"/>
      <c r="C741" s="404">
        <v>595200</v>
      </c>
      <c r="E741" t="s">
        <v>1864</v>
      </c>
      <c r="F741" t="s">
        <v>1354</v>
      </c>
      <c r="G741" t="s">
        <v>1885</v>
      </c>
      <c r="H741" t="s">
        <v>69</v>
      </c>
      <c r="I741" t="s">
        <v>1886</v>
      </c>
      <c r="K741" t="s">
        <v>1524</v>
      </c>
      <c r="L741" t="s">
        <v>1877</v>
      </c>
      <c r="T741" t="s">
        <v>1884</v>
      </c>
      <c r="U741" t="s">
        <v>1864</v>
      </c>
      <c r="V741" t="s">
        <v>1864</v>
      </c>
      <c r="W741" t="s">
        <v>587</v>
      </c>
    </row>
    <row r="742" spans="2:23" x14ac:dyDescent="0.35">
      <c r="B742" s="71"/>
      <c r="C742" s="404">
        <v>599100</v>
      </c>
      <c r="E742" t="s">
        <v>1864</v>
      </c>
      <c r="F742" t="s">
        <v>1359</v>
      </c>
      <c r="G742" t="s">
        <v>1887</v>
      </c>
      <c r="H742" t="s">
        <v>69</v>
      </c>
      <c r="I742" t="s">
        <v>1888</v>
      </c>
      <c r="K742" t="s">
        <v>1867</v>
      </c>
      <c r="L742" t="s">
        <v>1877</v>
      </c>
      <c r="T742" t="s">
        <v>1889</v>
      </c>
      <c r="U742" t="s">
        <v>1864</v>
      </c>
      <c r="V742" t="s">
        <v>1864</v>
      </c>
      <c r="W742" t="s">
        <v>152</v>
      </c>
    </row>
    <row r="743" spans="2:23" x14ac:dyDescent="0.35">
      <c r="B743" s="71"/>
      <c r="C743" s="404">
        <v>599200</v>
      </c>
      <c r="E743" t="s">
        <v>1864</v>
      </c>
      <c r="F743" t="s">
        <v>1359</v>
      </c>
      <c r="G743" t="s">
        <v>1890</v>
      </c>
      <c r="H743" t="s">
        <v>69</v>
      </c>
      <c r="I743" t="s">
        <v>1891</v>
      </c>
      <c r="K743" t="s">
        <v>1524</v>
      </c>
      <c r="L743" t="s">
        <v>1877</v>
      </c>
      <c r="T743" t="s">
        <v>1889</v>
      </c>
      <c r="U743" t="s">
        <v>1864</v>
      </c>
      <c r="V743" t="s">
        <v>1864</v>
      </c>
      <c r="W743" t="s">
        <v>152</v>
      </c>
    </row>
    <row r="744" spans="2:23" x14ac:dyDescent="0.35">
      <c r="B744" s="71"/>
      <c r="C744" s="404">
        <v>610100</v>
      </c>
      <c r="E744" t="s">
        <v>1892</v>
      </c>
      <c r="F744" s="130" t="s">
        <v>3168</v>
      </c>
      <c r="G744" t="s">
        <v>1894</v>
      </c>
      <c r="H744" t="s">
        <v>69</v>
      </c>
      <c r="I744" s="130" t="s">
        <v>3301</v>
      </c>
      <c r="K744" t="s">
        <v>1892</v>
      </c>
      <c r="L744" s="439" t="s">
        <v>1893</v>
      </c>
      <c r="M744" t="s">
        <v>1895</v>
      </c>
      <c r="N744" t="s">
        <v>3338</v>
      </c>
      <c r="O744" t="s">
        <v>2006</v>
      </c>
      <c r="P744" t="s">
        <v>1896</v>
      </c>
      <c r="Q744" t="s">
        <v>1894</v>
      </c>
      <c r="R744" t="s">
        <v>1897</v>
      </c>
      <c r="T744" t="s">
        <v>1898</v>
      </c>
      <c r="U744" t="s">
        <v>1899</v>
      </c>
      <c r="V744" t="s">
        <v>1900</v>
      </c>
      <c r="W744" t="s">
        <v>1901</v>
      </c>
    </row>
    <row r="745" spans="2:23" x14ac:dyDescent="0.35">
      <c r="B745" s="71"/>
      <c r="C745" s="437">
        <v>610150</v>
      </c>
      <c r="D745" s="130"/>
      <c r="E745" s="130" t="s">
        <v>1892</v>
      </c>
      <c r="F745" s="130" t="s">
        <v>3168</v>
      </c>
      <c r="G745" s="130" t="s">
        <v>1912</v>
      </c>
      <c r="H745" s="130" t="s">
        <v>69</v>
      </c>
      <c r="I745" s="428" t="s">
        <v>3214</v>
      </c>
      <c r="J745" s="130"/>
      <c r="K745" s="130" t="s">
        <v>1892</v>
      </c>
      <c r="L745" s="439" t="s">
        <v>1893</v>
      </c>
      <c r="M745" s="130" t="s">
        <v>1895</v>
      </c>
      <c r="N745" s="130" t="s">
        <v>3338</v>
      </c>
      <c r="O745" s="130" t="s">
        <v>2006</v>
      </c>
      <c r="P745" s="130" t="s">
        <v>1896</v>
      </c>
      <c r="Q745" s="130" t="s">
        <v>1894</v>
      </c>
      <c r="R745" s="130" t="s">
        <v>1897</v>
      </c>
      <c r="S745" s="130"/>
      <c r="T745" s="428" t="s">
        <v>1898</v>
      </c>
      <c r="U745" s="428" t="s">
        <v>1899</v>
      </c>
      <c r="V745" s="428" t="s">
        <v>1900</v>
      </c>
      <c r="W745" s="428" t="s">
        <v>1901</v>
      </c>
    </row>
    <row r="746" spans="2:23" x14ac:dyDescent="0.35">
      <c r="B746" s="71"/>
      <c r="C746" s="404">
        <v>610200</v>
      </c>
      <c r="E746" t="s">
        <v>1892</v>
      </c>
      <c r="F746" s="130" t="s">
        <v>3168</v>
      </c>
      <c r="G746" t="s">
        <v>1902</v>
      </c>
      <c r="H746" t="s">
        <v>69</v>
      </c>
      <c r="I746" s="130" t="s">
        <v>3302</v>
      </c>
      <c r="K746" t="s">
        <v>1892</v>
      </c>
      <c r="L746" s="439" t="s">
        <v>1893</v>
      </c>
      <c r="M746" t="s">
        <v>1895</v>
      </c>
      <c r="N746" t="s">
        <v>3338</v>
      </c>
      <c r="O746" t="s">
        <v>2006</v>
      </c>
      <c r="P746" t="s">
        <v>1896</v>
      </c>
      <c r="Q746" t="s">
        <v>1903</v>
      </c>
      <c r="R746" t="s">
        <v>1897</v>
      </c>
      <c r="T746" t="s">
        <v>1898</v>
      </c>
      <c r="U746" t="s">
        <v>1899</v>
      </c>
      <c r="V746" t="s">
        <v>1900</v>
      </c>
      <c r="W746" t="s">
        <v>1901</v>
      </c>
    </row>
    <row r="747" spans="2:23" x14ac:dyDescent="0.35">
      <c r="B747" s="71"/>
      <c r="C747" s="404">
        <v>610300</v>
      </c>
      <c r="E747" t="s">
        <v>1892</v>
      </c>
      <c r="F747" s="130" t="s">
        <v>3168</v>
      </c>
      <c r="G747" t="s">
        <v>1904</v>
      </c>
      <c r="H747" t="s">
        <v>69</v>
      </c>
      <c r="I747" s="130" t="s">
        <v>3303</v>
      </c>
      <c r="K747" t="s">
        <v>1892</v>
      </c>
      <c r="L747" s="439" t="s">
        <v>1893</v>
      </c>
      <c r="M747" t="s">
        <v>1895</v>
      </c>
      <c r="N747" t="s">
        <v>3338</v>
      </c>
      <c r="O747" t="s">
        <v>2006</v>
      </c>
      <c r="P747" t="s">
        <v>1896</v>
      </c>
      <c r="Q747" t="s">
        <v>1905</v>
      </c>
      <c r="R747" t="s">
        <v>1897</v>
      </c>
      <c r="T747" t="s">
        <v>1898</v>
      </c>
      <c r="U747" t="s">
        <v>1899</v>
      </c>
      <c r="V747" t="s">
        <v>1900</v>
      </c>
      <c r="W747" t="s">
        <v>1901</v>
      </c>
    </row>
    <row r="748" spans="2:23" x14ac:dyDescent="0.35">
      <c r="B748" s="71"/>
      <c r="C748" s="437">
        <v>611100</v>
      </c>
      <c r="D748" s="130"/>
      <c r="E748" s="130" t="s">
        <v>1892</v>
      </c>
      <c r="F748" s="130" t="s">
        <v>3215</v>
      </c>
      <c r="G748" s="130" t="s">
        <v>1894</v>
      </c>
      <c r="H748" s="130" t="s">
        <v>69</v>
      </c>
      <c r="I748" s="428" t="s">
        <v>3216</v>
      </c>
      <c r="J748" s="130"/>
      <c r="K748" s="130" t="s">
        <v>1892</v>
      </c>
      <c r="L748" s="439" t="s">
        <v>3215</v>
      </c>
      <c r="M748" s="130" t="s">
        <v>3155</v>
      </c>
      <c r="N748" s="130" t="s">
        <v>3338</v>
      </c>
      <c r="O748" s="130" t="s">
        <v>1928</v>
      </c>
      <c r="P748" s="130" t="s">
        <v>1928</v>
      </c>
      <c r="Q748" s="130" t="s">
        <v>3228</v>
      </c>
      <c r="R748" s="130" t="s">
        <v>1897</v>
      </c>
      <c r="S748" s="130"/>
      <c r="T748" s="130" t="s">
        <v>1929</v>
      </c>
      <c r="U748" s="428" t="s">
        <v>1930</v>
      </c>
      <c r="V748" s="428" t="s">
        <v>1402</v>
      </c>
      <c r="W748" s="428" t="s">
        <v>1403</v>
      </c>
    </row>
    <row r="749" spans="2:23" x14ac:dyDescent="0.35">
      <c r="B749" s="71"/>
      <c r="C749" s="437">
        <v>611150</v>
      </c>
      <c r="D749" s="130"/>
      <c r="E749" s="130" t="s">
        <v>1892</v>
      </c>
      <c r="F749" s="130" t="s">
        <v>3215</v>
      </c>
      <c r="G749" s="130" t="s">
        <v>1912</v>
      </c>
      <c r="H749" s="130" t="s">
        <v>69</v>
      </c>
      <c r="I749" s="428" t="s">
        <v>3217</v>
      </c>
      <c r="J749" s="130"/>
      <c r="K749" s="130" t="s">
        <v>1892</v>
      </c>
      <c r="L749" s="439" t="s">
        <v>3215</v>
      </c>
      <c r="M749" s="130" t="s">
        <v>3155</v>
      </c>
      <c r="N749" s="130" t="s">
        <v>3338</v>
      </c>
      <c r="O749" s="130" t="s">
        <v>1928</v>
      </c>
      <c r="P749" s="130" t="s">
        <v>1928</v>
      </c>
      <c r="Q749" s="130" t="s">
        <v>3228</v>
      </c>
      <c r="R749" s="130" t="s">
        <v>1897</v>
      </c>
      <c r="S749" s="130"/>
      <c r="T749" s="130" t="s">
        <v>1929</v>
      </c>
      <c r="U749" s="428" t="s">
        <v>1930</v>
      </c>
      <c r="V749" s="428" t="s">
        <v>1402</v>
      </c>
      <c r="W749" s="428" t="s">
        <v>1403</v>
      </c>
    </row>
    <row r="750" spans="2:23" x14ac:dyDescent="0.35">
      <c r="B750" s="71"/>
      <c r="C750" s="437">
        <v>611200</v>
      </c>
      <c r="D750" s="130"/>
      <c r="E750" s="130" t="s">
        <v>1892</v>
      </c>
      <c r="F750" s="130" t="s">
        <v>3215</v>
      </c>
      <c r="G750" s="130" t="s">
        <v>1902</v>
      </c>
      <c r="H750" s="130" t="s">
        <v>69</v>
      </c>
      <c r="I750" s="428" t="s">
        <v>3218</v>
      </c>
      <c r="J750" s="130"/>
      <c r="K750" s="130" t="s">
        <v>1892</v>
      </c>
      <c r="L750" s="439" t="s">
        <v>3215</v>
      </c>
      <c r="M750" s="130" t="s">
        <v>3155</v>
      </c>
      <c r="N750" s="130" t="s">
        <v>3338</v>
      </c>
      <c r="O750" s="130" t="s">
        <v>1928</v>
      </c>
      <c r="P750" s="130" t="s">
        <v>1928</v>
      </c>
      <c r="Q750" s="130" t="s">
        <v>3229</v>
      </c>
      <c r="R750" s="130" t="s">
        <v>1897</v>
      </c>
      <c r="S750" s="130"/>
      <c r="T750" s="130" t="s">
        <v>1929</v>
      </c>
      <c r="U750" s="428" t="s">
        <v>1930</v>
      </c>
      <c r="V750" s="428" t="s">
        <v>1402</v>
      </c>
      <c r="W750" s="428" t="s">
        <v>1403</v>
      </c>
    </row>
    <row r="751" spans="2:23" x14ac:dyDescent="0.35">
      <c r="B751" s="71"/>
      <c r="C751" s="437">
        <v>611300</v>
      </c>
      <c r="D751" s="130"/>
      <c r="E751" s="130" t="s">
        <v>1892</v>
      </c>
      <c r="F751" s="130" t="s">
        <v>3215</v>
      </c>
      <c r="G751" s="130" t="s">
        <v>1904</v>
      </c>
      <c r="H751" s="130" t="s">
        <v>69</v>
      </c>
      <c r="I751" s="428" t="s">
        <v>3219</v>
      </c>
      <c r="J751" s="130"/>
      <c r="K751" s="130" t="s">
        <v>1892</v>
      </c>
      <c r="L751" s="439" t="s">
        <v>3215</v>
      </c>
      <c r="M751" s="130" t="s">
        <v>3155</v>
      </c>
      <c r="N751" s="130" t="s">
        <v>3338</v>
      </c>
      <c r="O751" s="130" t="s">
        <v>1928</v>
      </c>
      <c r="P751" s="130" t="s">
        <v>1928</v>
      </c>
      <c r="Q751" s="130" t="s">
        <v>3230</v>
      </c>
      <c r="R751" s="130" t="s">
        <v>1897</v>
      </c>
      <c r="S751" s="130"/>
      <c r="T751" s="130" t="s">
        <v>1929</v>
      </c>
      <c r="U751" s="428" t="s">
        <v>1930</v>
      </c>
      <c r="V751" s="428" t="s">
        <v>1402</v>
      </c>
      <c r="W751" s="428" t="s">
        <v>1403</v>
      </c>
    </row>
    <row r="752" spans="2:23" x14ac:dyDescent="0.35">
      <c r="B752" s="71"/>
      <c r="C752" s="404">
        <v>612100</v>
      </c>
      <c r="E752" t="s">
        <v>1892</v>
      </c>
      <c r="F752" t="s">
        <v>1906</v>
      </c>
      <c r="G752" t="s">
        <v>1894</v>
      </c>
      <c r="H752" t="s">
        <v>69</v>
      </c>
      <c r="I752" t="s">
        <v>1907</v>
      </c>
      <c r="K752" t="s">
        <v>1892</v>
      </c>
      <c r="L752" s="439" t="s">
        <v>1906</v>
      </c>
      <c r="M752" t="s">
        <v>1895</v>
      </c>
      <c r="N752" t="s">
        <v>3338</v>
      </c>
      <c r="O752" t="s">
        <v>2006</v>
      </c>
      <c r="P752" t="s">
        <v>1896</v>
      </c>
      <c r="Q752" t="s">
        <v>1894</v>
      </c>
      <c r="R752" t="s">
        <v>1897</v>
      </c>
      <c r="T752" t="s">
        <v>1898</v>
      </c>
      <c r="U752" t="s">
        <v>1899</v>
      </c>
      <c r="V752" t="s">
        <v>1900</v>
      </c>
      <c r="W752" t="s">
        <v>1901</v>
      </c>
    </row>
    <row r="753" spans="2:23" x14ac:dyDescent="0.35">
      <c r="B753" s="71"/>
      <c r="C753" s="404">
        <v>612150</v>
      </c>
      <c r="E753" t="s">
        <v>1892</v>
      </c>
      <c r="F753" t="s">
        <v>1906</v>
      </c>
      <c r="G753" t="s">
        <v>1912</v>
      </c>
      <c r="H753" t="s">
        <v>69</v>
      </c>
      <c r="I753" t="s">
        <v>3107</v>
      </c>
      <c r="K753" t="s">
        <v>1892</v>
      </c>
      <c r="L753" s="439" t="s">
        <v>1906</v>
      </c>
      <c r="M753" t="s">
        <v>1895</v>
      </c>
      <c r="N753" t="s">
        <v>3338</v>
      </c>
      <c r="O753" t="s">
        <v>2006</v>
      </c>
      <c r="P753" t="s">
        <v>1896</v>
      </c>
      <c r="Q753" t="s">
        <v>1894</v>
      </c>
      <c r="R753" t="s">
        <v>1897</v>
      </c>
      <c r="T753" t="s">
        <v>1898</v>
      </c>
      <c r="U753" t="s">
        <v>1899</v>
      </c>
      <c r="V753" t="s">
        <v>1900</v>
      </c>
      <c r="W753" t="s">
        <v>1901</v>
      </c>
    </row>
    <row r="754" spans="2:23" ht="15" customHeight="1" x14ac:dyDescent="0.35">
      <c r="B754" s="71"/>
      <c r="C754" s="404">
        <v>612200</v>
      </c>
      <c r="E754" t="s">
        <v>1892</v>
      </c>
      <c r="F754" t="s">
        <v>1906</v>
      </c>
      <c r="G754" t="s">
        <v>1902</v>
      </c>
      <c r="H754" t="s">
        <v>69</v>
      </c>
      <c r="I754" t="s">
        <v>1908</v>
      </c>
      <c r="K754" t="s">
        <v>1892</v>
      </c>
      <c r="L754" s="439" t="s">
        <v>1906</v>
      </c>
      <c r="M754" t="s">
        <v>1895</v>
      </c>
      <c r="N754" t="s">
        <v>3338</v>
      </c>
      <c r="O754" t="s">
        <v>2006</v>
      </c>
      <c r="P754" t="s">
        <v>1896</v>
      </c>
      <c r="Q754" t="s">
        <v>1903</v>
      </c>
      <c r="R754" t="s">
        <v>1897</v>
      </c>
      <c r="T754" t="s">
        <v>1898</v>
      </c>
      <c r="U754" t="s">
        <v>1899</v>
      </c>
      <c r="V754" t="s">
        <v>1900</v>
      </c>
      <c r="W754" t="s">
        <v>1901</v>
      </c>
    </row>
    <row r="755" spans="2:23" x14ac:dyDescent="0.35">
      <c r="B755" s="71"/>
      <c r="C755" s="404">
        <v>612300</v>
      </c>
      <c r="E755" t="s">
        <v>1892</v>
      </c>
      <c r="F755" t="s">
        <v>1906</v>
      </c>
      <c r="G755" t="s">
        <v>1904</v>
      </c>
      <c r="H755" t="s">
        <v>69</v>
      </c>
      <c r="I755" t="s">
        <v>1909</v>
      </c>
      <c r="K755" t="s">
        <v>1892</v>
      </c>
      <c r="L755" s="439" t="s">
        <v>1906</v>
      </c>
      <c r="M755" t="s">
        <v>1895</v>
      </c>
      <c r="N755" t="s">
        <v>3338</v>
      </c>
      <c r="O755" t="s">
        <v>2006</v>
      </c>
      <c r="P755" t="s">
        <v>1896</v>
      </c>
      <c r="Q755" t="s">
        <v>1905</v>
      </c>
      <c r="R755" t="s">
        <v>1897</v>
      </c>
      <c r="T755" t="s">
        <v>1898</v>
      </c>
      <c r="U755" t="s">
        <v>1899</v>
      </c>
      <c r="V755" t="s">
        <v>1900</v>
      </c>
      <c r="W755" t="s">
        <v>1901</v>
      </c>
    </row>
    <row r="756" spans="2:23" x14ac:dyDescent="0.35">
      <c r="B756" s="71"/>
      <c r="C756" s="404">
        <v>615100</v>
      </c>
      <c r="E756" t="s">
        <v>1892</v>
      </c>
      <c r="F756" t="s">
        <v>1910</v>
      </c>
      <c r="G756" t="s">
        <v>1894</v>
      </c>
      <c r="H756" t="s">
        <v>69</v>
      </c>
      <c r="I756" t="s">
        <v>1911</v>
      </c>
      <c r="K756" t="s">
        <v>1892</v>
      </c>
      <c r="L756" s="439" t="s">
        <v>1910</v>
      </c>
      <c r="M756" t="s">
        <v>1895</v>
      </c>
      <c r="N756" t="s">
        <v>3338</v>
      </c>
      <c r="O756" t="s">
        <v>2006</v>
      </c>
      <c r="P756" t="s">
        <v>1896</v>
      </c>
      <c r="Q756" t="s">
        <v>1894</v>
      </c>
      <c r="R756" t="s">
        <v>1897</v>
      </c>
      <c r="T756" t="s">
        <v>1898</v>
      </c>
      <c r="U756" t="s">
        <v>1899</v>
      </c>
      <c r="V756" t="s">
        <v>1900</v>
      </c>
      <c r="W756" t="s">
        <v>1901</v>
      </c>
    </row>
    <row r="757" spans="2:23" x14ac:dyDescent="0.35">
      <c r="B757" s="71"/>
      <c r="C757" s="404">
        <v>615150</v>
      </c>
      <c r="E757" t="s">
        <v>1892</v>
      </c>
      <c r="F757" t="s">
        <v>1910</v>
      </c>
      <c r="G757" t="s">
        <v>1912</v>
      </c>
      <c r="H757" t="s">
        <v>69</v>
      </c>
      <c r="I757" t="s">
        <v>1913</v>
      </c>
      <c r="K757" t="s">
        <v>1892</v>
      </c>
      <c r="L757" s="439" t="s">
        <v>1910</v>
      </c>
      <c r="M757" t="s">
        <v>1895</v>
      </c>
      <c r="N757" t="s">
        <v>3338</v>
      </c>
      <c r="O757" t="s">
        <v>2006</v>
      </c>
      <c r="P757" t="s">
        <v>1896</v>
      </c>
      <c r="Q757" t="s">
        <v>1894</v>
      </c>
      <c r="R757" t="s">
        <v>1897</v>
      </c>
      <c r="T757" t="s">
        <v>1898</v>
      </c>
      <c r="U757" t="s">
        <v>1899</v>
      </c>
      <c r="V757" t="s">
        <v>1900</v>
      </c>
      <c r="W757" t="s">
        <v>1901</v>
      </c>
    </row>
    <row r="758" spans="2:23" x14ac:dyDescent="0.35">
      <c r="B758" s="71"/>
      <c r="C758" s="404">
        <v>615200</v>
      </c>
      <c r="E758" t="s">
        <v>1892</v>
      </c>
      <c r="F758" t="s">
        <v>1910</v>
      </c>
      <c r="G758" t="s">
        <v>1902</v>
      </c>
      <c r="H758" t="s">
        <v>69</v>
      </c>
      <c r="I758" t="s">
        <v>1914</v>
      </c>
      <c r="K758" t="s">
        <v>1892</v>
      </c>
      <c r="L758" s="439" t="s">
        <v>1910</v>
      </c>
      <c r="M758" t="s">
        <v>1895</v>
      </c>
      <c r="N758" t="s">
        <v>3338</v>
      </c>
      <c r="O758" t="s">
        <v>2006</v>
      </c>
      <c r="P758" t="s">
        <v>1896</v>
      </c>
      <c r="Q758" t="s">
        <v>1903</v>
      </c>
      <c r="R758" t="s">
        <v>1897</v>
      </c>
      <c r="T758" t="s">
        <v>1898</v>
      </c>
      <c r="U758" t="s">
        <v>1899</v>
      </c>
      <c r="V758" t="s">
        <v>1900</v>
      </c>
      <c r="W758" t="s">
        <v>1901</v>
      </c>
    </row>
    <row r="759" spans="2:23" x14ac:dyDescent="0.35">
      <c r="B759" s="71"/>
      <c r="C759" s="404">
        <v>615300</v>
      </c>
      <c r="E759" t="s">
        <v>1892</v>
      </c>
      <c r="F759" t="s">
        <v>1910</v>
      </c>
      <c r="G759" t="s">
        <v>1904</v>
      </c>
      <c r="H759" t="s">
        <v>69</v>
      </c>
      <c r="I759" t="s">
        <v>1915</v>
      </c>
      <c r="K759" t="s">
        <v>1892</v>
      </c>
      <c r="L759" s="439" t="s">
        <v>1910</v>
      </c>
      <c r="M759" t="s">
        <v>1895</v>
      </c>
      <c r="N759" t="s">
        <v>3338</v>
      </c>
      <c r="O759" t="s">
        <v>2006</v>
      </c>
      <c r="P759" t="s">
        <v>1896</v>
      </c>
      <c r="Q759" t="s">
        <v>1905</v>
      </c>
      <c r="R759" t="s">
        <v>1897</v>
      </c>
      <c r="T759" t="s">
        <v>1898</v>
      </c>
      <c r="U759" t="s">
        <v>1899</v>
      </c>
      <c r="V759" t="s">
        <v>1900</v>
      </c>
      <c r="W759" t="s">
        <v>1901</v>
      </c>
    </row>
    <row r="760" spans="2:23" x14ac:dyDescent="0.35">
      <c r="B760" s="71"/>
      <c r="C760" s="404">
        <v>620100</v>
      </c>
      <c r="E760" t="s">
        <v>1892</v>
      </c>
      <c r="F760" t="s">
        <v>1916</v>
      </c>
      <c r="G760" t="s">
        <v>1894</v>
      </c>
      <c r="H760" t="s">
        <v>69</v>
      </c>
      <c r="I760" t="s">
        <v>1917</v>
      </c>
      <c r="K760" t="s">
        <v>1892</v>
      </c>
      <c r="L760" s="439" t="s">
        <v>1916</v>
      </c>
      <c r="M760" t="s">
        <v>1895</v>
      </c>
      <c r="N760" t="s">
        <v>3338</v>
      </c>
      <c r="O760" t="s">
        <v>2006</v>
      </c>
      <c r="P760" t="s">
        <v>1896</v>
      </c>
      <c r="Q760" t="s">
        <v>1894</v>
      </c>
      <c r="R760" t="s">
        <v>1897</v>
      </c>
      <c r="T760" t="s">
        <v>1898</v>
      </c>
      <c r="U760" t="s">
        <v>1899</v>
      </c>
      <c r="V760" s="441" t="s">
        <v>1402</v>
      </c>
      <c r="W760" s="441" t="s">
        <v>1403</v>
      </c>
    </row>
    <row r="761" spans="2:23" x14ac:dyDescent="0.35">
      <c r="B761" s="71"/>
      <c r="C761" s="404">
        <v>620150</v>
      </c>
      <c r="E761" t="s">
        <v>1892</v>
      </c>
      <c r="F761" t="s">
        <v>1916</v>
      </c>
      <c r="G761" t="s">
        <v>1912</v>
      </c>
      <c r="H761" t="s">
        <v>69</v>
      </c>
      <c r="I761" t="s">
        <v>1918</v>
      </c>
      <c r="K761" t="s">
        <v>1892</v>
      </c>
      <c r="L761" s="439" t="s">
        <v>1916</v>
      </c>
      <c r="M761" t="s">
        <v>1895</v>
      </c>
      <c r="N761" t="s">
        <v>3338</v>
      </c>
      <c r="O761" t="s">
        <v>2006</v>
      </c>
      <c r="P761" t="s">
        <v>1896</v>
      </c>
      <c r="Q761" t="s">
        <v>1894</v>
      </c>
      <c r="R761" t="s">
        <v>1897</v>
      </c>
      <c r="T761" t="s">
        <v>1898</v>
      </c>
      <c r="U761" t="s">
        <v>1899</v>
      </c>
      <c r="V761" s="441" t="s">
        <v>1402</v>
      </c>
      <c r="W761" s="441" t="s">
        <v>1403</v>
      </c>
    </row>
    <row r="762" spans="2:23" x14ac:dyDescent="0.35">
      <c r="B762" s="71"/>
      <c r="C762" s="404">
        <v>620200</v>
      </c>
      <c r="E762" t="s">
        <v>1892</v>
      </c>
      <c r="F762" t="s">
        <v>1916</v>
      </c>
      <c r="G762" t="s">
        <v>1902</v>
      </c>
      <c r="H762" t="s">
        <v>69</v>
      </c>
      <c r="I762" t="s">
        <v>1919</v>
      </c>
      <c r="K762" t="s">
        <v>1892</v>
      </c>
      <c r="L762" s="439" t="s">
        <v>1916</v>
      </c>
      <c r="M762" t="s">
        <v>1895</v>
      </c>
      <c r="N762" t="s">
        <v>3338</v>
      </c>
      <c r="O762" t="s">
        <v>2006</v>
      </c>
      <c r="P762" t="s">
        <v>1896</v>
      </c>
      <c r="Q762" t="s">
        <v>1903</v>
      </c>
      <c r="R762" t="s">
        <v>1897</v>
      </c>
      <c r="T762" t="s">
        <v>1898</v>
      </c>
      <c r="U762" t="s">
        <v>1899</v>
      </c>
      <c r="V762" s="441" t="s">
        <v>1402</v>
      </c>
      <c r="W762" s="441" t="s">
        <v>1403</v>
      </c>
    </row>
    <row r="763" spans="2:23" x14ac:dyDescent="0.35">
      <c r="B763" s="71"/>
      <c r="C763" s="404">
        <v>620300</v>
      </c>
      <c r="E763" t="s">
        <v>1892</v>
      </c>
      <c r="F763" t="s">
        <v>1916</v>
      </c>
      <c r="G763" t="s">
        <v>1904</v>
      </c>
      <c r="H763" t="s">
        <v>69</v>
      </c>
      <c r="I763" t="s">
        <v>1920</v>
      </c>
      <c r="K763" t="s">
        <v>1892</v>
      </c>
      <c r="L763" s="439" t="s">
        <v>1916</v>
      </c>
      <c r="M763" t="s">
        <v>1895</v>
      </c>
      <c r="N763" t="s">
        <v>3338</v>
      </c>
      <c r="O763" t="s">
        <v>2006</v>
      </c>
      <c r="P763" t="s">
        <v>1896</v>
      </c>
      <c r="Q763" t="s">
        <v>1905</v>
      </c>
      <c r="R763" t="s">
        <v>1897</v>
      </c>
      <c r="T763" t="s">
        <v>1898</v>
      </c>
      <c r="U763" t="s">
        <v>1899</v>
      </c>
      <c r="V763" s="441" t="s">
        <v>1402</v>
      </c>
      <c r="W763" s="441" t="s">
        <v>1403</v>
      </c>
    </row>
    <row r="764" spans="2:23" x14ac:dyDescent="0.35">
      <c r="B764" s="71"/>
      <c r="C764" s="404">
        <v>622100</v>
      </c>
      <c r="E764" t="s">
        <v>1892</v>
      </c>
      <c r="F764" t="s">
        <v>1921</v>
      </c>
      <c r="G764" t="s">
        <v>1894</v>
      </c>
      <c r="H764" t="s">
        <v>69</v>
      </c>
      <c r="I764" t="s">
        <v>1922</v>
      </c>
      <c r="K764" t="s">
        <v>1892</v>
      </c>
      <c r="L764" s="439" t="s">
        <v>1921</v>
      </c>
      <c r="M764" t="s">
        <v>1895</v>
      </c>
      <c r="N764" t="s">
        <v>3338</v>
      </c>
      <c r="O764" t="s">
        <v>2006</v>
      </c>
      <c r="P764" t="s">
        <v>1896</v>
      </c>
      <c r="Q764" t="s">
        <v>1894</v>
      </c>
      <c r="R764" t="s">
        <v>1897</v>
      </c>
      <c r="T764" t="s">
        <v>1898</v>
      </c>
      <c r="U764" t="s">
        <v>1899</v>
      </c>
      <c r="V764" s="441" t="s">
        <v>1402</v>
      </c>
      <c r="W764" s="441" t="s">
        <v>1403</v>
      </c>
    </row>
    <row r="765" spans="2:23" x14ac:dyDescent="0.35">
      <c r="B765" s="71"/>
      <c r="C765" s="404">
        <v>622150</v>
      </c>
      <c r="E765" t="s">
        <v>1892</v>
      </c>
      <c r="F765" t="s">
        <v>1921</v>
      </c>
      <c r="G765" t="s">
        <v>1912</v>
      </c>
      <c r="H765" t="s">
        <v>69</v>
      </c>
      <c r="I765" t="s">
        <v>1923</v>
      </c>
      <c r="K765" t="s">
        <v>1892</v>
      </c>
      <c r="L765" s="439" t="s">
        <v>1921</v>
      </c>
      <c r="M765" t="s">
        <v>1895</v>
      </c>
      <c r="N765" t="s">
        <v>3338</v>
      </c>
      <c r="O765" t="s">
        <v>2006</v>
      </c>
      <c r="P765" t="s">
        <v>1896</v>
      </c>
      <c r="Q765" t="s">
        <v>1894</v>
      </c>
      <c r="R765" t="s">
        <v>1897</v>
      </c>
      <c r="T765" t="s">
        <v>1898</v>
      </c>
      <c r="U765" t="s">
        <v>1899</v>
      </c>
      <c r="V765" s="441" t="s">
        <v>1402</v>
      </c>
      <c r="W765" s="441" t="s">
        <v>1403</v>
      </c>
    </row>
    <row r="766" spans="2:23" x14ac:dyDescent="0.35">
      <c r="B766" s="71"/>
      <c r="C766" s="404">
        <v>622200</v>
      </c>
      <c r="E766" t="s">
        <v>1892</v>
      </c>
      <c r="F766" t="s">
        <v>1921</v>
      </c>
      <c r="G766" t="s">
        <v>1902</v>
      </c>
      <c r="H766" t="s">
        <v>69</v>
      </c>
      <c r="I766" t="s">
        <v>1924</v>
      </c>
      <c r="K766" t="s">
        <v>1892</v>
      </c>
      <c r="L766" s="439" t="s">
        <v>1921</v>
      </c>
      <c r="M766" t="s">
        <v>1895</v>
      </c>
      <c r="N766" t="s">
        <v>3338</v>
      </c>
      <c r="O766" t="s">
        <v>2006</v>
      </c>
      <c r="P766" t="s">
        <v>1896</v>
      </c>
      <c r="Q766" t="s">
        <v>1903</v>
      </c>
      <c r="R766" t="s">
        <v>1897</v>
      </c>
      <c r="T766" t="s">
        <v>1898</v>
      </c>
      <c r="U766" t="s">
        <v>1899</v>
      </c>
      <c r="V766" s="441" t="s">
        <v>1402</v>
      </c>
      <c r="W766" s="441" t="s">
        <v>1403</v>
      </c>
    </row>
    <row r="767" spans="2:23" x14ac:dyDescent="0.35">
      <c r="B767" s="71"/>
      <c r="C767" s="404">
        <v>622300</v>
      </c>
      <c r="E767" t="s">
        <v>1892</v>
      </c>
      <c r="F767" t="s">
        <v>1921</v>
      </c>
      <c r="G767" t="s">
        <v>1904</v>
      </c>
      <c r="H767" t="s">
        <v>69</v>
      </c>
      <c r="I767" t="s">
        <v>1925</v>
      </c>
      <c r="K767" t="s">
        <v>1892</v>
      </c>
      <c r="L767" s="439" t="s">
        <v>1921</v>
      </c>
      <c r="M767" t="s">
        <v>1895</v>
      </c>
      <c r="N767" t="s">
        <v>3338</v>
      </c>
      <c r="O767" t="s">
        <v>2006</v>
      </c>
      <c r="P767" t="s">
        <v>1896</v>
      </c>
      <c r="Q767" t="s">
        <v>1905</v>
      </c>
      <c r="R767" t="s">
        <v>1897</v>
      </c>
      <c r="T767" t="s">
        <v>1898</v>
      </c>
      <c r="U767" t="s">
        <v>1899</v>
      </c>
      <c r="V767" s="441" t="s">
        <v>1402</v>
      </c>
      <c r="W767" s="441" t="s">
        <v>1403</v>
      </c>
    </row>
    <row r="768" spans="2:23" x14ac:dyDescent="0.35">
      <c r="B768" s="71"/>
      <c r="C768" s="404">
        <v>623100</v>
      </c>
      <c r="E768" t="s">
        <v>1892</v>
      </c>
      <c r="F768" t="s">
        <v>3145</v>
      </c>
      <c r="G768" t="s">
        <v>1894</v>
      </c>
      <c r="H768" t="s">
        <v>69</v>
      </c>
      <c r="I768" t="s">
        <v>1922</v>
      </c>
      <c r="K768" t="s">
        <v>1892</v>
      </c>
      <c r="L768" s="439" t="s">
        <v>3145</v>
      </c>
      <c r="M768" t="s">
        <v>1895</v>
      </c>
      <c r="N768" t="s">
        <v>3338</v>
      </c>
      <c r="O768" t="s">
        <v>2006</v>
      </c>
      <c r="P768" t="s">
        <v>1896</v>
      </c>
      <c r="Q768" t="s">
        <v>1894</v>
      </c>
      <c r="R768" t="s">
        <v>1897</v>
      </c>
      <c r="T768" t="s">
        <v>1898</v>
      </c>
      <c r="U768" t="s">
        <v>1899</v>
      </c>
      <c r="V768" s="441" t="s">
        <v>1402</v>
      </c>
      <c r="W768" s="441" t="s">
        <v>1403</v>
      </c>
    </row>
    <row r="769" spans="2:23" x14ac:dyDescent="0.35">
      <c r="B769" s="71"/>
      <c r="C769" s="404">
        <v>623150</v>
      </c>
      <c r="E769" t="s">
        <v>1892</v>
      </c>
      <c r="F769" t="s">
        <v>3145</v>
      </c>
      <c r="G769" t="s">
        <v>1912</v>
      </c>
      <c r="H769" t="s">
        <v>69</v>
      </c>
      <c r="I769" t="s">
        <v>1923</v>
      </c>
      <c r="K769" t="s">
        <v>1892</v>
      </c>
      <c r="L769" s="439" t="s">
        <v>3145</v>
      </c>
      <c r="M769" t="s">
        <v>1895</v>
      </c>
      <c r="N769" t="s">
        <v>3338</v>
      </c>
      <c r="O769" t="s">
        <v>2006</v>
      </c>
      <c r="P769" t="s">
        <v>1896</v>
      </c>
      <c r="Q769" t="s">
        <v>1894</v>
      </c>
      <c r="R769" t="s">
        <v>1897</v>
      </c>
      <c r="T769" t="s">
        <v>1898</v>
      </c>
      <c r="U769" t="s">
        <v>1899</v>
      </c>
      <c r="V769" s="441" t="s">
        <v>1402</v>
      </c>
      <c r="W769" s="441" t="s">
        <v>1403</v>
      </c>
    </row>
    <row r="770" spans="2:23" x14ac:dyDescent="0.35">
      <c r="B770" s="71"/>
      <c r="C770" s="404">
        <v>623200</v>
      </c>
      <c r="E770" t="s">
        <v>1892</v>
      </c>
      <c r="F770" t="s">
        <v>3145</v>
      </c>
      <c r="G770" t="s">
        <v>1902</v>
      </c>
      <c r="H770" t="s">
        <v>69</v>
      </c>
      <c r="I770" t="s">
        <v>1924</v>
      </c>
      <c r="K770" t="s">
        <v>1892</v>
      </c>
      <c r="L770" s="439" t="s">
        <v>3145</v>
      </c>
      <c r="M770" t="s">
        <v>1895</v>
      </c>
      <c r="N770" t="s">
        <v>3338</v>
      </c>
      <c r="O770" t="s">
        <v>2006</v>
      </c>
      <c r="P770" t="s">
        <v>1896</v>
      </c>
      <c r="Q770" t="s">
        <v>1903</v>
      </c>
      <c r="R770" t="s">
        <v>1897</v>
      </c>
      <c r="T770" t="s">
        <v>1898</v>
      </c>
      <c r="U770" t="s">
        <v>1899</v>
      </c>
      <c r="V770" s="441" t="s">
        <v>1402</v>
      </c>
      <c r="W770" s="441" t="s">
        <v>1403</v>
      </c>
    </row>
    <row r="771" spans="2:23" x14ac:dyDescent="0.35">
      <c r="B771" s="71"/>
      <c r="C771" s="404">
        <v>623300</v>
      </c>
      <c r="E771" t="s">
        <v>1892</v>
      </c>
      <c r="F771" t="s">
        <v>3145</v>
      </c>
      <c r="G771" t="s">
        <v>1904</v>
      </c>
      <c r="H771" t="s">
        <v>69</v>
      </c>
      <c r="I771" t="s">
        <v>1925</v>
      </c>
      <c r="K771" t="s">
        <v>1892</v>
      </c>
      <c r="L771" s="439" t="s">
        <v>3145</v>
      </c>
      <c r="M771" t="s">
        <v>1895</v>
      </c>
      <c r="N771" t="s">
        <v>3338</v>
      </c>
      <c r="O771" t="s">
        <v>2006</v>
      </c>
      <c r="P771" t="s">
        <v>1896</v>
      </c>
      <c r="Q771" t="s">
        <v>1905</v>
      </c>
      <c r="R771" t="s">
        <v>1897</v>
      </c>
      <c r="T771" t="s">
        <v>1898</v>
      </c>
      <c r="U771" t="s">
        <v>1899</v>
      </c>
      <c r="V771" s="441" t="s">
        <v>1402</v>
      </c>
      <c r="W771" s="441" t="s">
        <v>1403</v>
      </c>
    </row>
    <row r="772" spans="2:23" x14ac:dyDescent="0.35">
      <c r="B772" s="71"/>
      <c r="C772" s="404">
        <v>625100</v>
      </c>
      <c r="E772" t="s">
        <v>1892</v>
      </c>
      <c r="F772" t="s">
        <v>1926</v>
      </c>
      <c r="G772" t="s">
        <v>1894</v>
      </c>
      <c r="H772" t="s">
        <v>69</v>
      </c>
      <c r="I772" t="s">
        <v>1927</v>
      </c>
      <c r="K772" t="s">
        <v>1892</v>
      </c>
      <c r="L772" s="439" t="s">
        <v>1926</v>
      </c>
      <c r="M772" t="s">
        <v>3155</v>
      </c>
      <c r="N772" t="s">
        <v>3338</v>
      </c>
      <c r="O772" t="s">
        <v>1928</v>
      </c>
      <c r="P772" t="s">
        <v>1928</v>
      </c>
      <c r="Q772" t="s">
        <v>1894</v>
      </c>
      <c r="R772" t="s">
        <v>1897</v>
      </c>
      <c r="T772" t="s">
        <v>1929</v>
      </c>
      <c r="U772" t="s">
        <v>1930</v>
      </c>
      <c r="V772" t="s">
        <v>1402</v>
      </c>
      <c r="W772" t="s">
        <v>1403</v>
      </c>
    </row>
    <row r="773" spans="2:23" x14ac:dyDescent="0.35">
      <c r="B773" s="71"/>
      <c r="C773" s="404">
        <v>625150</v>
      </c>
      <c r="E773" t="s">
        <v>1892</v>
      </c>
      <c r="F773" t="s">
        <v>1926</v>
      </c>
      <c r="G773" t="s">
        <v>1912</v>
      </c>
      <c r="H773" t="s">
        <v>69</v>
      </c>
      <c r="I773" t="s">
        <v>1931</v>
      </c>
      <c r="K773" t="s">
        <v>1892</v>
      </c>
      <c r="L773" s="439" t="s">
        <v>1926</v>
      </c>
      <c r="M773" t="s">
        <v>3155</v>
      </c>
      <c r="N773" t="s">
        <v>3338</v>
      </c>
      <c r="O773" t="s">
        <v>1928</v>
      </c>
      <c r="P773" t="s">
        <v>1928</v>
      </c>
      <c r="Q773" t="s">
        <v>1894</v>
      </c>
      <c r="R773" t="s">
        <v>1897</v>
      </c>
      <c r="T773" t="s">
        <v>1929</v>
      </c>
      <c r="U773" t="s">
        <v>1930</v>
      </c>
      <c r="V773" t="s">
        <v>1402</v>
      </c>
      <c r="W773" t="s">
        <v>1403</v>
      </c>
    </row>
    <row r="774" spans="2:23" x14ac:dyDescent="0.35">
      <c r="B774" s="71"/>
      <c r="C774" s="404">
        <v>625200</v>
      </c>
      <c r="E774" t="s">
        <v>1892</v>
      </c>
      <c r="F774" t="s">
        <v>1926</v>
      </c>
      <c r="G774" t="s">
        <v>1902</v>
      </c>
      <c r="H774" t="s">
        <v>69</v>
      </c>
      <c r="I774" t="s">
        <v>1932</v>
      </c>
      <c r="K774" t="s">
        <v>1892</v>
      </c>
      <c r="L774" s="439" t="s">
        <v>1926</v>
      </c>
      <c r="M774" t="s">
        <v>3155</v>
      </c>
      <c r="N774" t="s">
        <v>3338</v>
      </c>
      <c r="O774" t="s">
        <v>1928</v>
      </c>
      <c r="P774" t="s">
        <v>1928</v>
      </c>
      <c r="Q774" t="s">
        <v>1903</v>
      </c>
      <c r="R774" t="s">
        <v>1897</v>
      </c>
      <c r="T774" t="s">
        <v>1929</v>
      </c>
      <c r="U774" t="s">
        <v>1930</v>
      </c>
      <c r="V774" t="s">
        <v>1402</v>
      </c>
      <c r="W774" t="s">
        <v>1403</v>
      </c>
    </row>
    <row r="775" spans="2:23" x14ac:dyDescent="0.35">
      <c r="B775" s="71"/>
      <c r="C775" s="404">
        <v>625300</v>
      </c>
      <c r="E775" t="s">
        <v>1892</v>
      </c>
      <c r="F775" t="s">
        <v>1926</v>
      </c>
      <c r="G775" t="s">
        <v>1904</v>
      </c>
      <c r="H775" t="s">
        <v>69</v>
      </c>
      <c r="I775" t="s">
        <v>1933</v>
      </c>
      <c r="K775" t="s">
        <v>1892</v>
      </c>
      <c r="L775" s="439" t="s">
        <v>1926</v>
      </c>
      <c r="M775" t="s">
        <v>3155</v>
      </c>
      <c r="N775" t="s">
        <v>3338</v>
      </c>
      <c r="O775" t="s">
        <v>1928</v>
      </c>
      <c r="P775" t="s">
        <v>1928</v>
      </c>
      <c r="Q775" t="s">
        <v>1905</v>
      </c>
      <c r="R775" t="s">
        <v>1897</v>
      </c>
      <c r="T775" t="s">
        <v>1929</v>
      </c>
      <c r="U775" t="s">
        <v>1930</v>
      </c>
      <c r="V775" t="s">
        <v>1402</v>
      </c>
      <c r="W775" t="s">
        <v>1403</v>
      </c>
    </row>
    <row r="776" spans="2:23" x14ac:dyDescent="0.35">
      <c r="B776" s="71"/>
      <c r="C776" s="404">
        <v>627100</v>
      </c>
      <c r="E776" t="s">
        <v>1892</v>
      </c>
      <c r="F776" t="s">
        <v>1934</v>
      </c>
      <c r="G776" t="s">
        <v>1894</v>
      </c>
      <c r="H776" t="s">
        <v>69</v>
      </c>
      <c r="I776" t="s">
        <v>1935</v>
      </c>
      <c r="K776" t="s">
        <v>1892</v>
      </c>
      <c r="L776" s="439" t="s">
        <v>1934</v>
      </c>
      <c r="M776" t="s">
        <v>3155</v>
      </c>
      <c r="N776" t="s">
        <v>3338</v>
      </c>
      <c r="O776" t="s">
        <v>1928</v>
      </c>
      <c r="P776" t="s">
        <v>1928</v>
      </c>
      <c r="Q776" t="s">
        <v>1894</v>
      </c>
      <c r="R776" t="s">
        <v>1897</v>
      </c>
      <c r="T776" t="s">
        <v>1929</v>
      </c>
      <c r="U776" t="s">
        <v>1930</v>
      </c>
      <c r="V776" t="s">
        <v>1402</v>
      </c>
      <c r="W776" t="s">
        <v>1403</v>
      </c>
    </row>
    <row r="777" spans="2:23" x14ac:dyDescent="0.35">
      <c r="B777" s="71"/>
      <c r="C777" s="404">
        <v>627150</v>
      </c>
      <c r="E777" t="s">
        <v>1892</v>
      </c>
      <c r="F777" t="s">
        <v>1934</v>
      </c>
      <c r="G777" t="s">
        <v>1912</v>
      </c>
      <c r="H777" t="s">
        <v>69</v>
      </c>
      <c r="I777" t="s">
        <v>1936</v>
      </c>
      <c r="K777" t="s">
        <v>1892</v>
      </c>
      <c r="L777" s="439" t="s">
        <v>1934</v>
      </c>
      <c r="M777" t="s">
        <v>3155</v>
      </c>
      <c r="N777" t="s">
        <v>3338</v>
      </c>
      <c r="O777" t="s">
        <v>1928</v>
      </c>
      <c r="P777" t="s">
        <v>1928</v>
      </c>
      <c r="Q777" t="s">
        <v>1894</v>
      </c>
      <c r="R777" t="s">
        <v>1897</v>
      </c>
      <c r="T777" t="s">
        <v>1929</v>
      </c>
      <c r="U777" t="s">
        <v>1930</v>
      </c>
      <c r="V777" t="s">
        <v>1402</v>
      </c>
      <c r="W777" t="s">
        <v>1403</v>
      </c>
    </row>
    <row r="778" spans="2:23" x14ac:dyDescent="0.35">
      <c r="B778" s="71"/>
      <c r="C778" s="404">
        <v>627200</v>
      </c>
      <c r="E778" t="s">
        <v>1892</v>
      </c>
      <c r="F778" t="s">
        <v>1934</v>
      </c>
      <c r="G778" t="s">
        <v>1902</v>
      </c>
      <c r="H778" t="s">
        <v>69</v>
      </c>
      <c r="I778" t="s">
        <v>1937</v>
      </c>
      <c r="K778" t="s">
        <v>1892</v>
      </c>
      <c r="L778" s="439" t="s">
        <v>1934</v>
      </c>
      <c r="M778" t="s">
        <v>3155</v>
      </c>
      <c r="N778" t="s">
        <v>3338</v>
      </c>
      <c r="O778" t="s">
        <v>1928</v>
      </c>
      <c r="P778" t="s">
        <v>1928</v>
      </c>
      <c r="Q778" t="s">
        <v>1903</v>
      </c>
      <c r="R778" t="s">
        <v>1897</v>
      </c>
      <c r="T778" t="s">
        <v>1929</v>
      </c>
      <c r="U778" t="s">
        <v>1930</v>
      </c>
      <c r="V778" t="s">
        <v>1402</v>
      </c>
      <c r="W778" t="s">
        <v>1403</v>
      </c>
    </row>
    <row r="779" spans="2:23" x14ac:dyDescent="0.35">
      <c r="B779" s="71"/>
      <c r="C779" s="404">
        <v>627300</v>
      </c>
      <c r="E779" t="s">
        <v>1892</v>
      </c>
      <c r="F779" t="s">
        <v>1934</v>
      </c>
      <c r="G779" t="s">
        <v>1904</v>
      </c>
      <c r="H779" t="s">
        <v>69</v>
      </c>
      <c r="I779" t="s">
        <v>1938</v>
      </c>
      <c r="K779" t="s">
        <v>1892</v>
      </c>
      <c r="L779" s="439" t="s">
        <v>1934</v>
      </c>
      <c r="M779" t="s">
        <v>3155</v>
      </c>
      <c r="N779" t="s">
        <v>3338</v>
      </c>
      <c r="O779" t="s">
        <v>1928</v>
      </c>
      <c r="P779" t="s">
        <v>1928</v>
      </c>
      <c r="Q779" t="s">
        <v>1905</v>
      </c>
      <c r="R779" t="s">
        <v>1897</v>
      </c>
      <c r="T779" t="s">
        <v>1929</v>
      </c>
      <c r="U779" t="s">
        <v>1930</v>
      </c>
      <c r="V779" t="s">
        <v>1402</v>
      </c>
      <c r="W779" t="s">
        <v>1403</v>
      </c>
    </row>
    <row r="780" spans="2:23" x14ac:dyDescent="0.35">
      <c r="B780" s="71"/>
      <c r="C780" s="404">
        <v>630100</v>
      </c>
      <c r="E780" t="s">
        <v>1892</v>
      </c>
      <c r="F780" t="s">
        <v>1939</v>
      </c>
      <c r="G780" t="s">
        <v>1894</v>
      </c>
      <c r="H780" t="s">
        <v>69</v>
      </c>
      <c r="I780" t="s">
        <v>1940</v>
      </c>
      <c r="K780" t="s">
        <v>1892</v>
      </c>
      <c r="L780" s="439" t="s">
        <v>1939</v>
      </c>
      <c r="M780" t="s">
        <v>3155</v>
      </c>
      <c r="N780" t="s">
        <v>3338</v>
      </c>
      <c r="O780" t="s">
        <v>1928</v>
      </c>
      <c r="P780" t="s">
        <v>1928</v>
      </c>
      <c r="Q780" t="s">
        <v>1894</v>
      </c>
      <c r="R780" t="s">
        <v>1897</v>
      </c>
      <c r="T780" t="s">
        <v>1929</v>
      </c>
      <c r="U780" t="s">
        <v>1930</v>
      </c>
      <c r="V780" t="s">
        <v>1402</v>
      </c>
      <c r="W780" t="s">
        <v>1403</v>
      </c>
    </row>
    <row r="781" spans="2:23" x14ac:dyDescent="0.35">
      <c r="B781" s="71"/>
      <c r="C781" s="404">
        <v>630150</v>
      </c>
      <c r="E781" t="s">
        <v>1892</v>
      </c>
      <c r="F781" t="s">
        <v>1939</v>
      </c>
      <c r="G781" t="s">
        <v>1912</v>
      </c>
      <c r="H781" t="s">
        <v>69</v>
      </c>
      <c r="I781" t="s">
        <v>1941</v>
      </c>
      <c r="K781" t="s">
        <v>1892</v>
      </c>
      <c r="L781" s="439" t="s">
        <v>1939</v>
      </c>
      <c r="M781" t="s">
        <v>3155</v>
      </c>
      <c r="N781" t="s">
        <v>3338</v>
      </c>
      <c r="O781" t="s">
        <v>1928</v>
      </c>
      <c r="P781" t="s">
        <v>1928</v>
      </c>
      <c r="Q781" t="s">
        <v>1894</v>
      </c>
      <c r="R781" t="s">
        <v>1897</v>
      </c>
      <c r="T781" t="s">
        <v>1929</v>
      </c>
      <c r="U781" t="s">
        <v>1930</v>
      </c>
      <c r="V781" t="s">
        <v>1402</v>
      </c>
      <c r="W781" t="s">
        <v>1403</v>
      </c>
    </row>
    <row r="782" spans="2:23" x14ac:dyDescent="0.35">
      <c r="B782" s="71"/>
      <c r="C782" s="404">
        <v>630200</v>
      </c>
      <c r="E782" t="s">
        <v>1892</v>
      </c>
      <c r="F782" t="s">
        <v>1939</v>
      </c>
      <c r="G782" t="s">
        <v>1902</v>
      </c>
      <c r="H782" t="s">
        <v>69</v>
      </c>
      <c r="I782" t="s">
        <v>1942</v>
      </c>
      <c r="K782" t="s">
        <v>1892</v>
      </c>
      <c r="L782" s="439" t="s">
        <v>1939</v>
      </c>
      <c r="M782" t="s">
        <v>3155</v>
      </c>
      <c r="N782" t="s">
        <v>3338</v>
      </c>
      <c r="O782" t="s">
        <v>1928</v>
      </c>
      <c r="P782" t="s">
        <v>1928</v>
      </c>
      <c r="Q782" t="s">
        <v>1903</v>
      </c>
      <c r="R782" t="s">
        <v>1897</v>
      </c>
      <c r="T782" t="s">
        <v>1929</v>
      </c>
      <c r="U782" t="s">
        <v>1930</v>
      </c>
      <c r="V782" t="s">
        <v>1402</v>
      </c>
      <c r="W782" t="s">
        <v>1403</v>
      </c>
    </row>
    <row r="783" spans="2:23" x14ac:dyDescent="0.35">
      <c r="B783" s="71"/>
      <c r="C783" s="404">
        <v>630300</v>
      </c>
      <c r="E783" t="s">
        <v>1892</v>
      </c>
      <c r="F783" t="s">
        <v>1939</v>
      </c>
      <c r="G783" t="s">
        <v>1904</v>
      </c>
      <c r="H783" t="s">
        <v>69</v>
      </c>
      <c r="I783" t="s">
        <v>1943</v>
      </c>
      <c r="K783" t="s">
        <v>1892</v>
      </c>
      <c r="L783" s="439" t="s">
        <v>1939</v>
      </c>
      <c r="M783" t="s">
        <v>3155</v>
      </c>
      <c r="N783" t="s">
        <v>3338</v>
      </c>
      <c r="O783" t="s">
        <v>1928</v>
      </c>
      <c r="P783" t="s">
        <v>1928</v>
      </c>
      <c r="Q783" t="s">
        <v>1905</v>
      </c>
      <c r="R783" t="s">
        <v>1897</v>
      </c>
      <c r="T783" t="s">
        <v>1929</v>
      </c>
      <c r="U783" t="s">
        <v>1930</v>
      </c>
      <c r="V783" t="s">
        <v>1402</v>
      </c>
      <c r="W783" t="s">
        <v>1403</v>
      </c>
    </row>
    <row r="784" spans="2:23" x14ac:dyDescent="0.35">
      <c r="B784" s="71"/>
      <c r="C784" s="404">
        <v>632100</v>
      </c>
      <c r="E784" t="s">
        <v>1892</v>
      </c>
      <c r="F784" t="s">
        <v>1944</v>
      </c>
      <c r="G784" t="s">
        <v>1894</v>
      </c>
      <c r="H784" t="s">
        <v>69</v>
      </c>
      <c r="I784" t="s">
        <v>1945</v>
      </c>
      <c r="K784" t="s">
        <v>1892</v>
      </c>
      <c r="L784" s="439" t="s">
        <v>1944</v>
      </c>
      <c r="M784" t="s">
        <v>3155</v>
      </c>
      <c r="N784" t="s">
        <v>3338</v>
      </c>
      <c r="O784" t="s">
        <v>1928</v>
      </c>
      <c r="P784" t="s">
        <v>1928</v>
      </c>
      <c r="Q784" t="s">
        <v>1894</v>
      </c>
      <c r="R784" t="s">
        <v>1897</v>
      </c>
      <c r="T784" t="s">
        <v>1929</v>
      </c>
      <c r="U784" t="s">
        <v>1930</v>
      </c>
      <c r="V784" t="s">
        <v>1402</v>
      </c>
      <c r="W784" t="s">
        <v>1403</v>
      </c>
    </row>
    <row r="785" spans="2:23" x14ac:dyDescent="0.35">
      <c r="B785" s="71"/>
      <c r="C785" s="404">
        <v>632150</v>
      </c>
      <c r="E785" t="s">
        <v>1892</v>
      </c>
      <c r="F785" t="s">
        <v>1944</v>
      </c>
      <c r="G785" t="s">
        <v>1912</v>
      </c>
      <c r="H785" t="s">
        <v>69</v>
      </c>
      <c r="I785" t="s">
        <v>1946</v>
      </c>
      <c r="K785" t="s">
        <v>1892</v>
      </c>
      <c r="L785" s="439" t="s">
        <v>1944</v>
      </c>
      <c r="M785" t="s">
        <v>3155</v>
      </c>
      <c r="N785" t="s">
        <v>3338</v>
      </c>
      <c r="O785" t="s">
        <v>1928</v>
      </c>
      <c r="P785" t="s">
        <v>1928</v>
      </c>
      <c r="Q785" t="s">
        <v>1894</v>
      </c>
      <c r="R785" t="s">
        <v>1897</v>
      </c>
      <c r="T785" t="s">
        <v>1929</v>
      </c>
      <c r="U785" t="s">
        <v>1930</v>
      </c>
      <c r="V785" t="s">
        <v>1402</v>
      </c>
      <c r="W785" t="s">
        <v>1403</v>
      </c>
    </row>
    <row r="786" spans="2:23" x14ac:dyDescent="0.35">
      <c r="B786" s="71"/>
      <c r="C786" s="404">
        <v>632200</v>
      </c>
      <c r="E786" t="s">
        <v>1892</v>
      </c>
      <c r="F786" t="s">
        <v>1944</v>
      </c>
      <c r="G786" t="s">
        <v>1902</v>
      </c>
      <c r="H786" t="s">
        <v>69</v>
      </c>
      <c r="I786" t="s">
        <v>1947</v>
      </c>
      <c r="K786" t="s">
        <v>1892</v>
      </c>
      <c r="L786" s="439" t="s">
        <v>1944</v>
      </c>
      <c r="M786" t="s">
        <v>3155</v>
      </c>
      <c r="N786" t="s">
        <v>3338</v>
      </c>
      <c r="O786" t="s">
        <v>1928</v>
      </c>
      <c r="P786" t="s">
        <v>1928</v>
      </c>
      <c r="Q786" t="s">
        <v>1903</v>
      </c>
      <c r="R786" t="s">
        <v>1897</v>
      </c>
      <c r="T786" t="s">
        <v>1929</v>
      </c>
      <c r="U786" t="s">
        <v>1930</v>
      </c>
      <c r="V786" t="s">
        <v>1402</v>
      </c>
      <c r="W786" t="s">
        <v>1403</v>
      </c>
    </row>
    <row r="787" spans="2:23" x14ac:dyDescent="0.35">
      <c r="B787" s="71"/>
      <c r="C787" s="404">
        <v>632300</v>
      </c>
      <c r="E787" t="s">
        <v>1892</v>
      </c>
      <c r="F787" t="s">
        <v>1944</v>
      </c>
      <c r="G787" t="s">
        <v>1904</v>
      </c>
      <c r="H787" t="s">
        <v>69</v>
      </c>
      <c r="I787" t="s">
        <v>1948</v>
      </c>
      <c r="K787" t="s">
        <v>1892</v>
      </c>
      <c r="L787" s="439" t="s">
        <v>1944</v>
      </c>
      <c r="M787" t="s">
        <v>3155</v>
      </c>
      <c r="N787" t="s">
        <v>3338</v>
      </c>
      <c r="O787" t="s">
        <v>1928</v>
      </c>
      <c r="P787" t="s">
        <v>1928</v>
      </c>
      <c r="Q787" t="s">
        <v>1905</v>
      </c>
      <c r="R787" t="s">
        <v>1897</v>
      </c>
      <c r="T787" t="s">
        <v>1929</v>
      </c>
      <c r="U787" t="s">
        <v>1930</v>
      </c>
      <c r="V787" t="s">
        <v>1402</v>
      </c>
      <c r="W787" t="s">
        <v>1403</v>
      </c>
    </row>
    <row r="788" spans="2:23" x14ac:dyDescent="0.35">
      <c r="B788" s="71"/>
      <c r="C788" s="404">
        <v>635100</v>
      </c>
      <c r="E788" t="s">
        <v>1892</v>
      </c>
      <c r="F788" t="s">
        <v>1949</v>
      </c>
      <c r="G788" t="s">
        <v>1894</v>
      </c>
      <c r="H788" t="s">
        <v>69</v>
      </c>
      <c r="I788" t="s">
        <v>1950</v>
      </c>
      <c r="K788" t="s">
        <v>1892</v>
      </c>
      <c r="L788" s="439" t="s">
        <v>1949</v>
      </c>
      <c r="M788" t="s">
        <v>3155</v>
      </c>
      <c r="N788" t="s">
        <v>3338</v>
      </c>
      <c r="O788" t="s">
        <v>1928</v>
      </c>
      <c r="P788" t="s">
        <v>1928</v>
      </c>
      <c r="Q788" t="s">
        <v>1894</v>
      </c>
      <c r="R788" t="s">
        <v>1897</v>
      </c>
      <c r="T788" t="s">
        <v>1929</v>
      </c>
      <c r="U788" t="s">
        <v>1930</v>
      </c>
      <c r="V788" t="s">
        <v>1402</v>
      </c>
      <c r="W788" t="s">
        <v>1403</v>
      </c>
    </row>
    <row r="789" spans="2:23" x14ac:dyDescent="0.35">
      <c r="B789" s="71"/>
      <c r="C789" s="404">
        <v>635150</v>
      </c>
      <c r="E789" t="s">
        <v>1892</v>
      </c>
      <c r="F789" t="s">
        <v>1949</v>
      </c>
      <c r="G789" t="s">
        <v>1912</v>
      </c>
      <c r="H789" t="s">
        <v>69</v>
      </c>
      <c r="I789" t="s">
        <v>1951</v>
      </c>
      <c r="K789" t="s">
        <v>1892</v>
      </c>
      <c r="L789" s="439" t="s">
        <v>1949</v>
      </c>
      <c r="M789" t="s">
        <v>3155</v>
      </c>
      <c r="N789" t="s">
        <v>3338</v>
      </c>
      <c r="O789" t="s">
        <v>1928</v>
      </c>
      <c r="P789" t="s">
        <v>1928</v>
      </c>
      <c r="Q789" t="s">
        <v>1894</v>
      </c>
      <c r="R789" t="s">
        <v>1897</v>
      </c>
      <c r="T789" t="s">
        <v>1929</v>
      </c>
      <c r="U789" t="s">
        <v>1930</v>
      </c>
      <c r="V789" t="s">
        <v>1402</v>
      </c>
      <c r="W789" t="s">
        <v>1403</v>
      </c>
    </row>
    <row r="790" spans="2:23" x14ac:dyDescent="0.35">
      <c r="B790" s="71"/>
      <c r="C790" s="404">
        <v>635200</v>
      </c>
      <c r="E790" t="s">
        <v>1892</v>
      </c>
      <c r="F790" t="s">
        <v>1949</v>
      </c>
      <c r="G790" t="s">
        <v>1902</v>
      </c>
      <c r="H790" t="s">
        <v>69</v>
      </c>
      <c r="I790" t="s">
        <v>1952</v>
      </c>
      <c r="K790" t="s">
        <v>1892</v>
      </c>
      <c r="L790" s="439" t="s">
        <v>1949</v>
      </c>
      <c r="M790" t="s">
        <v>3155</v>
      </c>
      <c r="N790" t="s">
        <v>3338</v>
      </c>
      <c r="O790" t="s">
        <v>1928</v>
      </c>
      <c r="P790" t="s">
        <v>1928</v>
      </c>
      <c r="Q790" t="s">
        <v>1903</v>
      </c>
      <c r="R790" t="s">
        <v>1897</v>
      </c>
      <c r="T790" t="s">
        <v>1929</v>
      </c>
      <c r="U790" t="s">
        <v>1930</v>
      </c>
      <c r="V790" t="s">
        <v>1402</v>
      </c>
      <c r="W790" t="s">
        <v>1403</v>
      </c>
    </row>
    <row r="791" spans="2:23" x14ac:dyDescent="0.35">
      <c r="B791" s="71"/>
      <c r="C791" s="404">
        <v>635300</v>
      </c>
      <c r="E791" t="s">
        <v>1892</v>
      </c>
      <c r="F791" t="s">
        <v>1949</v>
      </c>
      <c r="G791" t="s">
        <v>1904</v>
      </c>
      <c r="H791" t="s">
        <v>69</v>
      </c>
      <c r="I791" t="s">
        <v>1953</v>
      </c>
      <c r="K791" t="s">
        <v>1892</v>
      </c>
      <c r="L791" s="439" t="s">
        <v>1949</v>
      </c>
      <c r="M791" t="s">
        <v>3155</v>
      </c>
      <c r="N791" t="s">
        <v>3338</v>
      </c>
      <c r="O791" t="s">
        <v>1928</v>
      </c>
      <c r="P791" t="s">
        <v>1928</v>
      </c>
      <c r="Q791" t="s">
        <v>1905</v>
      </c>
      <c r="R791" t="s">
        <v>1897</v>
      </c>
      <c r="T791" t="s">
        <v>1929</v>
      </c>
      <c r="U791" t="s">
        <v>1930</v>
      </c>
      <c r="V791" t="s">
        <v>1402</v>
      </c>
      <c r="W791" t="s">
        <v>1403</v>
      </c>
    </row>
    <row r="792" spans="2:23" x14ac:dyDescent="0.35">
      <c r="B792" s="71"/>
      <c r="C792" s="404">
        <v>637100</v>
      </c>
      <c r="E792" t="s">
        <v>1892</v>
      </c>
      <c r="F792" t="s">
        <v>1954</v>
      </c>
      <c r="G792" t="s">
        <v>1894</v>
      </c>
      <c r="H792" t="s">
        <v>69</v>
      </c>
      <c r="I792" t="s">
        <v>1955</v>
      </c>
      <c r="K792" t="s">
        <v>1892</v>
      </c>
      <c r="L792" s="439" t="s">
        <v>1954</v>
      </c>
      <c r="M792" t="s">
        <v>3155</v>
      </c>
      <c r="N792" t="s">
        <v>3338</v>
      </c>
      <c r="O792" t="s">
        <v>1928</v>
      </c>
      <c r="P792" t="s">
        <v>1928</v>
      </c>
      <c r="Q792" t="s">
        <v>1894</v>
      </c>
      <c r="R792" t="s">
        <v>1897</v>
      </c>
      <c r="T792" t="s">
        <v>1929</v>
      </c>
      <c r="U792" t="s">
        <v>1930</v>
      </c>
      <c r="V792" t="s">
        <v>1402</v>
      </c>
      <c r="W792" t="s">
        <v>1403</v>
      </c>
    </row>
    <row r="793" spans="2:23" x14ac:dyDescent="0.35">
      <c r="B793" s="71"/>
      <c r="C793" s="404">
        <v>637150</v>
      </c>
      <c r="E793" t="s">
        <v>1892</v>
      </c>
      <c r="F793" t="s">
        <v>1954</v>
      </c>
      <c r="G793" t="s">
        <v>1912</v>
      </c>
      <c r="H793" t="s">
        <v>69</v>
      </c>
      <c r="I793" t="s">
        <v>1956</v>
      </c>
      <c r="K793" t="s">
        <v>1892</v>
      </c>
      <c r="L793" s="439" t="s">
        <v>1954</v>
      </c>
      <c r="M793" t="s">
        <v>3155</v>
      </c>
      <c r="N793" t="s">
        <v>3338</v>
      </c>
      <c r="O793" t="s">
        <v>1928</v>
      </c>
      <c r="P793" t="s">
        <v>1928</v>
      </c>
      <c r="Q793" t="s">
        <v>1894</v>
      </c>
      <c r="R793" t="s">
        <v>1897</v>
      </c>
      <c r="T793" t="s">
        <v>1929</v>
      </c>
      <c r="U793" t="s">
        <v>1930</v>
      </c>
      <c r="V793" t="s">
        <v>1402</v>
      </c>
      <c r="W793" t="s">
        <v>1403</v>
      </c>
    </row>
    <row r="794" spans="2:23" x14ac:dyDescent="0.35">
      <c r="B794" s="71"/>
      <c r="C794" s="404">
        <v>637200</v>
      </c>
      <c r="E794" t="s">
        <v>1892</v>
      </c>
      <c r="F794" t="s">
        <v>1954</v>
      </c>
      <c r="G794" t="s">
        <v>1902</v>
      </c>
      <c r="H794" t="s">
        <v>69</v>
      </c>
      <c r="I794" t="s">
        <v>1957</v>
      </c>
      <c r="K794" t="s">
        <v>1892</v>
      </c>
      <c r="L794" s="439" t="s">
        <v>1954</v>
      </c>
      <c r="M794" t="s">
        <v>3155</v>
      </c>
      <c r="N794" t="s">
        <v>3338</v>
      </c>
      <c r="O794" t="s">
        <v>1928</v>
      </c>
      <c r="P794" t="s">
        <v>1928</v>
      </c>
      <c r="Q794" t="s">
        <v>1903</v>
      </c>
      <c r="R794" t="s">
        <v>1897</v>
      </c>
      <c r="T794" t="s">
        <v>1929</v>
      </c>
      <c r="U794" t="s">
        <v>1930</v>
      </c>
      <c r="V794" t="s">
        <v>1402</v>
      </c>
      <c r="W794" t="s">
        <v>1403</v>
      </c>
    </row>
    <row r="795" spans="2:23" x14ac:dyDescent="0.35">
      <c r="B795" s="71"/>
      <c r="C795" s="404">
        <v>637300</v>
      </c>
      <c r="E795" t="s">
        <v>1892</v>
      </c>
      <c r="F795" t="s">
        <v>1954</v>
      </c>
      <c r="G795" t="s">
        <v>1904</v>
      </c>
      <c r="H795" t="s">
        <v>69</v>
      </c>
      <c r="I795" t="s">
        <v>1958</v>
      </c>
      <c r="K795" t="s">
        <v>1892</v>
      </c>
      <c r="L795" s="439" t="s">
        <v>1954</v>
      </c>
      <c r="M795" t="s">
        <v>3155</v>
      </c>
      <c r="N795" t="s">
        <v>3338</v>
      </c>
      <c r="O795" t="s">
        <v>1928</v>
      </c>
      <c r="P795" t="s">
        <v>1928</v>
      </c>
      <c r="Q795" t="s">
        <v>1905</v>
      </c>
      <c r="R795" t="s">
        <v>1897</v>
      </c>
      <c r="T795" t="s">
        <v>1929</v>
      </c>
      <c r="U795" t="s">
        <v>1930</v>
      </c>
      <c r="V795" t="s">
        <v>1402</v>
      </c>
      <c r="W795" t="s">
        <v>1403</v>
      </c>
    </row>
    <row r="796" spans="2:23" x14ac:dyDescent="0.35">
      <c r="B796" s="71"/>
      <c r="C796" s="404">
        <v>640100</v>
      </c>
      <c r="E796" t="s">
        <v>1892</v>
      </c>
      <c r="F796" t="s">
        <v>1959</v>
      </c>
      <c r="G796" t="s">
        <v>1894</v>
      </c>
      <c r="H796" t="s">
        <v>69</v>
      </c>
      <c r="I796" t="s">
        <v>1960</v>
      </c>
      <c r="K796" t="s">
        <v>1892</v>
      </c>
      <c r="L796" s="439" t="s">
        <v>1959</v>
      </c>
      <c r="M796" t="s">
        <v>3155</v>
      </c>
      <c r="N796" t="s">
        <v>3338</v>
      </c>
      <c r="O796" t="s">
        <v>1928</v>
      </c>
      <c r="P796" t="s">
        <v>1928</v>
      </c>
      <c r="Q796" t="s">
        <v>1894</v>
      </c>
      <c r="R796" t="s">
        <v>1897</v>
      </c>
      <c r="T796" t="s">
        <v>1929</v>
      </c>
      <c r="U796" t="s">
        <v>1930</v>
      </c>
      <c r="V796" t="s">
        <v>1402</v>
      </c>
      <c r="W796" t="s">
        <v>1403</v>
      </c>
    </row>
    <row r="797" spans="2:23" x14ac:dyDescent="0.35">
      <c r="B797" s="71"/>
      <c r="C797" s="404">
        <v>640150</v>
      </c>
      <c r="E797" t="s">
        <v>1892</v>
      </c>
      <c r="F797" t="s">
        <v>1959</v>
      </c>
      <c r="G797" t="s">
        <v>1912</v>
      </c>
      <c r="H797" t="s">
        <v>69</v>
      </c>
      <c r="I797" t="s">
        <v>1961</v>
      </c>
      <c r="K797" t="s">
        <v>1892</v>
      </c>
      <c r="L797" s="439" t="s">
        <v>1959</v>
      </c>
      <c r="M797" t="s">
        <v>3155</v>
      </c>
      <c r="N797" t="s">
        <v>3338</v>
      </c>
      <c r="O797" t="s">
        <v>1928</v>
      </c>
      <c r="P797" t="s">
        <v>1928</v>
      </c>
      <c r="Q797" t="s">
        <v>1894</v>
      </c>
      <c r="R797" t="s">
        <v>1897</v>
      </c>
      <c r="T797" t="s">
        <v>1929</v>
      </c>
      <c r="U797" t="s">
        <v>1930</v>
      </c>
      <c r="V797" t="s">
        <v>1402</v>
      </c>
      <c r="W797" t="s">
        <v>1403</v>
      </c>
    </row>
    <row r="798" spans="2:23" x14ac:dyDescent="0.35">
      <c r="B798" s="71"/>
      <c r="C798" s="404">
        <v>640200</v>
      </c>
      <c r="E798" t="s">
        <v>1892</v>
      </c>
      <c r="F798" t="s">
        <v>1959</v>
      </c>
      <c r="G798" t="s">
        <v>1902</v>
      </c>
      <c r="H798" t="s">
        <v>69</v>
      </c>
      <c r="I798" t="s">
        <v>1962</v>
      </c>
      <c r="K798" t="s">
        <v>1892</v>
      </c>
      <c r="L798" s="439" t="s">
        <v>1959</v>
      </c>
      <c r="M798" t="s">
        <v>3155</v>
      </c>
      <c r="N798" t="s">
        <v>3338</v>
      </c>
      <c r="O798" t="s">
        <v>1928</v>
      </c>
      <c r="P798" t="s">
        <v>1928</v>
      </c>
      <c r="Q798" t="s">
        <v>1903</v>
      </c>
      <c r="R798" t="s">
        <v>1897</v>
      </c>
      <c r="T798" t="s">
        <v>1929</v>
      </c>
      <c r="U798" t="s">
        <v>1930</v>
      </c>
      <c r="V798" t="s">
        <v>1402</v>
      </c>
      <c r="W798" t="s">
        <v>1403</v>
      </c>
    </row>
    <row r="799" spans="2:23" x14ac:dyDescent="0.35">
      <c r="B799" s="71"/>
      <c r="C799" s="404">
        <v>640300</v>
      </c>
      <c r="E799" t="s">
        <v>1892</v>
      </c>
      <c r="F799" t="s">
        <v>1959</v>
      </c>
      <c r="G799" t="s">
        <v>1904</v>
      </c>
      <c r="H799" t="s">
        <v>69</v>
      </c>
      <c r="I799" t="s">
        <v>1963</v>
      </c>
      <c r="K799" t="s">
        <v>1892</v>
      </c>
      <c r="L799" s="439" t="s">
        <v>1959</v>
      </c>
      <c r="M799" t="s">
        <v>3155</v>
      </c>
      <c r="N799" t="s">
        <v>3338</v>
      </c>
      <c r="O799" t="s">
        <v>1928</v>
      </c>
      <c r="P799" t="s">
        <v>1928</v>
      </c>
      <c r="Q799" t="s">
        <v>1905</v>
      </c>
      <c r="R799" t="s">
        <v>1897</v>
      </c>
      <c r="T799" t="s">
        <v>1929</v>
      </c>
      <c r="U799" t="s">
        <v>1930</v>
      </c>
      <c r="V799" t="s">
        <v>1402</v>
      </c>
      <c r="W799" t="s">
        <v>1403</v>
      </c>
    </row>
    <row r="800" spans="2:23" x14ac:dyDescent="0.35">
      <c r="B800" s="71"/>
      <c r="C800" s="404">
        <v>642100</v>
      </c>
      <c r="E800" t="s">
        <v>1892</v>
      </c>
      <c r="F800" t="s">
        <v>1964</v>
      </c>
      <c r="G800" t="s">
        <v>1894</v>
      </c>
      <c r="H800" t="s">
        <v>69</v>
      </c>
      <c r="I800" t="s">
        <v>1965</v>
      </c>
      <c r="K800" t="s">
        <v>1892</v>
      </c>
      <c r="L800" s="439" t="s">
        <v>1964</v>
      </c>
      <c r="M800" t="s">
        <v>1895</v>
      </c>
      <c r="N800" t="s">
        <v>3338</v>
      </c>
      <c r="O800" t="s">
        <v>2006</v>
      </c>
      <c r="P800" t="s">
        <v>1896</v>
      </c>
      <c r="Q800" t="s">
        <v>1894</v>
      </c>
      <c r="R800" t="s">
        <v>1897</v>
      </c>
      <c r="T800" t="s">
        <v>1898</v>
      </c>
      <c r="U800" t="s">
        <v>1899</v>
      </c>
      <c r="V800" t="s">
        <v>1402</v>
      </c>
      <c r="W800" t="s">
        <v>1403</v>
      </c>
    </row>
    <row r="801" spans="2:23" x14ac:dyDescent="0.35">
      <c r="B801" s="71"/>
      <c r="C801" s="404">
        <v>642150</v>
      </c>
      <c r="E801" t="s">
        <v>1892</v>
      </c>
      <c r="F801" t="s">
        <v>1964</v>
      </c>
      <c r="G801" t="s">
        <v>1912</v>
      </c>
      <c r="H801" t="s">
        <v>69</v>
      </c>
      <c r="I801" t="s">
        <v>1966</v>
      </c>
      <c r="K801" t="s">
        <v>1892</v>
      </c>
      <c r="L801" s="439" t="s">
        <v>1964</v>
      </c>
      <c r="M801" t="s">
        <v>1895</v>
      </c>
      <c r="N801" t="s">
        <v>3338</v>
      </c>
      <c r="O801" t="s">
        <v>2006</v>
      </c>
      <c r="P801" t="s">
        <v>1896</v>
      </c>
      <c r="Q801" t="s">
        <v>1894</v>
      </c>
      <c r="R801" t="s">
        <v>1897</v>
      </c>
      <c r="T801" t="s">
        <v>1898</v>
      </c>
      <c r="U801" t="s">
        <v>1899</v>
      </c>
      <c r="V801" t="s">
        <v>1402</v>
      </c>
      <c r="W801" t="s">
        <v>1403</v>
      </c>
    </row>
    <row r="802" spans="2:23" x14ac:dyDescent="0.35">
      <c r="B802" s="71"/>
      <c r="C802" s="404">
        <v>642200</v>
      </c>
      <c r="E802" t="s">
        <v>1892</v>
      </c>
      <c r="F802" t="s">
        <v>1964</v>
      </c>
      <c r="G802" t="s">
        <v>1902</v>
      </c>
      <c r="H802" t="s">
        <v>69</v>
      </c>
      <c r="I802" t="s">
        <v>1967</v>
      </c>
      <c r="K802" t="s">
        <v>1892</v>
      </c>
      <c r="L802" s="439" t="s">
        <v>1964</v>
      </c>
      <c r="M802" t="s">
        <v>1895</v>
      </c>
      <c r="N802" t="s">
        <v>3338</v>
      </c>
      <c r="O802" t="s">
        <v>2006</v>
      </c>
      <c r="P802" t="s">
        <v>1896</v>
      </c>
      <c r="Q802" t="s">
        <v>1903</v>
      </c>
      <c r="R802" t="s">
        <v>1897</v>
      </c>
      <c r="T802" t="s">
        <v>1898</v>
      </c>
      <c r="U802" t="s">
        <v>1899</v>
      </c>
      <c r="V802" t="s">
        <v>1402</v>
      </c>
      <c r="W802" t="s">
        <v>1403</v>
      </c>
    </row>
    <row r="803" spans="2:23" x14ac:dyDescent="0.35">
      <c r="B803" s="71"/>
      <c r="C803" s="404">
        <v>642300</v>
      </c>
      <c r="E803" t="s">
        <v>1892</v>
      </c>
      <c r="F803" t="s">
        <v>1964</v>
      </c>
      <c r="G803" t="s">
        <v>1904</v>
      </c>
      <c r="H803" t="s">
        <v>69</v>
      </c>
      <c r="I803" t="s">
        <v>1968</v>
      </c>
      <c r="K803" t="s">
        <v>1892</v>
      </c>
      <c r="L803" s="439" t="s">
        <v>1964</v>
      </c>
      <c r="M803" t="s">
        <v>1895</v>
      </c>
      <c r="N803" t="s">
        <v>3338</v>
      </c>
      <c r="O803" t="s">
        <v>2006</v>
      </c>
      <c r="P803" t="s">
        <v>1896</v>
      </c>
      <c r="Q803" t="s">
        <v>1905</v>
      </c>
      <c r="R803" t="s">
        <v>1897</v>
      </c>
      <c r="T803" t="s">
        <v>1898</v>
      </c>
      <c r="U803" t="s">
        <v>1899</v>
      </c>
      <c r="V803" t="s">
        <v>1402</v>
      </c>
      <c r="W803" t="s">
        <v>1403</v>
      </c>
    </row>
    <row r="804" spans="2:23" x14ac:dyDescent="0.35">
      <c r="B804" s="71"/>
      <c r="C804" s="404">
        <v>645100</v>
      </c>
      <c r="E804" t="s">
        <v>1892</v>
      </c>
      <c r="F804" t="s">
        <v>1969</v>
      </c>
      <c r="G804" t="s">
        <v>1894</v>
      </c>
      <c r="H804" t="s">
        <v>69</v>
      </c>
      <c r="I804" t="s">
        <v>1970</v>
      </c>
      <c r="K804" t="s">
        <v>1892</v>
      </c>
      <c r="L804" s="439" t="s">
        <v>1969</v>
      </c>
      <c r="M804" t="s">
        <v>3155</v>
      </c>
      <c r="N804" t="s">
        <v>3338</v>
      </c>
      <c r="O804" t="s">
        <v>1928</v>
      </c>
      <c r="P804" t="s">
        <v>1928</v>
      </c>
      <c r="Q804" t="s">
        <v>1894</v>
      </c>
      <c r="R804" t="s">
        <v>1897</v>
      </c>
      <c r="T804" t="s">
        <v>1929</v>
      </c>
      <c r="U804" t="s">
        <v>1930</v>
      </c>
      <c r="V804" t="s">
        <v>1402</v>
      </c>
      <c r="W804" t="s">
        <v>1403</v>
      </c>
    </row>
    <row r="805" spans="2:23" x14ac:dyDescent="0.35">
      <c r="B805" s="71"/>
      <c r="C805" s="404">
        <v>645150</v>
      </c>
      <c r="E805" t="s">
        <v>1892</v>
      </c>
      <c r="F805" t="s">
        <v>1969</v>
      </c>
      <c r="G805" t="s">
        <v>1912</v>
      </c>
      <c r="H805" t="s">
        <v>69</v>
      </c>
      <c r="I805" t="s">
        <v>1971</v>
      </c>
      <c r="K805" t="s">
        <v>1892</v>
      </c>
      <c r="L805" s="439" t="s">
        <v>1969</v>
      </c>
      <c r="M805" t="s">
        <v>3155</v>
      </c>
      <c r="N805" t="s">
        <v>3338</v>
      </c>
      <c r="O805" t="s">
        <v>1928</v>
      </c>
      <c r="P805" t="s">
        <v>1928</v>
      </c>
      <c r="Q805" t="s">
        <v>1894</v>
      </c>
      <c r="R805" t="s">
        <v>1897</v>
      </c>
      <c r="T805" t="s">
        <v>1929</v>
      </c>
      <c r="U805" t="s">
        <v>1930</v>
      </c>
      <c r="V805" t="s">
        <v>1402</v>
      </c>
      <c r="W805" t="s">
        <v>1403</v>
      </c>
    </row>
    <row r="806" spans="2:23" x14ac:dyDescent="0.35">
      <c r="B806" s="71"/>
      <c r="C806" s="404">
        <v>645200</v>
      </c>
      <c r="E806" t="s">
        <v>1892</v>
      </c>
      <c r="F806" t="s">
        <v>1969</v>
      </c>
      <c r="G806" t="s">
        <v>1902</v>
      </c>
      <c r="H806" t="s">
        <v>69</v>
      </c>
      <c r="I806" t="s">
        <v>1972</v>
      </c>
      <c r="K806" t="s">
        <v>1892</v>
      </c>
      <c r="L806" s="439" t="s">
        <v>1969</v>
      </c>
      <c r="M806" t="s">
        <v>3155</v>
      </c>
      <c r="N806" t="s">
        <v>3338</v>
      </c>
      <c r="O806" t="s">
        <v>1928</v>
      </c>
      <c r="P806" t="s">
        <v>1928</v>
      </c>
      <c r="Q806" t="s">
        <v>1903</v>
      </c>
      <c r="R806" t="s">
        <v>1897</v>
      </c>
      <c r="T806" t="s">
        <v>1929</v>
      </c>
      <c r="U806" t="s">
        <v>1930</v>
      </c>
      <c r="V806" t="s">
        <v>1402</v>
      </c>
      <c r="W806" t="s">
        <v>1403</v>
      </c>
    </row>
    <row r="807" spans="2:23" x14ac:dyDescent="0.35">
      <c r="B807" s="71"/>
      <c r="C807" s="404">
        <v>645300</v>
      </c>
      <c r="E807" t="s">
        <v>1892</v>
      </c>
      <c r="F807" t="s">
        <v>1969</v>
      </c>
      <c r="G807" t="s">
        <v>1904</v>
      </c>
      <c r="H807" t="s">
        <v>69</v>
      </c>
      <c r="I807" t="s">
        <v>1973</v>
      </c>
      <c r="K807" t="s">
        <v>1892</v>
      </c>
      <c r="L807" s="439" t="s">
        <v>1969</v>
      </c>
      <c r="M807" t="s">
        <v>3155</v>
      </c>
      <c r="N807" t="s">
        <v>3338</v>
      </c>
      <c r="O807" t="s">
        <v>1928</v>
      </c>
      <c r="P807" t="s">
        <v>1928</v>
      </c>
      <c r="Q807" t="s">
        <v>1905</v>
      </c>
      <c r="R807" t="s">
        <v>1897</v>
      </c>
      <c r="T807" t="s">
        <v>1929</v>
      </c>
      <c r="U807" t="s">
        <v>1930</v>
      </c>
      <c r="V807" t="s">
        <v>1402</v>
      </c>
      <c r="W807" t="s">
        <v>1403</v>
      </c>
    </row>
    <row r="808" spans="2:23" x14ac:dyDescent="0.35">
      <c r="B808" s="71"/>
      <c r="C808" s="404">
        <v>647100</v>
      </c>
      <c r="E808" t="s">
        <v>1892</v>
      </c>
      <c r="F808" t="s">
        <v>1974</v>
      </c>
      <c r="G808" t="s">
        <v>1894</v>
      </c>
      <c r="H808" t="s">
        <v>69</v>
      </c>
      <c r="I808" s="426" t="s">
        <v>3262</v>
      </c>
      <c r="K808" t="s">
        <v>1892</v>
      </c>
      <c r="L808" s="439" t="s">
        <v>1974</v>
      </c>
      <c r="M808" t="s">
        <v>3155</v>
      </c>
      <c r="N808" t="s">
        <v>3338</v>
      </c>
      <c r="O808" t="s">
        <v>1928</v>
      </c>
      <c r="P808" t="s">
        <v>1928</v>
      </c>
      <c r="Q808" t="s">
        <v>1894</v>
      </c>
      <c r="R808" t="s">
        <v>1897</v>
      </c>
      <c r="T808" t="s">
        <v>1929</v>
      </c>
      <c r="U808" t="s">
        <v>1930</v>
      </c>
      <c r="V808" t="s">
        <v>1402</v>
      </c>
      <c r="W808" t="s">
        <v>1403</v>
      </c>
    </row>
    <row r="809" spans="2:23" x14ac:dyDescent="0.35">
      <c r="B809" s="71"/>
      <c r="C809" s="404">
        <v>647150</v>
      </c>
      <c r="E809" t="s">
        <v>1892</v>
      </c>
      <c r="F809" t="s">
        <v>1974</v>
      </c>
      <c r="G809" t="s">
        <v>1912</v>
      </c>
      <c r="H809" t="s">
        <v>69</v>
      </c>
      <c r="I809" s="426" t="s">
        <v>3263</v>
      </c>
      <c r="K809" t="s">
        <v>1892</v>
      </c>
      <c r="L809" s="439" t="s">
        <v>1974</v>
      </c>
      <c r="M809" t="s">
        <v>3155</v>
      </c>
      <c r="N809" t="s">
        <v>3338</v>
      </c>
      <c r="O809" t="s">
        <v>1928</v>
      </c>
      <c r="P809" t="s">
        <v>1928</v>
      </c>
      <c r="Q809" t="s">
        <v>1894</v>
      </c>
      <c r="R809" t="s">
        <v>1897</v>
      </c>
      <c r="T809" t="s">
        <v>1929</v>
      </c>
      <c r="U809" t="s">
        <v>1930</v>
      </c>
      <c r="V809" t="s">
        <v>1402</v>
      </c>
      <c r="W809" t="s">
        <v>1403</v>
      </c>
    </row>
    <row r="810" spans="2:23" x14ac:dyDescent="0.35">
      <c r="B810" s="71"/>
      <c r="C810" s="404">
        <v>647200</v>
      </c>
      <c r="E810" t="s">
        <v>1892</v>
      </c>
      <c r="F810" t="s">
        <v>1974</v>
      </c>
      <c r="G810" t="s">
        <v>1902</v>
      </c>
      <c r="H810" t="s">
        <v>69</v>
      </c>
      <c r="I810" s="426" t="s">
        <v>3264</v>
      </c>
      <c r="K810" t="s">
        <v>1892</v>
      </c>
      <c r="L810" s="439" t="s">
        <v>1974</v>
      </c>
      <c r="M810" t="s">
        <v>3155</v>
      </c>
      <c r="N810" t="s">
        <v>3338</v>
      </c>
      <c r="O810" t="s">
        <v>1928</v>
      </c>
      <c r="P810" t="s">
        <v>1928</v>
      </c>
      <c r="Q810" t="s">
        <v>1903</v>
      </c>
      <c r="R810" t="s">
        <v>1897</v>
      </c>
      <c r="T810" t="s">
        <v>1929</v>
      </c>
      <c r="U810" t="s">
        <v>1930</v>
      </c>
      <c r="V810" t="s">
        <v>1402</v>
      </c>
      <c r="W810" t="s">
        <v>1403</v>
      </c>
    </row>
    <row r="811" spans="2:23" x14ac:dyDescent="0.35">
      <c r="B811" s="71"/>
      <c r="C811" s="404">
        <v>647300</v>
      </c>
      <c r="E811" t="s">
        <v>1892</v>
      </c>
      <c r="F811" t="s">
        <v>1974</v>
      </c>
      <c r="G811" t="s">
        <v>1904</v>
      </c>
      <c r="H811" t="s">
        <v>69</v>
      </c>
      <c r="I811" s="426" t="s">
        <v>3265</v>
      </c>
      <c r="K811" t="s">
        <v>1892</v>
      </c>
      <c r="L811" s="439" t="s">
        <v>1974</v>
      </c>
      <c r="M811" t="s">
        <v>3155</v>
      </c>
      <c r="N811" t="s">
        <v>3338</v>
      </c>
      <c r="O811" t="s">
        <v>1928</v>
      </c>
      <c r="P811" t="s">
        <v>1928</v>
      </c>
      <c r="Q811" t="s">
        <v>1905</v>
      </c>
      <c r="R811" t="s">
        <v>1897</v>
      </c>
      <c r="T811" t="s">
        <v>1929</v>
      </c>
      <c r="U811" t="s">
        <v>1930</v>
      </c>
      <c r="V811" t="s">
        <v>1402</v>
      </c>
      <c r="W811" t="s">
        <v>1403</v>
      </c>
    </row>
    <row r="812" spans="2:23" x14ac:dyDescent="0.35">
      <c r="B812" s="71"/>
      <c r="C812" s="404">
        <v>648100</v>
      </c>
      <c r="E812" t="s">
        <v>1892</v>
      </c>
      <c r="F812" t="s">
        <v>3101</v>
      </c>
      <c r="G812" t="s">
        <v>1894</v>
      </c>
      <c r="H812" t="s">
        <v>69</v>
      </c>
      <c r="I812" t="s">
        <v>3102</v>
      </c>
      <c r="K812" t="s">
        <v>1892</v>
      </c>
      <c r="L812" t="s">
        <v>2540</v>
      </c>
      <c r="M812" t="s">
        <v>1895</v>
      </c>
      <c r="N812" s="130" t="s">
        <v>3363</v>
      </c>
      <c r="O812" s="130" t="s">
        <v>2006</v>
      </c>
      <c r="P812" t="s">
        <v>1896</v>
      </c>
      <c r="Q812" t="s">
        <v>1894</v>
      </c>
      <c r="R812" t="s">
        <v>1897</v>
      </c>
      <c r="T812" t="s">
        <v>2543</v>
      </c>
      <c r="U812" s="424" t="s">
        <v>2540</v>
      </c>
      <c r="V812" s="424" t="s">
        <v>3106</v>
      </c>
      <c r="W812" s="424" t="s">
        <v>2544</v>
      </c>
    </row>
    <row r="813" spans="2:23" x14ac:dyDescent="0.35">
      <c r="B813" s="71"/>
      <c r="C813" s="404">
        <v>648150</v>
      </c>
      <c r="E813" t="s">
        <v>1892</v>
      </c>
      <c r="F813" t="s">
        <v>3101</v>
      </c>
      <c r="G813" t="s">
        <v>1912</v>
      </c>
      <c r="H813" t="s">
        <v>69</v>
      </c>
      <c r="I813" t="s">
        <v>3103</v>
      </c>
      <c r="K813" t="s">
        <v>1892</v>
      </c>
      <c r="L813" t="s">
        <v>2540</v>
      </c>
      <c r="M813" t="s">
        <v>1895</v>
      </c>
      <c r="N813" s="130" t="s">
        <v>3363</v>
      </c>
      <c r="O813" s="130" t="s">
        <v>2006</v>
      </c>
      <c r="P813" t="s">
        <v>1896</v>
      </c>
      <c r="Q813" t="s">
        <v>1894</v>
      </c>
      <c r="R813" t="s">
        <v>1897</v>
      </c>
      <c r="T813" t="s">
        <v>2543</v>
      </c>
      <c r="U813" s="424" t="s">
        <v>2540</v>
      </c>
      <c r="V813" s="424" t="s">
        <v>3106</v>
      </c>
      <c r="W813" s="424" t="s">
        <v>2544</v>
      </c>
    </row>
    <row r="814" spans="2:23" x14ac:dyDescent="0.35">
      <c r="B814" s="71"/>
      <c r="C814" s="404">
        <v>648200</v>
      </c>
      <c r="E814" t="s">
        <v>1892</v>
      </c>
      <c r="F814" t="s">
        <v>3101</v>
      </c>
      <c r="G814" t="s">
        <v>1902</v>
      </c>
      <c r="H814" t="s">
        <v>69</v>
      </c>
      <c r="I814" t="s">
        <v>3104</v>
      </c>
      <c r="K814" t="s">
        <v>1892</v>
      </c>
      <c r="L814" t="s">
        <v>2540</v>
      </c>
      <c r="M814" t="s">
        <v>1895</v>
      </c>
      <c r="N814" s="130" t="s">
        <v>3363</v>
      </c>
      <c r="O814" s="130" t="s">
        <v>2006</v>
      </c>
      <c r="P814" t="s">
        <v>1896</v>
      </c>
      <c r="Q814" t="s">
        <v>1903</v>
      </c>
      <c r="R814" t="s">
        <v>1897</v>
      </c>
      <c r="T814" t="s">
        <v>2543</v>
      </c>
      <c r="U814" s="424" t="s">
        <v>2540</v>
      </c>
      <c r="V814" s="424" t="s">
        <v>3106</v>
      </c>
      <c r="W814" s="424" t="s">
        <v>2544</v>
      </c>
    </row>
    <row r="815" spans="2:23" x14ac:dyDescent="0.35">
      <c r="B815" s="71"/>
      <c r="C815" s="404">
        <v>648300</v>
      </c>
      <c r="E815" t="s">
        <v>1892</v>
      </c>
      <c r="F815" t="s">
        <v>3101</v>
      </c>
      <c r="G815" t="s">
        <v>1904</v>
      </c>
      <c r="H815" t="s">
        <v>69</v>
      </c>
      <c r="I815" t="s">
        <v>3105</v>
      </c>
      <c r="K815" t="s">
        <v>1892</v>
      </c>
      <c r="L815" t="s">
        <v>2540</v>
      </c>
      <c r="M815" t="s">
        <v>1895</v>
      </c>
      <c r="N815" s="130" t="s">
        <v>3363</v>
      </c>
      <c r="O815" s="130" t="s">
        <v>2006</v>
      </c>
      <c r="P815" t="s">
        <v>1896</v>
      </c>
      <c r="Q815" t="s">
        <v>1905</v>
      </c>
      <c r="R815" t="s">
        <v>1897</v>
      </c>
      <c r="T815" t="s">
        <v>2543</v>
      </c>
      <c r="U815" s="424" t="s">
        <v>2540</v>
      </c>
      <c r="V815" s="424" t="s">
        <v>3106</v>
      </c>
      <c r="W815" s="424" t="s">
        <v>2544</v>
      </c>
    </row>
    <row r="816" spans="2:23" x14ac:dyDescent="0.35">
      <c r="B816" s="71"/>
      <c r="C816" s="404">
        <v>649300</v>
      </c>
      <c r="E816" t="s">
        <v>1892</v>
      </c>
      <c r="F816" t="s">
        <v>1975</v>
      </c>
      <c r="G816" t="s">
        <v>1976</v>
      </c>
      <c r="H816" t="s">
        <v>69</v>
      </c>
      <c r="I816" t="s">
        <v>1977</v>
      </c>
      <c r="K816" t="s">
        <v>1892</v>
      </c>
      <c r="L816" t="s">
        <v>1975</v>
      </c>
      <c r="M816" t="s">
        <v>3155</v>
      </c>
      <c r="N816" t="s">
        <v>3338</v>
      </c>
      <c r="O816" t="s">
        <v>1928</v>
      </c>
      <c r="P816" t="s">
        <v>1928</v>
      </c>
      <c r="Q816" t="s">
        <v>1905</v>
      </c>
      <c r="R816" t="s">
        <v>1897</v>
      </c>
      <c r="T816" t="s">
        <v>1929</v>
      </c>
      <c r="U816" t="s">
        <v>1930</v>
      </c>
      <c r="V816" t="s">
        <v>1402</v>
      </c>
      <c r="W816" t="s">
        <v>1403</v>
      </c>
    </row>
    <row r="817" spans="2:23" x14ac:dyDescent="0.35">
      <c r="B817" s="71"/>
      <c r="C817" s="437">
        <v>649350</v>
      </c>
      <c r="D817" s="130"/>
      <c r="E817" s="130" t="s">
        <v>1892</v>
      </c>
      <c r="F817" s="130" t="s">
        <v>1975</v>
      </c>
      <c r="G817" s="430" t="s">
        <v>3231</v>
      </c>
      <c r="H817" s="130" t="s">
        <v>69</v>
      </c>
      <c r="I817" s="426" t="s">
        <v>3169</v>
      </c>
      <c r="J817" s="130"/>
      <c r="K817" s="130" t="s">
        <v>1892</v>
      </c>
      <c r="L817" s="130" t="s">
        <v>1975</v>
      </c>
      <c r="M817" s="130" t="s">
        <v>3155</v>
      </c>
      <c r="N817" s="130" t="s">
        <v>3338</v>
      </c>
      <c r="O817" s="130" t="s">
        <v>1928</v>
      </c>
      <c r="P817" s="130" t="s">
        <v>1928</v>
      </c>
      <c r="Q817" s="130" t="s">
        <v>1905</v>
      </c>
      <c r="R817" s="130" t="s">
        <v>1897</v>
      </c>
      <c r="S817" s="130"/>
      <c r="T817" s="429" t="s">
        <v>2080</v>
      </c>
      <c r="U817" s="431" t="s">
        <v>1930</v>
      </c>
      <c r="V817" s="130" t="s">
        <v>2081</v>
      </c>
      <c r="W817" s="428" t="s">
        <v>2077</v>
      </c>
    </row>
    <row r="818" spans="2:23" x14ac:dyDescent="0.35">
      <c r="B818" s="71"/>
      <c r="C818" s="404">
        <v>650400</v>
      </c>
      <c r="E818" t="s">
        <v>1892</v>
      </c>
      <c r="F818" t="s">
        <v>1978</v>
      </c>
      <c r="G818" t="s">
        <v>1979</v>
      </c>
      <c r="H818" t="s">
        <v>69</v>
      </c>
      <c r="I818" t="s">
        <v>1980</v>
      </c>
      <c r="K818" t="s">
        <v>1892</v>
      </c>
      <c r="L818" t="s">
        <v>1978</v>
      </c>
      <c r="M818" t="s">
        <v>1895</v>
      </c>
      <c r="N818" t="s">
        <v>3338</v>
      </c>
      <c r="O818" t="s">
        <v>2006</v>
      </c>
      <c r="P818" t="s">
        <v>1896</v>
      </c>
      <c r="Q818" t="s">
        <v>1981</v>
      </c>
      <c r="R818" t="s">
        <v>1897</v>
      </c>
      <c r="T818" t="s">
        <v>1898</v>
      </c>
      <c r="U818" t="s">
        <v>1899</v>
      </c>
      <c r="V818" t="s">
        <v>1900</v>
      </c>
      <c r="W818" t="s">
        <v>1901</v>
      </c>
    </row>
    <row r="819" spans="2:23" x14ac:dyDescent="0.35">
      <c r="B819" s="71"/>
      <c r="C819" s="404">
        <v>650410</v>
      </c>
      <c r="E819" t="s">
        <v>1892</v>
      </c>
      <c r="F819" t="s">
        <v>1978</v>
      </c>
      <c r="G819" t="s">
        <v>1982</v>
      </c>
      <c r="H819" t="s">
        <v>69</v>
      </c>
      <c r="I819" t="s">
        <v>1983</v>
      </c>
      <c r="K819" t="s">
        <v>1892</v>
      </c>
      <c r="L819" t="s">
        <v>1978</v>
      </c>
      <c r="M819" t="s">
        <v>1895</v>
      </c>
      <c r="N819" t="s">
        <v>3338</v>
      </c>
      <c r="O819" t="s">
        <v>2006</v>
      </c>
      <c r="P819" t="s">
        <v>1896</v>
      </c>
      <c r="Q819" t="s">
        <v>1981</v>
      </c>
      <c r="R819" t="s">
        <v>1897</v>
      </c>
      <c r="T819" t="s">
        <v>1898</v>
      </c>
      <c r="U819" t="s">
        <v>1899</v>
      </c>
      <c r="V819" t="s">
        <v>1900</v>
      </c>
      <c r="W819" t="s">
        <v>1901</v>
      </c>
    </row>
    <row r="820" spans="2:23" x14ac:dyDescent="0.35">
      <c r="B820" s="71"/>
      <c r="C820" s="404">
        <v>650420</v>
      </c>
      <c r="E820" t="s">
        <v>1892</v>
      </c>
      <c r="F820" t="s">
        <v>1978</v>
      </c>
      <c r="G820" t="s">
        <v>1984</v>
      </c>
      <c r="H820" t="s">
        <v>69</v>
      </c>
      <c r="I820" t="s">
        <v>1985</v>
      </c>
      <c r="K820" t="s">
        <v>1892</v>
      </c>
      <c r="L820" t="s">
        <v>1978</v>
      </c>
      <c r="M820" t="s">
        <v>1895</v>
      </c>
      <c r="N820" t="s">
        <v>3338</v>
      </c>
      <c r="O820" t="s">
        <v>2006</v>
      </c>
      <c r="P820" t="s">
        <v>1896</v>
      </c>
      <c r="Q820" t="s">
        <v>1981</v>
      </c>
      <c r="R820" t="s">
        <v>1897</v>
      </c>
      <c r="T820" t="s">
        <v>1898</v>
      </c>
      <c r="U820" t="s">
        <v>1899</v>
      </c>
      <c r="V820" t="s">
        <v>1900</v>
      </c>
      <c r="W820" t="s">
        <v>1901</v>
      </c>
    </row>
    <row r="821" spans="2:23" x14ac:dyDescent="0.35">
      <c r="B821" s="71"/>
      <c r="C821" s="404">
        <v>650450</v>
      </c>
      <c r="E821" t="s">
        <v>1892</v>
      </c>
      <c r="F821" t="s">
        <v>1978</v>
      </c>
      <c r="G821" t="s">
        <v>1986</v>
      </c>
      <c r="H821" t="s">
        <v>69</v>
      </c>
      <c r="I821" t="s">
        <v>1987</v>
      </c>
      <c r="K821" t="s">
        <v>1892</v>
      </c>
      <c r="L821" t="s">
        <v>1978</v>
      </c>
      <c r="M821" t="s">
        <v>1895</v>
      </c>
      <c r="N821" t="s">
        <v>3338</v>
      </c>
      <c r="O821" t="s">
        <v>2006</v>
      </c>
      <c r="P821" t="s">
        <v>1896</v>
      </c>
      <c r="Q821" t="s">
        <v>1981</v>
      </c>
      <c r="R821" t="s">
        <v>1897</v>
      </c>
      <c r="T821" t="s">
        <v>1898</v>
      </c>
      <c r="U821" t="s">
        <v>1899</v>
      </c>
      <c r="V821" t="s">
        <v>1900</v>
      </c>
      <c r="W821" t="s">
        <v>1901</v>
      </c>
    </row>
    <row r="822" spans="2:23" x14ac:dyDescent="0.35">
      <c r="B822" s="71"/>
      <c r="C822" s="404">
        <v>650460</v>
      </c>
      <c r="E822" t="s">
        <v>1892</v>
      </c>
      <c r="F822" t="s">
        <v>1978</v>
      </c>
      <c r="G822" t="s">
        <v>1988</v>
      </c>
      <c r="H822" t="s">
        <v>69</v>
      </c>
      <c r="I822" t="s">
        <v>1989</v>
      </c>
      <c r="K822" t="s">
        <v>1892</v>
      </c>
      <c r="L822" t="s">
        <v>1978</v>
      </c>
      <c r="M822" t="s">
        <v>1895</v>
      </c>
      <c r="N822" t="s">
        <v>3338</v>
      </c>
      <c r="O822" t="s">
        <v>2006</v>
      </c>
      <c r="P822" t="s">
        <v>1896</v>
      </c>
      <c r="Q822" t="s">
        <v>1981</v>
      </c>
      <c r="R822" t="s">
        <v>1897</v>
      </c>
      <c r="T822" t="s">
        <v>1898</v>
      </c>
      <c r="U822" t="s">
        <v>1899</v>
      </c>
      <c r="V822" t="s">
        <v>1900</v>
      </c>
      <c r="W822" t="s">
        <v>1901</v>
      </c>
    </row>
    <row r="823" spans="2:23" x14ac:dyDescent="0.35">
      <c r="B823" s="71"/>
      <c r="C823" s="404">
        <v>650470</v>
      </c>
      <c r="E823" t="s">
        <v>1892</v>
      </c>
      <c r="F823" t="s">
        <v>1978</v>
      </c>
      <c r="G823" t="s">
        <v>1990</v>
      </c>
      <c r="H823" t="s">
        <v>69</v>
      </c>
      <c r="I823" t="s">
        <v>1991</v>
      </c>
      <c r="K823" t="s">
        <v>1892</v>
      </c>
      <c r="L823" t="s">
        <v>1978</v>
      </c>
      <c r="M823" t="s">
        <v>1895</v>
      </c>
      <c r="N823" t="s">
        <v>3338</v>
      </c>
      <c r="O823" t="s">
        <v>2006</v>
      </c>
      <c r="P823" t="s">
        <v>1896</v>
      </c>
      <c r="Q823" t="s">
        <v>1981</v>
      </c>
      <c r="R823" t="s">
        <v>1897</v>
      </c>
      <c r="T823" t="s">
        <v>1898</v>
      </c>
      <c r="U823" t="s">
        <v>1899</v>
      </c>
      <c r="V823" t="s">
        <v>1900</v>
      </c>
      <c r="W823" t="s">
        <v>1901</v>
      </c>
    </row>
    <row r="824" spans="2:23" x14ac:dyDescent="0.35">
      <c r="B824" s="71"/>
      <c r="C824" s="404">
        <v>650500</v>
      </c>
      <c r="E824" t="s">
        <v>1892</v>
      </c>
      <c r="F824" t="s">
        <v>1978</v>
      </c>
      <c r="G824" t="s">
        <v>1992</v>
      </c>
      <c r="H824" t="s">
        <v>69</v>
      </c>
      <c r="I824" t="s">
        <v>1993</v>
      </c>
      <c r="K824" t="s">
        <v>1892</v>
      </c>
      <c r="L824" t="s">
        <v>1978</v>
      </c>
      <c r="M824" t="s">
        <v>1895</v>
      </c>
      <c r="N824" t="s">
        <v>3338</v>
      </c>
      <c r="O824" t="s">
        <v>2006</v>
      </c>
      <c r="P824" t="s">
        <v>1896</v>
      </c>
      <c r="Q824" t="s">
        <v>1981</v>
      </c>
      <c r="R824" t="s">
        <v>1897</v>
      </c>
      <c r="T824" t="s">
        <v>1898</v>
      </c>
      <c r="U824" t="s">
        <v>1899</v>
      </c>
      <c r="V824" t="s">
        <v>1900</v>
      </c>
      <c r="W824" t="s">
        <v>1901</v>
      </c>
    </row>
    <row r="825" spans="2:23" x14ac:dyDescent="0.35">
      <c r="B825" s="71"/>
      <c r="C825" s="404">
        <v>650510</v>
      </c>
      <c r="E825" t="s">
        <v>1892</v>
      </c>
      <c r="F825" t="s">
        <v>1978</v>
      </c>
      <c r="G825" t="s">
        <v>1994</v>
      </c>
      <c r="H825" t="s">
        <v>69</v>
      </c>
      <c r="I825" t="s">
        <v>1995</v>
      </c>
      <c r="K825" t="s">
        <v>1892</v>
      </c>
      <c r="L825" t="s">
        <v>1978</v>
      </c>
      <c r="M825" t="s">
        <v>1895</v>
      </c>
      <c r="N825" t="s">
        <v>3338</v>
      </c>
      <c r="O825" t="s">
        <v>2006</v>
      </c>
      <c r="P825" t="s">
        <v>1896</v>
      </c>
      <c r="Q825" t="s">
        <v>1981</v>
      </c>
      <c r="R825" t="s">
        <v>1897</v>
      </c>
      <c r="T825" t="s">
        <v>1898</v>
      </c>
      <c r="U825" t="s">
        <v>1899</v>
      </c>
      <c r="V825" t="s">
        <v>1900</v>
      </c>
      <c r="W825" t="s">
        <v>1901</v>
      </c>
    </row>
    <row r="826" spans="2:23" x14ac:dyDescent="0.35">
      <c r="B826" s="71"/>
      <c r="C826" s="404">
        <v>650520</v>
      </c>
      <c r="E826" t="s">
        <v>1892</v>
      </c>
      <c r="F826" t="s">
        <v>1978</v>
      </c>
      <c r="G826" t="s">
        <v>1996</v>
      </c>
      <c r="H826" t="s">
        <v>69</v>
      </c>
      <c r="I826" t="s">
        <v>1997</v>
      </c>
      <c r="K826" t="s">
        <v>1892</v>
      </c>
      <c r="L826" t="s">
        <v>1978</v>
      </c>
      <c r="M826" t="s">
        <v>1895</v>
      </c>
      <c r="N826" t="s">
        <v>3338</v>
      </c>
      <c r="O826" t="s">
        <v>2006</v>
      </c>
      <c r="P826" t="s">
        <v>1896</v>
      </c>
      <c r="Q826" t="s">
        <v>1981</v>
      </c>
      <c r="R826" t="s">
        <v>1897</v>
      </c>
      <c r="T826" t="s">
        <v>1898</v>
      </c>
      <c r="U826" t="s">
        <v>1899</v>
      </c>
      <c r="V826" t="s">
        <v>1900</v>
      </c>
      <c r="W826" t="s">
        <v>1901</v>
      </c>
    </row>
    <row r="827" spans="2:23" x14ac:dyDescent="0.35">
      <c r="B827" s="71"/>
      <c r="C827" s="404">
        <v>650550</v>
      </c>
      <c r="E827" t="s">
        <v>1892</v>
      </c>
      <c r="F827" t="s">
        <v>1978</v>
      </c>
      <c r="G827" t="s">
        <v>1998</v>
      </c>
      <c r="H827" t="s">
        <v>69</v>
      </c>
      <c r="I827" t="s">
        <v>1999</v>
      </c>
      <c r="K827" t="s">
        <v>1892</v>
      </c>
      <c r="L827" t="s">
        <v>1978</v>
      </c>
      <c r="M827" t="s">
        <v>3155</v>
      </c>
      <c r="N827" t="s">
        <v>3338</v>
      </c>
      <c r="O827" t="s">
        <v>1928</v>
      </c>
      <c r="P827" t="s">
        <v>1928</v>
      </c>
      <c r="Q827" t="s">
        <v>1981</v>
      </c>
      <c r="R827" t="s">
        <v>1897</v>
      </c>
      <c r="T827" t="s">
        <v>1929</v>
      </c>
      <c r="U827" t="s">
        <v>1930</v>
      </c>
      <c r="V827" t="s">
        <v>1402</v>
      </c>
      <c r="W827" t="s">
        <v>1403</v>
      </c>
    </row>
    <row r="828" spans="2:23" x14ac:dyDescent="0.35">
      <c r="B828" s="71"/>
      <c r="C828" s="404">
        <v>650560</v>
      </c>
      <c r="E828" t="s">
        <v>1892</v>
      </c>
      <c r="F828" t="s">
        <v>1978</v>
      </c>
      <c r="G828" t="s">
        <v>2000</v>
      </c>
      <c r="H828" t="s">
        <v>69</v>
      </c>
      <c r="I828" t="s">
        <v>2001</v>
      </c>
      <c r="K828" t="s">
        <v>1892</v>
      </c>
      <c r="L828" t="s">
        <v>1978</v>
      </c>
      <c r="M828" t="s">
        <v>3155</v>
      </c>
      <c r="N828" t="s">
        <v>3338</v>
      </c>
      <c r="O828" t="s">
        <v>1928</v>
      </c>
      <c r="P828" t="s">
        <v>1928</v>
      </c>
      <c r="Q828" t="s">
        <v>1981</v>
      </c>
      <c r="R828" t="s">
        <v>1897</v>
      </c>
      <c r="T828" t="s">
        <v>1929</v>
      </c>
      <c r="U828" t="s">
        <v>1930</v>
      </c>
      <c r="V828" t="s">
        <v>1402</v>
      </c>
      <c r="W828" t="s">
        <v>1403</v>
      </c>
    </row>
    <row r="829" spans="2:23" x14ac:dyDescent="0.35">
      <c r="B829" s="71"/>
      <c r="C829" s="404">
        <v>650570</v>
      </c>
      <c r="E829" t="s">
        <v>1892</v>
      </c>
      <c r="F829" t="s">
        <v>1978</v>
      </c>
      <c r="G829" t="s">
        <v>2002</v>
      </c>
      <c r="H829" t="s">
        <v>69</v>
      </c>
      <c r="I829" t="s">
        <v>2003</v>
      </c>
      <c r="K829" t="s">
        <v>1892</v>
      </c>
      <c r="L829" t="s">
        <v>1978</v>
      </c>
      <c r="M829" t="s">
        <v>3155</v>
      </c>
      <c r="N829" t="s">
        <v>3338</v>
      </c>
      <c r="O829" t="s">
        <v>1928</v>
      </c>
      <c r="P829" t="s">
        <v>1928</v>
      </c>
      <c r="Q829" t="s">
        <v>1981</v>
      </c>
      <c r="R829" t="s">
        <v>1897</v>
      </c>
      <c r="T829" t="s">
        <v>1929</v>
      </c>
      <c r="U829" t="s">
        <v>1930</v>
      </c>
      <c r="V829" t="s">
        <v>1402</v>
      </c>
      <c r="W829" t="s">
        <v>1403</v>
      </c>
    </row>
    <row r="830" spans="2:23" x14ac:dyDescent="0.35">
      <c r="B830" s="71"/>
      <c r="C830" s="404">
        <v>655100</v>
      </c>
      <c r="E830" t="s">
        <v>1892</v>
      </c>
      <c r="F830" t="s">
        <v>2004</v>
      </c>
      <c r="G830" t="s">
        <v>1894</v>
      </c>
      <c r="H830" t="s">
        <v>69</v>
      </c>
      <c r="I830" t="s">
        <v>2005</v>
      </c>
      <c r="K830" t="s">
        <v>2006</v>
      </c>
      <c r="L830" t="s">
        <v>2004</v>
      </c>
      <c r="M830" t="s">
        <v>1895</v>
      </c>
      <c r="N830" t="s">
        <v>44</v>
      </c>
      <c r="O830" t="s">
        <v>2007</v>
      </c>
      <c r="P830" t="s">
        <v>1896</v>
      </c>
      <c r="Q830" t="s">
        <v>1894</v>
      </c>
      <c r="R830" t="s">
        <v>1808</v>
      </c>
      <c r="T830" t="s">
        <v>2008</v>
      </c>
      <c r="U830" t="s">
        <v>2009</v>
      </c>
      <c r="V830" t="s">
        <v>2009</v>
      </c>
      <c r="W830" t="s">
        <v>2010</v>
      </c>
    </row>
    <row r="831" spans="2:23" x14ac:dyDescent="0.35">
      <c r="B831" s="71"/>
      <c r="C831" s="404">
        <v>655150</v>
      </c>
      <c r="E831" t="s">
        <v>1892</v>
      </c>
      <c r="F831" t="s">
        <v>2004</v>
      </c>
      <c r="G831" t="s">
        <v>1912</v>
      </c>
      <c r="H831" t="s">
        <v>69</v>
      </c>
      <c r="I831" t="s">
        <v>2011</v>
      </c>
      <c r="K831" t="s">
        <v>2006</v>
      </c>
      <c r="L831" t="s">
        <v>2004</v>
      </c>
      <c r="M831" t="s">
        <v>1895</v>
      </c>
      <c r="N831" t="s">
        <v>44</v>
      </c>
      <c r="O831" t="s">
        <v>2007</v>
      </c>
      <c r="P831" t="s">
        <v>1896</v>
      </c>
      <c r="Q831" t="s">
        <v>1894</v>
      </c>
      <c r="R831" t="s">
        <v>1808</v>
      </c>
      <c r="T831" t="s">
        <v>2008</v>
      </c>
      <c r="U831" t="s">
        <v>2009</v>
      </c>
      <c r="V831" t="s">
        <v>2009</v>
      </c>
      <c r="W831" t="s">
        <v>2010</v>
      </c>
    </row>
    <row r="832" spans="2:23" x14ac:dyDescent="0.35">
      <c r="B832" s="71"/>
      <c r="C832" s="404">
        <v>655200</v>
      </c>
      <c r="E832" t="s">
        <v>1892</v>
      </c>
      <c r="F832" t="s">
        <v>2004</v>
      </c>
      <c r="G832" t="s">
        <v>1902</v>
      </c>
      <c r="H832" t="s">
        <v>69</v>
      </c>
      <c r="I832" t="s">
        <v>2012</v>
      </c>
      <c r="K832" t="s">
        <v>2006</v>
      </c>
      <c r="L832" t="s">
        <v>2004</v>
      </c>
      <c r="M832" t="s">
        <v>1895</v>
      </c>
      <c r="N832" t="s">
        <v>44</v>
      </c>
      <c r="O832" t="s">
        <v>2007</v>
      </c>
      <c r="P832" t="s">
        <v>1896</v>
      </c>
      <c r="Q832" t="s">
        <v>1903</v>
      </c>
      <c r="R832" t="s">
        <v>1808</v>
      </c>
      <c r="T832" t="s">
        <v>2008</v>
      </c>
      <c r="U832" t="s">
        <v>2009</v>
      </c>
      <c r="V832" t="s">
        <v>2009</v>
      </c>
      <c r="W832" t="s">
        <v>2010</v>
      </c>
    </row>
    <row r="833" spans="2:23" x14ac:dyDescent="0.35">
      <c r="B833" s="71"/>
      <c r="C833" s="404">
        <v>655300</v>
      </c>
      <c r="E833" t="s">
        <v>1892</v>
      </c>
      <c r="F833" t="s">
        <v>2004</v>
      </c>
      <c r="G833" t="s">
        <v>1904</v>
      </c>
      <c r="H833" t="s">
        <v>69</v>
      </c>
      <c r="I833" t="s">
        <v>2013</v>
      </c>
      <c r="K833" t="s">
        <v>2006</v>
      </c>
      <c r="L833" t="s">
        <v>2004</v>
      </c>
      <c r="M833" t="s">
        <v>1895</v>
      </c>
      <c r="N833" t="s">
        <v>44</v>
      </c>
      <c r="O833" t="s">
        <v>2007</v>
      </c>
      <c r="P833" t="s">
        <v>1896</v>
      </c>
      <c r="Q833" t="s">
        <v>1905</v>
      </c>
      <c r="R833" t="s">
        <v>1808</v>
      </c>
      <c r="T833" t="s">
        <v>2008</v>
      </c>
      <c r="U833" t="s">
        <v>2009</v>
      </c>
      <c r="V833" t="s">
        <v>2009</v>
      </c>
      <c r="W833" t="s">
        <v>2010</v>
      </c>
    </row>
    <row r="834" spans="2:23" x14ac:dyDescent="0.35">
      <c r="B834" s="71"/>
      <c r="C834" s="404">
        <v>655500</v>
      </c>
      <c r="E834" t="s">
        <v>1892</v>
      </c>
      <c r="F834" t="s">
        <v>2004</v>
      </c>
      <c r="G834" t="s">
        <v>2014</v>
      </c>
      <c r="H834" t="s">
        <v>69</v>
      </c>
      <c r="I834" t="s">
        <v>2015</v>
      </c>
      <c r="K834" t="s">
        <v>2006</v>
      </c>
      <c r="L834" t="s">
        <v>2004</v>
      </c>
      <c r="M834" t="s">
        <v>1895</v>
      </c>
      <c r="N834" t="s">
        <v>44</v>
      </c>
      <c r="O834" t="s">
        <v>2007</v>
      </c>
      <c r="P834" t="s">
        <v>1896</v>
      </c>
      <c r="Q834" t="s">
        <v>1981</v>
      </c>
      <c r="R834" t="s">
        <v>1808</v>
      </c>
      <c r="T834" t="s">
        <v>2008</v>
      </c>
      <c r="U834" t="s">
        <v>2009</v>
      </c>
      <c r="V834" t="s">
        <v>2009</v>
      </c>
      <c r="W834" t="s">
        <v>2010</v>
      </c>
    </row>
    <row r="835" spans="2:23" x14ac:dyDescent="0.35">
      <c r="B835" s="71"/>
      <c r="C835" s="404">
        <v>655550</v>
      </c>
      <c r="E835" t="s">
        <v>1892</v>
      </c>
      <c r="F835" t="s">
        <v>2004</v>
      </c>
      <c r="G835" t="s">
        <v>2016</v>
      </c>
      <c r="H835" t="s">
        <v>69</v>
      </c>
      <c r="I835" t="s">
        <v>2017</v>
      </c>
      <c r="K835" t="s">
        <v>2006</v>
      </c>
      <c r="L835" t="s">
        <v>2004</v>
      </c>
      <c r="M835" t="s">
        <v>1895</v>
      </c>
      <c r="N835" t="s">
        <v>44</v>
      </c>
      <c r="O835" t="s">
        <v>2007</v>
      </c>
      <c r="P835" t="s">
        <v>1896</v>
      </c>
      <c r="Q835" t="s">
        <v>2018</v>
      </c>
      <c r="R835" t="s">
        <v>1808</v>
      </c>
      <c r="T835" t="s">
        <v>2008</v>
      </c>
      <c r="U835" t="s">
        <v>2009</v>
      </c>
      <c r="V835" t="s">
        <v>2009</v>
      </c>
      <c r="W835" t="s">
        <v>2010</v>
      </c>
    </row>
    <row r="836" spans="2:23" x14ac:dyDescent="0.35">
      <c r="B836" s="71"/>
      <c r="C836" s="404">
        <v>656100</v>
      </c>
      <c r="E836" t="s">
        <v>1892</v>
      </c>
      <c r="F836" t="s">
        <v>2019</v>
      </c>
      <c r="G836" t="s">
        <v>1894</v>
      </c>
      <c r="H836" t="s">
        <v>69</v>
      </c>
      <c r="I836" t="s">
        <v>2020</v>
      </c>
      <c r="K836" t="s">
        <v>2006</v>
      </c>
      <c r="L836" t="s">
        <v>2019</v>
      </c>
      <c r="M836" t="s">
        <v>3155</v>
      </c>
      <c r="N836" t="s">
        <v>44</v>
      </c>
      <c r="O836" t="s">
        <v>2021</v>
      </c>
      <c r="P836" t="s">
        <v>1928</v>
      </c>
      <c r="Q836" t="s">
        <v>1894</v>
      </c>
      <c r="R836" t="s">
        <v>1808</v>
      </c>
      <c r="T836" t="s">
        <v>2022</v>
      </c>
      <c r="U836" t="s">
        <v>2009</v>
      </c>
      <c r="V836" t="s">
        <v>2009</v>
      </c>
      <c r="W836" t="s">
        <v>2023</v>
      </c>
    </row>
    <row r="837" spans="2:23" x14ac:dyDescent="0.35">
      <c r="B837" s="71"/>
      <c r="C837" s="404">
        <v>656150</v>
      </c>
      <c r="E837" t="s">
        <v>1892</v>
      </c>
      <c r="F837" t="s">
        <v>2019</v>
      </c>
      <c r="G837" t="s">
        <v>1912</v>
      </c>
      <c r="H837" t="s">
        <v>69</v>
      </c>
      <c r="I837" t="s">
        <v>2024</v>
      </c>
      <c r="K837" t="s">
        <v>2006</v>
      </c>
      <c r="L837" t="s">
        <v>2019</v>
      </c>
      <c r="M837" t="s">
        <v>3155</v>
      </c>
      <c r="N837" t="s">
        <v>44</v>
      </c>
      <c r="O837" t="s">
        <v>2021</v>
      </c>
      <c r="P837" t="s">
        <v>1928</v>
      </c>
      <c r="Q837" t="s">
        <v>1903</v>
      </c>
      <c r="R837" t="s">
        <v>1808</v>
      </c>
      <c r="T837" t="s">
        <v>2022</v>
      </c>
      <c r="U837" t="s">
        <v>2009</v>
      </c>
      <c r="V837" t="s">
        <v>2009</v>
      </c>
      <c r="W837" t="s">
        <v>2023</v>
      </c>
    </row>
    <row r="838" spans="2:23" x14ac:dyDescent="0.35">
      <c r="B838" s="71"/>
      <c r="C838" s="404">
        <v>656200</v>
      </c>
      <c r="E838" t="s">
        <v>1892</v>
      </c>
      <c r="F838" t="s">
        <v>2019</v>
      </c>
      <c r="G838" t="s">
        <v>1902</v>
      </c>
      <c r="H838" t="s">
        <v>69</v>
      </c>
      <c r="I838" t="s">
        <v>2025</v>
      </c>
      <c r="K838" t="s">
        <v>2006</v>
      </c>
      <c r="L838" t="s">
        <v>2019</v>
      </c>
      <c r="M838" t="s">
        <v>3155</v>
      </c>
      <c r="N838" t="s">
        <v>44</v>
      </c>
      <c r="O838" t="s">
        <v>2021</v>
      </c>
      <c r="P838" t="s">
        <v>1928</v>
      </c>
      <c r="Q838" t="s">
        <v>1903</v>
      </c>
      <c r="R838" t="s">
        <v>1808</v>
      </c>
      <c r="T838" t="s">
        <v>2022</v>
      </c>
      <c r="U838" t="s">
        <v>2009</v>
      </c>
      <c r="V838" t="s">
        <v>2009</v>
      </c>
      <c r="W838" t="s">
        <v>2023</v>
      </c>
    </row>
    <row r="839" spans="2:23" x14ac:dyDescent="0.35">
      <c r="B839" s="71"/>
      <c r="C839" s="404">
        <v>656300</v>
      </c>
      <c r="E839" t="s">
        <v>1892</v>
      </c>
      <c r="F839" t="s">
        <v>2019</v>
      </c>
      <c r="G839" t="s">
        <v>1904</v>
      </c>
      <c r="H839" t="s">
        <v>69</v>
      </c>
      <c r="I839" t="s">
        <v>2026</v>
      </c>
      <c r="K839" t="s">
        <v>2006</v>
      </c>
      <c r="L839" t="s">
        <v>2019</v>
      </c>
      <c r="M839" t="s">
        <v>3155</v>
      </c>
      <c r="N839" t="s">
        <v>44</v>
      </c>
      <c r="O839" t="s">
        <v>2021</v>
      </c>
      <c r="P839" t="s">
        <v>1928</v>
      </c>
      <c r="Q839" t="s">
        <v>1905</v>
      </c>
      <c r="R839" t="s">
        <v>1808</v>
      </c>
      <c r="T839" t="s">
        <v>2022</v>
      </c>
      <c r="U839" t="s">
        <v>2009</v>
      </c>
      <c r="V839" t="s">
        <v>2009</v>
      </c>
      <c r="W839" t="s">
        <v>2023</v>
      </c>
    </row>
    <row r="840" spans="2:23" x14ac:dyDescent="0.35">
      <c r="B840" s="71"/>
      <c r="C840" s="404">
        <v>656520</v>
      </c>
      <c r="E840" t="s">
        <v>1892</v>
      </c>
      <c r="F840" t="s">
        <v>2019</v>
      </c>
      <c r="G840" t="s">
        <v>2027</v>
      </c>
      <c r="H840" t="s">
        <v>69</v>
      </c>
      <c r="I840" t="s">
        <v>2028</v>
      </c>
      <c r="K840" t="s">
        <v>2006</v>
      </c>
      <c r="L840" t="s">
        <v>2019</v>
      </c>
      <c r="M840" t="s">
        <v>3155</v>
      </c>
      <c r="N840" t="s">
        <v>44</v>
      </c>
      <c r="O840" t="s">
        <v>2021</v>
      </c>
      <c r="P840" t="s">
        <v>1928</v>
      </c>
      <c r="Q840" t="s">
        <v>1981</v>
      </c>
      <c r="R840" t="s">
        <v>1808</v>
      </c>
      <c r="T840" t="s">
        <v>2022</v>
      </c>
      <c r="U840" t="s">
        <v>2009</v>
      </c>
      <c r="V840" t="s">
        <v>2009</v>
      </c>
      <c r="W840" t="s">
        <v>2023</v>
      </c>
    </row>
    <row r="841" spans="2:23" x14ac:dyDescent="0.35">
      <c r="B841" s="71"/>
      <c r="C841" s="404">
        <v>656570</v>
      </c>
      <c r="E841" t="s">
        <v>1892</v>
      </c>
      <c r="F841" t="s">
        <v>2019</v>
      </c>
      <c r="G841" t="s">
        <v>2029</v>
      </c>
      <c r="H841" t="s">
        <v>69</v>
      </c>
      <c r="I841" t="s">
        <v>2030</v>
      </c>
      <c r="K841" t="s">
        <v>2006</v>
      </c>
      <c r="L841" t="s">
        <v>2019</v>
      </c>
      <c r="M841" t="s">
        <v>3155</v>
      </c>
      <c r="N841" t="s">
        <v>44</v>
      </c>
      <c r="O841" t="s">
        <v>2021</v>
      </c>
      <c r="P841" t="s">
        <v>1928</v>
      </c>
      <c r="Q841" t="s">
        <v>2018</v>
      </c>
      <c r="R841" t="s">
        <v>1808</v>
      </c>
      <c r="T841" t="s">
        <v>2022</v>
      </c>
      <c r="U841" t="s">
        <v>2009</v>
      </c>
      <c r="V841" t="s">
        <v>2009</v>
      </c>
      <c r="W841" t="s">
        <v>2023</v>
      </c>
    </row>
    <row r="842" spans="2:23" x14ac:dyDescent="0.35">
      <c r="B842" s="71"/>
      <c r="C842" s="404">
        <v>656600</v>
      </c>
      <c r="E842" t="s">
        <v>1892</v>
      </c>
      <c r="F842" t="s">
        <v>2019</v>
      </c>
      <c r="G842" t="s">
        <v>2031</v>
      </c>
      <c r="H842" t="s">
        <v>69</v>
      </c>
      <c r="I842" t="s">
        <v>2032</v>
      </c>
      <c r="K842" t="s">
        <v>2006</v>
      </c>
      <c r="L842" t="s">
        <v>2019</v>
      </c>
      <c r="M842" t="s">
        <v>3155</v>
      </c>
      <c r="N842" t="s">
        <v>44</v>
      </c>
      <c r="O842" t="s">
        <v>2021</v>
      </c>
      <c r="P842" t="s">
        <v>1928</v>
      </c>
      <c r="Q842" t="s">
        <v>2033</v>
      </c>
      <c r="R842" t="s">
        <v>1808</v>
      </c>
      <c r="T842" t="s">
        <v>2034</v>
      </c>
      <c r="U842" t="s">
        <v>2009</v>
      </c>
      <c r="V842" t="s">
        <v>2009</v>
      </c>
      <c r="W842" t="s">
        <v>2035</v>
      </c>
    </row>
    <row r="843" spans="2:23" x14ac:dyDescent="0.35">
      <c r="B843" s="71"/>
      <c r="C843" s="404">
        <v>656620</v>
      </c>
      <c r="E843" t="s">
        <v>1892</v>
      </c>
      <c r="F843" t="s">
        <v>2019</v>
      </c>
      <c r="G843" t="s">
        <v>2036</v>
      </c>
      <c r="H843" t="s">
        <v>69</v>
      </c>
      <c r="I843" t="s">
        <v>2037</v>
      </c>
      <c r="K843" t="s">
        <v>2006</v>
      </c>
      <c r="L843" t="s">
        <v>2019</v>
      </c>
      <c r="M843" t="s">
        <v>3155</v>
      </c>
      <c r="N843" t="s">
        <v>44</v>
      </c>
      <c r="O843" t="s">
        <v>2021</v>
      </c>
      <c r="P843" t="s">
        <v>1928</v>
      </c>
      <c r="Q843" t="s">
        <v>2033</v>
      </c>
      <c r="R843" t="s">
        <v>1808</v>
      </c>
      <c r="T843" t="s">
        <v>2034</v>
      </c>
      <c r="U843" t="s">
        <v>2009</v>
      </c>
      <c r="V843" t="s">
        <v>2009</v>
      </c>
      <c r="W843" t="s">
        <v>2035</v>
      </c>
    </row>
    <row r="844" spans="2:23" x14ac:dyDescent="0.35">
      <c r="B844" s="71"/>
      <c r="C844" s="404">
        <v>656650</v>
      </c>
      <c r="E844" t="s">
        <v>1892</v>
      </c>
      <c r="F844" t="s">
        <v>2019</v>
      </c>
      <c r="G844" t="s">
        <v>2038</v>
      </c>
      <c r="H844" t="s">
        <v>69</v>
      </c>
      <c r="I844" t="s">
        <v>2039</v>
      </c>
      <c r="K844" t="s">
        <v>2006</v>
      </c>
      <c r="L844" t="s">
        <v>2019</v>
      </c>
      <c r="M844" t="s">
        <v>3155</v>
      </c>
      <c r="N844" t="s">
        <v>44</v>
      </c>
      <c r="O844" t="s">
        <v>2021</v>
      </c>
      <c r="P844" t="s">
        <v>1928</v>
      </c>
      <c r="Q844" t="s">
        <v>2033</v>
      </c>
      <c r="R844" t="s">
        <v>1808</v>
      </c>
      <c r="T844" t="s">
        <v>2034</v>
      </c>
      <c r="U844" t="s">
        <v>2009</v>
      </c>
      <c r="V844" t="s">
        <v>2009</v>
      </c>
      <c r="W844" t="s">
        <v>2035</v>
      </c>
    </row>
    <row r="845" spans="2:23" x14ac:dyDescent="0.35">
      <c r="B845" s="71"/>
      <c r="C845" s="404">
        <v>656700</v>
      </c>
      <c r="E845" t="s">
        <v>1892</v>
      </c>
      <c r="F845" t="s">
        <v>2019</v>
      </c>
      <c r="G845" t="s">
        <v>2040</v>
      </c>
      <c r="H845" t="s">
        <v>69</v>
      </c>
      <c r="I845" t="s">
        <v>2041</v>
      </c>
      <c r="K845" t="s">
        <v>2006</v>
      </c>
      <c r="L845" t="s">
        <v>2019</v>
      </c>
      <c r="M845" t="s">
        <v>3155</v>
      </c>
      <c r="N845" t="s">
        <v>44</v>
      </c>
      <c r="O845" t="s">
        <v>2021</v>
      </c>
      <c r="P845" t="s">
        <v>1928</v>
      </c>
      <c r="Q845" t="s">
        <v>2033</v>
      </c>
      <c r="R845" t="s">
        <v>1808</v>
      </c>
      <c r="T845" t="s">
        <v>2034</v>
      </c>
      <c r="U845" t="s">
        <v>2009</v>
      </c>
      <c r="V845" t="s">
        <v>2009</v>
      </c>
      <c r="W845" t="s">
        <v>2035</v>
      </c>
    </row>
    <row r="846" spans="2:23" x14ac:dyDescent="0.35">
      <c r="B846" s="71"/>
      <c r="C846" s="404">
        <v>675100</v>
      </c>
      <c r="E846" t="s">
        <v>1892</v>
      </c>
      <c r="F846" t="s">
        <v>2042</v>
      </c>
      <c r="G846" t="s">
        <v>2043</v>
      </c>
      <c r="H846" t="s">
        <v>69</v>
      </c>
      <c r="I846" t="s">
        <v>2044</v>
      </c>
      <c r="K846" t="s">
        <v>1892</v>
      </c>
      <c r="L846" t="s">
        <v>2042</v>
      </c>
      <c r="M846" t="s">
        <v>1895</v>
      </c>
      <c r="N846" t="s">
        <v>3338</v>
      </c>
      <c r="O846" t="s">
        <v>2006</v>
      </c>
      <c r="P846" t="s">
        <v>1896</v>
      </c>
      <c r="Q846" t="s">
        <v>1903</v>
      </c>
      <c r="R846" t="s">
        <v>1897</v>
      </c>
      <c r="T846" t="s">
        <v>1898</v>
      </c>
      <c r="U846" t="s">
        <v>1899</v>
      </c>
      <c r="V846" t="s">
        <v>1900</v>
      </c>
      <c r="W846" t="s">
        <v>1901</v>
      </c>
    </row>
    <row r="847" spans="2:23" x14ac:dyDescent="0.35">
      <c r="B847" s="71"/>
      <c r="C847" s="404">
        <v>675150</v>
      </c>
      <c r="E847" t="s">
        <v>1892</v>
      </c>
      <c r="F847" t="s">
        <v>2042</v>
      </c>
      <c r="G847" s="14" t="s">
        <v>2862</v>
      </c>
      <c r="H847" t="s">
        <v>69</v>
      </c>
      <c r="I847" t="s">
        <v>2045</v>
      </c>
      <c r="K847" t="s">
        <v>1892</v>
      </c>
      <c r="L847" t="s">
        <v>2042</v>
      </c>
      <c r="M847" t="s">
        <v>1895</v>
      </c>
      <c r="N847" t="s">
        <v>3338</v>
      </c>
      <c r="O847" t="s">
        <v>2006</v>
      </c>
      <c r="P847" t="s">
        <v>1896</v>
      </c>
      <c r="Q847" t="s">
        <v>2018</v>
      </c>
      <c r="R847" t="s">
        <v>1897</v>
      </c>
      <c r="T847" t="s">
        <v>1898</v>
      </c>
      <c r="U847" t="s">
        <v>1899</v>
      </c>
      <c r="V847" t="s">
        <v>1900</v>
      </c>
      <c r="W847" t="s">
        <v>1901</v>
      </c>
    </row>
    <row r="848" spans="2:23" x14ac:dyDescent="0.35">
      <c r="B848" s="71"/>
      <c r="C848" s="404">
        <v>675170</v>
      </c>
      <c r="E848" t="s">
        <v>1892</v>
      </c>
      <c r="F848" t="s">
        <v>2042</v>
      </c>
      <c r="G848" s="14" t="s">
        <v>2862</v>
      </c>
      <c r="H848" t="s">
        <v>69</v>
      </c>
      <c r="I848" t="s">
        <v>2046</v>
      </c>
      <c r="K848" t="s">
        <v>1892</v>
      </c>
      <c r="L848" t="s">
        <v>2042</v>
      </c>
      <c r="M848" t="s">
        <v>3155</v>
      </c>
      <c r="N848" t="s">
        <v>3338</v>
      </c>
      <c r="O848" t="s">
        <v>1928</v>
      </c>
      <c r="P848" t="s">
        <v>1928</v>
      </c>
      <c r="Q848" t="s">
        <v>2018</v>
      </c>
      <c r="R848" t="s">
        <v>1897</v>
      </c>
      <c r="T848" t="s">
        <v>1929</v>
      </c>
      <c r="U848" t="s">
        <v>1930</v>
      </c>
      <c r="V848" t="s">
        <v>1402</v>
      </c>
      <c r="W848" t="s">
        <v>1403</v>
      </c>
    </row>
    <row r="849" spans="2:23" x14ac:dyDescent="0.35">
      <c r="B849" s="71"/>
      <c r="C849" s="404">
        <v>675200</v>
      </c>
      <c r="E849" t="s">
        <v>1892</v>
      </c>
      <c r="F849" t="s">
        <v>2042</v>
      </c>
      <c r="G849" t="s">
        <v>2861</v>
      </c>
      <c r="H849" t="s">
        <v>69</v>
      </c>
      <c r="I849" t="s">
        <v>2047</v>
      </c>
      <c r="K849" t="s">
        <v>1892</v>
      </c>
      <c r="L849" t="s">
        <v>2042</v>
      </c>
      <c r="M849" t="s">
        <v>1895</v>
      </c>
      <c r="N849" t="s">
        <v>3338</v>
      </c>
      <c r="O849" t="s">
        <v>2006</v>
      </c>
      <c r="P849" t="s">
        <v>1896</v>
      </c>
      <c r="Q849" t="s">
        <v>2018</v>
      </c>
      <c r="R849" t="s">
        <v>1897</v>
      </c>
      <c r="T849" t="s">
        <v>1898</v>
      </c>
      <c r="U849" t="s">
        <v>1899</v>
      </c>
      <c r="V849" t="s">
        <v>1900</v>
      </c>
      <c r="W849" t="s">
        <v>1901</v>
      </c>
    </row>
    <row r="850" spans="2:23" x14ac:dyDescent="0.35">
      <c r="B850" s="71"/>
      <c r="C850" s="404">
        <v>675220</v>
      </c>
      <c r="E850" t="s">
        <v>1892</v>
      </c>
      <c r="F850" t="s">
        <v>2042</v>
      </c>
      <c r="G850" t="s">
        <v>2861</v>
      </c>
      <c r="H850" t="s">
        <v>69</v>
      </c>
      <c r="I850" t="s">
        <v>2048</v>
      </c>
      <c r="K850" t="s">
        <v>1892</v>
      </c>
      <c r="L850" t="s">
        <v>2042</v>
      </c>
      <c r="M850" t="s">
        <v>3155</v>
      </c>
      <c r="N850" t="s">
        <v>3338</v>
      </c>
      <c r="O850" t="s">
        <v>1928</v>
      </c>
      <c r="P850" t="s">
        <v>1928</v>
      </c>
      <c r="Q850" t="s">
        <v>2018</v>
      </c>
      <c r="R850" t="s">
        <v>1897</v>
      </c>
      <c r="T850" t="s">
        <v>1929</v>
      </c>
      <c r="U850" t="s">
        <v>1930</v>
      </c>
      <c r="V850" t="s">
        <v>1402</v>
      </c>
      <c r="W850" t="s">
        <v>1403</v>
      </c>
    </row>
    <row r="851" spans="2:23" x14ac:dyDescent="0.35">
      <c r="B851" s="71"/>
      <c r="C851" s="404">
        <v>675250</v>
      </c>
      <c r="E851" t="s">
        <v>1892</v>
      </c>
      <c r="F851" t="s">
        <v>2042</v>
      </c>
      <c r="G851" s="14" t="s">
        <v>2863</v>
      </c>
      <c r="H851" t="s">
        <v>69</v>
      </c>
      <c r="I851" t="s">
        <v>2049</v>
      </c>
      <c r="K851" t="s">
        <v>1892</v>
      </c>
      <c r="L851" t="s">
        <v>2042</v>
      </c>
      <c r="M851" t="s">
        <v>1895</v>
      </c>
      <c r="N851" t="s">
        <v>3338</v>
      </c>
      <c r="O851" t="s">
        <v>2006</v>
      </c>
      <c r="P851" t="s">
        <v>1896</v>
      </c>
      <c r="Q851" t="s">
        <v>2018</v>
      </c>
      <c r="R851" t="s">
        <v>1897</v>
      </c>
      <c r="T851" t="s">
        <v>1898</v>
      </c>
      <c r="U851" t="s">
        <v>1899</v>
      </c>
      <c r="V851" t="s">
        <v>1900</v>
      </c>
      <c r="W851" t="s">
        <v>1901</v>
      </c>
    </row>
    <row r="852" spans="2:23" x14ac:dyDescent="0.35">
      <c r="B852" s="71"/>
      <c r="C852" s="404">
        <v>675270</v>
      </c>
      <c r="E852" t="s">
        <v>1892</v>
      </c>
      <c r="F852" t="s">
        <v>2042</v>
      </c>
      <c r="G852" s="14" t="s">
        <v>2863</v>
      </c>
      <c r="H852" t="s">
        <v>69</v>
      </c>
      <c r="I852" t="s">
        <v>2050</v>
      </c>
      <c r="K852" t="s">
        <v>1892</v>
      </c>
      <c r="L852" t="s">
        <v>2042</v>
      </c>
      <c r="M852" t="s">
        <v>3155</v>
      </c>
      <c r="N852" t="s">
        <v>3338</v>
      </c>
      <c r="O852" t="s">
        <v>1928</v>
      </c>
      <c r="P852" t="s">
        <v>1928</v>
      </c>
      <c r="Q852" t="s">
        <v>2018</v>
      </c>
      <c r="R852" t="s">
        <v>1897</v>
      </c>
      <c r="T852" t="s">
        <v>1929</v>
      </c>
      <c r="U852" t="s">
        <v>1930</v>
      </c>
      <c r="V852" t="s">
        <v>1402</v>
      </c>
      <c r="W852" t="s">
        <v>1403</v>
      </c>
    </row>
    <row r="853" spans="2:23" x14ac:dyDescent="0.35">
      <c r="B853" s="71"/>
      <c r="C853" s="404">
        <v>675300</v>
      </c>
      <c r="E853" t="s">
        <v>1892</v>
      </c>
      <c r="F853" t="s">
        <v>2042</v>
      </c>
      <c r="G853" t="s">
        <v>2051</v>
      </c>
      <c r="H853" t="s">
        <v>69</v>
      </c>
      <c r="I853" t="s">
        <v>2052</v>
      </c>
      <c r="K853" t="s">
        <v>1892</v>
      </c>
      <c r="L853" t="s">
        <v>2042</v>
      </c>
      <c r="M853" t="s">
        <v>1895</v>
      </c>
      <c r="N853" t="s">
        <v>3338</v>
      </c>
      <c r="P853" t="s">
        <v>1896</v>
      </c>
      <c r="Q853" t="s">
        <v>1894</v>
      </c>
      <c r="R853" t="s">
        <v>1897</v>
      </c>
      <c r="T853" t="s">
        <v>1898</v>
      </c>
      <c r="U853" t="s">
        <v>1899</v>
      </c>
      <c r="V853" t="s">
        <v>1900</v>
      </c>
      <c r="W853" t="s">
        <v>1901</v>
      </c>
    </row>
    <row r="854" spans="2:23" x14ac:dyDescent="0.35">
      <c r="B854" s="71"/>
      <c r="C854" s="404">
        <v>675320</v>
      </c>
      <c r="E854" t="s">
        <v>1892</v>
      </c>
      <c r="F854" t="s">
        <v>2042</v>
      </c>
      <c r="G854" t="s">
        <v>2053</v>
      </c>
      <c r="H854" t="s">
        <v>69</v>
      </c>
      <c r="I854" t="s">
        <v>2054</v>
      </c>
      <c r="K854" t="s">
        <v>1892</v>
      </c>
      <c r="L854" t="s">
        <v>2042</v>
      </c>
      <c r="M854" t="s">
        <v>3155</v>
      </c>
      <c r="N854" t="s">
        <v>3338</v>
      </c>
      <c r="O854" t="s">
        <v>2033</v>
      </c>
      <c r="P854" t="s">
        <v>1928</v>
      </c>
      <c r="Q854" t="s">
        <v>1894</v>
      </c>
      <c r="R854" t="s">
        <v>1897</v>
      </c>
      <c r="T854" t="s">
        <v>1929</v>
      </c>
      <c r="U854" t="s">
        <v>1930</v>
      </c>
      <c r="V854" t="s">
        <v>1402</v>
      </c>
      <c r="W854" t="s">
        <v>1403</v>
      </c>
    </row>
    <row r="855" spans="2:23" x14ac:dyDescent="0.35">
      <c r="B855" s="71"/>
      <c r="C855" s="404">
        <v>675400</v>
      </c>
      <c r="E855" t="s">
        <v>1892</v>
      </c>
      <c r="F855" t="s">
        <v>2042</v>
      </c>
      <c r="G855" t="s">
        <v>2055</v>
      </c>
      <c r="H855" t="s">
        <v>69</v>
      </c>
      <c r="I855" t="s">
        <v>2056</v>
      </c>
      <c r="K855" t="s">
        <v>1892</v>
      </c>
      <c r="L855" t="s">
        <v>2042</v>
      </c>
      <c r="M855" t="s">
        <v>1895</v>
      </c>
      <c r="N855" t="s">
        <v>3338</v>
      </c>
      <c r="P855" t="s">
        <v>2057</v>
      </c>
      <c r="Q855" t="s">
        <v>1894</v>
      </c>
      <c r="R855" t="s">
        <v>1897</v>
      </c>
      <c r="T855" t="s">
        <v>2058</v>
      </c>
      <c r="U855" t="s">
        <v>1899</v>
      </c>
      <c r="V855" t="s">
        <v>2059</v>
      </c>
      <c r="W855" t="s">
        <v>2060</v>
      </c>
    </row>
    <row r="856" spans="2:23" x14ac:dyDescent="0.35">
      <c r="B856" s="71"/>
      <c r="C856" s="404">
        <v>675410</v>
      </c>
      <c r="E856" t="s">
        <v>1892</v>
      </c>
      <c r="F856" t="s">
        <v>2042</v>
      </c>
      <c r="G856" t="s">
        <v>2061</v>
      </c>
      <c r="H856" t="s">
        <v>69</v>
      </c>
      <c r="I856" t="s">
        <v>2062</v>
      </c>
      <c r="K856" t="s">
        <v>1892</v>
      </c>
      <c r="L856" t="s">
        <v>2042</v>
      </c>
      <c r="M856" t="s">
        <v>1895</v>
      </c>
      <c r="N856" t="s">
        <v>3338</v>
      </c>
      <c r="P856" t="s">
        <v>2057</v>
      </c>
      <c r="Q856" t="s">
        <v>1894</v>
      </c>
      <c r="R856" t="s">
        <v>1897</v>
      </c>
      <c r="T856" t="s">
        <v>2058</v>
      </c>
      <c r="U856" t="s">
        <v>1899</v>
      </c>
      <c r="V856" t="s">
        <v>2059</v>
      </c>
      <c r="W856" t="s">
        <v>2060</v>
      </c>
    </row>
    <row r="857" spans="2:23" x14ac:dyDescent="0.35">
      <c r="B857" s="71"/>
      <c r="C857" s="404">
        <v>675420</v>
      </c>
      <c r="E857" t="s">
        <v>1892</v>
      </c>
      <c r="F857" t="s">
        <v>2042</v>
      </c>
      <c r="G857" t="s">
        <v>2063</v>
      </c>
      <c r="H857" t="s">
        <v>69</v>
      </c>
      <c r="I857" t="s">
        <v>2064</v>
      </c>
      <c r="K857" t="s">
        <v>1892</v>
      </c>
      <c r="L857" t="s">
        <v>2042</v>
      </c>
      <c r="M857" t="s">
        <v>1895</v>
      </c>
      <c r="N857" t="s">
        <v>3338</v>
      </c>
      <c r="P857" t="s">
        <v>2065</v>
      </c>
      <c r="Q857" t="s">
        <v>1894</v>
      </c>
      <c r="R857" t="s">
        <v>1897</v>
      </c>
      <c r="T857" t="s">
        <v>2058</v>
      </c>
      <c r="U857" t="s">
        <v>1899</v>
      </c>
      <c r="V857" t="s">
        <v>2059</v>
      </c>
      <c r="W857" t="s">
        <v>2060</v>
      </c>
    </row>
    <row r="858" spans="2:23" x14ac:dyDescent="0.35">
      <c r="B858" s="71"/>
      <c r="C858" s="404">
        <v>675430</v>
      </c>
      <c r="E858" t="s">
        <v>1892</v>
      </c>
      <c r="F858" t="s">
        <v>2042</v>
      </c>
      <c r="G858" t="s">
        <v>2066</v>
      </c>
      <c r="H858" t="s">
        <v>69</v>
      </c>
      <c r="I858" t="s">
        <v>2067</v>
      </c>
      <c r="K858" t="s">
        <v>1892</v>
      </c>
      <c r="L858" t="s">
        <v>2042</v>
      </c>
      <c r="M858" t="s">
        <v>1895</v>
      </c>
      <c r="N858" t="s">
        <v>3338</v>
      </c>
      <c r="P858" t="s">
        <v>2065</v>
      </c>
      <c r="Q858" t="s">
        <v>1894</v>
      </c>
      <c r="R858" t="s">
        <v>1897</v>
      </c>
      <c r="T858" t="s">
        <v>2058</v>
      </c>
      <c r="U858" t="s">
        <v>1899</v>
      </c>
      <c r="V858" t="s">
        <v>2059</v>
      </c>
      <c r="W858" t="s">
        <v>2060</v>
      </c>
    </row>
    <row r="859" spans="2:23" ht="29" x14ac:dyDescent="0.35">
      <c r="B859" s="71"/>
      <c r="C859" s="404">
        <v>675440</v>
      </c>
      <c r="E859" t="s">
        <v>1892</v>
      </c>
      <c r="F859" t="s">
        <v>2042</v>
      </c>
      <c r="G859" s="434" t="s">
        <v>3266</v>
      </c>
      <c r="H859" t="s">
        <v>69</v>
      </c>
      <c r="I859" t="s">
        <v>2068</v>
      </c>
      <c r="K859" t="s">
        <v>1892</v>
      </c>
      <c r="L859" t="s">
        <v>2042</v>
      </c>
      <c r="M859" t="s">
        <v>1895</v>
      </c>
      <c r="N859" t="s">
        <v>3338</v>
      </c>
      <c r="P859" t="s">
        <v>2065</v>
      </c>
      <c r="Q859" t="s">
        <v>1894</v>
      </c>
      <c r="R859" t="s">
        <v>1897</v>
      </c>
      <c r="T859" t="s">
        <v>2058</v>
      </c>
      <c r="U859" t="s">
        <v>1899</v>
      </c>
      <c r="V859" t="s">
        <v>2059</v>
      </c>
      <c r="W859" t="s">
        <v>2060</v>
      </c>
    </row>
    <row r="860" spans="2:23" x14ac:dyDescent="0.35">
      <c r="B860" s="71"/>
      <c r="C860" s="404">
        <v>675450</v>
      </c>
      <c r="E860" t="s">
        <v>1892</v>
      </c>
      <c r="F860" t="s">
        <v>2042</v>
      </c>
      <c r="G860" t="s">
        <v>2069</v>
      </c>
      <c r="H860" t="s">
        <v>69</v>
      </c>
      <c r="I860" t="s">
        <v>2070</v>
      </c>
      <c r="K860" t="s">
        <v>1892</v>
      </c>
      <c r="L860" t="s">
        <v>2042</v>
      </c>
      <c r="M860" t="s">
        <v>1895</v>
      </c>
      <c r="N860" t="s">
        <v>3338</v>
      </c>
      <c r="P860" t="s">
        <v>2065</v>
      </c>
      <c r="Q860" t="s">
        <v>1894</v>
      </c>
      <c r="R860" t="s">
        <v>1897</v>
      </c>
      <c r="T860" t="s">
        <v>2058</v>
      </c>
      <c r="U860" t="s">
        <v>1899</v>
      </c>
      <c r="V860" t="s">
        <v>2059</v>
      </c>
      <c r="W860" t="s">
        <v>2060</v>
      </c>
    </row>
    <row r="861" spans="2:23" x14ac:dyDescent="0.35">
      <c r="B861" s="71"/>
      <c r="C861" s="404">
        <v>675460</v>
      </c>
      <c r="E861" t="s">
        <v>1892</v>
      </c>
      <c r="F861" t="s">
        <v>2042</v>
      </c>
      <c r="G861" t="s">
        <v>2071</v>
      </c>
      <c r="H861" t="s">
        <v>69</v>
      </c>
      <c r="I861" t="s">
        <v>2072</v>
      </c>
      <c r="K861" t="s">
        <v>1892</v>
      </c>
      <c r="L861" t="s">
        <v>2042</v>
      </c>
      <c r="M861" t="s">
        <v>1895</v>
      </c>
      <c r="N861" t="s">
        <v>3338</v>
      </c>
      <c r="P861" t="s">
        <v>2065</v>
      </c>
      <c r="Q861" t="s">
        <v>1894</v>
      </c>
      <c r="R861" t="s">
        <v>1897</v>
      </c>
      <c r="T861" t="s">
        <v>2058</v>
      </c>
      <c r="U861" t="s">
        <v>1899</v>
      </c>
      <c r="V861" t="s">
        <v>2059</v>
      </c>
      <c r="W861" t="s">
        <v>2060</v>
      </c>
    </row>
    <row r="862" spans="2:23" x14ac:dyDescent="0.35">
      <c r="B862" s="71"/>
      <c r="C862" s="404">
        <v>675500</v>
      </c>
      <c r="E862" t="s">
        <v>1892</v>
      </c>
      <c r="F862" t="s">
        <v>2042</v>
      </c>
      <c r="G862" t="s">
        <v>2073</v>
      </c>
      <c r="H862" t="s">
        <v>69</v>
      </c>
      <c r="I862" t="s">
        <v>2074</v>
      </c>
      <c r="K862" t="s">
        <v>1892</v>
      </c>
      <c r="L862" t="s">
        <v>2042</v>
      </c>
      <c r="M862" t="s">
        <v>1895</v>
      </c>
      <c r="N862" t="s">
        <v>3338</v>
      </c>
      <c r="P862" t="s">
        <v>2065</v>
      </c>
      <c r="Q862" t="s">
        <v>1894</v>
      </c>
      <c r="R862" t="s">
        <v>1897</v>
      </c>
      <c r="T862" t="s">
        <v>2075</v>
      </c>
      <c r="U862" t="s">
        <v>1899</v>
      </c>
      <c r="V862" t="s">
        <v>2076</v>
      </c>
      <c r="W862" t="s">
        <v>2077</v>
      </c>
    </row>
    <row r="863" spans="2:23" x14ac:dyDescent="0.35">
      <c r="B863" s="71"/>
      <c r="C863" s="404">
        <v>675510</v>
      </c>
      <c r="E863" t="s">
        <v>1892</v>
      </c>
      <c r="F863" t="s">
        <v>2042</v>
      </c>
      <c r="G863" t="s">
        <v>2078</v>
      </c>
      <c r="H863" t="s">
        <v>69</v>
      </c>
      <c r="I863" t="s">
        <v>2079</v>
      </c>
      <c r="K863" t="s">
        <v>1892</v>
      </c>
      <c r="L863" t="s">
        <v>2042</v>
      </c>
      <c r="M863" t="s">
        <v>3155</v>
      </c>
      <c r="N863" t="s">
        <v>3338</v>
      </c>
      <c r="O863" t="s">
        <v>2033</v>
      </c>
      <c r="P863" t="s">
        <v>1928</v>
      </c>
      <c r="Q863" t="s">
        <v>1894</v>
      </c>
      <c r="R863" t="s">
        <v>1897</v>
      </c>
      <c r="T863" t="s">
        <v>2080</v>
      </c>
      <c r="U863" t="s">
        <v>1930</v>
      </c>
      <c r="V863" t="s">
        <v>2081</v>
      </c>
      <c r="W863" t="s">
        <v>2077</v>
      </c>
    </row>
    <row r="864" spans="2:23" x14ac:dyDescent="0.35">
      <c r="B864" s="71"/>
      <c r="C864" s="438" t="s">
        <v>3146</v>
      </c>
      <c r="E864" t="s">
        <v>1892</v>
      </c>
      <c r="F864" t="s">
        <v>2042</v>
      </c>
      <c r="G864" t="s">
        <v>3148</v>
      </c>
      <c r="H864" t="s">
        <v>69</v>
      </c>
      <c r="I864" s="424" t="s">
        <v>3149</v>
      </c>
      <c r="K864" t="s">
        <v>1892</v>
      </c>
      <c r="L864" t="s">
        <v>2042</v>
      </c>
      <c r="M864" t="s">
        <v>1895</v>
      </c>
      <c r="N864" t="s">
        <v>3338</v>
      </c>
      <c r="P864" t="s">
        <v>2065</v>
      </c>
      <c r="Q864" t="s">
        <v>1894</v>
      </c>
      <c r="R864" t="s">
        <v>1897</v>
      </c>
      <c r="T864" t="s">
        <v>2075</v>
      </c>
      <c r="U864" t="s">
        <v>1899</v>
      </c>
      <c r="V864" t="s">
        <v>2076</v>
      </c>
      <c r="W864" t="s">
        <v>2077</v>
      </c>
    </row>
    <row r="865" spans="2:23" x14ac:dyDescent="0.35">
      <c r="B865" s="71"/>
      <c r="C865" s="404">
        <v>675550</v>
      </c>
      <c r="E865" t="s">
        <v>1892</v>
      </c>
      <c r="F865" t="s">
        <v>2042</v>
      </c>
      <c r="G865" t="s">
        <v>2082</v>
      </c>
      <c r="H865" t="s">
        <v>69</v>
      </c>
      <c r="I865" t="s">
        <v>2083</v>
      </c>
      <c r="K865" t="s">
        <v>1892</v>
      </c>
      <c r="L865" t="s">
        <v>2042</v>
      </c>
      <c r="M865" t="s">
        <v>1895</v>
      </c>
      <c r="N865" t="s">
        <v>3338</v>
      </c>
      <c r="P865" t="s">
        <v>2065</v>
      </c>
      <c r="Q865" t="s">
        <v>1894</v>
      </c>
      <c r="R865" t="s">
        <v>1897</v>
      </c>
      <c r="T865" t="s">
        <v>2075</v>
      </c>
      <c r="U865" t="s">
        <v>1899</v>
      </c>
      <c r="V865" t="s">
        <v>2076</v>
      </c>
      <c r="W865" t="s">
        <v>2077</v>
      </c>
    </row>
    <row r="866" spans="2:23" x14ac:dyDescent="0.35">
      <c r="B866" s="71"/>
      <c r="C866" s="404">
        <v>675560</v>
      </c>
      <c r="E866" t="s">
        <v>1892</v>
      </c>
      <c r="F866" t="s">
        <v>2042</v>
      </c>
      <c r="G866" t="s">
        <v>2084</v>
      </c>
      <c r="H866" t="s">
        <v>69</v>
      </c>
      <c r="I866" t="s">
        <v>2085</v>
      </c>
      <c r="K866" t="s">
        <v>1892</v>
      </c>
      <c r="L866" t="s">
        <v>2042</v>
      </c>
      <c r="M866" t="s">
        <v>3155</v>
      </c>
      <c r="N866" t="s">
        <v>3338</v>
      </c>
      <c r="O866" t="s">
        <v>2033</v>
      </c>
      <c r="P866" t="s">
        <v>1928</v>
      </c>
      <c r="Q866" t="s">
        <v>1894</v>
      </c>
      <c r="R866" t="s">
        <v>1897</v>
      </c>
      <c r="T866" t="s">
        <v>2080</v>
      </c>
      <c r="U866" t="s">
        <v>1930</v>
      </c>
      <c r="V866" t="s">
        <v>2081</v>
      </c>
      <c r="W866" t="s">
        <v>2077</v>
      </c>
    </row>
    <row r="867" spans="2:23" x14ac:dyDescent="0.35">
      <c r="B867" s="71"/>
      <c r="C867" s="438" t="s">
        <v>3147</v>
      </c>
      <c r="E867" t="s">
        <v>1892</v>
      </c>
      <c r="F867" t="s">
        <v>2042</v>
      </c>
      <c r="G867" t="s">
        <v>3150</v>
      </c>
      <c r="H867" t="s">
        <v>69</v>
      </c>
      <c r="I867" s="428" t="s">
        <v>3178</v>
      </c>
      <c r="K867" t="s">
        <v>1892</v>
      </c>
      <c r="L867" t="s">
        <v>2042</v>
      </c>
      <c r="M867" t="s">
        <v>1895</v>
      </c>
      <c r="N867" t="s">
        <v>3338</v>
      </c>
      <c r="P867" t="s">
        <v>2065</v>
      </c>
      <c r="Q867" t="s">
        <v>1894</v>
      </c>
      <c r="R867" t="s">
        <v>1897</v>
      </c>
      <c r="T867" t="s">
        <v>2075</v>
      </c>
      <c r="U867" t="s">
        <v>1899</v>
      </c>
      <c r="V867" t="s">
        <v>2076</v>
      </c>
      <c r="W867" t="s">
        <v>2077</v>
      </c>
    </row>
    <row r="868" spans="2:23" x14ac:dyDescent="0.35">
      <c r="B868" s="71"/>
      <c r="C868" s="404">
        <v>675600</v>
      </c>
      <c r="E868" t="s">
        <v>1892</v>
      </c>
      <c r="F868" t="s">
        <v>2042</v>
      </c>
      <c r="G868" t="s">
        <v>2086</v>
      </c>
      <c r="H868" t="s">
        <v>69</v>
      </c>
      <c r="I868" t="s">
        <v>2087</v>
      </c>
      <c r="K868" t="s">
        <v>1892</v>
      </c>
      <c r="L868" t="s">
        <v>2042</v>
      </c>
      <c r="M868" t="s">
        <v>1895</v>
      </c>
      <c r="N868" t="s">
        <v>3338</v>
      </c>
      <c r="P868" t="s">
        <v>2065</v>
      </c>
      <c r="Q868" t="s">
        <v>1894</v>
      </c>
      <c r="R868" t="s">
        <v>1897</v>
      </c>
      <c r="T868" t="s">
        <v>2075</v>
      </c>
      <c r="U868" t="s">
        <v>1899</v>
      </c>
      <c r="V868" t="s">
        <v>2076</v>
      </c>
      <c r="W868" t="s">
        <v>2077</v>
      </c>
    </row>
    <row r="869" spans="2:23" x14ac:dyDescent="0.35">
      <c r="B869" s="71"/>
      <c r="C869" s="404">
        <v>675620</v>
      </c>
      <c r="E869" t="s">
        <v>1892</v>
      </c>
      <c r="F869" t="s">
        <v>2042</v>
      </c>
      <c r="G869" t="s">
        <v>2088</v>
      </c>
      <c r="H869" t="s">
        <v>69</v>
      </c>
      <c r="I869" t="s">
        <v>2089</v>
      </c>
      <c r="K869" t="s">
        <v>1892</v>
      </c>
      <c r="L869" t="s">
        <v>2042</v>
      </c>
      <c r="M869" t="s">
        <v>3155</v>
      </c>
      <c r="N869" t="s">
        <v>3338</v>
      </c>
      <c r="O869" t="s">
        <v>2033</v>
      </c>
      <c r="P869" t="s">
        <v>1928</v>
      </c>
      <c r="Q869" t="s">
        <v>1894</v>
      </c>
      <c r="R869" t="s">
        <v>1897</v>
      </c>
      <c r="T869" t="s">
        <v>2080</v>
      </c>
      <c r="U869" t="s">
        <v>1930</v>
      </c>
      <c r="V869" t="s">
        <v>2081</v>
      </c>
      <c r="W869" t="s">
        <v>2077</v>
      </c>
    </row>
    <row r="870" spans="2:23" x14ac:dyDescent="0.35">
      <c r="B870" s="71"/>
      <c r="C870" s="404">
        <v>675650</v>
      </c>
      <c r="E870" t="s">
        <v>1892</v>
      </c>
      <c r="F870" t="s">
        <v>2042</v>
      </c>
      <c r="G870" t="s">
        <v>2090</v>
      </c>
      <c r="H870" t="s">
        <v>69</v>
      </c>
      <c r="I870" t="s">
        <v>2091</v>
      </c>
      <c r="K870" t="s">
        <v>1892</v>
      </c>
      <c r="L870" t="s">
        <v>2042</v>
      </c>
      <c r="M870" t="s">
        <v>1895</v>
      </c>
      <c r="N870" t="s">
        <v>3338</v>
      </c>
      <c r="P870" t="s">
        <v>2065</v>
      </c>
      <c r="Q870" t="s">
        <v>1894</v>
      </c>
      <c r="R870" t="s">
        <v>1897</v>
      </c>
      <c r="T870" t="s">
        <v>2075</v>
      </c>
      <c r="U870" t="s">
        <v>1899</v>
      </c>
      <c r="V870" t="s">
        <v>2076</v>
      </c>
      <c r="W870" t="s">
        <v>2077</v>
      </c>
    </row>
    <row r="871" spans="2:23" x14ac:dyDescent="0.35">
      <c r="B871" s="71"/>
      <c r="C871" s="404">
        <v>675670</v>
      </c>
      <c r="E871" t="s">
        <v>1892</v>
      </c>
      <c r="F871" t="s">
        <v>2042</v>
      </c>
      <c r="G871" t="s">
        <v>2092</v>
      </c>
      <c r="H871" t="s">
        <v>69</v>
      </c>
      <c r="I871" t="s">
        <v>2093</v>
      </c>
      <c r="K871" t="s">
        <v>1892</v>
      </c>
      <c r="L871" t="s">
        <v>2042</v>
      </c>
      <c r="M871" t="s">
        <v>3155</v>
      </c>
      <c r="N871" t="s">
        <v>3338</v>
      </c>
      <c r="O871" t="s">
        <v>2033</v>
      </c>
      <c r="P871" t="s">
        <v>1928</v>
      </c>
      <c r="Q871" t="s">
        <v>1894</v>
      </c>
      <c r="R871" t="s">
        <v>1897</v>
      </c>
      <c r="T871" t="s">
        <v>2080</v>
      </c>
      <c r="U871" t="s">
        <v>1930</v>
      </c>
      <c r="V871" t="s">
        <v>2081</v>
      </c>
      <c r="W871" t="s">
        <v>2077</v>
      </c>
    </row>
    <row r="872" spans="2:23" x14ac:dyDescent="0.35">
      <c r="B872" s="71"/>
      <c r="C872" s="404">
        <v>675690</v>
      </c>
      <c r="E872" t="s">
        <v>1892</v>
      </c>
      <c r="F872" t="s">
        <v>2042</v>
      </c>
      <c r="G872" t="s">
        <v>2094</v>
      </c>
      <c r="H872" t="s">
        <v>69</v>
      </c>
      <c r="I872" t="s">
        <v>2095</v>
      </c>
      <c r="K872" t="s">
        <v>1892</v>
      </c>
      <c r="L872" t="s">
        <v>2042</v>
      </c>
      <c r="M872" t="s">
        <v>1895</v>
      </c>
      <c r="N872" t="s">
        <v>3338</v>
      </c>
      <c r="P872" t="s">
        <v>2065</v>
      </c>
      <c r="Q872" t="s">
        <v>1894</v>
      </c>
      <c r="R872" t="s">
        <v>1897</v>
      </c>
      <c r="T872" t="s">
        <v>2096</v>
      </c>
      <c r="U872" t="s">
        <v>1899</v>
      </c>
      <c r="V872" t="s">
        <v>2097</v>
      </c>
      <c r="W872" t="s">
        <v>2098</v>
      </c>
    </row>
    <row r="873" spans="2:23" x14ac:dyDescent="0.35">
      <c r="B873" s="71"/>
      <c r="C873" s="404">
        <v>675700</v>
      </c>
      <c r="E873" t="s">
        <v>1892</v>
      </c>
      <c r="F873" t="s">
        <v>2042</v>
      </c>
      <c r="G873" t="s">
        <v>2099</v>
      </c>
      <c r="H873" t="s">
        <v>69</v>
      </c>
      <c r="I873" t="s">
        <v>2100</v>
      </c>
      <c r="K873" t="s">
        <v>1892</v>
      </c>
      <c r="L873" t="s">
        <v>2042</v>
      </c>
      <c r="M873" t="s">
        <v>1895</v>
      </c>
      <c r="N873" t="s">
        <v>3338</v>
      </c>
      <c r="P873" t="s">
        <v>2065</v>
      </c>
      <c r="Q873" t="s">
        <v>1894</v>
      </c>
      <c r="R873" t="s">
        <v>1897</v>
      </c>
      <c r="T873" t="s">
        <v>2075</v>
      </c>
      <c r="U873" t="s">
        <v>1899</v>
      </c>
      <c r="V873" t="s">
        <v>2076</v>
      </c>
      <c r="W873" t="s">
        <v>2077</v>
      </c>
    </row>
    <row r="874" spans="2:23" x14ac:dyDescent="0.35">
      <c r="B874" s="71"/>
      <c r="C874" s="404">
        <v>675720</v>
      </c>
      <c r="E874" t="s">
        <v>1892</v>
      </c>
      <c r="F874" t="s">
        <v>2042</v>
      </c>
      <c r="G874" t="s">
        <v>2101</v>
      </c>
      <c r="H874" t="s">
        <v>69</v>
      </c>
      <c r="I874" t="s">
        <v>2102</v>
      </c>
      <c r="K874" t="s">
        <v>1892</v>
      </c>
      <c r="L874" t="s">
        <v>2042</v>
      </c>
      <c r="M874" t="s">
        <v>3155</v>
      </c>
      <c r="N874" t="s">
        <v>3338</v>
      </c>
      <c r="O874" t="s">
        <v>2033</v>
      </c>
      <c r="P874" t="s">
        <v>1928</v>
      </c>
      <c r="Q874" t="s">
        <v>1894</v>
      </c>
      <c r="R874" t="s">
        <v>1897</v>
      </c>
      <c r="T874" t="s">
        <v>2080</v>
      </c>
      <c r="U874" t="s">
        <v>1930</v>
      </c>
      <c r="V874" t="s">
        <v>2081</v>
      </c>
      <c r="W874" t="s">
        <v>2077</v>
      </c>
    </row>
    <row r="875" spans="2:23" x14ac:dyDescent="0.35">
      <c r="B875" s="71"/>
      <c r="C875" s="404">
        <v>675750</v>
      </c>
      <c r="E875" t="s">
        <v>1892</v>
      </c>
      <c r="F875" t="s">
        <v>2042</v>
      </c>
      <c r="G875" t="s">
        <v>2103</v>
      </c>
      <c r="H875" t="s">
        <v>69</v>
      </c>
      <c r="I875" t="s">
        <v>2104</v>
      </c>
      <c r="K875" t="s">
        <v>1892</v>
      </c>
      <c r="L875" t="s">
        <v>2042</v>
      </c>
      <c r="M875" t="s">
        <v>1895</v>
      </c>
      <c r="N875" t="s">
        <v>3338</v>
      </c>
      <c r="P875" t="s">
        <v>2065</v>
      </c>
      <c r="Q875" t="s">
        <v>1981</v>
      </c>
      <c r="R875" t="s">
        <v>1897</v>
      </c>
      <c r="T875" t="s">
        <v>2105</v>
      </c>
      <c r="U875" t="s">
        <v>1899</v>
      </c>
      <c r="V875" t="s">
        <v>2106</v>
      </c>
      <c r="W875" t="s">
        <v>2107</v>
      </c>
    </row>
    <row r="876" spans="2:23" x14ac:dyDescent="0.35">
      <c r="B876" s="71"/>
      <c r="C876" s="404">
        <v>675770</v>
      </c>
      <c r="E876" t="s">
        <v>1892</v>
      </c>
      <c r="F876" t="s">
        <v>2042</v>
      </c>
      <c r="G876" t="s">
        <v>2108</v>
      </c>
      <c r="H876" t="s">
        <v>69</v>
      </c>
      <c r="I876" t="s">
        <v>2109</v>
      </c>
      <c r="K876" t="s">
        <v>1892</v>
      </c>
      <c r="L876" t="s">
        <v>2042</v>
      </c>
      <c r="M876" t="s">
        <v>3155</v>
      </c>
      <c r="N876" t="s">
        <v>3338</v>
      </c>
      <c r="O876" t="s">
        <v>2033</v>
      </c>
      <c r="P876" t="s">
        <v>1928</v>
      </c>
      <c r="Q876" t="s">
        <v>1981</v>
      </c>
      <c r="R876" t="s">
        <v>1897</v>
      </c>
      <c r="T876" t="s">
        <v>2110</v>
      </c>
      <c r="U876" t="s">
        <v>1930</v>
      </c>
      <c r="V876" t="s">
        <v>2111</v>
      </c>
      <c r="W876" t="s">
        <v>2107</v>
      </c>
    </row>
    <row r="877" spans="2:23" x14ac:dyDescent="0.35">
      <c r="B877" s="71"/>
      <c r="C877" s="404">
        <v>675780</v>
      </c>
      <c r="E877" t="s">
        <v>1892</v>
      </c>
      <c r="F877" t="s">
        <v>2042</v>
      </c>
      <c r="G877" t="s">
        <v>2112</v>
      </c>
      <c r="H877" t="s">
        <v>69</v>
      </c>
      <c r="I877" t="s">
        <v>2113</v>
      </c>
      <c r="K877" t="s">
        <v>1892</v>
      </c>
      <c r="L877" t="s">
        <v>2042</v>
      </c>
      <c r="M877" t="s">
        <v>3155</v>
      </c>
      <c r="N877" t="s">
        <v>3338</v>
      </c>
      <c r="O877" t="s">
        <v>2033</v>
      </c>
      <c r="P877" t="s">
        <v>1928</v>
      </c>
      <c r="Q877" t="s">
        <v>1894</v>
      </c>
      <c r="R877" t="s">
        <v>1897</v>
      </c>
      <c r="T877" t="s">
        <v>2114</v>
      </c>
      <c r="U877" t="s">
        <v>1930</v>
      </c>
      <c r="V877" t="s">
        <v>2111</v>
      </c>
      <c r="W877" t="s">
        <v>2107</v>
      </c>
    </row>
    <row r="878" spans="2:23" x14ac:dyDescent="0.35">
      <c r="B878" s="71"/>
      <c r="C878" s="404">
        <v>675800</v>
      </c>
      <c r="E878" t="s">
        <v>1892</v>
      </c>
      <c r="F878" t="s">
        <v>2042</v>
      </c>
      <c r="G878" s="435" t="s">
        <v>3267</v>
      </c>
      <c r="H878" t="s">
        <v>69</v>
      </c>
      <c r="I878" t="s">
        <v>2116</v>
      </c>
      <c r="K878" t="s">
        <v>1892</v>
      </c>
      <c r="L878" t="s">
        <v>2042</v>
      </c>
      <c r="M878" t="s">
        <v>3155</v>
      </c>
      <c r="N878" t="s">
        <v>3338</v>
      </c>
      <c r="O878" t="s">
        <v>2033</v>
      </c>
      <c r="P878" t="s">
        <v>1928</v>
      </c>
      <c r="Q878" t="s">
        <v>1894</v>
      </c>
      <c r="R878" t="s">
        <v>1897</v>
      </c>
      <c r="T878" t="s">
        <v>2080</v>
      </c>
      <c r="U878" t="s">
        <v>1930</v>
      </c>
      <c r="V878" t="s">
        <v>2081</v>
      </c>
      <c r="W878" t="s">
        <v>2077</v>
      </c>
    </row>
    <row r="879" spans="2:23" x14ac:dyDescent="0.35">
      <c r="B879" s="71"/>
      <c r="C879" s="404">
        <v>710100</v>
      </c>
      <c r="E879" t="s">
        <v>2117</v>
      </c>
      <c r="F879" t="s">
        <v>2118</v>
      </c>
      <c r="G879" t="s">
        <v>2119</v>
      </c>
      <c r="H879" t="s">
        <v>69</v>
      </c>
      <c r="I879" t="s">
        <v>2120</v>
      </c>
      <c r="K879" t="s">
        <v>2121</v>
      </c>
      <c r="L879" t="s">
        <v>2118</v>
      </c>
      <c r="M879" t="s">
        <v>3155</v>
      </c>
      <c r="N879" t="s">
        <v>3338</v>
      </c>
      <c r="O879" t="s">
        <v>2117</v>
      </c>
      <c r="P879" t="s">
        <v>2122</v>
      </c>
      <c r="R879" t="s">
        <v>1897</v>
      </c>
      <c r="T879" t="s">
        <v>2123</v>
      </c>
      <c r="U879" t="s">
        <v>1930</v>
      </c>
      <c r="V879" t="s">
        <v>2124</v>
      </c>
      <c r="W879" t="s">
        <v>2125</v>
      </c>
    </row>
    <row r="880" spans="2:23" x14ac:dyDescent="0.35">
      <c r="B880" s="71"/>
      <c r="C880" s="404">
        <v>710200</v>
      </c>
      <c r="E880" t="s">
        <v>2117</v>
      </c>
      <c r="F880" t="s">
        <v>2118</v>
      </c>
      <c r="G880" t="s">
        <v>2126</v>
      </c>
      <c r="H880" t="s">
        <v>69</v>
      </c>
      <c r="I880" t="s">
        <v>2127</v>
      </c>
      <c r="K880" t="s">
        <v>2121</v>
      </c>
      <c r="L880" t="s">
        <v>2118</v>
      </c>
      <c r="M880" t="s">
        <v>3155</v>
      </c>
      <c r="N880" t="s">
        <v>3338</v>
      </c>
      <c r="O880" t="s">
        <v>2117</v>
      </c>
      <c r="P880" t="s">
        <v>2122</v>
      </c>
      <c r="R880" t="s">
        <v>1897</v>
      </c>
      <c r="T880" t="s">
        <v>2123</v>
      </c>
      <c r="U880" t="s">
        <v>1930</v>
      </c>
      <c r="V880" t="s">
        <v>2124</v>
      </c>
      <c r="W880" t="s">
        <v>2125</v>
      </c>
    </row>
    <row r="881" spans="2:23" x14ac:dyDescent="0.35">
      <c r="B881" s="71"/>
      <c r="C881" s="404">
        <v>715100</v>
      </c>
      <c r="E881" t="s">
        <v>2117</v>
      </c>
      <c r="F881" t="s">
        <v>2128</v>
      </c>
      <c r="G881" t="s">
        <v>2128</v>
      </c>
      <c r="H881" t="s">
        <v>69</v>
      </c>
      <c r="I881" t="s">
        <v>2129</v>
      </c>
      <c r="K881" t="s">
        <v>2121</v>
      </c>
      <c r="L881" t="s">
        <v>2128</v>
      </c>
      <c r="M881" t="s">
        <v>3155</v>
      </c>
      <c r="N881" t="s">
        <v>3338</v>
      </c>
      <c r="O881" t="s">
        <v>2117</v>
      </c>
      <c r="P881" t="s">
        <v>2122</v>
      </c>
      <c r="R881" t="s">
        <v>1897</v>
      </c>
      <c r="T881" t="s">
        <v>2130</v>
      </c>
      <c r="U881" t="s">
        <v>1930</v>
      </c>
      <c r="V881" t="s">
        <v>2131</v>
      </c>
      <c r="W881" t="s">
        <v>2132</v>
      </c>
    </row>
    <row r="882" spans="2:23" x14ac:dyDescent="0.35">
      <c r="B882" s="71"/>
      <c r="C882" s="404">
        <v>720100</v>
      </c>
      <c r="E882" t="s">
        <v>2117</v>
      </c>
      <c r="F882" t="s">
        <v>2133</v>
      </c>
      <c r="G882" t="s">
        <v>2134</v>
      </c>
      <c r="H882" t="s">
        <v>69</v>
      </c>
      <c r="I882" t="s">
        <v>2135</v>
      </c>
      <c r="K882" t="s">
        <v>2121</v>
      </c>
      <c r="L882" t="s">
        <v>2133</v>
      </c>
      <c r="M882" t="s">
        <v>3155</v>
      </c>
      <c r="N882" t="s">
        <v>3338</v>
      </c>
      <c r="O882" t="s">
        <v>2117</v>
      </c>
      <c r="P882" t="s">
        <v>2122</v>
      </c>
      <c r="R882" t="s">
        <v>1897</v>
      </c>
      <c r="T882" t="s">
        <v>2136</v>
      </c>
      <c r="U882" t="s">
        <v>1930</v>
      </c>
      <c r="V882" t="s">
        <v>2137</v>
      </c>
      <c r="W882" t="s">
        <v>2138</v>
      </c>
    </row>
    <row r="883" spans="2:23" x14ac:dyDescent="0.35">
      <c r="B883" s="71"/>
      <c r="C883" s="404">
        <v>720200</v>
      </c>
      <c r="E883" t="s">
        <v>2117</v>
      </c>
      <c r="F883" t="s">
        <v>2133</v>
      </c>
      <c r="G883" t="s">
        <v>2139</v>
      </c>
      <c r="H883" t="s">
        <v>69</v>
      </c>
      <c r="I883" t="s">
        <v>2140</v>
      </c>
      <c r="K883" t="s">
        <v>2121</v>
      </c>
      <c r="L883" t="s">
        <v>2133</v>
      </c>
      <c r="M883" t="s">
        <v>3155</v>
      </c>
      <c r="N883" t="s">
        <v>3338</v>
      </c>
      <c r="O883" t="s">
        <v>2117</v>
      </c>
      <c r="P883" t="s">
        <v>2122</v>
      </c>
      <c r="R883" t="s">
        <v>1897</v>
      </c>
      <c r="T883" t="s">
        <v>2136</v>
      </c>
      <c r="U883" t="s">
        <v>1930</v>
      </c>
      <c r="V883" t="s">
        <v>2137</v>
      </c>
      <c r="W883" t="s">
        <v>2138</v>
      </c>
    </row>
    <row r="884" spans="2:23" x14ac:dyDescent="0.35">
      <c r="B884" s="71"/>
      <c r="C884" s="404">
        <v>720300</v>
      </c>
      <c r="E884" t="s">
        <v>2117</v>
      </c>
      <c r="F884" t="s">
        <v>2133</v>
      </c>
      <c r="G884" t="s">
        <v>2141</v>
      </c>
      <c r="H884" t="s">
        <v>69</v>
      </c>
      <c r="I884" t="s">
        <v>2142</v>
      </c>
      <c r="K884" t="s">
        <v>2121</v>
      </c>
      <c r="L884" t="s">
        <v>2133</v>
      </c>
      <c r="M884" t="s">
        <v>3155</v>
      </c>
      <c r="N884" t="s">
        <v>3338</v>
      </c>
      <c r="O884" t="s">
        <v>2117</v>
      </c>
      <c r="P884" t="s">
        <v>2122</v>
      </c>
      <c r="R884" t="s">
        <v>1897</v>
      </c>
      <c r="T884" t="s">
        <v>2136</v>
      </c>
      <c r="U884" t="s">
        <v>1930</v>
      </c>
      <c r="V884" t="s">
        <v>2137</v>
      </c>
      <c r="W884" t="s">
        <v>2138</v>
      </c>
    </row>
    <row r="885" spans="2:23" x14ac:dyDescent="0.35">
      <c r="B885" s="71"/>
      <c r="C885" s="404">
        <v>720400</v>
      </c>
      <c r="E885" t="s">
        <v>2117</v>
      </c>
      <c r="F885" t="s">
        <v>2133</v>
      </c>
      <c r="G885" t="s">
        <v>2143</v>
      </c>
      <c r="H885" t="s">
        <v>69</v>
      </c>
      <c r="I885" t="s">
        <v>2144</v>
      </c>
      <c r="K885" t="s">
        <v>2121</v>
      </c>
      <c r="L885" t="s">
        <v>2133</v>
      </c>
      <c r="M885" t="s">
        <v>3155</v>
      </c>
      <c r="N885" t="s">
        <v>3338</v>
      </c>
      <c r="O885" t="s">
        <v>2117</v>
      </c>
      <c r="P885" t="s">
        <v>2122</v>
      </c>
      <c r="R885" t="s">
        <v>1897</v>
      </c>
      <c r="T885" t="s">
        <v>2136</v>
      </c>
      <c r="U885" t="s">
        <v>1930</v>
      </c>
      <c r="V885" t="s">
        <v>2137</v>
      </c>
      <c r="W885" t="s">
        <v>2138</v>
      </c>
    </row>
    <row r="886" spans="2:23" x14ac:dyDescent="0.35">
      <c r="B886" s="71"/>
      <c r="C886" s="404">
        <v>725100</v>
      </c>
      <c r="E886" t="s">
        <v>2117</v>
      </c>
      <c r="F886" t="s">
        <v>2145</v>
      </c>
      <c r="G886" t="s">
        <v>2146</v>
      </c>
      <c r="H886" t="s">
        <v>69</v>
      </c>
      <c r="I886" t="s">
        <v>2147</v>
      </c>
      <c r="K886" t="s">
        <v>2121</v>
      </c>
      <c r="L886" t="s">
        <v>2145</v>
      </c>
      <c r="M886" t="s">
        <v>3155</v>
      </c>
      <c r="N886" t="s">
        <v>3338</v>
      </c>
      <c r="O886" t="s">
        <v>2117</v>
      </c>
      <c r="P886" t="s">
        <v>2122</v>
      </c>
      <c r="R886" t="s">
        <v>1897</v>
      </c>
      <c r="T886" t="s">
        <v>2148</v>
      </c>
      <c r="U886" t="s">
        <v>1930</v>
      </c>
      <c r="V886" t="s">
        <v>2149</v>
      </c>
      <c r="W886" t="s">
        <v>2150</v>
      </c>
    </row>
    <row r="887" spans="2:23" x14ac:dyDescent="0.35">
      <c r="B887" s="71"/>
      <c r="C887" s="404">
        <v>725200</v>
      </c>
      <c r="E887" t="s">
        <v>2117</v>
      </c>
      <c r="F887" t="s">
        <v>2145</v>
      </c>
      <c r="G887" t="s">
        <v>2151</v>
      </c>
      <c r="H887" t="s">
        <v>69</v>
      </c>
      <c r="I887" t="s">
        <v>2152</v>
      </c>
      <c r="K887" t="s">
        <v>2121</v>
      </c>
      <c r="L887" t="s">
        <v>2145</v>
      </c>
      <c r="M887" t="s">
        <v>3155</v>
      </c>
      <c r="N887" t="s">
        <v>3338</v>
      </c>
      <c r="O887" t="s">
        <v>2117</v>
      </c>
      <c r="P887" t="s">
        <v>2122</v>
      </c>
      <c r="R887" t="s">
        <v>1897</v>
      </c>
      <c r="T887" t="s">
        <v>2114</v>
      </c>
      <c r="U887" t="s">
        <v>1930</v>
      </c>
      <c r="V887" t="s">
        <v>2153</v>
      </c>
      <c r="W887" t="s">
        <v>2115</v>
      </c>
    </row>
    <row r="888" spans="2:23" x14ac:dyDescent="0.35">
      <c r="B888" s="71"/>
      <c r="C888" s="404">
        <v>725300</v>
      </c>
      <c r="E888" t="s">
        <v>2117</v>
      </c>
      <c r="F888" t="s">
        <v>2145</v>
      </c>
      <c r="G888" t="s">
        <v>2154</v>
      </c>
      <c r="H888" t="s">
        <v>69</v>
      </c>
      <c r="I888" t="s">
        <v>2155</v>
      </c>
      <c r="K888" t="s">
        <v>2121</v>
      </c>
      <c r="L888" t="s">
        <v>2145</v>
      </c>
      <c r="M888" t="s">
        <v>3155</v>
      </c>
      <c r="N888" s="130" t="s">
        <v>44</v>
      </c>
      <c r="O888" t="s">
        <v>2156</v>
      </c>
      <c r="P888" t="s">
        <v>2122</v>
      </c>
      <c r="R888" t="s">
        <v>1808</v>
      </c>
      <c r="T888" t="s">
        <v>2034</v>
      </c>
      <c r="U888" t="s">
        <v>2009</v>
      </c>
      <c r="V888" t="s">
        <v>2009</v>
      </c>
      <c r="W888" t="s">
        <v>2035</v>
      </c>
    </row>
    <row r="889" spans="2:23" x14ac:dyDescent="0.35">
      <c r="B889" s="71"/>
      <c r="C889" s="404">
        <v>725400</v>
      </c>
      <c r="E889" t="s">
        <v>2117</v>
      </c>
      <c r="F889" t="s">
        <v>2145</v>
      </c>
      <c r="G889" t="s">
        <v>2157</v>
      </c>
      <c r="H889" t="s">
        <v>69</v>
      </c>
      <c r="I889" t="s">
        <v>2158</v>
      </c>
      <c r="K889" t="s">
        <v>2121</v>
      </c>
      <c r="L889" t="s">
        <v>2145</v>
      </c>
      <c r="M889" t="s">
        <v>3155</v>
      </c>
      <c r="N889" t="s">
        <v>3338</v>
      </c>
      <c r="O889" t="s">
        <v>2117</v>
      </c>
      <c r="P889" t="s">
        <v>2122</v>
      </c>
      <c r="R889" t="s">
        <v>1897</v>
      </c>
      <c r="T889" t="s">
        <v>2114</v>
      </c>
      <c r="U889" t="s">
        <v>1930</v>
      </c>
      <c r="V889" t="s">
        <v>2153</v>
      </c>
      <c r="W889" t="s">
        <v>2115</v>
      </c>
    </row>
    <row r="890" spans="2:23" x14ac:dyDescent="0.35">
      <c r="B890" s="71"/>
      <c r="C890" s="404">
        <v>730100</v>
      </c>
      <c r="E890" t="s">
        <v>2117</v>
      </c>
      <c r="F890" t="s">
        <v>2159</v>
      </c>
      <c r="G890" t="s">
        <v>2160</v>
      </c>
      <c r="H890" t="s">
        <v>69</v>
      </c>
      <c r="I890" t="s">
        <v>2161</v>
      </c>
      <c r="K890" t="s">
        <v>2121</v>
      </c>
      <c r="L890" t="s">
        <v>2159</v>
      </c>
      <c r="M890" t="s">
        <v>3155</v>
      </c>
      <c r="N890" t="s">
        <v>3338</v>
      </c>
      <c r="O890" t="s">
        <v>2117</v>
      </c>
      <c r="P890" t="s">
        <v>2122</v>
      </c>
      <c r="R890" t="s">
        <v>1897</v>
      </c>
      <c r="T890" t="s">
        <v>2162</v>
      </c>
      <c r="U890" t="s">
        <v>1930</v>
      </c>
      <c r="V890" t="s">
        <v>2163</v>
      </c>
      <c r="W890" t="s">
        <v>2164</v>
      </c>
    </row>
    <row r="891" spans="2:23" x14ac:dyDescent="0.35">
      <c r="B891" s="71"/>
      <c r="C891" s="404">
        <v>730200</v>
      </c>
      <c r="E891" t="s">
        <v>2117</v>
      </c>
      <c r="F891" t="s">
        <v>2159</v>
      </c>
      <c r="G891" t="s">
        <v>2165</v>
      </c>
      <c r="H891" t="s">
        <v>69</v>
      </c>
      <c r="I891" t="s">
        <v>2166</v>
      </c>
      <c r="K891" t="s">
        <v>2121</v>
      </c>
      <c r="L891" t="s">
        <v>2159</v>
      </c>
      <c r="M891" t="s">
        <v>3155</v>
      </c>
      <c r="N891" t="s">
        <v>3338</v>
      </c>
      <c r="O891" t="s">
        <v>2117</v>
      </c>
      <c r="P891" t="s">
        <v>2122</v>
      </c>
      <c r="R891" t="s">
        <v>1897</v>
      </c>
      <c r="T891" t="s">
        <v>2162</v>
      </c>
      <c r="U891" t="s">
        <v>1930</v>
      </c>
      <c r="V891" t="s">
        <v>2163</v>
      </c>
      <c r="W891" t="s">
        <v>2164</v>
      </c>
    </row>
    <row r="892" spans="2:23" x14ac:dyDescent="0.35">
      <c r="B892" s="71"/>
      <c r="C892" s="404">
        <v>730300</v>
      </c>
      <c r="E892" t="s">
        <v>2117</v>
      </c>
      <c r="F892" t="s">
        <v>2159</v>
      </c>
      <c r="G892" t="s">
        <v>2167</v>
      </c>
      <c r="H892" t="s">
        <v>69</v>
      </c>
      <c r="I892" t="s">
        <v>2168</v>
      </c>
      <c r="K892" t="s">
        <v>2121</v>
      </c>
      <c r="L892" t="s">
        <v>2159</v>
      </c>
      <c r="M892" t="s">
        <v>3155</v>
      </c>
      <c r="N892" t="s">
        <v>3338</v>
      </c>
      <c r="O892" t="s">
        <v>2117</v>
      </c>
      <c r="P892" t="s">
        <v>2122</v>
      </c>
      <c r="R892" t="s">
        <v>1897</v>
      </c>
      <c r="T892" t="s">
        <v>2162</v>
      </c>
      <c r="U892" t="s">
        <v>1930</v>
      </c>
      <c r="V892" t="s">
        <v>2163</v>
      </c>
      <c r="W892" t="s">
        <v>2164</v>
      </c>
    </row>
    <row r="893" spans="2:23" x14ac:dyDescent="0.35">
      <c r="B893" s="71"/>
      <c r="C893" s="404">
        <v>730400</v>
      </c>
      <c r="E893" t="s">
        <v>2117</v>
      </c>
      <c r="F893" t="s">
        <v>2159</v>
      </c>
      <c r="G893" t="s">
        <v>2169</v>
      </c>
      <c r="H893" t="s">
        <v>69</v>
      </c>
      <c r="I893" t="s">
        <v>2170</v>
      </c>
      <c r="K893" t="s">
        <v>2121</v>
      </c>
      <c r="L893" t="s">
        <v>2159</v>
      </c>
      <c r="M893" t="s">
        <v>3155</v>
      </c>
      <c r="N893" t="s">
        <v>3338</v>
      </c>
      <c r="O893" t="s">
        <v>2117</v>
      </c>
      <c r="P893" t="s">
        <v>2122</v>
      </c>
      <c r="R893" t="s">
        <v>1897</v>
      </c>
      <c r="T893" t="s">
        <v>2162</v>
      </c>
      <c r="U893" t="s">
        <v>1930</v>
      </c>
      <c r="V893" t="s">
        <v>2163</v>
      </c>
      <c r="W893" t="s">
        <v>2164</v>
      </c>
    </row>
    <row r="894" spans="2:23" x14ac:dyDescent="0.35">
      <c r="B894" s="71"/>
      <c r="C894" s="404">
        <v>735100</v>
      </c>
      <c r="E894" t="s">
        <v>2117</v>
      </c>
      <c r="F894" t="s">
        <v>2171</v>
      </c>
      <c r="G894" s="130" t="s">
        <v>3268</v>
      </c>
      <c r="H894" t="s">
        <v>69</v>
      </c>
      <c r="I894" t="s">
        <v>2172</v>
      </c>
      <c r="K894" t="s">
        <v>2121</v>
      </c>
      <c r="L894" t="s">
        <v>2171</v>
      </c>
      <c r="M894" t="s">
        <v>3155</v>
      </c>
      <c r="N894" t="s">
        <v>3338</v>
      </c>
      <c r="O894" t="s">
        <v>2117</v>
      </c>
      <c r="P894" t="s">
        <v>2122</v>
      </c>
      <c r="R894" t="s">
        <v>1897</v>
      </c>
      <c r="T894" t="s">
        <v>2173</v>
      </c>
      <c r="U894" t="s">
        <v>1930</v>
      </c>
      <c r="V894" t="s">
        <v>2174</v>
      </c>
      <c r="W894" t="s">
        <v>2175</v>
      </c>
    </row>
    <row r="895" spans="2:23" x14ac:dyDescent="0.35">
      <c r="B895" s="71"/>
      <c r="C895" s="404">
        <v>735200</v>
      </c>
      <c r="E895" t="s">
        <v>2117</v>
      </c>
      <c r="F895" t="s">
        <v>2171</v>
      </c>
      <c r="G895" t="s">
        <v>2176</v>
      </c>
      <c r="H895" t="s">
        <v>69</v>
      </c>
      <c r="I895" t="s">
        <v>2177</v>
      </c>
      <c r="K895" t="s">
        <v>2121</v>
      </c>
      <c r="L895" t="s">
        <v>2171</v>
      </c>
      <c r="M895" t="s">
        <v>3155</v>
      </c>
      <c r="N895" t="s">
        <v>3338</v>
      </c>
      <c r="O895" t="s">
        <v>2117</v>
      </c>
      <c r="P895" t="s">
        <v>2122</v>
      </c>
      <c r="R895" t="s">
        <v>1897</v>
      </c>
      <c r="T895" t="s">
        <v>2178</v>
      </c>
      <c r="U895" t="s">
        <v>1930</v>
      </c>
      <c r="V895" t="s">
        <v>2179</v>
      </c>
      <c r="W895" t="s">
        <v>2180</v>
      </c>
    </row>
    <row r="896" spans="2:23" x14ac:dyDescent="0.35">
      <c r="B896" s="71"/>
      <c r="C896" s="404">
        <v>735300</v>
      </c>
      <c r="E896" t="s">
        <v>2117</v>
      </c>
      <c r="F896" t="s">
        <v>2171</v>
      </c>
      <c r="G896" s="130" t="s">
        <v>3269</v>
      </c>
      <c r="H896" t="s">
        <v>69</v>
      </c>
      <c r="I896" t="s">
        <v>2181</v>
      </c>
      <c r="K896" t="s">
        <v>2121</v>
      </c>
      <c r="L896" t="s">
        <v>2171</v>
      </c>
      <c r="M896" t="s">
        <v>3155</v>
      </c>
      <c r="N896" t="s">
        <v>3338</v>
      </c>
      <c r="O896" t="s">
        <v>2117</v>
      </c>
      <c r="P896" t="s">
        <v>2122</v>
      </c>
      <c r="R896" t="s">
        <v>1897</v>
      </c>
      <c r="T896" t="s">
        <v>2178</v>
      </c>
      <c r="U896" t="s">
        <v>1930</v>
      </c>
      <c r="V896" t="s">
        <v>2179</v>
      </c>
      <c r="W896" t="s">
        <v>2180</v>
      </c>
    </row>
    <row r="897" spans="2:23" x14ac:dyDescent="0.35">
      <c r="B897" s="71"/>
      <c r="C897" s="404">
        <v>735400</v>
      </c>
      <c r="E897" t="s">
        <v>2117</v>
      </c>
      <c r="F897" t="s">
        <v>2171</v>
      </c>
      <c r="G897" t="s">
        <v>2182</v>
      </c>
      <c r="H897" t="s">
        <v>69</v>
      </c>
      <c r="I897" t="s">
        <v>2183</v>
      </c>
      <c r="K897" t="s">
        <v>2121</v>
      </c>
      <c r="L897" t="s">
        <v>2171</v>
      </c>
      <c r="M897" t="s">
        <v>3155</v>
      </c>
      <c r="N897" t="s">
        <v>3338</v>
      </c>
      <c r="O897" t="s">
        <v>2117</v>
      </c>
      <c r="P897" t="s">
        <v>2122</v>
      </c>
      <c r="R897" t="s">
        <v>1897</v>
      </c>
      <c r="T897" t="s">
        <v>2178</v>
      </c>
      <c r="U897" t="s">
        <v>1930</v>
      </c>
      <c r="V897" t="s">
        <v>2179</v>
      </c>
      <c r="W897" t="s">
        <v>2180</v>
      </c>
    </row>
    <row r="898" spans="2:23" x14ac:dyDescent="0.35">
      <c r="B898" s="71"/>
      <c r="C898" s="404">
        <v>740100</v>
      </c>
      <c r="E898" t="s">
        <v>2117</v>
      </c>
      <c r="F898" t="s">
        <v>2184</v>
      </c>
      <c r="G898" t="s">
        <v>2185</v>
      </c>
      <c r="H898" t="s">
        <v>69</v>
      </c>
      <c r="I898" t="s">
        <v>2186</v>
      </c>
      <c r="K898" t="s">
        <v>2121</v>
      </c>
      <c r="L898" t="s">
        <v>2184</v>
      </c>
      <c r="M898" t="s">
        <v>3155</v>
      </c>
      <c r="N898" t="s">
        <v>3338</v>
      </c>
      <c r="O898" t="s">
        <v>2117</v>
      </c>
      <c r="P898" t="s">
        <v>2122</v>
      </c>
      <c r="R898" t="s">
        <v>1897</v>
      </c>
      <c r="T898" t="s">
        <v>2187</v>
      </c>
      <c r="U898" t="s">
        <v>1930</v>
      </c>
      <c r="V898" t="s">
        <v>2188</v>
      </c>
      <c r="W898" t="s">
        <v>2189</v>
      </c>
    </row>
    <row r="899" spans="2:23" x14ac:dyDescent="0.35">
      <c r="B899" s="71"/>
      <c r="C899" s="404">
        <v>740200</v>
      </c>
      <c r="E899" t="s">
        <v>2117</v>
      </c>
      <c r="F899" t="s">
        <v>2184</v>
      </c>
      <c r="G899" t="s">
        <v>2190</v>
      </c>
      <c r="H899" t="s">
        <v>69</v>
      </c>
      <c r="I899" t="s">
        <v>2191</v>
      </c>
      <c r="K899" t="s">
        <v>2121</v>
      </c>
      <c r="L899" t="s">
        <v>2184</v>
      </c>
      <c r="M899" t="s">
        <v>3155</v>
      </c>
      <c r="N899" t="s">
        <v>3338</v>
      </c>
      <c r="O899" t="s">
        <v>2117</v>
      </c>
      <c r="P899" t="s">
        <v>2122</v>
      </c>
      <c r="R899" t="s">
        <v>1897</v>
      </c>
      <c r="T899" t="s">
        <v>2187</v>
      </c>
      <c r="U899" t="s">
        <v>1930</v>
      </c>
      <c r="V899" t="s">
        <v>2188</v>
      </c>
      <c r="W899" t="s">
        <v>2189</v>
      </c>
    </row>
    <row r="900" spans="2:23" x14ac:dyDescent="0.35">
      <c r="B900" s="71"/>
      <c r="C900" s="404">
        <v>750100</v>
      </c>
      <c r="E900" t="s">
        <v>2117</v>
      </c>
      <c r="F900" t="s">
        <v>2192</v>
      </c>
      <c r="G900" t="s">
        <v>2193</v>
      </c>
      <c r="H900" t="s">
        <v>69</v>
      </c>
      <c r="I900" t="s">
        <v>2194</v>
      </c>
      <c r="K900" t="s">
        <v>2121</v>
      </c>
      <c r="L900" t="s">
        <v>2192</v>
      </c>
      <c r="M900" t="s">
        <v>3155</v>
      </c>
      <c r="N900" t="s">
        <v>3338</v>
      </c>
      <c r="O900" t="s">
        <v>2117</v>
      </c>
      <c r="P900" t="s">
        <v>2122</v>
      </c>
      <c r="R900" t="s">
        <v>1897</v>
      </c>
      <c r="T900" t="s">
        <v>2195</v>
      </c>
      <c r="U900" t="s">
        <v>1930</v>
      </c>
      <c r="V900" t="s">
        <v>2196</v>
      </c>
      <c r="W900" t="s">
        <v>2197</v>
      </c>
    </row>
    <row r="901" spans="2:23" x14ac:dyDescent="0.35">
      <c r="B901" s="71"/>
      <c r="C901" s="404">
        <v>750150</v>
      </c>
      <c r="E901" t="s">
        <v>2117</v>
      </c>
      <c r="F901" t="s">
        <v>2192</v>
      </c>
      <c r="G901" t="s">
        <v>2198</v>
      </c>
      <c r="H901" t="s">
        <v>69</v>
      </c>
      <c r="I901" t="s">
        <v>2199</v>
      </c>
      <c r="K901" t="s">
        <v>2121</v>
      </c>
      <c r="L901" t="s">
        <v>2192</v>
      </c>
      <c r="M901" t="s">
        <v>3155</v>
      </c>
      <c r="N901" t="s">
        <v>3338</v>
      </c>
      <c r="O901" t="s">
        <v>2117</v>
      </c>
      <c r="P901" t="s">
        <v>2122</v>
      </c>
      <c r="R901" t="s">
        <v>1897</v>
      </c>
      <c r="T901" t="s">
        <v>2195</v>
      </c>
      <c r="U901" t="s">
        <v>1930</v>
      </c>
      <c r="V901" t="s">
        <v>2196</v>
      </c>
      <c r="W901" t="s">
        <v>2197</v>
      </c>
    </row>
    <row r="902" spans="2:23" x14ac:dyDescent="0.35">
      <c r="B902" s="71"/>
      <c r="C902" s="404">
        <v>750200</v>
      </c>
      <c r="E902" t="s">
        <v>2117</v>
      </c>
      <c r="F902" t="s">
        <v>2192</v>
      </c>
      <c r="G902" t="s">
        <v>2200</v>
      </c>
      <c r="H902" t="s">
        <v>69</v>
      </c>
      <c r="I902" t="s">
        <v>2201</v>
      </c>
      <c r="K902" t="s">
        <v>2121</v>
      </c>
      <c r="L902" t="s">
        <v>2192</v>
      </c>
      <c r="M902" t="s">
        <v>3155</v>
      </c>
      <c r="N902" t="s">
        <v>3338</v>
      </c>
      <c r="O902" t="s">
        <v>2117</v>
      </c>
      <c r="P902" t="s">
        <v>2122</v>
      </c>
      <c r="R902" t="s">
        <v>1897</v>
      </c>
      <c r="T902" t="s">
        <v>2195</v>
      </c>
      <c r="U902" t="s">
        <v>1930</v>
      </c>
      <c r="V902" t="s">
        <v>2196</v>
      </c>
      <c r="W902" t="s">
        <v>2197</v>
      </c>
    </row>
    <row r="903" spans="2:23" x14ac:dyDescent="0.35">
      <c r="B903" s="71"/>
      <c r="C903" s="404">
        <v>750250</v>
      </c>
      <c r="E903" t="s">
        <v>2117</v>
      </c>
      <c r="F903" t="s">
        <v>2192</v>
      </c>
      <c r="G903" t="s">
        <v>2202</v>
      </c>
      <c r="H903" t="s">
        <v>69</v>
      </c>
      <c r="I903" t="s">
        <v>2203</v>
      </c>
      <c r="K903" t="s">
        <v>2121</v>
      </c>
      <c r="L903" t="s">
        <v>2192</v>
      </c>
      <c r="M903" t="s">
        <v>3155</v>
      </c>
      <c r="N903" t="s">
        <v>3338</v>
      </c>
      <c r="O903" t="s">
        <v>2117</v>
      </c>
      <c r="P903" t="s">
        <v>2122</v>
      </c>
      <c r="R903" t="s">
        <v>1897</v>
      </c>
      <c r="T903" t="s">
        <v>2195</v>
      </c>
      <c r="U903" t="s">
        <v>1930</v>
      </c>
      <c r="V903" t="s">
        <v>2196</v>
      </c>
      <c r="W903" t="s">
        <v>2197</v>
      </c>
    </row>
    <row r="904" spans="2:23" x14ac:dyDescent="0.35">
      <c r="B904" s="71"/>
      <c r="C904" s="404">
        <v>750300</v>
      </c>
      <c r="E904" t="s">
        <v>2117</v>
      </c>
      <c r="F904" t="s">
        <v>2192</v>
      </c>
      <c r="G904" t="s">
        <v>2204</v>
      </c>
      <c r="H904" t="s">
        <v>69</v>
      </c>
      <c r="I904" t="s">
        <v>2205</v>
      </c>
      <c r="K904" t="s">
        <v>2121</v>
      </c>
      <c r="L904" t="s">
        <v>2192</v>
      </c>
      <c r="M904" t="s">
        <v>3155</v>
      </c>
      <c r="N904" t="s">
        <v>3338</v>
      </c>
      <c r="O904" t="s">
        <v>2117</v>
      </c>
      <c r="P904" t="s">
        <v>2122</v>
      </c>
      <c r="R904" t="s">
        <v>1897</v>
      </c>
      <c r="T904" t="s">
        <v>2195</v>
      </c>
      <c r="U904" t="s">
        <v>1930</v>
      </c>
      <c r="V904" t="s">
        <v>2196</v>
      </c>
      <c r="W904" t="s">
        <v>2197</v>
      </c>
    </row>
    <row r="905" spans="2:23" x14ac:dyDescent="0.35">
      <c r="B905" s="71"/>
      <c r="C905" s="404">
        <v>750350</v>
      </c>
      <c r="E905" t="s">
        <v>2117</v>
      </c>
      <c r="F905" t="s">
        <v>2192</v>
      </c>
      <c r="G905" t="s">
        <v>2206</v>
      </c>
      <c r="H905" t="s">
        <v>69</v>
      </c>
      <c r="I905" t="s">
        <v>2207</v>
      </c>
      <c r="K905" t="s">
        <v>2121</v>
      </c>
      <c r="L905" t="s">
        <v>2192</v>
      </c>
      <c r="M905" t="s">
        <v>3155</v>
      </c>
      <c r="N905" t="s">
        <v>3338</v>
      </c>
      <c r="O905" t="s">
        <v>2117</v>
      </c>
      <c r="P905" t="s">
        <v>2122</v>
      </c>
      <c r="R905" t="s">
        <v>1897</v>
      </c>
      <c r="T905" t="s">
        <v>2195</v>
      </c>
      <c r="U905" t="s">
        <v>1930</v>
      </c>
      <c r="V905" t="s">
        <v>2196</v>
      </c>
      <c r="W905" t="s">
        <v>2197</v>
      </c>
    </row>
    <row r="906" spans="2:23" x14ac:dyDescent="0.35">
      <c r="B906" s="71"/>
      <c r="C906" s="404">
        <v>750400</v>
      </c>
      <c r="E906" t="s">
        <v>2117</v>
      </c>
      <c r="F906" t="s">
        <v>2192</v>
      </c>
      <c r="G906" t="s">
        <v>2208</v>
      </c>
      <c r="H906" t="s">
        <v>69</v>
      </c>
      <c r="I906" t="s">
        <v>2209</v>
      </c>
      <c r="K906" t="s">
        <v>2121</v>
      </c>
      <c r="L906" t="s">
        <v>2192</v>
      </c>
      <c r="M906" t="s">
        <v>3155</v>
      </c>
      <c r="N906" t="s">
        <v>3338</v>
      </c>
      <c r="O906" t="s">
        <v>2117</v>
      </c>
      <c r="P906" t="s">
        <v>2122</v>
      </c>
      <c r="R906" t="s">
        <v>1897</v>
      </c>
      <c r="T906" t="s">
        <v>2195</v>
      </c>
      <c r="U906" t="s">
        <v>1930</v>
      </c>
      <c r="V906" t="s">
        <v>2196</v>
      </c>
      <c r="W906" t="s">
        <v>2197</v>
      </c>
    </row>
    <row r="907" spans="2:23" x14ac:dyDescent="0.35">
      <c r="B907" s="71"/>
      <c r="C907" s="404">
        <v>760100</v>
      </c>
      <c r="E907" t="s">
        <v>2117</v>
      </c>
      <c r="F907" t="s">
        <v>2210</v>
      </c>
      <c r="G907" t="s">
        <v>2211</v>
      </c>
      <c r="H907" t="s">
        <v>69</v>
      </c>
      <c r="I907" t="s">
        <v>2212</v>
      </c>
      <c r="K907" t="s">
        <v>2121</v>
      </c>
      <c r="L907" t="s">
        <v>2210</v>
      </c>
      <c r="M907" t="s">
        <v>3155</v>
      </c>
      <c r="N907" t="s">
        <v>3338</v>
      </c>
      <c r="O907" t="s">
        <v>2117</v>
      </c>
      <c r="P907" t="s">
        <v>2122</v>
      </c>
      <c r="R907" t="s">
        <v>1897</v>
      </c>
      <c r="T907" t="s">
        <v>2213</v>
      </c>
      <c r="U907" t="s">
        <v>1930</v>
      </c>
      <c r="V907" t="s">
        <v>2214</v>
      </c>
      <c r="W907" t="s">
        <v>2215</v>
      </c>
    </row>
    <row r="908" spans="2:23" x14ac:dyDescent="0.35">
      <c r="B908" s="71"/>
      <c r="C908" s="404">
        <v>760150</v>
      </c>
      <c r="E908" t="s">
        <v>2117</v>
      </c>
      <c r="F908" t="s">
        <v>2210</v>
      </c>
      <c r="G908" t="s">
        <v>2216</v>
      </c>
      <c r="H908" t="s">
        <v>69</v>
      </c>
      <c r="I908" t="s">
        <v>2217</v>
      </c>
      <c r="K908" t="s">
        <v>2121</v>
      </c>
      <c r="L908" t="s">
        <v>2210</v>
      </c>
      <c r="M908" t="s">
        <v>3155</v>
      </c>
      <c r="N908" t="s">
        <v>3338</v>
      </c>
      <c r="O908" t="s">
        <v>2117</v>
      </c>
      <c r="P908" t="s">
        <v>2122</v>
      </c>
      <c r="R908" t="s">
        <v>1897</v>
      </c>
      <c r="T908" t="s">
        <v>2213</v>
      </c>
      <c r="U908" t="s">
        <v>1930</v>
      </c>
      <c r="V908" t="s">
        <v>2214</v>
      </c>
      <c r="W908" t="s">
        <v>2215</v>
      </c>
    </row>
    <row r="909" spans="2:23" x14ac:dyDescent="0.35">
      <c r="B909" s="71"/>
      <c r="C909" s="404">
        <v>760200</v>
      </c>
      <c r="E909" t="s">
        <v>2117</v>
      </c>
      <c r="F909" t="s">
        <v>2210</v>
      </c>
      <c r="G909" t="s">
        <v>2218</v>
      </c>
      <c r="H909" t="s">
        <v>69</v>
      </c>
      <c r="I909" t="s">
        <v>2219</v>
      </c>
      <c r="K909" t="s">
        <v>2121</v>
      </c>
      <c r="L909" t="s">
        <v>2210</v>
      </c>
      <c r="M909" t="s">
        <v>3155</v>
      </c>
      <c r="N909" t="s">
        <v>3338</v>
      </c>
      <c r="O909" t="s">
        <v>2117</v>
      </c>
      <c r="P909" t="s">
        <v>2122</v>
      </c>
      <c r="R909" t="s">
        <v>1897</v>
      </c>
      <c r="T909" t="s">
        <v>2213</v>
      </c>
      <c r="U909" t="s">
        <v>1930</v>
      </c>
      <c r="V909" t="s">
        <v>2214</v>
      </c>
      <c r="W909" t="s">
        <v>2215</v>
      </c>
    </row>
    <row r="910" spans="2:23" x14ac:dyDescent="0.35">
      <c r="B910" s="71"/>
      <c r="C910" s="404">
        <v>760250</v>
      </c>
      <c r="E910" t="s">
        <v>2117</v>
      </c>
      <c r="F910" t="s">
        <v>2210</v>
      </c>
      <c r="G910" t="s">
        <v>2220</v>
      </c>
      <c r="H910" t="s">
        <v>69</v>
      </c>
      <c r="I910" t="s">
        <v>2221</v>
      </c>
      <c r="K910" t="s">
        <v>2121</v>
      </c>
      <c r="L910" t="s">
        <v>2210</v>
      </c>
      <c r="M910" t="s">
        <v>3155</v>
      </c>
      <c r="N910" t="s">
        <v>3338</v>
      </c>
      <c r="O910" t="s">
        <v>2117</v>
      </c>
      <c r="P910" t="s">
        <v>2122</v>
      </c>
      <c r="R910" t="s">
        <v>1897</v>
      </c>
      <c r="T910" t="s">
        <v>2213</v>
      </c>
      <c r="U910" t="s">
        <v>1930</v>
      </c>
      <c r="V910" t="s">
        <v>2214</v>
      </c>
      <c r="W910" t="s">
        <v>2215</v>
      </c>
    </row>
    <row r="911" spans="2:23" x14ac:dyDescent="0.35">
      <c r="B911" s="71"/>
      <c r="C911" s="404">
        <v>760300</v>
      </c>
      <c r="E911" t="s">
        <v>2117</v>
      </c>
      <c r="F911" t="s">
        <v>2210</v>
      </c>
      <c r="G911" t="s">
        <v>2222</v>
      </c>
      <c r="H911" t="s">
        <v>69</v>
      </c>
      <c r="I911" t="s">
        <v>2223</v>
      </c>
      <c r="K911" t="s">
        <v>2121</v>
      </c>
      <c r="L911" t="s">
        <v>2210</v>
      </c>
      <c r="M911" t="s">
        <v>3155</v>
      </c>
      <c r="N911" t="s">
        <v>3338</v>
      </c>
      <c r="O911" t="s">
        <v>2117</v>
      </c>
      <c r="P911" t="s">
        <v>2122</v>
      </c>
      <c r="R911" t="s">
        <v>1897</v>
      </c>
      <c r="T911" t="s">
        <v>2213</v>
      </c>
      <c r="U911" t="s">
        <v>1930</v>
      </c>
      <c r="V911" t="s">
        <v>2214</v>
      </c>
      <c r="W911" t="s">
        <v>2215</v>
      </c>
    </row>
    <row r="912" spans="2:23" x14ac:dyDescent="0.35">
      <c r="B912" s="71"/>
      <c r="C912" s="404">
        <v>760350</v>
      </c>
      <c r="E912" t="s">
        <v>2117</v>
      </c>
      <c r="F912" t="s">
        <v>2210</v>
      </c>
      <c r="G912" t="s">
        <v>2224</v>
      </c>
      <c r="H912" t="s">
        <v>69</v>
      </c>
      <c r="I912" t="s">
        <v>2225</v>
      </c>
      <c r="K912" t="s">
        <v>2121</v>
      </c>
      <c r="L912" t="s">
        <v>2210</v>
      </c>
      <c r="M912" t="s">
        <v>3155</v>
      </c>
      <c r="N912" t="s">
        <v>3338</v>
      </c>
      <c r="O912" t="s">
        <v>2117</v>
      </c>
      <c r="P912" t="s">
        <v>2122</v>
      </c>
      <c r="R912" t="s">
        <v>1897</v>
      </c>
      <c r="T912" t="s">
        <v>2213</v>
      </c>
      <c r="U912" t="s">
        <v>1930</v>
      </c>
      <c r="V912" t="s">
        <v>2214</v>
      </c>
      <c r="W912" t="s">
        <v>2215</v>
      </c>
    </row>
    <row r="913" spans="2:23" x14ac:dyDescent="0.35">
      <c r="B913" s="71"/>
      <c r="C913" s="404">
        <v>760400</v>
      </c>
      <c r="E913" t="s">
        <v>2117</v>
      </c>
      <c r="F913" t="s">
        <v>2210</v>
      </c>
      <c r="G913" t="s">
        <v>2226</v>
      </c>
      <c r="H913" t="s">
        <v>69</v>
      </c>
      <c r="I913" t="s">
        <v>2227</v>
      </c>
      <c r="K913" t="s">
        <v>2121</v>
      </c>
      <c r="L913" t="s">
        <v>2210</v>
      </c>
      <c r="M913" t="s">
        <v>3155</v>
      </c>
      <c r="N913" t="s">
        <v>3338</v>
      </c>
      <c r="O913" t="s">
        <v>2117</v>
      </c>
      <c r="P913" t="s">
        <v>2122</v>
      </c>
      <c r="R913" t="s">
        <v>1897</v>
      </c>
      <c r="T913" t="s">
        <v>2213</v>
      </c>
      <c r="U913" t="s">
        <v>1930</v>
      </c>
      <c r="V913" t="s">
        <v>2214</v>
      </c>
      <c r="W913" t="s">
        <v>2215</v>
      </c>
    </row>
    <row r="914" spans="2:23" x14ac:dyDescent="0.35">
      <c r="B914" s="71"/>
      <c r="C914" s="404">
        <v>760450</v>
      </c>
      <c r="E914" t="s">
        <v>2117</v>
      </c>
      <c r="F914" t="s">
        <v>2210</v>
      </c>
      <c r="G914" t="s">
        <v>2228</v>
      </c>
      <c r="H914" t="s">
        <v>69</v>
      </c>
      <c r="I914" t="s">
        <v>2229</v>
      </c>
      <c r="K914" t="s">
        <v>2121</v>
      </c>
      <c r="L914" t="s">
        <v>2210</v>
      </c>
      <c r="M914" t="s">
        <v>3155</v>
      </c>
      <c r="N914" t="s">
        <v>3338</v>
      </c>
      <c r="O914" t="s">
        <v>2117</v>
      </c>
      <c r="P914" t="s">
        <v>2122</v>
      </c>
      <c r="R914" t="s">
        <v>1897</v>
      </c>
      <c r="T914" t="s">
        <v>2213</v>
      </c>
      <c r="U914" t="s">
        <v>1930</v>
      </c>
      <c r="V914" t="s">
        <v>2214</v>
      </c>
      <c r="W914" t="s">
        <v>2215</v>
      </c>
    </row>
    <row r="915" spans="2:23" x14ac:dyDescent="0.35">
      <c r="B915" s="71"/>
      <c r="C915" s="404">
        <v>760500</v>
      </c>
      <c r="E915" t="s">
        <v>2117</v>
      </c>
      <c r="F915" t="s">
        <v>2210</v>
      </c>
      <c r="G915" t="s">
        <v>2230</v>
      </c>
      <c r="H915" t="s">
        <v>69</v>
      </c>
      <c r="I915" t="s">
        <v>2231</v>
      </c>
      <c r="K915" t="s">
        <v>2121</v>
      </c>
      <c r="L915" t="s">
        <v>2210</v>
      </c>
      <c r="M915" t="s">
        <v>3155</v>
      </c>
      <c r="N915" t="s">
        <v>3338</v>
      </c>
      <c r="O915" t="s">
        <v>2117</v>
      </c>
      <c r="P915" t="s">
        <v>2122</v>
      </c>
      <c r="R915" t="s">
        <v>1897</v>
      </c>
      <c r="T915" t="s">
        <v>2213</v>
      </c>
      <c r="U915" t="s">
        <v>1930</v>
      </c>
      <c r="V915" t="s">
        <v>2214</v>
      </c>
      <c r="W915" t="s">
        <v>2215</v>
      </c>
    </row>
    <row r="916" spans="2:23" x14ac:dyDescent="0.35">
      <c r="B916" s="71"/>
      <c r="C916" s="404">
        <v>760550</v>
      </c>
      <c r="E916" t="s">
        <v>2117</v>
      </c>
      <c r="F916" t="s">
        <v>2210</v>
      </c>
      <c r="G916" t="s">
        <v>2232</v>
      </c>
      <c r="H916" t="s">
        <v>69</v>
      </c>
      <c r="I916" t="s">
        <v>2233</v>
      </c>
      <c r="K916" t="s">
        <v>2121</v>
      </c>
      <c r="L916" t="s">
        <v>2210</v>
      </c>
      <c r="M916" t="s">
        <v>3155</v>
      </c>
      <c r="N916" t="s">
        <v>3338</v>
      </c>
      <c r="O916" t="s">
        <v>2117</v>
      </c>
      <c r="P916" t="s">
        <v>2122</v>
      </c>
      <c r="R916" t="s">
        <v>1897</v>
      </c>
      <c r="T916" t="s">
        <v>2213</v>
      </c>
      <c r="U916" t="s">
        <v>1930</v>
      </c>
      <c r="V916" t="s">
        <v>2214</v>
      </c>
      <c r="W916" t="s">
        <v>2215</v>
      </c>
    </row>
    <row r="917" spans="2:23" x14ac:dyDescent="0.35">
      <c r="B917" s="71"/>
      <c r="C917" s="404">
        <v>760600</v>
      </c>
      <c r="E917" t="s">
        <v>2117</v>
      </c>
      <c r="F917" t="s">
        <v>2210</v>
      </c>
      <c r="G917" t="s">
        <v>2234</v>
      </c>
      <c r="H917" t="s">
        <v>69</v>
      </c>
      <c r="I917" t="s">
        <v>2235</v>
      </c>
      <c r="K917" t="s">
        <v>2121</v>
      </c>
      <c r="L917" t="s">
        <v>2210</v>
      </c>
      <c r="M917" t="s">
        <v>3155</v>
      </c>
      <c r="N917" t="s">
        <v>3338</v>
      </c>
      <c r="O917" t="s">
        <v>2117</v>
      </c>
      <c r="P917" t="s">
        <v>2122</v>
      </c>
      <c r="R917" t="s">
        <v>1897</v>
      </c>
      <c r="T917" t="s">
        <v>2213</v>
      </c>
      <c r="U917" t="s">
        <v>1930</v>
      </c>
      <c r="V917" t="s">
        <v>2214</v>
      </c>
      <c r="W917" t="s">
        <v>2215</v>
      </c>
    </row>
    <row r="918" spans="2:23" x14ac:dyDescent="0.35">
      <c r="B918" s="71"/>
      <c r="C918" s="404">
        <v>760650</v>
      </c>
      <c r="E918" t="s">
        <v>2117</v>
      </c>
      <c r="F918" t="s">
        <v>2210</v>
      </c>
      <c r="G918" t="s">
        <v>2236</v>
      </c>
      <c r="H918" t="s">
        <v>69</v>
      </c>
      <c r="I918" t="s">
        <v>2237</v>
      </c>
      <c r="K918" t="s">
        <v>2121</v>
      </c>
      <c r="L918" t="s">
        <v>2210</v>
      </c>
      <c r="M918" t="s">
        <v>3155</v>
      </c>
      <c r="N918" t="s">
        <v>3338</v>
      </c>
      <c r="O918" t="s">
        <v>2117</v>
      </c>
      <c r="P918" t="s">
        <v>2122</v>
      </c>
      <c r="R918" t="s">
        <v>1897</v>
      </c>
      <c r="T918" t="s">
        <v>2213</v>
      </c>
      <c r="U918" t="s">
        <v>1930</v>
      </c>
      <c r="V918" t="s">
        <v>2214</v>
      </c>
      <c r="W918" t="s">
        <v>2215</v>
      </c>
    </row>
    <row r="919" spans="2:23" x14ac:dyDescent="0.35">
      <c r="B919" s="71"/>
      <c r="C919" s="404">
        <v>760700</v>
      </c>
      <c r="E919" t="s">
        <v>2117</v>
      </c>
      <c r="F919" t="s">
        <v>2210</v>
      </c>
      <c r="G919" t="s">
        <v>2238</v>
      </c>
      <c r="H919" t="s">
        <v>69</v>
      </c>
      <c r="I919" t="s">
        <v>2239</v>
      </c>
      <c r="K919" t="s">
        <v>2121</v>
      </c>
      <c r="L919" t="s">
        <v>2210</v>
      </c>
      <c r="M919" t="s">
        <v>3155</v>
      </c>
      <c r="N919" t="s">
        <v>3338</v>
      </c>
      <c r="O919" t="s">
        <v>2117</v>
      </c>
      <c r="P919" t="s">
        <v>2122</v>
      </c>
      <c r="R919" t="s">
        <v>1897</v>
      </c>
      <c r="T919" t="s">
        <v>2213</v>
      </c>
      <c r="U919" t="s">
        <v>1930</v>
      </c>
      <c r="V919" t="s">
        <v>2214</v>
      </c>
      <c r="W919" t="s">
        <v>2215</v>
      </c>
    </row>
    <row r="920" spans="2:23" x14ac:dyDescent="0.35">
      <c r="B920" s="71"/>
      <c r="C920" s="404">
        <v>760710</v>
      </c>
      <c r="E920" t="s">
        <v>2117</v>
      </c>
      <c r="F920" t="s">
        <v>2240</v>
      </c>
      <c r="G920" s="130" t="s">
        <v>3270</v>
      </c>
      <c r="H920" t="s">
        <v>69</v>
      </c>
      <c r="I920" t="s">
        <v>2242</v>
      </c>
      <c r="K920" t="s">
        <v>2121</v>
      </c>
      <c r="L920" t="s">
        <v>2210</v>
      </c>
      <c r="M920" t="s">
        <v>3155</v>
      </c>
      <c r="N920" t="s">
        <v>3338</v>
      </c>
      <c r="O920" t="s">
        <v>2117</v>
      </c>
      <c r="P920" t="s">
        <v>2122</v>
      </c>
      <c r="R920" t="s">
        <v>1897</v>
      </c>
      <c r="T920" t="s">
        <v>2243</v>
      </c>
      <c r="U920" t="s">
        <v>1930</v>
      </c>
      <c r="V920" t="s">
        <v>2244</v>
      </c>
      <c r="W920" t="s">
        <v>2241</v>
      </c>
    </row>
    <row r="921" spans="2:23" x14ac:dyDescent="0.35">
      <c r="B921" s="71"/>
      <c r="C921" s="404">
        <v>780100</v>
      </c>
      <c r="E921" t="s">
        <v>2117</v>
      </c>
      <c r="F921" t="s">
        <v>2245</v>
      </c>
      <c r="G921" t="s">
        <v>2128</v>
      </c>
      <c r="H921" t="s">
        <v>69</v>
      </c>
      <c r="I921" t="s">
        <v>2246</v>
      </c>
      <c r="K921" t="s">
        <v>2121</v>
      </c>
      <c r="L921" t="s">
        <v>2245</v>
      </c>
      <c r="M921" t="s">
        <v>3155</v>
      </c>
      <c r="N921" t="s">
        <v>44</v>
      </c>
      <c r="O921" t="s">
        <v>2247</v>
      </c>
      <c r="P921" t="s">
        <v>2122</v>
      </c>
      <c r="R921" t="s">
        <v>1808</v>
      </c>
      <c r="T921" t="s">
        <v>2034</v>
      </c>
      <c r="U921" t="s">
        <v>2009</v>
      </c>
      <c r="V921" t="s">
        <v>2009</v>
      </c>
      <c r="W921" t="s">
        <v>2035</v>
      </c>
    </row>
    <row r="922" spans="2:23" x14ac:dyDescent="0.35">
      <c r="B922" s="71"/>
      <c r="C922" s="404">
        <v>780150</v>
      </c>
      <c r="E922" t="s">
        <v>2117</v>
      </c>
      <c r="F922" t="s">
        <v>2245</v>
      </c>
      <c r="G922" t="s">
        <v>2248</v>
      </c>
      <c r="H922" t="s">
        <v>69</v>
      </c>
      <c r="I922" t="s">
        <v>2249</v>
      </c>
      <c r="K922" t="s">
        <v>2121</v>
      </c>
      <c r="L922" t="s">
        <v>2245</v>
      </c>
      <c r="M922" t="s">
        <v>3155</v>
      </c>
      <c r="N922" t="s">
        <v>44</v>
      </c>
      <c r="O922" t="s">
        <v>2247</v>
      </c>
      <c r="P922" t="s">
        <v>2122</v>
      </c>
      <c r="R922" t="s">
        <v>1808</v>
      </c>
      <c r="T922" t="s">
        <v>2250</v>
      </c>
      <c r="U922" t="s">
        <v>2009</v>
      </c>
      <c r="V922" t="s">
        <v>2009</v>
      </c>
      <c r="W922" t="s">
        <v>2251</v>
      </c>
    </row>
    <row r="923" spans="2:23" x14ac:dyDescent="0.35">
      <c r="B923" s="71"/>
      <c r="C923" s="404">
        <v>780200</v>
      </c>
      <c r="E923" t="s">
        <v>2117</v>
      </c>
      <c r="F923" t="s">
        <v>2245</v>
      </c>
      <c r="G923" t="s">
        <v>2252</v>
      </c>
      <c r="H923" t="s">
        <v>69</v>
      </c>
      <c r="I923" t="s">
        <v>2253</v>
      </c>
      <c r="K923" t="s">
        <v>2121</v>
      </c>
      <c r="L923" t="s">
        <v>2245</v>
      </c>
      <c r="M923" t="s">
        <v>3155</v>
      </c>
      <c r="N923" t="s">
        <v>44</v>
      </c>
      <c r="O923" t="s">
        <v>2254</v>
      </c>
      <c r="P923" t="s">
        <v>2122</v>
      </c>
      <c r="R923" t="s">
        <v>1808</v>
      </c>
      <c r="T923" t="s">
        <v>2250</v>
      </c>
      <c r="U923" t="s">
        <v>2009</v>
      </c>
      <c r="V923" t="s">
        <v>2009</v>
      </c>
      <c r="W923" t="s">
        <v>2251</v>
      </c>
    </row>
    <row r="924" spans="2:23" x14ac:dyDescent="0.35">
      <c r="B924" s="71"/>
      <c r="C924" s="404">
        <v>780250</v>
      </c>
      <c r="E924" t="s">
        <v>2117</v>
      </c>
      <c r="F924" t="s">
        <v>2245</v>
      </c>
      <c r="G924" t="s">
        <v>2134</v>
      </c>
      <c r="H924" t="s">
        <v>69</v>
      </c>
      <c r="I924" t="s">
        <v>2255</v>
      </c>
      <c r="K924" t="s">
        <v>2121</v>
      </c>
      <c r="L924" t="s">
        <v>2245</v>
      </c>
      <c r="M924" t="s">
        <v>3155</v>
      </c>
      <c r="N924" t="s">
        <v>44</v>
      </c>
      <c r="O924" t="s">
        <v>2254</v>
      </c>
      <c r="P924" t="s">
        <v>2122</v>
      </c>
      <c r="R924" t="s">
        <v>1808</v>
      </c>
      <c r="T924" t="s">
        <v>2250</v>
      </c>
      <c r="U924" t="s">
        <v>2009</v>
      </c>
      <c r="V924" t="s">
        <v>2009</v>
      </c>
      <c r="W924" t="s">
        <v>2251</v>
      </c>
    </row>
    <row r="925" spans="2:23" x14ac:dyDescent="0.35">
      <c r="B925" s="71"/>
      <c r="C925" s="404">
        <v>780300</v>
      </c>
      <c r="E925" t="s">
        <v>2117</v>
      </c>
      <c r="F925" t="s">
        <v>2245</v>
      </c>
      <c r="G925" t="s">
        <v>2256</v>
      </c>
      <c r="H925" t="s">
        <v>69</v>
      </c>
      <c r="I925" t="s">
        <v>2257</v>
      </c>
      <c r="K925" t="s">
        <v>2121</v>
      </c>
      <c r="L925" t="s">
        <v>2245</v>
      </c>
      <c r="M925" t="s">
        <v>3155</v>
      </c>
      <c r="N925" t="s">
        <v>44</v>
      </c>
      <c r="O925" t="s">
        <v>2254</v>
      </c>
      <c r="P925" t="s">
        <v>2122</v>
      </c>
      <c r="R925" t="s">
        <v>1808</v>
      </c>
      <c r="T925" t="s">
        <v>2250</v>
      </c>
      <c r="U925" t="s">
        <v>2009</v>
      </c>
      <c r="V925" t="s">
        <v>2009</v>
      </c>
      <c r="W925" t="s">
        <v>2251</v>
      </c>
    </row>
    <row r="926" spans="2:23" x14ac:dyDescent="0.35">
      <c r="B926" s="71"/>
      <c r="C926" s="404">
        <v>780350</v>
      </c>
      <c r="E926" t="s">
        <v>2117</v>
      </c>
      <c r="F926" t="s">
        <v>2245</v>
      </c>
      <c r="G926" t="s">
        <v>2258</v>
      </c>
      <c r="H926" t="s">
        <v>69</v>
      </c>
      <c r="I926" t="s">
        <v>2259</v>
      </c>
      <c r="K926" t="s">
        <v>2121</v>
      </c>
      <c r="L926" t="s">
        <v>2245</v>
      </c>
      <c r="M926" t="s">
        <v>3155</v>
      </c>
      <c r="N926" t="s">
        <v>44</v>
      </c>
      <c r="O926" t="s">
        <v>2247</v>
      </c>
      <c r="P926" t="s">
        <v>2122</v>
      </c>
      <c r="R926" t="s">
        <v>1808</v>
      </c>
      <c r="T926" t="s">
        <v>2034</v>
      </c>
      <c r="U926" t="s">
        <v>2009</v>
      </c>
      <c r="V926" t="s">
        <v>2009</v>
      </c>
      <c r="W926" t="s">
        <v>2035</v>
      </c>
    </row>
    <row r="927" spans="2:23" x14ac:dyDescent="0.35">
      <c r="B927" s="71"/>
      <c r="C927" s="404">
        <v>780400</v>
      </c>
      <c r="E927" t="s">
        <v>2117</v>
      </c>
      <c r="F927" t="s">
        <v>2245</v>
      </c>
      <c r="G927" t="s">
        <v>2260</v>
      </c>
      <c r="H927" t="s">
        <v>69</v>
      </c>
      <c r="I927" t="s">
        <v>2261</v>
      </c>
      <c r="K927" t="s">
        <v>2121</v>
      </c>
      <c r="L927" t="s">
        <v>2245</v>
      </c>
      <c r="M927" t="s">
        <v>3155</v>
      </c>
      <c r="N927" t="s">
        <v>44</v>
      </c>
      <c r="O927" t="s">
        <v>2247</v>
      </c>
      <c r="P927" t="s">
        <v>2122</v>
      </c>
      <c r="R927" t="s">
        <v>1808</v>
      </c>
      <c r="T927" t="s">
        <v>2034</v>
      </c>
      <c r="U927" t="s">
        <v>2009</v>
      </c>
      <c r="V927" t="s">
        <v>2009</v>
      </c>
      <c r="W927" t="s">
        <v>2035</v>
      </c>
    </row>
    <row r="928" spans="2:23" x14ac:dyDescent="0.35">
      <c r="B928" s="71"/>
      <c r="C928" s="404">
        <v>780450</v>
      </c>
      <c r="E928" t="s">
        <v>2117</v>
      </c>
      <c r="F928" t="s">
        <v>2245</v>
      </c>
      <c r="G928" t="s">
        <v>2262</v>
      </c>
      <c r="H928" t="s">
        <v>69</v>
      </c>
      <c r="I928" t="s">
        <v>2263</v>
      </c>
      <c r="K928" t="s">
        <v>2121</v>
      </c>
      <c r="L928" t="s">
        <v>2245</v>
      </c>
      <c r="M928" t="s">
        <v>3155</v>
      </c>
      <c r="N928" t="s">
        <v>44</v>
      </c>
      <c r="O928" t="s">
        <v>2247</v>
      </c>
      <c r="P928" t="s">
        <v>2122</v>
      </c>
      <c r="R928" t="s">
        <v>1808</v>
      </c>
      <c r="T928" t="s">
        <v>2034</v>
      </c>
      <c r="U928" t="s">
        <v>2009</v>
      </c>
      <c r="V928" t="s">
        <v>2009</v>
      </c>
      <c r="W928" t="s">
        <v>2035</v>
      </c>
    </row>
    <row r="929" spans="2:23" x14ac:dyDescent="0.35">
      <c r="B929" s="71"/>
      <c r="C929" s="404">
        <v>780500</v>
      </c>
      <c r="E929" t="s">
        <v>2117</v>
      </c>
      <c r="F929" t="s">
        <v>2245</v>
      </c>
      <c r="G929" t="s">
        <v>2264</v>
      </c>
      <c r="H929" t="s">
        <v>69</v>
      </c>
      <c r="I929" t="s">
        <v>2265</v>
      </c>
      <c r="K929" t="s">
        <v>2121</v>
      </c>
      <c r="L929" t="s">
        <v>2245</v>
      </c>
      <c r="M929" t="s">
        <v>3155</v>
      </c>
      <c r="N929" t="s">
        <v>44</v>
      </c>
      <c r="O929" t="s">
        <v>2247</v>
      </c>
      <c r="P929" t="s">
        <v>2122</v>
      </c>
      <c r="R929" t="s">
        <v>1808</v>
      </c>
      <c r="T929" t="s">
        <v>2034</v>
      </c>
      <c r="U929" t="s">
        <v>2009</v>
      </c>
      <c r="V929" t="s">
        <v>2009</v>
      </c>
      <c r="W929" t="s">
        <v>2035</v>
      </c>
    </row>
    <row r="930" spans="2:23" x14ac:dyDescent="0.35">
      <c r="B930" s="71"/>
      <c r="C930" s="404">
        <v>780600</v>
      </c>
      <c r="E930" t="s">
        <v>2117</v>
      </c>
      <c r="F930" t="s">
        <v>2245</v>
      </c>
      <c r="G930" t="s">
        <v>2266</v>
      </c>
      <c r="H930" t="s">
        <v>69</v>
      </c>
      <c r="I930" t="s">
        <v>2267</v>
      </c>
      <c r="K930" t="s">
        <v>2121</v>
      </c>
      <c r="L930" t="s">
        <v>2245</v>
      </c>
      <c r="M930" t="s">
        <v>3155</v>
      </c>
      <c r="N930" t="s">
        <v>44</v>
      </c>
      <c r="O930" t="s">
        <v>2156</v>
      </c>
      <c r="P930" t="s">
        <v>2122</v>
      </c>
      <c r="R930" t="s">
        <v>1808</v>
      </c>
      <c r="T930" t="s">
        <v>2034</v>
      </c>
      <c r="U930" t="s">
        <v>2009</v>
      </c>
      <c r="V930" t="s">
        <v>2009</v>
      </c>
      <c r="W930" t="s">
        <v>2035</v>
      </c>
    </row>
    <row r="931" spans="2:23" x14ac:dyDescent="0.35">
      <c r="B931" s="71"/>
      <c r="C931" s="404">
        <v>780700</v>
      </c>
      <c r="E931" t="s">
        <v>2117</v>
      </c>
      <c r="F931" t="s">
        <v>2245</v>
      </c>
      <c r="G931" t="s">
        <v>2268</v>
      </c>
      <c r="H931" t="s">
        <v>69</v>
      </c>
      <c r="I931" t="s">
        <v>2269</v>
      </c>
      <c r="K931" t="s">
        <v>2121</v>
      </c>
      <c r="L931" t="s">
        <v>2245</v>
      </c>
      <c r="M931" t="s">
        <v>3155</v>
      </c>
      <c r="N931" t="s">
        <v>44</v>
      </c>
      <c r="O931" t="s">
        <v>2270</v>
      </c>
      <c r="P931" t="s">
        <v>2122</v>
      </c>
      <c r="R931" t="s">
        <v>1808</v>
      </c>
      <c r="T931" t="s">
        <v>2271</v>
      </c>
      <c r="U931" t="s">
        <v>2009</v>
      </c>
      <c r="V931" t="s">
        <v>2009</v>
      </c>
      <c r="W931" t="s">
        <v>2272</v>
      </c>
    </row>
    <row r="932" spans="2:23" x14ac:dyDescent="0.35">
      <c r="B932" s="71"/>
      <c r="C932" s="404">
        <v>780720</v>
      </c>
      <c r="E932" t="s">
        <v>2117</v>
      </c>
      <c r="F932" t="s">
        <v>2245</v>
      </c>
      <c r="G932" t="s">
        <v>2273</v>
      </c>
      <c r="H932" t="s">
        <v>69</v>
      </c>
      <c r="I932" t="s">
        <v>2274</v>
      </c>
      <c r="K932" t="s">
        <v>2121</v>
      </c>
      <c r="L932" t="s">
        <v>2245</v>
      </c>
      <c r="M932" t="s">
        <v>3155</v>
      </c>
      <c r="N932" t="s">
        <v>44</v>
      </c>
      <c r="O932" t="s">
        <v>2270</v>
      </c>
      <c r="P932" t="s">
        <v>2122</v>
      </c>
      <c r="R932" t="s">
        <v>1808</v>
      </c>
      <c r="T932" t="s">
        <v>2271</v>
      </c>
      <c r="U932" t="s">
        <v>2009</v>
      </c>
      <c r="V932" t="s">
        <v>2009</v>
      </c>
      <c r="W932" t="s">
        <v>2272</v>
      </c>
    </row>
    <row r="933" spans="2:23" x14ac:dyDescent="0.35">
      <c r="B933" s="71"/>
      <c r="C933" s="404">
        <v>780750</v>
      </c>
      <c r="E933" t="s">
        <v>2117</v>
      </c>
      <c r="F933" t="s">
        <v>2245</v>
      </c>
      <c r="G933" t="s">
        <v>2275</v>
      </c>
      <c r="H933" t="s">
        <v>69</v>
      </c>
      <c r="I933" t="s">
        <v>2276</v>
      </c>
      <c r="K933" t="s">
        <v>2121</v>
      </c>
      <c r="L933" t="s">
        <v>2245</v>
      </c>
      <c r="M933" t="s">
        <v>3155</v>
      </c>
      <c r="N933" t="s">
        <v>44</v>
      </c>
      <c r="O933" t="s">
        <v>2270</v>
      </c>
      <c r="P933" t="s">
        <v>2122</v>
      </c>
      <c r="R933" t="s">
        <v>1808</v>
      </c>
      <c r="T933" t="s">
        <v>2271</v>
      </c>
      <c r="U933" t="s">
        <v>2009</v>
      </c>
      <c r="V933" t="s">
        <v>2009</v>
      </c>
      <c r="W933" t="s">
        <v>2272</v>
      </c>
    </row>
    <row r="934" spans="2:23" x14ac:dyDescent="0.35">
      <c r="B934" s="71"/>
      <c r="C934" s="404">
        <v>780770</v>
      </c>
      <c r="E934" t="s">
        <v>2117</v>
      </c>
      <c r="F934" t="s">
        <v>2245</v>
      </c>
      <c r="G934" t="s">
        <v>2277</v>
      </c>
      <c r="H934" t="s">
        <v>69</v>
      </c>
      <c r="I934" t="s">
        <v>2278</v>
      </c>
      <c r="K934" t="s">
        <v>2121</v>
      </c>
      <c r="L934" t="s">
        <v>2245</v>
      </c>
      <c r="M934" t="s">
        <v>3155</v>
      </c>
      <c r="N934" t="s">
        <v>44</v>
      </c>
      <c r="O934" t="s">
        <v>2270</v>
      </c>
      <c r="P934" t="s">
        <v>2122</v>
      </c>
      <c r="R934" t="s">
        <v>1808</v>
      </c>
      <c r="T934" t="s">
        <v>2271</v>
      </c>
      <c r="U934" t="s">
        <v>2009</v>
      </c>
      <c r="V934" t="s">
        <v>2009</v>
      </c>
      <c r="W934" t="s">
        <v>2272</v>
      </c>
    </row>
    <row r="935" spans="2:23" x14ac:dyDescent="0.35">
      <c r="B935" s="71"/>
      <c r="C935" s="404">
        <v>780800</v>
      </c>
      <c r="E935" t="s">
        <v>2117</v>
      </c>
      <c r="F935" t="s">
        <v>2245</v>
      </c>
      <c r="G935" t="s">
        <v>2279</v>
      </c>
      <c r="H935" t="s">
        <v>69</v>
      </c>
      <c r="I935" t="s">
        <v>2280</v>
      </c>
      <c r="K935" t="s">
        <v>2121</v>
      </c>
      <c r="L935" t="s">
        <v>2245</v>
      </c>
      <c r="M935" t="s">
        <v>3155</v>
      </c>
      <c r="N935" t="s">
        <v>44</v>
      </c>
      <c r="O935" t="s">
        <v>2184</v>
      </c>
      <c r="P935" t="s">
        <v>2122</v>
      </c>
      <c r="R935" t="s">
        <v>1808</v>
      </c>
      <c r="T935" t="s">
        <v>2271</v>
      </c>
      <c r="U935" t="s">
        <v>2009</v>
      </c>
      <c r="V935" t="s">
        <v>2009</v>
      </c>
      <c r="W935" t="s">
        <v>2272</v>
      </c>
    </row>
    <row r="936" spans="2:23" x14ac:dyDescent="0.35">
      <c r="B936" s="71"/>
      <c r="C936" s="404">
        <v>780850</v>
      </c>
      <c r="E936" t="s">
        <v>2117</v>
      </c>
      <c r="F936" t="s">
        <v>2245</v>
      </c>
      <c r="G936" s="425" t="s">
        <v>3108</v>
      </c>
      <c r="H936" t="s">
        <v>69</v>
      </c>
      <c r="I936" s="424" t="s">
        <v>3109</v>
      </c>
      <c r="K936" t="s">
        <v>2121</v>
      </c>
      <c r="L936" t="s">
        <v>2245</v>
      </c>
      <c r="M936" t="s">
        <v>3155</v>
      </c>
      <c r="N936" t="s">
        <v>44</v>
      </c>
      <c r="O936" t="s">
        <v>2270</v>
      </c>
      <c r="P936" t="s">
        <v>2122</v>
      </c>
      <c r="R936" t="s">
        <v>1808</v>
      </c>
      <c r="T936" s="425" t="s">
        <v>2271</v>
      </c>
      <c r="U936" t="s">
        <v>2009</v>
      </c>
      <c r="V936" t="s">
        <v>2009</v>
      </c>
      <c r="W936" s="424" t="s">
        <v>2272</v>
      </c>
    </row>
    <row r="937" spans="2:23" x14ac:dyDescent="0.35">
      <c r="B937" s="71"/>
      <c r="C937" s="404">
        <v>810100</v>
      </c>
      <c r="E937" t="s">
        <v>2281</v>
      </c>
      <c r="F937" t="s">
        <v>2282</v>
      </c>
      <c r="G937" t="s">
        <v>2283</v>
      </c>
      <c r="H937" t="s">
        <v>69</v>
      </c>
      <c r="I937" t="s">
        <v>2284</v>
      </c>
      <c r="K937" t="s">
        <v>640</v>
      </c>
      <c r="L937" t="s">
        <v>2282</v>
      </c>
      <c r="M937" t="s">
        <v>1895</v>
      </c>
      <c r="N937" t="s">
        <v>3338</v>
      </c>
      <c r="P937" t="s">
        <v>2285</v>
      </c>
      <c r="R937" t="s">
        <v>1897</v>
      </c>
      <c r="T937" t="s">
        <v>2286</v>
      </c>
      <c r="U937" t="s">
        <v>1899</v>
      </c>
      <c r="V937" t="s">
        <v>2287</v>
      </c>
      <c r="W937" t="s">
        <v>2288</v>
      </c>
    </row>
    <row r="938" spans="2:23" x14ac:dyDescent="0.35">
      <c r="B938" s="71"/>
      <c r="C938" s="404">
        <v>810150</v>
      </c>
      <c r="E938" t="s">
        <v>2281</v>
      </c>
      <c r="F938" t="s">
        <v>2282</v>
      </c>
      <c r="G938" t="s">
        <v>2289</v>
      </c>
      <c r="H938" t="s">
        <v>69</v>
      </c>
      <c r="I938" t="s">
        <v>2290</v>
      </c>
      <c r="K938" t="s">
        <v>640</v>
      </c>
      <c r="L938" t="s">
        <v>2282</v>
      </c>
      <c r="M938" t="s">
        <v>1895</v>
      </c>
      <c r="N938" t="s">
        <v>3338</v>
      </c>
      <c r="P938" t="s">
        <v>2285</v>
      </c>
      <c r="R938" t="s">
        <v>1897</v>
      </c>
      <c r="T938" t="s">
        <v>2286</v>
      </c>
      <c r="U938" t="s">
        <v>1899</v>
      </c>
      <c r="V938" t="s">
        <v>2287</v>
      </c>
      <c r="W938" t="s">
        <v>2288</v>
      </c>
    </row>
    <row r="939" spans="2:23" x14ac:dyDescent="0.35">
      <c r="B939" s="71"/>
      <c r="C939" s="404">
        <v>810200</v>
      </c>
      <c r="E939" t="s">
        <v>2281</v>
      </c>
      <c r="F939" t="s">
        <v>2282</v>
      </c>
      <c r="G939" t="s">
        <v>2291</v>
      </c>
      <c r="H939" t="s">
        <v>69</v>
      </c>
      <c r="I939" t="s">
        <v>2292</v>
      </c>
      <c r="K939" t="s">
        <v>640</v>
      </c>
      <c r="L939" t="s">
        <v>2282</v>
      </c>
      <c r="M939" t="s">
        <v>1895</v>
      </c>
      <c r="N939" t="s">
        <v>3338</v>
      </c>
      <c r="P939" t="s">
        <v>2285</v>
      </c>
      <c r="R939" t="s">
        <v>1897</v>
      </c>
      <c r="T939" t="s">
        <v>2286</v>
      </c>
      <c r="U939" t="s">
        <v>1899</v>
      </c>
      <c r="V939" t="s">
        <v>2287</v>
      </c>
      <c r="W939" t="s">
        <v>2288</v>
      </c>
    </row>
    <row r="940" spans="2:23" x14ac:dyDescent="0.35">
      <c r="B940" s="71"/>
      <c r="C940" s="404">
        <v>810250</v>
      </c>
      <c r="E940" t="s">
        <v>2281</v>
      </c>
      <c r="F940" t="s">
        <v>2282</v>
      </c>
      <c r="G940" t="s">
        <v>2293</v>
      </c>
      <c r="H940" t="s">
        <v>69</v>
      </c>
      <c r="I940" t="s">
        <v>2294</v>
      </c>
      <c r="K940" t="s">
        <v>640</v>
      </c>
      <c r="L940" t="s">
        <v>2282</v>
      </c>
      <c r="M940" t="s">
        <v>1895</v>
      </c>
      <c r="N940" t="s">
        <v>3338</v>
      </c>
      <c r="P940" t="s">
        <v>2285</v>
      </c>
      <c r="R940" t="s">
        <v>1897</v>
      </c>
      <c r="T940" t="s">
        <v>2286</v>
      </c>
      <c r="U940" t="s">
        <v>1899</v>
      </c>
      <c r="V940" t="s">
        <v>2287</v>
      </c>
      <c r="W940" t="s">
        <v>2288</v>
      </c>
    </row>
    <row r="941" spans="2:23" x14ac:dyDescent="0.35">
      <c r="B941" s="71"/>
      <c r="C941" s="404">
        <v>810300</v>
      </c>
      <c r="E941" t="s">
        <v>2281</v>
      </c>
      <c r="F941" t="s">
        <v>2282</v>
      </c>
      <c r="G941" t="s">
        <v>2295</v>
      </c>
      <c r="H941" t="s">
        <v>69</v>
      </c>
      <c r="I941" t="s">
        <v>2296</v>
      </c>
      <c r="K941" t="s">
        <v>640</v>
      </c>
      <c r="L941" t="s">
        <v>2282</v>
      </c>
      <c r="M941" t="s">
        <v>1895</v>
      </c>
      <c r="N941" t="s">
        <v>3338</v>
      </c>
      <c r="P941" t="s">
        <v>2065</v>
      </c>
      <c r="R941" t="s">
        <v>1897</v>
      </c>
      <c r="T941" t="s">
        <v>2286</v>
      </c>
      <c r="U941" t="s">
        <v>1899</v>
      </c>
      <c r="V941" t="s">
        <v>2287</v>
      </c>
      <c r="W941" t="s">
        <v>2288</v>
      </c>
    </row>
    <row r="942" spans="2:23" x14ac:dyDescent="0.35">
      <c r="B942" s="71"/>
      <c r="C942" s="404">
        <v>810350</v>
      </c>
      <c r="E942" t="s">
        <v>2281</v>
      </c>
      <c r="F942" t="s">
        <v>2282</v>
      </c>
      <c r="G942" t="s">
        <v>2297</v>
      </c>
      <c r="H942" t="s">
        <v>69</v>
      </c>
      <c r="I942" t="s">
        <v>2298</v>
      </c>
      <c r="K942" t="s">
        <v>640</v>
      </c>
      <c r="L942" t="s">
        <v>2282</v>
      </c>
      <c r="M942" t="s">
        <v>1895</v>
      </c>
      <c r="N942" t="s">
        <v>3338</v>
      </c>
      <c r="P942" t="s">
        <v>2065</v>
      </c>
      <c r="R942" t="s">
        <v>1897</v>
      </c>
      <c r="T942" t="s">
        <v>2286</v>
      </c>
      <c r="U942" t="s">
        <v>1899</v>
      </c>
      <c r="V942" t="s">
        <v>2287</v>
      </c>
      <c r="W942" t="s">
        <v>2288</v>
      </c>
    </row>
    <row r="943" spans="2:23" x14ac:dyDescent="0.35">
      <c r="B943" s="71"/>
      <c r="C943" s="404">
        <v>810400</v>
      </c>
      <c r="E943" t="s">
        <v>2281</v>
      </c>
      <c r="F943" t="s">
        <v>2282</v>
      </c>
      <c r="G943" t="s">
        <v>2299</v>
      </c>
      <c r="H943" t="s">
        <v>69</v>
      </c>
      <c r="I943" t="s">
        <v>2300</v>
      </c>
      <c r="K943" t="s">
        <v>640</v>
      </c>
      <c r="L943" t="s">
        <v>2282</v>
      </c>
      <c r="M943" t="s">
        <v>1895</v>
      </c>
      <c r="N943" t="s">
        <v>3338</v>
      </c>
      <c r="P943" t="s">
        <v>2285</v>
      </c>
      <c r="R943" t="s">
        <v>1897</v>
      </c>
      <c r="T943" t="s">
        <v>2286</v>
      </c>
      <c r="U943" t="s">
        <v>1899</v>
      </c>
      <c r="V943" t="s">
        <v>2287</v>
      </c>
      <c r="W943" t="s">
        <v>2288</v>
      </c>
    </row>
    <row r="944" spans="2:23" x14ac:dyDescent="0.35">
      <c r="B944" s="71"/>
      <c r="C944" s="404">
        <v>810450</v>
      </c>
      <c r="E944" t="s">
        <v>2281</v>
      </c>
      <c r="F944" t="s">
        <v>2282</v>
      </c>
      <c r="G944" t="s">
        <v>2301</v>
      </c>
      <c r="H944" t="s">
        <v>69</v>
      </c>
      <c r="I944" t="s">
        <v>2302</v>
      </c>
      <c r="K944" t="s">
        <v>640</v>
      </c>
      <c r="L944" t="s">
        <v>2282</v>
      </c>
      <c r="M944" t="s">
        <v>1895</v>
      </c>
      <c r="N944" t="s">
        <v>3338</v>
      </c>
      <c r="P944" t="s">
        <v>2065</v>
      </c>
      <c r="R944" t="s">
        <v>1897</v>
      </c>
      <c r="T944" t="s">
        <v>2286</v>
      </c>
      <c r="U944" t="s">
        <v>1899</v>
      </c>
      <c r="V944" t="s">
        <v>2287</v>
      </c>
      <c r="W944" t="s">
        <v>2288</v>
      </c>
    </row>
    <row r="945" spans="2:23" ht="29" x14ac:dyDescent="0.35">
      <c r="B945" s="71"/>
      <c r="C945" s="404">
        <v>810500</v>
      </c>
      <c r="E945" t="s">
        <v>2281</v>
      </c>
      <c r="F945" t="s">
        <v>2282</v>
      </c>
      <c r="G945" s="434" t="s">
        <v>3271</v>
      </c>
      <c r="H945" t="s">
        <v>69</v>
      </c>
      <c r="I945" t="s">
        <v>2303</v>
      </c>
      <c r="K945" t="s">
        <v>640</v>
      </c>
      <c r="L945" t="s">
        <v>2282</v>
      </c>
      <c r="M945" t="s">
        <v>1895</v>
      </c>
      <c r="N945" t="s">
        <v>3338</v>
      </c>
      <c r="P945" t="s">
        <v>2285</v>
      </c>
      <c r="R945" t="s">
        <v>1897</v>
      </c>
      <c r="T945" t="s">
        <v>2286</v>
      </c>
      <c r="U945" t="s">
        <v>1899</v>
      </c>
      <c r="V945" t="s">
        <v>2287</v>
      </c>
      <c r="W945" t="s">
        <v>2288</v>
      </c>
    </row>
    <row r="946" spans="2:23" x14ac:dyDescent="0.35">
      <c r="B946" s="71"/>
      <c r="C946" s="404">
        <v>810550</v>
      </c>
      <c r="E946" t="s">
        <v>2281</v>
      </c>
      <c r="F946" t="s">
        <v>2282</v>
      </c>
      <c r="G946" t="s">
        <v>2304</v>
      </c>
      <c r="H946" t="s">
        <v>69</v>
      </c>
      <c r="I946" t="s">
        <v>2305</v>
      </c>
      <c r="K946" t="s">
        <v>640</v>
      </c>
      <c r="L946" t="s">
        <v>2282</v>
      </c>
      <c r="M946" t="s">
        <v>1895</v>
      </c>
      <c r="N946" t="s">
        <v>3338</v>
      </c>
      <c r="P946" t="s">
        <v>2306</v>
      </c>
      <c r="R946" t="s">
        <v>1897</v>
      </c>
      <c r="T946" t="s">
        <v>2286</v>
      </c>
      <c r="U946" t="s">
        <v>1899</v>
      </c>
      <c r="V946" t="s">
        <v>2287</v>
      </c>
      <c r="W946" t="s">
        <v>2288</v>
      </c>
    </row>
    <row r="947" spans="2:23" x14ac:dyDescent="0.35">
      <c r="B947" s="71"/>
      <c r="C947" s="404">
        <v>815100</v>
      </c>
      <c r="E947" t="s">
        <v>2281</v>
      </c>
      <c r="F947" t="s">
        <v>2307</v>
      </c>
      <c r="G947" t="s">
        <v>2307</v>
      </c>
      <c r="H947" t="s">
        <v>69</v>
      </c>
      <c r="I947" t="s">
        <v>2308</v>
      </c>
      <c r="K947" t="s">
        <v>640</v>
      </c>
      <c r="L947" t="s">
        <v>2307</v>
      </c>
      <c r="M947" t="s">
        <v>1895</v>
      </c>
      <c r="N947" t="s">
        <v>3338</v>
      </c>
      <c r="P947" t="s">
        <v>2306</v>
      </c>
      <c r="R947" t="s">
        <v>1897</v>
      </c>
      <c r="T947" t="s">
        <v>2309</v>
      </c>
      <c r="U947" t="s">
        <v>1899</v>
      </c>
      <c r="V947" t="s">
        <v>2310</v>
      </c>
      <c r="W947" t="s">
        <v>2311</v>
      </c>
    </row>
    <row r="948" spans="2:23" x14ac:dyDescent="0.35">
      <c r="B948" s="71"/>
      <c r="C948" s="404">
        <v>815200</v>
      </c>
      <c r="E948" t="s">
        <v>2281</v>
      </c>
      <c r="F948" t="s">
        <v>2307</v>
      </c>
      <c r="G948" t="s">
        <v>2312</v>
      </c>
      <c r="H948" t="s">
        <v>69</v>
      </c>
      <c r="I948" t="s">
        <v>2313</v>
      </c>
      <c r="K948" t="s">
        <v>640</v>
      </c>
      <c r="L948" t="s">
        <v>2307</v>
      </c>
      <c r="M948" t="s">
        <v>1895</v>
      </c>
      <c r="N948" t="s">
        <v>3338</v>
      </c>
      <c r="P948" t="s">
        <v>2306</v>
      </c>
      <c r="R948" t="s">
        <v>1897</v>
      </c>
      <c r="T948" t="s">
        <v>2309</v>
      </c>
      <c r="U948" t="s">
        <v>1899</v>
      </c>
      <c r="V948" t="s">
        <v>2310</v>
      </c>
      <c r="W948" t="s">
        <v>2311</v>
      </c>
    </row>
    <row r="949" spans="2:23" x14ac:dyDescent="0.35">
      <c r="B949" s="71"/>
      <c r="C949" s="404">
        <v>820100</v>
      </c>
      <c r="E949" t="s">
        <v>2281</v>
      </c>
      <c r="F949" t="s">
        <v>2314</v>
      </c>
      <c r="G949" t="s">
        <v>2315</v>
      </c>
      <c r="H949" t="s">
        <v>69</v>
      </c>
      <c r="I949" t="s">
        <v>2316</v>
      </c>
      <c r="K949" t="s">
        <v>640</v>
      </c>
      <c r="L949" t="s">
        <v>2314</v>
      </c>
      <c r="M949" t="s">
        <v>1895</v>
      </c>
      <c r="N949" t="s">
        <v>3338</v>
      </c>
      <c r="P949" t="s">
        <v>2317</v>
      </c>
      <c r="R949" t="s">
        <v>1897</v>
      </c>
      <c r="T949" t="s">
        <v>2318</v>
      </c>
      <c r="U949" t="s">
        <v>1899</v>
      </c>
      <c r="V949" t="s">
        <v>2319</v>
      </c>
      <c r="W949" t="s">
        <v>2320</v>
      </c>
    </row>
    <row r="950" spans="2:23" x14ac:dyDescent="0.35">
      <c r="B950" s="71"/>
      <c r="C950" s="404">
        <v>820150</v>
      </c>
      <c r="E950" t="s">
        <v>2281</v>
      </c>
      <c r="F950" t="s">
        <v>2314</v>
      </c>
      <c r="G950" t="s">
        <v>2321</v>
      </c>
      <c r="H950" t="s">
        <v>69</v>
      </c>
      <c r="I950" t="s">
        <v>2322</v>
      </c>
      <c r="K950" t="s">
        <v>640</v>
      </c>
      <c r="L950" t="s">
        <v>2314</v>
      </c>
      <c r="M950" t="s">
        <v>1895</v>
      </c>
      <c r="N950" t="s">
        <v>3338</v>
      </c>
      <c r="P950" t="s">
        <v>2317</v>
      </c>
      <c r="R950" t="s">
        <v>1897</v>
      </c>
      <c r="T950" t="s">
        <v>2318</v>
      </c>
      <c r="U950" t="s">
        <v>1899</v>
      </c>
      <c r="V950" t="s">
        <v>2319</v>
      </c>
      <c r="W950" t="s">
        <v>2320</v>
      </c>
    </row>
    <row r="951" spans="2:23" x14ac:dyDescent="0.35">
      <c r="B951" s="71"/>
      <c r="C951" s="404">
        <v>820300</v>
      </c>
      <c r="E951" t="s">
        <v>2281</v>
      </c>
      <c r="F951" t="s">
        <v>2314</v>
      </c>
      <c r="G951" t="s">
        <v>2323</v>
      </c>
      <c r="H951" t="s">
        <v>69</v>
      </c>
      <c r="I951" t="s">
        <v>2324</v>
      </c>
      <c r="K951" t="s">
        <v>640</v>
      </c>
      <c r="L951" t="s">
        <v>2314</v>
      </c>
      <c r="M951" t="s">
        <v>3155</v>
      </c>
      <c r="N951" t="s">
        <v>3338</v>
      </c>
      <c r="O951" t="s">
        <v>2325</v>
      </c>
      <c r="P951" t="s">
        <v>2326</v>
      </c>
      <c r="R951" t="s">
        <v>1897</v>
      </c>
      <c r="T951" t="s">
        <v>2327</v>
      </c>
      <c r="U951" t="s">
        <v>1930</v>
      </c>
      <c r="V951" t="s">
        <v>2328</v>
      </c>
      <c r="W951" t="s">
        <v>2320</v>
      </c>
    </row>
    <row r="952" spans="2:23" x14ac:dyDescent="0.35">
      <c r="B952" s="71"/>
      <c r="C952" s="404">
        <v>820320</v>
      </c>
      <c r="E952" t="s">
        <v>2281</v>
      </c>
      <c r="F952" t="s">
        <v>2314</v>
      </c>
      <c r="G952" s="130" t="s">
        <v>3272</v>
      </c>
      <c r="H952" t="s">
        <v>69</v>
      </c>
      <c r="I952" t="s">
        <v>2329</v>
      </c>
      <c r="K952" t="s">
        <v>640</v>
      </c>
      <c r="L952" t="s">
        <v>2314</v>
      </c>
      <c r="M952" t="s">
        <v>3155</v>
      </c>
      <c r="N952" t="s">
        <v>3338</v>
      </c>
      <c r="O952" t="s">
        <v>2325</v>
      </c>
      <c r="P952" t="s">
        <v>2326</v>
      </c>
      <c r="R952" t="s">
        <v>1897</v>
      </c>
      <c r="T952" t="s">
        <v>2327</v>
      </c>
      <c r="U952" t="s">
        <v>1930</v>
      </c>
      <c r="V952" t="s">
        <v>2328</v>
      </c>
      <c r="W952" t="s">
        <v>2320</v>
      </c>
    </row>
    <row r="953" spans="2:23" x14ac:dyDescent="0.35">
      <c r="B953" s="71"/>
      <c r="C953" s="404">
        <v>820350</v>
      </c>
      <c r="E953" t="s">
        <v>2281</v>
      </c>
      <c r="F953" t="s">
        <v>2314</v>
      </c>
      <c r="G953" t="s">
        <v>2330</v>
      </c>
      <c r="H953" t="s">
        <v>69</v>
      </c>
      <c r="I953" t="s">
        <v>2331</v>
      </c>
      <c r="K953" t="s">
        <v>640</v>
      </c>
      <c r="L953" t="s">
        <v>2314</v>
      </c>
      <c r="M953" t="s">
        <v>3155</v>
      </c>
      <c r="N953" t="s">
        <v>3338</v>
      </c>
      <c r="O953" t="s">
        <v>2325</v>
      </c>
      <c r="P953" t="s">
        <v>2326</v>
      </c>
      <c r="R953" t="s">
        <v>1897</v>
      </c>
      <c r="T953" t="s">
        <v>2327</v>
      </c>
      <c r="U953" t="s">
        <v>1930</v>
      </c>
      <c r="V953" t="s">
        <v>2328</v>
      </c>
      <c r="W953" t="s">
        <v>2320</v>
      </c>
    </row>
    <row r="954" spans="2:23" x14ac:dyDescent="0.35">
      <c r="B954" s="71"/>
      <c r="C954" s="404">
        <v>820370</v>
      </c>
      <c r="E954" t="s">
        <v>2281</v>
      </c>
      <c r="F954" t="s">
        <v>2314</v>
      </c>
      <c r="G954" t="s">
        <v>2332</v>
      </c>
      <c r="H954" t="s">
        <v>69</v>
      </c>
      <c r="I954" t="s">
        <v>2333</v>
      </c>
      <c r="K954" t="s">
        <v>640</v>
      </c>
      <c r="L954" t="s">
        <v>2314</v>
      </c>
      <c r="M954" t="s">
        <v>3155</v>
      </c>
      <c r="N954" t="s">
        <v>3338</v>
      </c>
      <c r="O954" t="s">
        <v>2325</v>
      </c>
      <c r="P954" t="s">
        <v>2326</v>
      </c>
      <c r="R954" t="s">
        <v>1897</v>
      </c>
      <c r="T954" t="s">
        <v>2327</v>
      </c>
      <c r="U954" t="s">
        <v>1930</v>
      </c>
      <c r="V954" t="s">
        <v>2328</v>
      </c>
      <c r="W954" t="s">
        <v>2320</v>
      </c>
    </row>
    <row r="955" spans="2:23" x14ac:dyDescent="0.35">
      <c r="B955" s="71"/>
      <c r="C955" s="404">
        <v>820400</v>
      </c>
      <c r="E955" t="s">
        <v>2281</v>
      </c>
      <c r="F955" t="s">
        <v>2314</v>
      </c>
      <c r="G955" t="s">
        <v>2334</v>
      </c>
      <c r="H955" t="s">
        <v>69</v>
      </c>
      <c r="I955" t="s">
        <v>2335</v>
      </c>
      <c r="K955" t="s">
        <v>640</v>
      </c>
      <c r="L955" t="s">
        <v>2314</v>
      </c>
      <c r="M955" t="s">
        <v>3155</v>
      </c>
      <c r="N955" t="s">
        <v>3338</v>
      </c>
      <c r="O955" t="s">
        <v>2325</v>
      </c>
      <c r="P955" t="s">
        <v>2326</v>
      </c>
      <c r="R955" t="s">
        <v>1897</v>
      </c>
      <c r="T955" t="s">
        <v>2327</v>
      </c>
      <c r="U955" t="s">
        <v>1930</v>
      </c>
      <c r="V955" t="s">
        <v>2328</v>
      </c>
      <c r="W955" t="s">
        <v>2320</v>
      </c>
    </row>
    <row r="956" spans="2:23" x14ac:dyDescent="0.35">
      <c r="B956" s="71"/>
      <c r="C956" s="404">
        <v>820420</v>
      </c>
      <c r="E956" t="s">
        <v>2281</v>
      </c>
      <c r="F956" t="s">
        <v>2314</v>
      </c>
      <c r="G956" t="s">
        <v>2336</v>
      </c>
      <c r="H956" t="s">
        <v>69</v>
      </c>
      <c r="I956" t="s">
        <v>2337</v>
      </c>
      <c r="K956" t="s">
        <v>640</v>
      </c>
      <c r="L956" t="s">
        <v>2314</v>
      </c>
      <c r="M956" t="s">
        <v>3155</v>
      </c>
      <c r="N956" t="s">
        <v>3338</v>
      </c>
      <c r="O956" t="s">
        <v>2325</v>
      </c>
      <c r="P956" t="s">
        <v>2326</v>
      </c>
      <c r="R956" t="s">
        <v>1897</v>
      </c>
      <c r="T956" t="s">
        <v>2327</v>
      </c>
      <c r="U956" t="s">
        <v>1930</v>
      </c>
      <c r="V956" t="s">
        <v>2328</v>
      </c>
      <c r="W956" t="s">
        <v>2320</v>
      </c>
    </row>
    <row r="957" spans="2:23" x14ac:dyDescent="0.35">
      <c r="B957" s="71"/>
      <c r="C957" s="404">
        <v>820450</v>
      </c>
      <c r="E957" t="s">
        <v>2281</v>
      </c>
      <c r="F957" t="s">
        <v>2314</v>
      </c>
      <c r="G957" t="s">
        <v>2338</v>
      </c>
      <c r="H957" t="s">
        <v>69</v>
      </c>
      <c r="I957" t="s">
        <v>2339</v>
      </c>
      <c r="K957" t="s">
        <v>640</v>
      </c>
      <c r="L957" t="s">
        <v>2314</v>
      </c>
      <c r="M957" t="s">
        <v>3155</v>
      </c>
      <c r="N957" t="s">
        <v>3338</v>
      </c>
      <c r="O957" t="s">
        <v>2325</v>
      </c>
      <c r="P957" t="s">
        <v>2326</v>
      </c>
      <c r="R957" t="s">
        <v>1897</v>
      </c>
      <c r="T957" t="s">
        <v>2327</v>
      </c>
      <c r="U957" t="s">
        <v>1930</v>
      </c>
      <c r="V957" t="s">
        <v>2328</v>
      </c>
      <c r="W957" t="s">
        <v>2320</v>
      </c>
    </row>
    <row r="958" spans="2:23" x14ac:dyDescent="0.35">
      <c r="B958" s="71"/>
      <c r="C958" s="404">
        <v>820470</v>
      </c>
      <c r="E958" t="s">
        <v>2281</v>
      </c>
      <c r="F958" t="s">
        <v>2314</v>
      </c>
      <c r="G958" t="s">
        <v>2340</v>
      </c>
      <c r="H958" t="s">
        <v>69</v>
      </c>
      <c r="I958" t="s">
        <v>2341</v>
      </c>
      <c r="K958" t="s">
        <v>640</v>
      </c>
      <c r="L958" t="s">
        <v>2314</v>
      </c>
      <c r="M958" t="s">
        <v>3155</v>
      </c>
      <c r="N958" t="s">
        <v>3338</v>
      </c>
      <c r="O958" t="s">
        <v>2325</v>
      </c>
      <c r="P958" t="s">
        <v>2326</v>
      </c>
      <c r="R958" t="s">
        <v>1897</v>
      </c>
      <c r="T958" t="s">
        <v>2327</v>
      </c>
      <c r="U958" t="s">
        <v>1930</v>
      </c>
      <c r="V958" t="s">
        <v>2328</v>
      </c>
      <c r="W958" t="s">
        <v>2320</v>
      </c>
    </row>
    <row r="959" spans="2:23" x14ac:dyDescent="0.35">
      <c r="B959" s="71"/>
      <c r="C959" s="404">
        <v>820500</v>
      </c>
      <c r="E959" t="s">
        <v>2281</v>
      </c>
      <c r="F959" t="s">
        <v>2314</v>
      </c>
      <c r="G959" t="s">
        <v>2342</v>
      </c>
      <c r="H959" t="s">
        <v>69</v>
      </c>
      <c r="I959" t="s">
        <v>2343</v>
      </c>
      <c r="K959" t="s">
        <v>640</v>
      </c>
      <c r="L959" t="s">
        <v>2314</v>
      </c>
      <c r="M959" t="s">
        <v>3155</v>
      </c>
      <c r="N959" t="s">
        <v>3338</v>
      </c>
      <c r="O959" t="s">
        <v>2325</v>
      </c>
      <c r="P959" t="s">
        <v>2326</v>
      </c>
      <c r="R959" t="s">
        <v>1897</v>
      </c>
      <c r="T959" t="s">
        <v>2327</v>
      </c>
      <c r="U959" t="s">
        <v>1930</v>
      </c>
      <c r="V959" t="s">
        <v>2328</v>
      </c>
      <c r="W959" t="s">
        <v>2320</v>
      </c>
    </row>
    <row r="960" spans="2:23" x14ac:dyDescent="0.35">
      <c r="B960" s="71"/>
      <c r="C960" s="404">
        <v>820520</v>
      </c>
      <c r="E960" t="s">
        <v>2281</v>
      </c>
      <c r="F960" t="s">
        <v>2314</v>
      </c>
      <c r="G960" t="s">
        <v>2344</v>
      </c>
      <c r="H960" t="s">
        <v>69</v>
      </c>
      <c r="I960" t="s">
        <v>2345</v>
      </c>
      <c r="K960" t="s">
        <v>640</v>
      </c>
      <c r="L960" t="s">
        <v>2314</v>
      </c>
      <c r="M960" t="s">
        <v>3155</v>
      </c>
      <c r="N960" t="s">
        <v>3338</v>
      </c>
      <c r="O960" t="s">
        <v>2325</v>
      </c>
      <c r="P960" t="s">
        <v>2326</v>
      </c>
      <c r="R960" t="s">
        <v>1897</v>
      </c>
      <c r="T960" t="s">
        <v>2327</v>
      </c>
      <c r="U960" t="s">
        <v>1930</v>
      </c>
      <c r="V960" t="s">
        <v>2328</v>
      </c>
      <c r="W960" t="s">
        <v>2320</v>
      </c>
    </row>
    <row r="961" spans="2:23" x14ac:dyDescent="0.35">
      <c r="B961" s="71"/>
      <c r="C961" s="404">
        <v>820550</v>
      </c>
      <c r="E961" t="s">
        <v>2281</v>
      </c>
      <c r="F961" t="s">
        <v>2314</v>
      </c>
      <c r="G961" t="s">
        <v>2346</v>
      </c>
      <c r="H961" t="s">
        <v>69</v>
      </c>
      <c r="I961" t="s">
        <v>2347</v>
      </c>
      <c r="K961" t="s">
        <v>640</v>
      </c>
      <c r="L961" t="s">
        <v>2314</v>
      </c>
      <c r="M961" t="s">
        <v>3155</v>
      </c>
      <c r="N961" t="s">
        <v>3338</v>
      </c>
      <c r="O961" t="s">
        <v>2325</v>
      </c>
      <c r="P961" t="s">
        <v>2326</v>
      </c>
      <c r="R961" t="s">
        <v>1897</v>
      </c>
      <c r="T961" t="s">
        <v>2327</v>
      </c>
      <c r="U961" t="s">
        <v>1930</v>
      </c>
      <c r="V961" t="s">
        <v>2328</v>
      </c>
      <c r="W961" t="s">
        <v>2320</v>
      </c>
    </row>
    <row r="962" spans="2:23" x14ac:dyDescent="0.35">
      <c r="B962" s="71"/>
      <c r="C962" s="404">
        <v>820570</v>
      </c>
      <c r="E962" t="s">
        <v>2281</v>
      </c>
      <c r="F962" t="s">
        <v>2314</v>
      </c>
      <c r="G962" t="s">
        <v>2348</v>
      </c>
      <c r="H962" t="s">
        <v>69</v>
      </c>
      <c r="I962" t="s">
        <v>2349</v>
      </c>
      <c r="K962" t="s">
        <v>640</v>
      </c>
      <c r="L962" t="s">
        <v>2314</v>
      </c>
      <c r="M962" t="s">
        <v>3155</v>
      </c>
      <c r="N962" t="s">
        <v>3338</v>
      </c>
      <c r="O962" t="s">
        <v>2325</v>
      </c>
      <c r="P962" t="s">
        <v>2326</v>
      </c>
      <c r="R962" t="s">
        <v>1897</v>
      </c>
      <c r="T962" t="s">
        <v>2327</v>
      </c>
      <c r="U962" t="s">
        <v>1930</v>
      </c>
      <c r="V962" t="s">
        <v>2328</v>
      </c>
      <c r="W962" t="s">
        <v>2320</v>
      </c>
    </row>
    <row r="963" spans="2:23" x14ac:dyDescent="0.35">
      <c r="B963" s="71"/>
      <c r="C963" s="404">
        <v>825100</v>
      </c>
      <c r="E963" t="s">
        <v>2281</v>
      </c>
      <c r="F963" t="s">
        <v>2350</v>
      </c>
      <c r="G963" t="s">
        <v>2351</v>
      </c>
      <c r="H963" t="s">
        <v>69</v>
      </c>
      <c r="I963" t="s">
        <v>2352</v>
      </c>
      <c r="K963" t="s">
        <v>640</v>
      </c>
      <c r="L963" t="s">
        <v>2350</v>
      </c>
      <c r="M963" t="s">
        <v>1895</v>
      </c>
      <c r="N963" t="s">
        <v>3338</v>
      </c>
      <c r="P963" t="s">
        <v>2285</v>
      </c>
      <c r="R963" t="s">
        <v>1897</v>
      </c>
      <c r="T963" t="s">
        <v>2353</v>
      </c>
      <c r="U963" t="s">
        <v>1899</v>
      </c>
      <c r="V963" t="s">
        <v>2354</v>
      </c>
      <c r="W963" t="s">
        <v>2355</v>
      </c>
    </row>
    <row r="964" spans="2:23" x14ac:dyDescent="0.35">
      <c r="B964" s="71"/>
      <c r="C964" s="404">
        <v>825150</v>
      </c>
      <c r="E964" t="s">
        <v>2281</v>
      </c>
      <c r="F964" t="s">
        <v>2350</v>
      </c>
      <c r="G964" t="s">
        <v>2356</v>
      </c>
      <c r="H964" t="s">
        <v>69</v>
      </c>
      <c r="I964" t="s">
        <v>2357</v>
      </c>
      <c r="K964" t="s">
        <v>640</v>
      </c>
      <c r="L964" t="s">
        <v>2350</v>
      </c>
      <c r="M964" t="s">
        <v>1895</v>
      </c>
      <c r="N964" t="s">
        <v>3338</v>
      </c>
      <c r="P964" t="s">
        <v>2285</v>
      </c>
      <c r="R964" t="s">
        <v>1897</v>
      </c>
      <c r="T964" t="s">
        <v>2353</v>
      </c>
      <c r="U964" t="s">
        <v>1899</v>
      </c>
      <c r="V964" t="s">
        <v>2354</v>
      </c>
      <c r="W964" t="s">
        <v>2355</v>
      </c>
    </row>
    <row r="965" spans="2:23" x14ac:dyDescent="0.35">
      <c r="B965" s="71"/>
      <c r="C965" s="404">
        <v>825200</v>
      </c>
      <c r="E965" t="s">
        <v>2281</v>
      </c>
      <c r="F965" t="s">
        <v>2350</v>
      </c>
      <c r="G965" t="s">
        <v>2358</v>
      </c>
      <c r="H965" t="s">
        <v>69</v>
      </c>
      <c r="I965" t="s">
        <v>2359</v>
      </c>
      <c r="K965" t="s">
        <v>640</v>
      </c>
      <c r="L965" t="s">
        <v>2350</v>
      </c>
      <c r="M965" t="s">
        <v>1895</v>
      </c>
      <c r="N965" t="s">
        <v>3338</v>
      </c>
      <c r="P965" t="s">
        <v>2306</v>
      </c>
      <c r="R965" t="s">
        <v>1897</v>
      </c>
      <c r="T965" t="s">
        <v>2353</v>
      </c>
      <c r="U965" t="s">
        <v>1899</v>
      </c>
      <c r="V965" t="s">
        <v>2354</v>
      </c>
      <c r="W965" t="s">
        <v>2355</v>
      </c>
    </row>
    <row r="966" spans="2:23" x14ac:dyDescent="0.35">
      <c r="B966" s="71"/>
      <c r="C966" s="404">
        <v>825250</v>
      </c>
      <c r="E966" t="s">
        <v>2281</v>
      </c>
      <c r="F966" t="s">
        <v>2350</v>
      </c>
      <c r="G966" t="s">
        <v>2360</v>
      </c>
      <c r="H966" t="s">
        <v>69</v>
      </c>
      <c r="I966" t="s">
        <v>2361</v>
      </c>
      <c r="K966" t="s">
        <v>640</v>
      </c>
      <c r="L966" t="s">
        <v>2350</v>
      </c>
      <c r="M966" t="s">
        <v>1895</v>
      </c>
      <c r="N966" t="s">
        <v>3338</v>
      </c>
      <c r="P966" t="s">
        <v>2285</v>
      </c>
      <c r="R966" t="s">
        <v>1897</v>
      </c>
      <c r="T966" t="s">
        <v>2353</v>
      </c>
      <c r="U966" t="s">
        <v>1899</v>
      </c>
      <c r="V966" t="s">
        <v>2354</v>
      </c>
      <c r="W966" t="s">
        <v>2355</v>
      </c>
    </row>
    <row r="967" spans="2:23" x14ac:dyDescent="0.35">
      <c r="B967" s="71"/>
      <c r="C967" s="404">
        <v>825300</v>
      </c>
      <c r="E967" t="s">
        <v>2281</v>
      </c>
      <c r="F967" t="s">
        <v>2350</v>
      </c>
      <c r="G967" t="s">
        <v>2362</v>
      </c>
      <c r="H967" t="s">
        <v>69</v>
      </c>
      <c r="I967" t="s">
        <v>2363</v>
      </c>
      <c r="K967" t="s">
        <v>640</v>
      </c>
      <c r="L967" t="s">
        <v>2350</v>
      </c>
      <c r="M967" t="s">
        <v>1895</v>
      </c>
      <c r="N967" t="s">
        <v>3338</v>
      </c>
      <c r="P967" t="s">
        <v>2285</v>
      </c>
      <c r="R967" t="s">
        <v>1897</v>
      </c>
      <c r="T967" t="s">
        <v>2353</v>
      </c>
      <c r="U967" t="s">
        <v>1899</v>
      </c>
      <c r="V967" t="s">
        <v>2354</v>
      </c>
      <c r="W967" t="s">
        <v>2355</v>
      </c>
    </row>
    <row r="968" spans="2:23" x14ac:dyDescent="0.35">
      <c r="B968" s="71"/>
      <c r="C968" s="437">
        <v>825330</v>
      </c>
      <c r="D968" s="130"/>
      <c r="E968" s="130" t="s">
        <v>2281</v>
      </c>
      <c r="F968" s="130" t="s">
        <v>2350</v>
      </c>
      <c r="G968" s="130" t="s">
        <v>3232</v>
      </c>
      <c r="H968" s="130" t="s">
        <v>69</v>
      </c>
      <c r="I968" s="426" t="s">
        <v>3170</v>
      </c>
      <c r="J968" s="130"/>
      <c r="K968" s="130" t="s">
        <v>640</v>
      </c>
      <c r="L968" s="130" t="s">
        <v>2350</v>
      </c>
      <c r="M968" s="130" t="s">
        <v>1895</v>
      </c>
      <c r="N968" s="130" t="s">
        <v>3338</v>
      </c>
      <c r="O968" s="130"/>
      <c r="P968" s="130" t="s">
        <v>2285</v>
      </c>
      <c r="Q968" s="130"/>
      <c r="R968" s="130" t="s">
        <v>1897</v>
      </c>
      <c r="S968" s="130"/>
      <c r="T968" s="426" t="s">
        <v>2353</v>
      </c>
      <c r="U968" s="431" t="s">
        <v>1899</v>
      </c>
      <c r="V968" s="130" t="s">
        <v>2354</v>
      </c>
      <c r="W968" s="428" t="s">
        <v>2355</v>
      </c>
    </row>
    <row r="969" spans="2:23" x14ac:dyDescent="0.35">
      <c r="B969" s="71"/>
      <c r="C969" s="404">
        <v>825350</v>
      </c>
      <c r="E969" t="s">
        <v>2281</v>
      </c>
      <c r="F969" t="s">
        <v>2350</v>
      </c>
      <c r="G969" t="s">
        <v>2364</v>
      </c>
      <c r="H969" t="s">
        <v>69</v>
      </c>
      <c r="I969" t="s">
        <v>2365</v>
      </c>
      <c r="K969" t="s">
        <v>640</v>
      </c>
      <c r="L969" t="s">
        <v>2350</v>
      </c>
      <c r="M969" t="s">
        <v>1895</v>
      </c>
      <c r="N969" t="s">
        <v>3338</v>
      </c>
      <c r="P969" t="s">
        <v>2285</v>
      </c>
      <c r="R969" t="s">
        <v>1897</v>
      </c>
      <c r="T969" t="s">
        <v>2353</v>
      </c>
      <c r="U969" t="s">
        <v>1899</v>
      </c>
      <c r="V969" t="s">
        <v>2354</v>
      </c>
      <c r="W969" t="s">
        <v>2355</v>
      </c>
    </row>
    <row r="970" spans="2:23" x14ac:dyDescent="0.35">
      <c r="B970" s="71"/>
      <c r="C970" s="404">
        <v>825400</v>
      </c>
      <c r="E970" t="s">
        <v>2281</v>
      </c>
      <c r="F970" t="s">
        <v>2350</v>
      </c>
      <c r="G970" t="s">
        <v>2366</v>
      </c>
      <c r="H970" t="s">
        <v>69</v>
      </c>
      <c r="I970" t="s">
        <v>2367</v>
      </c>
      <c r="K970" t="s">
        <v>640</v>
      </c>
      <c r="L970" t="s">
        <v>2350</v>
      </c>
      <c r="M970" t="s">
        <v>1895</v>
      </c>
      <c r="N970" t="s">
        <v>3338</v>
      </c>
      <c r="P970" t="s">
        <v>2065</v>
      </c>
      <c r="R970" t="s">
        <v>1897</v>
      </c>
      <c r="T970" t="s">
        <v>2353</v>
      </c>
      <c r="U970" t="s">
        <v>1899</v>
      </c>
      <c r="V970" t="s">
        <v>2354</v>
      </c>
      <c r="W970" t="s">
        <v>2355</v>
      </c>
    </row>
    <row r="971" spans="2:23" x14ac:dyDescent="0.35">
      <c r="B971" s="71"/>
      <c r="C971" s="404">
        <v>830100</v>
      </c>
      <c r="E971" t="s">
        <v>2281</v>
      </c>
      <c r="F971" t="s">
        <v>2368</v>
      </c>
      <c r="G971" t="s">
        <v>2369</v>
      </c>
      <c r="H971" t="s">
        <v>69</v>
      </c>
      <c r="I971" t="s">
        <v>2370</v>
      </c>
      <c r="K971" t="s">
        <v>640</v>
      </c>
      <c r="L971" t="s">
        <v>2368</v>
      </c>
      <c r="M971" t="s">
        <v>1895</v>
      </c>
      <c r="N971" t="s">
        <v>3338</v>
      </c>
      <c r="P971" t="s">
        <v>2057</v>
      </c>
      <c r="R971" t="s">
        <v>1897</v>
      </c>
      <c r="T971" t="s">
        <v>2371</v>
      </c>
      <c r="U971" t="s">
        <v>1899</v>
      </c>
      <c r="V971" t="s">
        <v>2372</v>
      </c>
      <c r="W971" t="s">
        <v>2373</v>
      </c>
    </row>
    <row r="972" spans="2:23" x14ac:dyDescent="0.35">
      <c r="B972" s="71"/>
      <c r="C972" s="404">
        <v>830150</v>
      </c>
      <c r="E972" t="s">
        <v>2281</v>
      </c>
      <c r="F972" t="s">
        <v>2368</v>
      </c>
      <c r="G972" t="s">
        <v>2374</v>
      </c>
      <c r="H972" t="s">
        <v>69</v>
      </c>
      <c r="I972" t="s">
        <v>2375</v>
      </c>
      <c r="K972" t="s">
        <v>640</v>
      </c>
      <c r="L972" t="s">
        <v>2368</v>
      </c>
      <c r="M972" t="s">
        <v>1895</v>
      </c>
      <c r="N972" t="s">
        <v>3338</v>
      </c>
      <c r="P972" t="s">
        <v>2057</v>
      </c>
      <c r="R972" t="s">
        <v>1897</v>
      </c>
      <c r="T972" t="s">
        <v>2371</v>
      </c>
      <c r="U972" t="s">
        <v>1899</v>
      </c>
      <c r="V972" t="s">
        <v>2372</v>
      </c>
      <c r="W972" t="s">
        <v>2373</v>
      </c>
    </row>
    <row r="973" spans="2:23" x14ac:dyDescent="0.35">
      <c r="B973" s="71"/>
      <c r="C973" s="404">
        <v>830200</v>
      </c>
      <c r="E973" t="s">
        <v>2281</v>
      </c>
      <c r="F973" t="s">
        <v>2368</v>
      </c>
      <c r="G973" t="s">
        <v>2376</v>
      </c>
      <c r="H973" t="s">
        <v>69</v>
      </c>
      <c r="I973" t="s">
        <v>2377</v>
      </c>
      <c r="K973" t="s">
        <v>640</v>
      </c>
      <c r="L973" t="s">
        <v>2368</v>
      </c>
      <c r="M973" t="s">
        <v>1895</v>
      </c>
      <c r="N973" t="s">
        <v>3338</v>
      </c>
      <c r="P973" t="s">
        <v>2057</v>
      </c>
      <c r="R973" t="s">
        <v>1897</v>
      </c>
      <c r="T973" t="s">
        <v>2371</v>
      </c>
      <c r="U973" t="s">
        <v>1899</v>
      </c>
      <c r="V973" t="s">
        <v>2372</v>
      </c>
      <c r="W973" t="s">
        <v>2373</v>
      </c>
    </row>
    <row r="974" spans="2:23" x14ac:dyDescent="0.35">
      <c r="B974" s="71"/>
      <c r="C974" s="404">
        <v>830250</v>
      </c>
      <c r="E974" t="s">
        <v>2281</v>
      </c>
      <c r="F974" t="s">
        <v>2368</v>
      </c>
      <c r="G974" t="s">
        <v>2378</v>
      </c>
      <c r="H974" t="s">
        <v>69</v>
      </c>
      <c r="I974" t="s">
        <v>2379</v>
      </c>
      <c r="K974" t="s">
        <v>640</v>
      </c>
      <c r="L974" t="s">
        <v>2368</v>
      </c>
      <c r="M974" t="s">
        <v>1895</v>
      </c>
      <c r="N974" t="s">
        <v>3338</v>
      </c>
      <c r="P974" t="s">
        <v>2057</v>
      </c>
      <c r="R974" t="s">
        <v>1897</v>
      </c>
      <c r="T974" t="s">
        <v>2371</v>
      </c>
      <c r="U974" t="s">
        <v>1899</v>
      </c>
      <c r="V974" t="s">
        <v>2372</v>
      </c>
      <c r="W974" t="s">
        <v>2373</v>
      </c>
    </row>
    <row r="975" spans="2:23" x14ac:dyDescent="0.35">
      <c r="B975" s="71"/>
      <c r="C975" s="404">
        <v>830300</v>
      </c>
      <c r="E975" t="s">
        <v>2281</v>
      </c>
      <c r="F975" t="s">
        <v>2368</v>
      </c>
      <c r="G975" t="s">
        <v>2380</v>
      </c>
      <c r="H975" t="s">
        <v>69</v>
      </c>
      <c r="I975" t="s">
        <v>2381</v>
      </c>
      <c r="K975" t="s">
        <v>640</v>
      </c>
      <c r="L975" t="s">
        <v>2368</v>
      </c>
      <c r="M975" t="s">
        <v>3155</v>
      </c>
      <c r="N975" t="s">
        <v>3338</v>
      </c>
      <c r="O975" t="s">
        <v>2033</v>
      </c>
      <c r="P975" t="s">
        <v>2033</v>
      </c>
      <c r="R975" t="s">
        <v>1897</v>
      </c>
      <c r="T975" t="s">
        <v>2114</v>
      </c>
      <c r="U975" t="s">
        <v>1930</v>
      </c>
      <c r="V975" t="s">
        <v>2153</v>
      </c>
      <c r="W975" t="s">
        <v>2115</v>
      </c>
    </row>
    <row r="976" spans="2:23" x14ac:dyDescent="0.35">
      <c r="B976" s="71"/>
      <c r="C976" s="404">
        <v>835100</v>
      </c>
      <c r="E976" t="s">
        <v>2281</v>
      </c>
      <c r="F976" t="s">
        <v>2382</v>
      </c>
      <c r="G976" t="s">
        <v>2383</v>
      </c>
      <c r="H976" t="s">
        <v>69</v>
      </c>
      <c r="I976" t="s">
        <v>2384</v>
      </c>
      <c r="K976" t="s">
        <v>640</v>
      </c>
      <c r="L976" t="s">
        <v>2382</v>
      </c>
      <c r="M976" t="s">
        <v>1895</v>
      </c>
      <c r="N976" t="s">
        <v>3338</v>
      </c>
      <c r="P976" t="s">
        <v>2065</v>
      </c>
      <c r="R976" t="s">
        <v>1897</v>
      </c>
      <c r="T976" t="s">
        <v>2371</v>
      </c>
      <c r="U976" t="s">
        <v>1899</v>
      </c>
      <c r="V976" t="s">
        <v>2372</v>
      </c>
      <c r="W976" t="s">
        <v>2373</v>
      </c>
    </row>
    <row r="977" spans="2:23" x14ac:dyDescent="0.35">
      <c r="B977" s="71"/>
      <c r="C977" s="404">
        <v>835120</v>
      </c>
      <c r="E977" t="s">
        <v>2281</v>
      </c>
      <c r="F977" t="s">
        <v>2382</v>
      </c>
      <c r="G977" t="s">
        <v>2385</v>
      </c>
      <c r="H977" t="s">
        <v>69</v>
      </c>
      <c r="I977" t="s">
        <v>2386</v>
      </c>
      <c r="K977" t="s">
        <v>640</v>
      </c>
      <c r="L977" t="s">
        <v>2382</v>
      </c>
      <c r="M977" t="s">
        <v>1895</v>
      </c>
      <c r="N977" t="s">
        <v>3338</v>
      </c>
      <c r="P977" t="s">
        <v>2065</v>
      </c>
      <c r="R977" t="s">
        <v>1897</v>
      </c>
      <c r="T977" t="s">
        <v>2371</v>
      </c>
      <c r="U977" t="s">
        <v>1899</v>
      </c>
      <c r="V977" t="s">
        <v>2372</v>
      </c>
      <c r="W977" t="s">
        <v>2373</v>
      </c>
    </row>
    <row r="978" spans="2:23" x14ac:dyDescent="0.35">
      <c r="B978" s="71"/>
      <c r="C978" s="404">
        <v>835150</v>
      </c>
      <c r="E978" t="s">
        <v>2281</v>
      </c>
      <c r="F978" t="s">
        <v>2382</v>
      </c>
      <c r="G978" t="s">
        <v>2387</v>
      </c>
      <c r="H978" t="s">
        <v>69</v>
      </c>
      <c r="I978" t="s">
        <v>2388</v>
      </c>
      <c r="K978" t="s">
        <v>640</v>
      </c>
      <c r="L978" t="s">
        <v>2382</v>
      </c>
      <c r="M978" t="s">
        <v>1895</v>
      </c>
      <c r="N978" t="s">
        <v>3338</v>
      </c>
      <c r="P978" t="s">
        <v>2065</v>
      </c>
      <c r="R978" t="s">
        <v>1897</v>
      </c>
      <c r="T978" t="s">
        <v>2371</v>
      </c>
      <c r="U978" t="s">
        <v>1899</v>
      </c>
      <c r="V978" t="s">
        <v>2372</v>
      </c>
      <c r="W978" t="s">
        <v>2373</v>
      </c>
    </row>
    <row r="979" spans="2:23" x14ac:dyDescent="0.35">
      <c r="B979" s="71"/>
      <c r="C979" s="404">
        <v>835170</v>
      </c>
      <c r="E979" t="s">
        <v>2281</v>
      </c>
      <c r="F979" t="s">
        <v>2382</v>
      </c>
      <c r="G979" t="s">
        <v>2389</v>
      </c>
      <c r="H979" t="s">
        <v>69</v>
      </c>
      <c r="I979" t="s">
        <v>2390</v>
      </c>
      <c r="K979" t="s">
        <v>1538</v>
      </c>
      <c r="L979" t="s">
        <v>1697</v>
      </c>
      <c r="M979" t="s">
        <v>1712</v>
      </c>
      <c r="T979" t="s">
        <v>1731</v>
      </c>
      <c r="U979" t="s">
        <v>1701</v>
      </c>
      <c r="V979" t="s">
        <v>1701</v>
      </c>
      <c r="W979" t="s">
        <v>1617</v>
      </c>
    </row>
    <row r="980" spans="2:23" x14ac:dyDescent="0.35">
      <c r="B980" s="71"/>
      <c r="C980" s="404">
        <v>835200</v>
      </c>
      <c r="E980" t="s">
        <v>2281</v>
      </c>
      <c r="F980" t="s">
        <v>2382</v>
      </c>
      <c r="G980" t="s">
        <v>2391</v>
      </c>
      <c r="H980" t="s">
        <v>69</v>
      </c>
      <c r="I980" t="s">
        <v>2392</v>
      </c>
      <c r="K980" t="s">
        <v>640</v>
      </c>
      <c r="L980" t="s">
        <v>2382</v>
      </c>
      <c r="M980" t="s">
        <v>3155</v>
      </c>
      <c r="N980" t="s">
        <v>3338</v>
      </c>
      <c r="O980" t="s">
        <v>2033</v>
      </c>
      <c r="P980" t="s">
        <v>2033</v>
      </c>
      <c r="R980" t="s">
        <v>1897</v>
      </c>
      <c r="T980" t="s">
        <v>2114</v>
      </c>
      <c r="U980" t="s">
        <v>1930</v>
      </c>
      <c r="V980" t="s">
        <v>2153</v>
      </c>
      <c r="W980" t="s">
        <v>2115</v>
      </c>
    </row>
    <row r="981" spans="2:23" x14ac:dyDescent="0.35">
      <c r="B981" s="71"/>
      <c r="C981" s="404">
        <v>835220</v>
      </c>
      <c r="E981" t="s">
        <v>2281</v>
      </c>
      <c r="F981" t="s">
        <v>2382</v>
      </c>
      <c r="G981" t="s">
        <v>2393</v>
      </c>
      <c r="H981" t="s">
        <v>69</v>
      </c>
      <c r="I981" t="s">
        <v>2394</v>
      </c>
      <c r="K981" t="s">
        <v>640</v>
      </c>
      <c r="L981" t="s">
        <v>2382</v>
      </c>
      <c r="M981" t="s">
        <v>3155</v>
      </c>
      <c r="N981" t="s">
        <v>3338</v>
      </c>
      <c r="O981" t="s">
        <v>2033</v>
      </c>
      <c r="P981" t="s">
        <v>2033</v>
      </c>
      <c r="R981" t="s">
        <v>1897</v>
      </c>
      <c r="T981" t="s">
        <v>2114</v>
      </c>
      <c r="U981" t="s">
        <v>1930</v>
      </c>
      <c r="V981" t="s">
        <v>2153</v>
      </c>
      <c r="W981" t="s">
        <v>2115</v>
      </c>
    </row>
    <row r="982" spans="2:23" x14ac:dyDescent="0.35">
      <c r="B982" s="71"/>
      <c r="C982" s="404">
        <v>835250</v>
      </c>
      <c r="E982" t="s">
        <v>2281</v>
      </c>
      <c r="F982" t="s">
        <v>2382</v>
      </c>
      <c r="G982" t="s">
        <v>2395</v>
      </c>
      <c r="H982" t="s">
        <v>69</v>
      </c>
      <c r="I982" t="s">
        <v>2396</v>
      </c>
      <c r="K982" t="s">
        <v>640</v>
      </c>
      <c r="L982" t="s">
        <v>2382</v>
      </c>
      <c r="M982" t="s">
        <v>3155</v>
      </c>
      <c r="N982" t="s">
        <v>3338</v>
      </c>
      <c r="O982" t="s">
        <v>2033</v>
      </c>
      <c r="P982" t="s">
        <v>2033</v>
      </c>
      <c r="R982" t="s">
        <v>1897</v>
      </c>
      <c r="T982" t="s">
        <v>2114</v>
      </c>
      <c r="U982" t="s">
        <v>1930</v>
      </c>
      <c r="V982" t="s">
        <v>2153</v>
      </c>
      <c r="W982" t="s">
        <v>2115</v>
      </c>
    </row>
    <row r="983" spans="2:23" x14ac:dyDescent="0.35">
      <c r="B983" s="71"/>
      <c r="C983" s="404">
        <v>835270</v>
      </c>
      <c r="E983" t="s">
        <v>2281</v>
      </c>
      <c r="F983" t="s">
        <v>2382</v>
      </c>
      <c r="G983" t="s">
        <v>2397</v>
      </c>
      <c r="H983" t="s">
        <v>69</v>
      </c>
      <c r="I983" t="s">
        <v>2398</v>
      </c>
      <c r="K983" t="s">
        <v>640</v>
      </c>
      <c r="L983" t="s">
        <v>2382</v>
      </c>
      <c r="M983" t="s">
        <v>3155</v>
      </c>
      <c r="N983" t="s">
        <v>3338</v>
      </c>
      <c r="O983" t="s">
        <v>2033</v>
      </c>
      <c r="P983" t="s">
        <v>2033</v>
      </c>
      <c r="R983" t="s">
        <v>1897</v>
      </c>
      <c r="T983" t="s">
        <v>2114</v>
      </c>
      <c r="U983" t="s">
        <v>1930</v>
      </c>
      <c r="V983" t="s">
        <v>2153</v>
      </c>
      <c r="W983" t="s">
        <v>2115</v>
      </c>
    </row>
    <row r="984" spans="2:23" x14ac:dyDescent="0.35">
      <c r="B984" s="71"/>
      <c r="C984" s="404">
        <v>835300</v>
      </c>
      <c r="E984" t="s">
        <v>2281</v>
      </c>
      <c r="F984" t="s">
        <v>2382</v>
      </c>
      <c r="G984" t="s">
        <v>2399</v>
      </c>
      <c r="H984" t="s">
        <v>69</v>
      </c>
      <c r="I984" t="s">
        <v>2400</v>
      </c>
      <c r="K984" t="s">
        <v>640</v>
      </c>
      <c r="L984" t="s">
        <v>2382</v>
      </c>
      <c r="M984" t="s">
        <v>3155</v>
      </c>
      <c r="N984" t="s">
        <v>3338</v>
      </c>
      <c r="O984" t="s">
        <v>2033</v>
      </c>
      <c r="P984" t="s">
        <v>2033</v>
      </c>
      <c r="R984" t="s">
        <v>1897</v>
      </c>
      <c r="T984" t="s">
        <v>2114</v>
      </c>
      <c r="U984" t="s">
        <v>1930</v>
      </c>
      <c r="V984" t="s">
        <v>2153</v>
      </c>
      <c r="W984" t="s">
        <v>2115</v>
      </c>
    </row>
    <row r="985" spans="2:23" x14ac:dyDescent="0.35">
      <c r="B985" s="71"/>
      <c r="C985" s="404">
        <v>835320</v>
      </c>
      <c r="E985" t="s">
        <v>2281</v>
      </c>
      <c r="F985" t="s">
        <v>2382</v>
      </c>
      <c r="G985" t="s">
        <v>2401</v>
      </c>
      <c r="H985" t="s">
        <v>69</v>
      </c>
      <c r="I985" t="s">
        <v>2402</v>
      </c>
      <c r="K985" t="s">
        <v>640</v>
      </c>
      <c r="L985" t="s">
        <v>2382</v>
      </c>
      <c r="M985" t="s">
        <v>3155</v>
      </c>
      <c r="N985" t="s">
        <v>3338</v>
      </c>
      <c r="O985" t="s">
        <v>2033</v>
      </c>
      <c r="P985" t="s">
        <v>2033</v>
      </c>
      <c r="R985" t="s">
        <v>1897</v>
      </c>
      <c r="T985" t="s">
        <v>2114</v>
      </c>
      <c r="U985" t="s">
        <v>1930</v>
      </c>
      <c r="V985" t="s">
        <v>2153</v>
      </c>
      <c r="W985" t="s">
        <v>2115</v>
      </c>
    </row>
    <row r="986" spans="2:23" x14ac:dyDescent="0.35">
      <c r="B986" s="71"/>
      <c r="C986" s="404">
        <v>835350</v>
      </c>
      <c r="E986" t="s">
        <v>2281</v>
      </c>
      <c r="F986" t="s">
        <v>2382</v>
      </c>
      <c r="G986" t="s">
        <v>2403</v>
      </c>
      <c r="H986" t="s">
        <v>69</v>
      </c>
      <c r="I986" t="s">
        <v>2404</v>
      </c>
      <c r="K986" t="s">
        <v>640</v>
      </c>
      <c r="L986" t="s">
        <v>2382</v>
      </c>
      <c r="M986" t="s">
        <v>3155</v>
      </c>
      <c r="N986" t="s">
        <v>3338</v>
      </c>
      <c r="O986" t="s">
        <v>2033</v>
      </c>
      <c r="P986" t="s">
        <v>2033</v>
      </c>
      <c r="R986" t="s">
        <v>1897</v>
      </c>
      <c r="T986" t="s">
        <v>2114</v>
      </c>
      <c r="U986" t="s">
        <v>1930</v>
      </c>
      <c r="V986" t="s">
        <v>2153</v>
      </c>
      <c r="W986" t="s">
        <v>2115</v>
      </c>
    </row>
    <row r="987" spans="2:23" x14ac:dyDescent="0.35">
      <c r="B987" s="71"/>
      <c r="C987" s="404">
        <v>835370</v>
      </c>
      <c r="E987" t="s">
        <v>2281</v>
      </c>
      <c r="F987" t="s">
        <v>2382</v>
      </c>
      <c r="G987" t="s">
        <v>2405</v>
      </c>
      <c r="H987" t="s">
        <v>69</v>
      </c>
      <c r="I987" t="s">
        <v>2406</v>
      </c>
      <c r="K987" t="s">
        <v>640</v>
      </c>
      <c r="L987" t="s">
        <v>2382</v>
      </c>
      <c r="M987" t="s">
        <v>3155</v>
      </c>
      <c r="N987" t="s">
        <v>3338</v>
      </c>
      <c r="O987" t="s">
        <v>2033</v>
      </c>
      <c r="P987" t="s">
        <v>2033</v>
      </c>
      <c r="R987" t="s">
        <v>1897</v>
      </c>
      <c r="T987" t="s">
        <v>2114</v>
      </c>
      <c r="U987" t="s">
        <v>1930</v>
      </c>
      <c r="V987" t="s">
        <v>2153</v>
      </c>
      <c r="W987" t="s">
        <v>2115</v>
      </c>
    </row>
    <row r="988" spans="2:23" x14ac:dyDescent="0.35">
      <c r="B988" s="71"/>
      <c r="C988" s="404">
        <v>835400</v>
      </c>
      <c r="E988" t="s">
        <v>2281</v>
      </c>
      <c r="F988" t="s">
        <v>2382</v>
      </c>
      <c r="G988" t="s">
        <v>2407</v>
      </c>
      <c r="H988" t="s">
        <v>69</v>
      </c>
      <c r="I988" t="s">
        <v>2408</v>
      </c>
      <c r="K988" t="s">
        <v>640</v>
      </c>
      <c r="L988" t="s">
        <v>2382</v>
      </c>
      <c r="M988" t="s">
        <v>3155</v>
      </c>
      <c r="N988" t="s">
        <v>3338</v>
      </c>
      <c r="O988" t="s">
        <v>2033</v>
      </c>
      <c r="P988" t="s">
        <v>2033</v>
      </c>
      <c r="R988" t="s">
        <v>1897</v>
      </c>
      <c r="T988" t="s">
        <v>2114</v>
      </c>
      <c r="U988" t="s">
        <v>1930</v>
      </c>
      <c r="V988" t="s">
        <v>2153</v>
      </c>
      <c r="W988" t="s">
        <v>2115</v>
      </c>
    </row>
    <row r="989" spans="2:23" x14ac:dyDescent="0.35">
      <c r="B989" s="71"/>
      <c r="C989" s="404">
        <v>835420</v>
      </c>
      <c r="E989" t="s">
        <v>2281</v>
      </c>
      <c r="F989" t="s">
        <v>2382</v>
      </c>
      <c r="G989" t="s">
        <v>2409</v>
      </c>
      <c r="H989" t="s">
        <v>69</v>
      </c>
      <c r="I989" t="s">
        <v>2410</v>
      </c>
      <c r="K989" t="s">
        <v>640</v>
      </c>
      <c r="L989" t="s">
        <v>2382</v>
      </c>
      <c r="M989" t="s">
        <v>3155</v>
      </c>
      <c r="N989" t="s">
        <v>3338</v>
      </c>
      <c r="O989" t="s">
        <v>2033</v>
      </c>
      <c r="P989" t="s">
        <v>2033</v>
      </c>
      <c r="R989" t="s">
        <v>1897</v>
      </c>
      <c r="T989" t="s">
        <v>2114</v>
      </c>
      <c r="U989" t="s">
        <v>1930</v>
      </c>
      <c r="V989" t="s">
        <v>2153</v>
      </c>
      <c r="W989" t="s">
        <v>2115</v>
      </c>
    </row>
    <row r="990" spans="2:23" x14ac:dyDescent="0.35">
      <c r="B990" s="71"/>
      <c r="C990" s="404">
        <v>835450</v>
      </c>
      <c r="E990" t="s">
        <v>2281</v>
      </c>
      <c r="F990" t="s">
        <v>2382</v>
      </c>
      <c r="G990" t="s">
        <v>2411</v>
      </c>
      <c r="H990" t="s">
        <v>69</v>
      </c>
      <c r="I990" t="s">
        <v>2412</v>
      </c>
      <c r="K990" t="s">
        <v>640</v>
      </c>
      <c r="L990" t="s">
        <v>2382</v>
      </c>
      <c r="M990" t="s">
        <v>3155</v>
      </c>
      <c r="N990" t="s">
        <v>3338</v>
      </c>
      <c r="O990" t="s">
        <v>2325</v>
      </c>
      <c r="P990" t="s">
        <v>2326</v>
      </c>
      <c r="R990" t="s">
        <v>1897</v>
      </c>
      <c r="T990" s="130" t="s">
        <v>2327</v>
      </c>
      <c r="U990" t="s">
        <v>1930</v>
      </c>
      <c r="V990" t="s">
        <v>2328</v>
      </c>
      <c r="W990" t="s">
        <v>2320</v>
      </c>
    </row>
    <row r="991" spans="2:23" x14ac:dyDescent="0.35">
      <c r="B991" s="71"/>
      <c r="C991" s="404">
        <v>835470</v>
      </c>
      <c r="E991" t="s">
        <v>2281</v>
      </c>
      <c r="F991" t="s">
        <v>2382</v>
      </c>
      <c r="G991" t="s">
        <v>2413</v>
      </c>
      <c r="H991" t="s">
        <v>69</v>
      </c>
      <c r="I991" t="s">
        <v>2414</v>
      </c>
      <c r="K991" t="s">
        <v>640</v>
      </c>
      <c r="L991" t="s">
        <v>2382</v>
      </c>
      <c r="M991" t="s">
        <v>3155</v>
      </c>
      <c r="N991" t="s">
        <v>3338</v>
      </c>
      <c r="O991" t="s">
        <v>2033</v>
      </c>
      <c r="P991" t="s">
        <v>2033</v>
      </c>
      <c r="R991" t="s">
        <v>1897</v>
      </c>
      <c r="T991" t="s">
        <v>2114</v>
      </c>
      <c r="U991" t="s">
        <v>1930</v>
      </c>
      <c r="V991" t="s">
        <v>2153</v>
      </c>
      <c r="W991" t="s">
        <v>2115</v>
      </c>
    </row>
    <row r="992" spans="2:23" x14ac:dyDescent="0.35">
      <c r="B992" s="71"/>
      <c r="C992" s="404">
        <v>835500</v>
      </c>
      <c r="E992" t="s">
        <v>2281</v>
      </c>
      <c r="F992" t="s">
        <v>2382</v>
      </c>
      <c r="G992" t="s">
        <v>2415</v>
      </c>
      <c r="H992" t="s">
        <v>69</v>
      </c>
      <c r="I992" t="s">
        <v>2416</v>
      </c>
      <c r="K992" t="s">
        <v>640</v>
      </c>
      <c r="L992" t="s">
        <v>2382</v>
      </c>
      <c r="M992" t="s">
        <v>3155</v>
      </c>
      <c r="N992" t="s">
        <v>3338</v>
      </c>
      <c r="O992" t="s">
        <v>2033</v>
      </c>
      <c r="P992" t="s">
        <v>2033</v>
      </c>
      <c r="R992" t="s">
        <v>1897</v>
      </c>
      <c r="T992" t="s">
        <v>2114</v>
      </c>
      <c r="U992" t="s">
        <v>1930</v>
      </c>
      <c r="V992" t="s">
        <v>2153</v>
      </c>
      <c r="W992" t="s">
        <v>2115</v>
      </c>
    </row>
    <row r="993" spans="2:23" x14ac:dyDescent="0.35">
      <c r="B993" s="71"/>
      <c r="C993" s="404">
        <v>835520</v>
      </c>
      <c r="E993" t="s">
        <v>2281</v>
      </c>
      <c r="F993" t="s">
        <v>2382</v>
      </c>
      <c r="G993" t="s">
        <v>2417</v>
      </c>
      <c r="H993" t="s">
        <v>69</v>
      </c>
      <c r="I993" t="s">
        <v>2418</v>
      </c>
      <c r="K993" t="s">
        <v>640</v>
      </c>
      <c r="L993" t="s">
        <v>2382</v>
      </c>
      <c r="M993" t="s">
        <v>3155</v>
      </c>
      <c r="N993" t="s">
        <v>3338</v>
      </c>
      <c r="O993" t="s">
        <v>2033</v>
      </c>
      <c r="P993" t="s">
        <v>2033</v>
      </c>
      <c r="R993" t="s">
        <v>1897</v>
      </c>
      <c r="T993" t="s">
        <v>2114</v>
      </c>
      <c r="U993" t="s">
        <v>1930</v>
      </c>
      <c r="V993" t="s">
        <v>2153</v>
      </c>
      <c r="W993" t="s">
        <v>2115</v>
      </c>
    </row>
    <row r="994" spans="2:23" x14ac:dyDescent="0.35">
      <c r="B994" s="71"/>
      <c r="C994" s="404">
        <v>835550</v>
      </c>
      <c r="E994" t="s">
        <v>2281</v>
      </c>
      <c r="F994" t="s">
        <v>2382</v>
      </c>
      <c r="G994" t="s">
        <v>2419</v>
      </c>
      <c r="H994" t="s">
        <v>69</v>
      </c>
      <c r="I994" t="s">
        <v>2420</v>
      </c>
      <c r="K994" t="s">
        <v>640</v>
      </c>
      <c r="L994" t="s">
        <v>2382</v>
      </c>
      <c r="M994" t="s">
        <v>3155</v>
      </c>
      <c r="N994" t="s">
        <v>3338</v>
      </c>
      <c r="O994" t="s">
        <v>2033</v>
      </c>
      <c r="P994" t="s">
        <v>2033</v>
      </c>
      <c r="R994" t="s">
        <v>1897</v>
      </c>
      <c r="T994" t="s">
        <v>2114</v>
      </c>
      <c r="U994" t="s">
        <v>1930</v>
      </c>
      <c r="V994" t="s">
        <v>2153</v>
      </c>
      <c r="W994" t="s">
        <v>2115</v>
      </c>
    </row>
    <row r="995" spans="2:23" x14ac:dyDescent="0.35">
      <c r="B995" s="71"/>
      <c r="C995" s="404">
        <v>835570</v>
      </c>
      <c r="E995" t="s">
        <v>2281</v>
      </c>
      <c r="F995" t="s">
        <v>2382</v>
      </c>
      <c r="G995" t="s">
        <v>2421</v>
      </c>
      <c r="H995" t="s">
        <v>69</v>
      </c>
      <c r="I995" t="s">
        <v>2422</v>
      </c>
      <c r="K995" t="s">
        <v>640</v>
      </c>
      <c r="L995" t="s">
        <v>2382</v>
      </c>
      <c r="M995" t="s">
        <v>3155</v>
      </c>
      <c r="N995" t="s">
        <v>3338</v>
      </c>
      <c r="O995" t="s">
        <v>2033</v>
      </c>
      <c r="P995" t="s">
        <v>2033</v>
      </c>
      <c r="R995" t="s">
        <v>1897</v>
      </c>
      <c r="T995" t="s">
        <v>2114</v>
      </c>
      <c r="U995" t="s">
        <v>1930</v>
      </c>
      <c r="V995" t="s">
        <v>2153</v>
      </c>
      <c r="W995" t="s">
        <v>2115</v>
      </c>
    </row>
    <row r="996" spans="2:23" x14ac:dyDescent="0.35">
      <c r="B996" s="71"/>
      <c r="C996" s="404">
        <v>840100</v>
      </c>
      <c r="E996" t="s">
        <v>2281</v>
      </c>
      <c r="F996" t="s">
        <v>2423</v>
      </c>
      <c r="G996" t="s">
        <v>2424</v>
      </c>
      <c r="H996" t="s">
        <v>69</v>
      </c>
      <c r="I996" t="s">
        <v>2425</v>
      </c>
      <c r="K996" t="s">
        <v>640</v>
      </c>
      <c r="L996" t="s">
        <v>2423</v>
      </c>
      <c r="M996" t="s">
        <v>3155</v>
      </c>
      <c r="N996" t="s">
        <v>3338</v>
      </c>
      <c r="O996" t="s">
        <v>2033</v>
      </c>
      <c r="P996" t="s">
        <v>2033</v>
      </c>
      <c r="R996" t="s">
        <v>1897</v>
      </c>
      <c r="T996" t="s">
        <v>2426</v>
      </c>
      <c r="U996" t="s">
        <v>1930</v>
      </c>
      <c r="V996" t="s">
        <v>2427</v>
      </c>
      <c r="W996" t="s">
        <v>2428</v>
      </c>
    </row>
    <row r="997" spans="2:23" x14ac:dyDescent="0.35">
      <c r="B997" s="71"/>
      <c r="C997" s="404">
        <v>840200</v>
      </c>
      <c r="E997" t="s">
        <v>2281</v>
      </c>
      <c r="F997" t="s">
        <v>2423</v>
      </c>
      <c r="G997" t="s">
        <v>2429</v>
      </c>
      <c r="H997" t="s">
        <v>69</v>
      </c>
      <c r="I997" t="s">
        <v>2430</v>
      </c>
      <c r="K997" t="s">
        <v>640</v>
      </c>
      <c r="L997" t="s">
        <v>2423</v>
      </c>
      <c r="M997" t="s">
        <v>3155</v>
      </c>
      <c r="N997" t="s">
        <v>3338</v>
      </c>
      <c r="O997" t="s">
        <v>2033</v>
      </c>
      <c r="P997" t="s">
        <v>2033</v>
      </c>
      <c r="R997" t="s">
        <v>1897</v>
      </c>
      <c r="T997" t="s">
        <v>2426</v>
      </c>
      <c r="U997" t="s">
        <v>1930</v>
      </c>
      <c r="V997" t="s">
        <v>2427</v>
      </c>
      <c r="W997" t="s">
        <v>2428</v>
      </c>
    </row>
    <row r="998" spans="2:23" x14ac:dyDescent="0.35">
      <c r="B998" s="71"/>
      <c r="C998" s="404">
        <v>845100</v>
      </c>
      <c r="E998" t="s">
        <v>2281</v>
      </c>
      <c r="F998" t="s">
        <v>2431</v>
      </c>
      <c r="G998" t="s">
        <v>2432</v>
      </c>
      <c r="H998" t="s">
        <v>69</v>
      </c>
      <c r="I998" t="s">
        <v>2433</v>
      </c>
      <c r="K998" s="439" t="s">
        <v>1892</v>
      </c>
      <c r="L998" s="439" t="s">
        <v>2431</v>
      </c>
      <c r="M998" s="439" t="s">
        <v>1895</v>
      </c>
      <c r="N998" t="s">
        <v>3338</v>
      </c>
      <c r="P998" t="s">
        <v>1896</v>
      </c>
      <c r="Q998" t="s">
        <v>1981</v>
      </c>
      <c r="R998" t="s">
        <v>1897</v>
      </c>
      <c r="T998" t="s">
        <v>1898</v>
      </c>
      <c r="U998" t="s">
        <v>1899</v>
      </c>
      <c r="V998" t="s">
        <v>1900</v>
      </c>
      <c r="W998" t="s">
        <v>1901</v>
      </c>
    </row>
    <row r="999" spans="2:23" x14ac:dyDescent="0.35">
      <c r="B999" s="71"/>
      <c r="C999" s="404">
        <v>845150</v>
      </c>
      <c r="E999" t="s">
        <v>2281</v>
      </c>
      <c r="F999" t="s">
        <v>2431</v>
      </c>
      <c r="G999" t="s">
        <v>2434</v>
      </c>
      <c r="H999" t="s">
        <v>69</v>
      </c>
      <c r="I999" t="s">
        <v>2435</v>
      </c>
      <c r="K999" s="439" t="s">
        <v>1892</v>
      </c>
      <c r="L999" s="439" t="s">
        <v>2431</v>
      </c>
      <c r="M999" s="439" t="s">
        <v>1895</v>
      </c>
      <c r="N999" t="s">
        <v>3338</v>
      </c>
      <c r="P999" t="s">
        <v>1896</v>
      </c>
      <c r="Q999" t="s">
        <v>1981</v>
      </c>
      <c r="R999" t="s">
        <v>1897</v>
      </c>
      <c r="T999" t="s">
        <v>1898</v>
      </c>
      <c r="U999" t="s">
        <v>1899</v>
      </c>
      <c r="V999" t="s">
        <v>1900</v>
      </c>
      <c r="W999" t="s">
        <v>1901</v>
      </c>
    </row>
    <row r="1000" spans="2:23" x14ac:dyDescent="0.35">
      <c r="B1000" s="71"/>
      <c r="C1000" s="404">
        <v>845200</v>
      </c>
      <c r="E1000" t="s">
        <v>2281</v>
      </c>
      <c r="F1000" t="s">
        <v>2431</v>
      </c>
      <c r="G1000" t="s">
        <v>2436</v>
      </c>
      <c r="H1000" t="s">
        <v>69</v>
      </c>
      <c r="I1000" t="s">
        <v>2437</v>
      </c>
      <c r="K1000" s="439" t="s">
        <v>1892</v>
      </c>
      <c r="L1000" s="439" t="s">
        <v>2431</v>
      </c>
      <c r="M1000" s="439" t="s">
        <v>1895</v>
      </c>
      <c r="N1000" t="s">
        <v>3338</v>
      </c>
      <c r="P1000" t="s">
        <v>1896</v>
      </c>
      <c r="Q1000" t="s">
        <v>1981</v>
      </c>
      <c r="R1000" t="s">
        <v>1897</v>
      </c>
      <c r="T1000" t="s">
        <v>1898</v>
      </c>
      <c r="U1000" t="s">
        <v>1899</v>
      </c>
      <c r="V1000" t="s">
        <v>1900</v>
      </c>
      <c r="W1000" t="s">
        <v>1901</v>
      </c>
    </row>
    <row r="1001" spans="2:23" x14ac:dyDescent="0.35">
      <c r="B1001" s="71"/>
      <c r="C1001" s="437">
        <v>845260</v>
      </c>
      <c r="D1001" s="130"/>
      <c r="E1001" s="130" t="s">
        <v>2281</v>
      </c>
      <c r="F1001" s="130" t="s">
        <v>2431</v>
      </c>
      <c r="G1001" s="430" t="s">
        <v>3233</v>
      </c>
      <c r="H1001" s="130" t="s">
        <v>69</v>
      </c>
      <c r="I1001" s="426" t="s">
        <v>3171</v>
      </c>
      <c r="J1001" s="130"/>
      <c r="K1001" s="130" t="s">
        <v>640</v>
      </c>
      <c r="L1001" s="429" t="s">
        <v>2431</v>
      </c>
      <c r="M1001" s="130" t="s">
        <v>3155</v>
      </c>
      <c r="N1001" s="130" t="s">
        <v>3338</v>
      </c>
      <c r="O1001" s="130" t="s">
        <v>2033</v>
      </c>
      <c r="P1001" s="130" t="s">
        <v>2033</v>
      </c>
      <c r="Q1001" s="130" t="s">
        <v>1981</v>
      </c>
      <c r="R1001" s="130" t="s">
        <v>1897</v>
      </c>
      <c r="S1001" s="130"/>
      <c r="T1001" s="429" t="s">
        <v>1929</v>
      </c>
      <c r="U1001" s="431" t="s">
        <v>1930</v>
      </c>
      <c r="V1001" s="428" t="s">
        <v>1402</v>
      </c>
      <c r="W1001" s="428" t="s">
        <v>1403</v>
      </c>
    </row>
    <row r="1002" spans="2:23" x14ac:dyDescent="0.35">
      <c r="B1002" s="71"/>
      <c r="C1002" s="437">
        <v>845270</v>
      </c>
      <c r="D1002" s="130"/>
      <c r="E1002" s="130" t="s">
        <v>2281</v>
      </c>
      <c r="F1002" s="130" t="s">
        <v>2431</v>
      </c>
      <c r="G1002" s="430" t="s">
        <v>3234</v>
      </c>
      <c r="H1002" s="130" t="s">
        <v>69</v>
      </c>
      <c r="I1002" s="426" t="s">
        <v>3172</v>
      </c>
      <c r="J1002" s="130"/>
      <c r="K1002" s="130" t="s">
        <v>640</v>
      </c>
      <c r="L1002" s="429" t="s">
        <v>2431</v>
      </c>
      <c r="M1002" s="130" t="s">
        <v>3155</v>
      </c>
      <c r="N1002" s="130" t="s">
        <v>3338</v>
      </c>
      <c r="O1002" s="130" t="s">
        <v>2033</v>
      </c>
      <c r="P1002" s="130" t="s">
        <v>2033</v>
      </c>
      <c r="Q1002" s="130" t="s">
        <v>1981</v>
      </c>
      <c r="R1002" s="130" t="s">
        <v>1897</v>
      </c>
      <c r="S1002" s="130"/>
      <c r="T1002" s="429" t="s">
        <v>1929</v>
      </c>
      <c r="U1002" s="431" t="s">
        <v>1930</v>
      </c>
      <c r="V1002" s="428" t="s">
        <v>1402</v>
      </c>
      <c r="W1002" s="428" t="s">
        <v>1403</v>
      </c>
    </row>
    <row r="1003" spans="2:23" x14ac:dyDescent="0.35">
      <c r="B1003" s="71"/>
      <c r="C1003" s="437">
        <v>845280</v>
      </c>
      <c r="D1003" s="130"/>
      <c r="E1003" s="130" t="s">
        <v>2281</v>
      </c>
      <c r="F1003" s="130" t="s">
        <v>2431</v>
      </c>
      <c r="G1003" s="430" t="s">
        <v>3235</v>
      </c>
      <c r="H1003" s="130" t="s">
        <v>69</v>
      </c>
      <c r="I1003" s="426" t="s">
        <v>3173</v>
      </c>
      <c r="J1003" s="130"/>
      <c r="K1003" s="130" t="s">
        <v>640</v>
      </c>
      <c r="L1003" s="429" t="s">
        <v>2431</v>
      </c>
      <c r="M1003" s="130" t="s">
        <v>3155</v>
      </c>
      <c r="N1003" s="130" t="s">
        <v>3338</v>
      </c>
      <c r="O1003" s="130" t="s">
        <v>2033</v>
      </c>
      <c r="P1003" s="130" t="s">
        <v>2033</v>
      </c>
      <c r="Q1003" s="130" t="s">
        <v>1981</v>
      </c>
      <c r="R1003" s="130" t="s">
        <v>1897</v>
      </c>
      <c r="S1003" s="130"/>
      <c r="T1003" s="429" t="s">
        <v>1929</v>
      </c>
      <c r="U1003" s="431" t="s">
        <v>1930</v>
      </c>
      <c r="V1003" s="428" t="s">
        <v>1402</v>
      </c>
      <c r="W1003" s="428" t="s">
        <v>1403</v>
      </c>
    </row>
    <row r="1004" spans="2:23" x14ac:dyDescent="0.35">
      <c r="B1004" s="71"/>
      <c r="C1004" s="437">
        <v>845290</v>
      </c>
      <c r="D1004" s="130"/>
      <c r="E1004" s="130" t="s">
        <v>2281</v>
      </c>
      <c r="F1004" s="130" t="s">
        <v>2431</v>
      </c>
      <c r="G1004" s="430" t="s">
        <v>3236</v>
      </c>
      <c r="H1004" s="130" t="s">
        <v>69</v>
      </c>
      <c r="I1004" s="426" t="s">
        <v>3174</v>
      </c>
      <c r="J1004" s="130"/>
      <c r="K1004" s="130" t="s">
        <v>640</v>
      </c>
      <c r="L1004" s="429" t="s">
        <v>2431</v>
      </c>
      <c r="M1004" s="130" t="s">
        <v>3155</v>
      </c>
      <c r="N1004" s="130" t="s">
        <v>3338</v>
      </c>
      <c r="O1004" s="130" t="s">
        <v>2033</v>
      </c>
      <c r="P1004" s="130" t="s">
        <v>2033</v>
      </c>
      <c r="Q1004" s="130" t="s">
        <v>1981</v>
      </c>
      <c r="R1004" s="130" t="s">
        <v>1897</v>
      </c>
      <c r="S1004" s="130"/>
      <c r="T1004" s="429" t="s">
        <v>1929</v>
      </c>
      <c r="U1004" s="431" t="s">
        <v>1930</v>
      </c>
      <c r="V1004" s="428" t="s">
        <v>1402</v>
      </c>
      <c r="W1004" s="428" t="s">
        <v>1403</v>
      </c>
    </row>
    <row r="1005" spans="2:23" x14ac:dyDescent="0.35">
      <c r="B1005" s="71"/>
      <c r="C1005" s="437">
        <v>845300</v>
      </c>
      <c r="D1005" s="130"/>
      <c r="E1005" s="130" t="s">
        <v>2281</v>
      </c>
      <c r="F1005" s="130" t="s">
        <v>2431</v>
      </c>
      <c r="G1005" s="430" t="s">
        <v>3237</v>
      </c>
      <c r="H1005" s="130" t="s">
        <v>69</v>
      </c>
      <c r="I1005" s="426" t="s">
        <v>3175</v>
      </c>
      <c r="J1005" s="130"/>
      <c r="K1005" s="130" t="s">
        <v>640</v>
      </c>
      <c r="L1005" s="429" t="s">
        <v>2431</v>
      </c>
      <c r="M1005" s="130" t="s">
        <v>3155</v>
      </c>
      <c r="N1005" s="130" t="s">
        <v>3338</v>
      </c>
      <c r="O1005" s="130" t="s">
        <v>2033</v>
      </c>
      <c r="P1005" s="130" t="s">
        <v>2033</v>
      </c>
      <c r="Q1005" s="130" t="s">
        <v>1981</v>
      </c>
      <c r="R1005" s="130" t="s">
        <v>1897</v>
      </c>
      <c r="S1005" s="130"/>
      <c r="T1005" s="429" t="s">
        <v>1929</v>
      </c>
      <c r="U1005" s="431" t="s">
        <v>1930</v>
      </c>
      <c r="V1005" s="428" t="s">
        <v>1402</v>
      </c>
      <c r="W1005" s="428" t="s">
        <v>1403</v>
      </c>
    </row>
    <row r="1006" spans="2:23" ht="29" x14ac:dyDescent="0.35">
      <c r="B1006" s="71"/>
      <c r="C1006" s="437">
        <v>845310</v>
      </c>
      <c r="D1006" s="130"/>
      <c r="E1006" s="130" t="s">
        <v>2281</v>
      </c>
      <c r="F1006" s="130" t="s">
        <v>2431</v>
      </c>
      <c r="G1006" s="430" t="s">
        <v>3238</v>
      </c>
      <c r="H1006" s="130" t="s">
        <v>69</v>
      </c>
      <c r="I1006" s="426" t="s">
        <v>3176</v>
      </c>
      <c r="J1006" s="130"/>
      <c r="K1006" s="130" t="s">
        <v>640</v>
      </c>
      <c r="L1006" s="429" t="s">
        <v>2431</v>
      </c>
      <c r="M1006" s="130" t="s">
        <v>3155</v>
      </c>
      <c r="N1006" s="130" t="s">
        <v>3338</v>
      </c>
      <c r="O1006" s="130" t="s">
        <v>2033</v>
      </c>
      <c r="P1006" s="130" t="s">
        <v>2033</v>
      </c>
      <c r="Q1006" s="130" t="s">
        <v>1981</v>
      </c>
      <c r="R1006" s="130" t="s">
        <v>1897</v>
      </c>
      <c r="S1006" s="130"/>
      <c r="T1006" s="429" t="s">
        <v>1929</v>
      </c>
      <c r="U1006" s="431" t="s">
        <v>1930</v>
      </c>
      <c r="V1006" s="428" t="s">
        <v>1402</v>
      </c>
      <c r="W1006" s="428" t="s">
        <v>1403</v>
      </c>
    </row>
    <row r="1007" spans="2:23" x14ac:dyDescent="0.35">
      <c r="B1007" s="71"/>
      <c r="C1007" s="404">
        <v>850100</v>
      </c>
      <c r="E1007" t="s">
        <v>2281</v>
      </c>
      <c r="F1007" t="s">
        <v>2438</v>
      </c>
      <c r="G1007" t="s">
        <v>2439</v>
      </c>
      <c r="H1007" t="s">
        <v>69</v>
      </c>
      <c r="I1007" t="s">
        <v>2440</v>
      </c>
      <c r="K1007" t="s">
        <v>640</v>
      </c>
      <c r="L1007" t="s">
        <v>2438</v>
      </c>
      <c r="M1007" t="s">
        <v>3155</v>
      </c>
      <c r="N1007" t="s">
        <v>3338</v>
      </c>
      <c r="O1007" t="s">
        <v>2033</v>
      </c>
      <c r="P1007" t="s">
        <v>2033</v>
      </c>
      <c r="R1007" t="s">
        <v>1897</v>
      </c>
      <c r="T1007" t="s">
        <v>2441</v>
      </c>
      <c r="U1007" t="s">
        <v>1930</v>
      </c>
      <c r="V1007" t="s">
        <v>2442</v>
      </c>
      <c r="W1007" t="s">
        <v>2443</v>
      </c>
    </row>
    <row r="1008" spans="2:23" x14ac:dyDescent="0.35">
      <c r="B1008" s="71"/>
      <c r="C1008" s="404">
        <v>850150</v>
      </c>
      <c r="E1008" t="s">
        <v>2281</v>
      </c>
      <c r="F1008" t="s">
        <v>2438</v>
      </c>
      <c r="G1008" t="s">
        <v>2444</v>
      </c>
      <c r="H1008" t="s">
        <v>69</v>
      </c>
      <c r="I1008" t="s">
        <v>2445</v>
      </c>
      <c r="K1008" t="s">
        <v>640</v>
      </c>
      <c r="L1008" t="s">
        <v>2438</v>
      </c>
      <c r="M1008" t="s">
        <v>3155</v>
      </c>
      <c r="N1008" t="s">
        <v>3338</v>
      </c>
      <c r="O1008" t="s">
        <v>2033</v>
      </c>
      <c r="P1008" t="s">
        <v>2033</v>
      </c>
      <c r="R1008" t="s">
        <v>1897</v>
      </c>
      <c r="T1008" t="s">
        <v>2441</v>
      </c>
      <c r="U1008" t="s">
        <v>1930</v>
      </c>
      <c r="V1008" t="s">
        <v>2442</v>
      </c>
      <c r="W1008" t="s">
        <v>2443</v>
      </c>
    </row>
    <row r="1009" spans="2:23" x14ac:dyDescent="0.35">
      <c r="B1009" s="71"/>
      <c r="C1009" s="404">
        <v>850200</v>
      </c>
      <c r="E1009" t="s">
        <v>2281</v>
      </c>
      <c r="F1009" t="s">
        <v>2438</v>
      </c>
      <c r="G1009" t="s">
        <v>2446</v>
      </c>
      <c r="H1009" t="s">
        <v>69</v>
      </c>
      <c r="I1009" t="s">
        <v>2447</v>
      </c>
      <c r="K1009" t="s">
        <v>640</v>
      </c>
      <c r="L1009" t="s">
        <v>2438</v>
      </c>
      <c r="M1009" t="s">
        <v>3155</v>
      </c>
      <c r="N1009" t="s">
        <v>3338</v>
      </c>
      <c r="O1009" t="s">
        <v>2033</v>
      </c>
      <c r="P1009" t="s">
        <v>2033</v>
      </c>
      <c r="R1009" t="s">
        <v>1897</v>
      </c>
      <c r="T1009" t="s">
        <v>2441</v>
      </c>
      <c r="U1009" t="s">
        <v>1930</v>
      </c>
      <c r="V1009" t="s">
        <v>2442</v>
      </c>
      <c r="W1009" t="s">
        <v>2443</v>
      </c>
    </row>
    <row r="1010" spans="2:23" x14ac:dyDescent="0.35">
      <c r="B1010" s="71"/>
      <c r="C1010" s="404">
        <v>850250</v>
      </c>
      <c r="E1010" t="s">
        <v>2281</v>
      </c>
      <c r="F1010" t="s">
        <v>2438</v>
      </c>
      <c r="G1010" t="s">
        <v>2448</v>
      </c>
      <c r="H1010" t="s">
        <v>69</v>
      </c>
      <c r="I1010" t="s">
        <v>2449</v>
      </c>
      <c r="K1010" t="s">
        <v>640</v>
      </c>
      <c r="L1010" t="s">
        <v>2438</v>
      </c>
      <c r="M1010" t="s">
        <v>3155</v>
      </c>
      <c r="N1010" t="s">
        <v>3338</v>
      </c>
      <c r="O1010" t="s">
        <v>2033</v>
      </c>
      <c r="P1010" t="s">
        <v>2033</v>
      </c>
      <c r="R1010" t="s">
        <v>1897</v>
      </c>
      <c r="T1010" t="s">
        <v>2441</v>
      </c>
      <c r="U1010" t="s">
        <v>1930</v>
      </c>
      <c r="V1010" t="s">
        <v>2442</v>
      </c>
      <c r="W1010" t="s">
        <v>2443</v>
      </c>
    </row>
    <row r="1011" spans="2:23" x14ac:dyDescent="0.35">
      <c r="B1011" s="71"/>
      <c r="C1011" s="404">
        <v>850300</v>
      </c>
      <c r="E1011" t="s">
        <v>2281</v>
      </c>
      <c r="F1011" t="s">
        <v>2438</v>
      </c>
      <c r="G1011" t="s">
        <v>2450</v>
      </c>
      <c r="H1011" t="s">
        <v>69</v>
      </c>
      <c r="I1011" t="s">
        <v>2451</v>
      </c>
      <c r="K1011" t="s">
        <v>640</v>
      </c>
      <c r="L1011" t="s">
        <v>2438</v>
      </c>
      <c r="M1011" t="s">
        <v>3155</v>
      </c>
      <c r="N1011" t="s">
        <v>3338</v>
      </c>
      <c r="O1011" t="s">
        <v>2033</v>
      </c>
      <c r="P1011" t="s">
        <v>2033</v>
      </c>
      <c r="R1011" t="s">
        <v>1897</v>
      </c>
      <c r="T1011" t="s">
        <v>2441</v>
      </c>
      <c r="U1011" t="s">
        <v>1930</v>
      </c>
      <c r="V1011" t="s">
        <v>2442</v>
      </c>
      <c r="W1011" t="s">
        <v>2443</v>
      </c>
    </row>
    <row r="1012" spans="2:23" x14ac:dyDescent="0.35">
      <c r="B1012" s="71"/>
      <c r="C1012" s="404">
        <v>850350</v>
      </c>
      <c r="E1012" t="s">
        <v>2281</v>
      </c>
      <c r="F1012" t="s">
        <v>2438</v>
      </c>
      <c r="G1012" t="s">
        <v>2452</v>
      </c>
      <c r="H1012" t="s">
        <v>69</v>
      </c>
      <c r="I1012" t="s">
        <v>2453</v>
      </c>
      <c r="K1012" t="s">
        <v>640</v>
      </c>
      <c r="L1012" t="s">
        <v>2438</v>
      </c>
      <c r="M1012" t="s">
        <v>3155</v>
      </c>
      <c r="N1012" t="s">
        <v>3338</v>
      </c>
      <c r="O1012" t="s">
        <v>2033</v>
      </c>
      <c r="P1012" t="s">
        <v>2033</v>
      </c>
      <c r="R1012" t="s">
        <v>1897</v>
      </c>
      <c r="T1012" t="s">
        <v>2441</v>
      </c>
      <c r="U1012" t="s">
        <v>1930</v>
      </c>
      <c r="V1012" t="s">
        <v>2442</v>
      </c>
      <c r="W1012" t="s">
        <v>2443</v>
      </c>
    </row>
    <row r="1013" spans="2:23" x14ac:dyDescent="0.35">
      <c r="B1013" s="71"/>
      <c r="C1013" s="404">
        <v>855100</v>
      </c>
      <c r="E1013" t="s">
        <v>2281</v>
      </c>
      <c r="F1013" t="s">
        <v>2454</v>
      </c>
      <c r="G1013" t="s">
        <v>2455</v>
      </c>
      <c r="H1013" t="s">
        <v>69</v>
      </c>
      <c r="I1013" t="s">
        <v>2456</v>
      </c>
      <c r="K1013" t="s">
        <v>640</v>
      </c>
      <c r="L1013" t="s">
        <v>2454</v>
      </c>
      <c r="M1013" t="s">
        <v>3155</v>
      </c>
      <c r="N1013" t="s">
        <v>3338</v>
      </c>
      <c r="O1013" t="s">
        <v>2033</v>
      </c>
      <c r="P1013" t="s">
        <v>2033</v>
      </c>
      <c r="R1013" t="s">
        <v>1897</v>
      </c>
      <c r="T1013" t="s">
        <v>2457</v>
      </c>
      <c r="U1013" t="s">
        <v>1930</v>
      </c>
      <c r="V1013" t="s">
        <v>2458</v>
      </c>
      <c r="W1013" t="s">
        <v>2459</v>
      </c>
    </row>
    <row r="1014" spans="2:23" x14ac:dyDescent="0.35">
      <c r="B1014" s="71"/>
      <c r="C1014" s="404">
        <v>855120</v>
      </c>
      <c r="E1014" t="s">
        <v>2281</v>
      </c>
      <c r="F1014" t="s">
        <v>2454</v>
      </c>
      <c r="G1014" t="s">
        <v>2460</v>
      </c>
      <c r="H1014" t="s">
        <v>69</v>
      </c>
      <c r="I1014" t="s">
        <v>2461</v>
      </c>
      <c r="K1014" t="s">
        <v>640</v>
      </c>
      <c r="L1014" t="s">
        <v>2454</v>
      </c>
      <c r="M1014" t="s">
        <v>3155</v>
      </c>
      <c r="N1014" t="s">
        <v>3338</v>
      </c>
      <c r="O1014" t="s">
        <v>2033</v>
      </c>
      <c r="P1014" t="s">
        <v>2033</v>
      </c>
      <c r="R1014" t="s">
        <v>1897</v>
      </c>
      <c r="T1014" t="s">
        <v>2462</v>
      </c>
      <c r="U1014" t="s">
        <v>1930</v>
      </c>
      <c r="V1014" t="s">
        <v>2463</v>
      </c>
      <c r="W1014" t="s">
        <v>2464</v>
      </c>
    </row>
    <row r="1015" spans="2:23" x14ac:dyDescent="0.35">
      <c r="B1015" s="71"/>
      <c r="C1015" s="404">
        <v>855150</v>
      </c>
      <c r="E1015" t="s">
        <v>2281</v>
      </c>
      <c r="F1015" t="s">
        <v>2454</v>
      </c>
      <c r="G1015" t="s">
        <v>2465</v>
      </c>
      <c r="H1015" t="s">
        <v>69</v>
      </c>
      <c r="I1015" t="s">
        <v>2466</v>
      </c>
      <c r="K1015" t="s">
        <v>640</v>
      </c>
      <c r="L1015" t="s">
        <v>2454</v>
      </c>
      <c r="M1015" t="s">
        <v>3155</v>
      </c>
      <c r="N1015" t="s">
        <v>3338</v>
      </c>
      <c r="O1015" t="s">
        <v>2033</v>
      </c>
      <c r="P1015" t="s">
        <v>2033</v>
      </c>
      <c r="R1015" t="s">
        <v>1897</v>
      </c>
      <c r="T1015" t="s">
        <v>2462</v>
      </c>
      <c r="U1015" t="s">
        <v>1930</v>
      </c>
      <c r="V1015" t="s">
        <v>2463</v>
      </c>
      <c r="W1015" t="s">
        <v>2464</v>
      </c>
    </row>
    <row r="1016" spans="2:23" x14ac:dyDescent="0.35">
      <c r="B1016" s="71"/>
      <c r="C1016" s="404">
        <v>855170</v>
      </c>
      <c r="E1016" t="s">
        <v>2281</v>
      </c>
      <c r="F1016" t="s">
        <v>2454</v>
      </c>
      <c r="G1016" t="s">
        <v>2467</v>
      </c>
      <c r="H1016" t="s">
        <v>69</v>
      </c>
      <c r="I1016" t="s">
        <v>2468</v>
      </c>
      <c r="K1016" t="s">
        <v>640</v>
      </c>
      <c r="L1016" t="s">
        <v>2454</v>
      </c>
      <c r="M1016" t="s">
        <v>3155</v>
      </c>
      <c r="N1016" t="s">
        <v>3338</v>
      </c>
      <c r="O1016" t="s">
        <v>2469</v>
      </c>
      <c r="P1016" t="s">
        <v>2469</v>
      </c>
      <c r="R1016" t="s">
        <v>1897</v>
      </c>
      <c r="T1016" t="s">
        <v>2462</v>
      </c>
      <c r="U1016" t="s">
        <v>1930</v>
      </c>
      <c r="V1016" t="s">
        <v>2463</v>
      </c>
      <c r="W1016" t="s">
        <v>2464</v>
      </c>
    </row>
    <row r="1017" spans="2:23" x14ac:dyDescent="0.35">
      <c r="B1017" s="71"/>
      <c r="C1017" s="404">
        <v>855180</v>
      </c>
      <c r="E1017" t="s">
        <v>2281</v>
      </c>
      <c r="F1017" t="s">
        <v>2454</v>
      </c>
      <c r="G1017" t="s">
        <v>2470</v>
      </c>
      <c r="H1017" t="s">
        <v>69</v>
      </c>
      <c r="I1017" t="s">
        <v>2471</v>
      </c>
      <c r="K1017" t="s">
        <v>640</v>
      </c>
      <c r="L1017" t="s">
        <v>2454</v>
      </c>
      <c r="M1017" t="s">
        <v>3155</v>
      </c>
      <c r="N1017" t="s">
        <v>3338</v>
      </c>
      <c r="O1017" t="s">
        <v>2857</v>
      </c>
      <c r="P1017" t="s">
        <v>2857</v>
      </c>
      <c r="R1017" t="s">
        <v>1897</v>
      </c>
      <c r="T1017" s="130" t="s">
        <v>3111</v>
      </c>
      <c r="U1017" t="s">
        <v>1930</v>
      </c>
      <c r="V1017" t="s">
        <v>2463</v>
      </c>
      <c r="W1017" t="s">
        <v>3110</v>
      </c>
    </row>
    <row r="1018" spans="2:23" x14ac:dyDescent="0.35">
      <c r="B1018" s="71"/>
      <c r="C1018" s="404">
        <v>855200</v>
      </c>
      <c r="E1018" t="s">
        <v>2281</v>
      </c>
      <c r="F1018" t="s">
        <v>2454</v>
      </c>
      <c r="G1018" t="s">
        <v>2472</v>
      </c>
      <c r="H1018" t="s">
        <v>69</v>
      </c>
      <c r="I1018" t="s">
        <v>2473</v>
      </c>
      <c r="K1018" t="s">
        <v>640</v>
      </c>
      <c r="L1018" t="s">
        <v>2454</v>
      </c>
      <c r="M1018" t="s">
        <v>3155</v>
      </c>
      <c r="N1018" t="s">
        <v>3338</v>
      </c>
      <c r="O1018" t="s">
        <v>2033</v>
      </c>
      <c r="P1018" t="s">
        <v>2033</v>
      </c>
      <c r="R1018" t="s">
        <v>1897</v>
      </c>
      <c r="T1018" t="s">
        <v>2462</v>
      </c>
      <c r="U1018" t="s">
        <v>1930</v>
      </c>
      <c r="V1018" t="s">
        <v>2463</v>
      </c>
      <c r="W1018" t="s">
        <v>2464</v>
      </c>
    </row>
    <row r="1019" spans="2:23" x14ac:dyDescent="0.35">
      <c r="B1019" s="71"/>
      <c r="C1019" s="404">
        <v>855220</v>
      </c>
      <c r="E1019" t="s">
        <v>2281</v>
      </c>
      <c r="F1019" t="s">
        <v>2454</v>
      </c>
      <c r="G1019" t="s">
        <v>2474</v>
      </c>
      <c r="H1019" t="s">
        <v>69</v>
      </c>
      <c r="I1019" t="s">
        <v>2475</v>
      </c>
      <c r="K1019" t="s">
        <v>640</v>
      </c>
      <c r="L1019" t="s">
        <v>2454</v>
      </c>
      <c r="M1019" t="s">
        <v>3155</v>
      </c>
      <c r="N1019" t="s">
        <v>3338</v>
      </c>
      <c r="O1019" t="s">
        <v>2033</v>
      </c>
      <c r="P1019" t="s">
        <v>2033</v>
      </c>
      <c r="R1019" t="s">
        <v>1897</v>
      </c>
      <c r="T1019" t="s">
        <v>2462</v>
      </c>
      <c r="U1019" t="s">
        <v>1930</v>
      </c>
      <c r="V1019" t="s">
        <v>2463</v>
      </c>
      <c r="W1019" t="s">
        <v>2464</v>
      </c>
    </row>
    <row r="1020" spans="2:23" x14ac:dyDescent="0.35">
      <c r="B1020" s="71"/>
      <c r="C1020" s="404">
        <v>855250</v>
      </c>
      <c r="E1020" t="s">
        <v>2281</v>
      </c>
      <c r="F1020" t="s">
        <v>2454</v>
      </c>
      <c r="G1020" t="s">
        <v>2476</v>
      </c>
      <c r="H1020" t="s">
        <v>69</v>
      </c>
      <c r="I1020" t="s">
        <v>2477</v>
      </c>
      <c r="K1020" t="s">
        <v>640</v>
      </c>
      <c r="L1020" t="s">
        <v>2454</v>
      </c>
      <c r="M1020" t="s">
        <v>3155</v>
      </c>
      <c r="N1020" t="s">
        <v>3338</v>
      </c>
      <c r="O1020" t="s">
        <v>2033</v>
      </c>
      <c r="P1020" t="s">
        <v>2033</v>
      </c>
      <c r="R1020" t="s">
        <v>1897</v>
      </c>
      <c r="T1020" t="s">
        <v>2462</v>
      </c>
      <c r="U1020" t="s">
        <v>1930</v>
      </c>
      <c r="V1020" t="s">
        <v>2463</v>
      </c>
      <c r="W1020" t="s">
        <v>2464</v>
      </c>
    </row>
    <row r="1021" spans="2:23" x14ac:dyDescent="0.35">
      <c r="B1021" s="71"/>
      <c r="C1021" s="404">
        <v>855270</v>
      </c>
      <c r="E1021" t="s">
        <v>2281</v>
      </c>
      <c r="F1021" t="s">
        <v>2454</v>
      </c>
      <c r="G1021" t="s">
        <v>2478</v>
      </c>
      <c r="H1021" t="s">
        <v>69</v>
      </c>
      <c r="I1021" t="s">
        <v>2479</v>
      </c>
      <c r="K1021" t="s">
        <v>640</v>
      </c>
      <c r="L1021" t="s">
        <v>2454</v>
      </c>
      <c r="M1021" t="s">
        <v>3155</v>
      </c>
      <c r="N1021" t="s">
        <v>3338</v>
      </c>
      <c r="O1021" t="s">
        <v>2033</v>
      </c>
      <c r="P1021" t="s">
        <v>2033</v>
      </c>
      <c r="R1021" t="s">
        <v>1897</v>
      </c>
      <c r="T1021" t="s">
        <v>2080</v>
      </c>
      <c r="U1021" t="s">
        <v>1930</v>
      </c>
      <c r="V1021" t="s">
        <v>2081</v>
      </c>
      <c r="W1021" t="s">
        <v>2077</v>
      </c>
    </row>
    <row r="1022" spans="2:23" x14ac:dyDescent="0.35">
      <c r="B1022" s="71"/>
      <c r="C1022" s="404">
        <v>855300</v>
      </c>
      <c r="E1022" t="s">
        <v>2281</v>
      </c>
      <c r="F1022" t="s">
        <v>2454</v>
      </c>
      <c r="G1022" t="s">
        <v>2480</v>
      </c>
      <c r="H1022" t="s">
        <v>69</v>
      </c>
      <c r="I1022" t="s">
        <v>2481</v>
      </c>
      <c r="K1022" t="s">
        <v>640</v>
      </c>
      <c r="L1022" t="s">
        <v>2454</v>
      </c>
      <c r="M1022" t="s">
        <v>3155</v>
      </c>
      <c r="N1022" t="s">
        <v>3338</v>
      </c>
      <c r="O1022" t="s">
        <v>2033</v>
      </c>
      <c r="P1022" t="s">
        <v>2033</v>
      </c>
      <c r="R1022" t="s">
        <v>1897</v>
      </c>
      <c r="T1022" t="s">
        <v>2462</v>
      </c>
      <c r="U1022" t="s">
        <v>1930</v>
      </c>
      <c r="V1022" t="s">
        <v>2463</v>
      </c>
      <c r="W1022" t="s">
        <v>2464</v>
      </c>
    </row>
    <row r="1023" spans="2:23" x14ac:dyDescent="0.35">
      <c r="B1023" s="71"/>
      <c r="C1023" s="404">
        <v>855320</v>
      </c>
      <c r="E1023" t="s">
        <v>2281</v>
      </c>
      <c r="F1023" t="s">
        <v>2454</v>
      </c>
      <c r="G1023" t="s">
        <v>2482</v>
      </c>
      <c r="H1023" t="s">
        <v>69</v>
      </c>
      <c r="I1023" t="s">
        <v>2483</v>
      </c>
      <c r="K1023" t="s">
        <v>640</v>
      </c>
      <c r="L1023" t="s">
        <v>2454</v>
      </c>
      <c r="M1023" t="s">
        <v>3155</v>
      </c>
      <c r="N1023" t="s">
        <v>3338</v>
      </c>
      <c r="O1023" t="s">
        <v>2033</v>
      </c>
      <c r="P1023" t="s">
        <v>2033</v>
      </c>
      <c r="R1023" t="s">
        <v>1897</v>
      </c>
      <c r="T1023" t="s">
        <v>2462</v>
      </c>
      <c r="U1023" t="s">
        <v>1930</v>
      </c>
      <c r="V1023" t="s">
        <v>2463</v>
      </c>
      <c r="W1023" t="s">
        <v>2464</v>
      </c>
    </row>
    <row r="1024" spans="2:23" x14ac:dyDescent="0.35">
      <c r="B1024" s="71"/>
      <c r="C1024" s="404">
        <v>855350</v>
      </c>
      <c r="E1024" t="s">
        <v>2281</v>
      </c>
      <c r="F1024" t="s">
        <v>2454</v>
      </c>
      <c r="G1024" t="s">
        <v>2484</v>
      </c>
      <c r="H1024" t="s">
        <v>69</v>
      </c>
      <c r="I1024" t="s">
        <v>2485</v>
      </c>
      <c r="K1024" t="s">
        <v>640</v>
      </c>
      <c r="L1024" t="s">
        <v>2454</v>
      </c>
      <c r="M1024" t="s">
        <v>3155</v>
      </c>
      <c r="N1024" t="s">
        <v>3338</v>
      </c>
      <c r="O1024" t="s">
        <v>2033</v>
      </c>
      <c r="P1024" t="s">
        <v>2033</v>
      </c>
      <c r="R1024" t="s">
        <v>1897</v>
      </c>
      <c r="T1024" t="s">
        <v>2462</v>
      </c>
      <c r="U1024" t="s">
        <v>1930</v>
      </c>
      <c r="V1024" t="s">
        <v>2463</v>
      </c>
      <c r="W1024" t="s">
        <v>2464</v>
      </c>
    </row>
    <row r="1025" spans="2:23" x14ac:dyDescent="0.35">
      <c r="B1025" s="71"/>
      <c r="C1025" s="404">
        <v>855370</v>
      </c>
      <c r="E1025" t="s">
        <v>2281</v>
      </c>
      <c r="F1025" t="s">
        <v>2454</v>
      </c>
      <c r="G1025" t="s">
        <v>2486</v>
      </c>
      <c r="H1025" t="s">
        <v>69</v>
      </c>
      <c r="I1025" t="s">
        <v>2487</v>
      </c>
      <c r="K1025" t="s">
        <v>640</v>
      </c>
      <c r="L1025" t="s">
        <v>2454</v>
      </c>
      <c r="M1025" t="s">
        <v>3155</v>
      </c>
      <c r="N1025" t="s">
        <v>3338</v>
      </c>
      <c r="O1025" t="s">
        <v>2033</v>
      </c>
      <c r="P1025" t="s">
        <v>2033</v>
      </c>
      <c r="R1025" t="s">
        <v>1897</v>
      </c>
      <c r="T1025" t="s">
        <v>2462</v>
      </c>
      <c r="U1025" t="s">
        <v>1930</v>
      </c>
      <c r="V1025" t="s">
        <v>2463</v>
      </c>
      <c r="W1025" t="s">
        <v>2464</v>
      </c>
    </row>
    <row r="1026" spans="2:23" x14ac:dyDescent="0.35">
      <c r="B1026" s="71"/>
      <c r="C1026" s="404">
        <v>855400</v>
      </c>
      <c r="E1026" t="s">
        <v>2281</v>
      </c>
      <c r="F1026" t="s">
        <v>2454</v>
      </c>
      <c r="G1026" t="s">
        <v>2488</v>
      </c>
      <c r="H1026" t="s">
        <v>69</v>
      </c>
      <c r="I1026" t="s">
        <v>2489</v>
      </c>
      <c r="K1026" t="s">
        <v>640</v>
      </c>
      <c r="L1026" t="s">
        <v>2454</v>
      </c>
      <c r="M1026" t="s">
        <v>3155</v>
      </c>
      <c r="N1026" t="s">
        <v>3338</v>
      </c>
      <c r="O1026" t="s">
        <v>2033</v>
      </c>
      <c r="P1026" t="s">
        <v>2033</v>
      </c>
      <c r="R1026" t="s">
        <v>1897</v>
      </c>
      <c r="T1026" t="s">
        <v>2462</v>
      </c>
      <c r="U1026" t="s">
        <v>1930</v>
      </c>
      <c r="V1026" t="s">
        <v>2463</v>
      </c>
      <c r="W1026" t="s">
        <v>2464</v>
      </c>
    </row>
    <row r="1027" spans="2:23" x14ac:dyDescent="0.35">
      <c r="B1027" s="71"/>
      <c r="C1027" s="404">
        <v>855420</v>
      </c>
      <c r="E1027" t="s">
        <v>2281</v>
      </c>
      <c r="F1027" t="s">
        <v>2454</v>
      </c>
      <c r="G1027" t="s">
        <v>2490</v>
      </c>
      <c r="H1027" t="s">
        <v>69</v>
      </c>
      <c r="I1027" t="s">
        <v>2491</v>
      </c>
      <c r="K1027" t="s">
        <v>640</v>
      </c>
      <c r="L1027" t="s">
        <v>2454</v>
      </c>
      <c r="M1027" t="s">
        <v>3155</v>
      </c>
      <c r="N1027" t="s">
        <v>3338</v>
      </c>
      <c r="O1027" t="s">
        <v>2033</v>
      </c>
      <c r="P1027" t="s">
        <v>2033</v>
      </c>
      <c r="R1027" t="s">
        <v>1897</v>
      </c>
      <c r="T1027" t="s">
        <v>2462</v>
      </c>
      <c r="U1027" t="s">
        <v>1930</v>
      </c>
      <c r="V1027" t="s">
        <v>2463</v>
      </c>
      <c r="W1027" t="s">
        <v>2464</v>
      </c>
    </row>
    <row r="1028" spans="2:23" x14ac:dyDescent="0.35">
      <c r="B1028" s="71"/>
      <c r="C1028" s="404">
        <v>855450</v>
      </c>
      <c r="E1028" t="s">
        <v>2281</v>
      </c>
      <c r="F1028" t="s">
        <v>2454</v>
      </c>
      <c r="G1028" t="s">
        <v>2492</v>
      </c>
      <c r="H1028" t="s">
        <v>69</v>
      </c>
      <c r="I1028" t="s">
        <v>2493</v>
      </c>
      <c r="K1028" t="s">
        <v>640</v>
      </c>
      <c r="L1028" t="s">
        <v>2454</v>
      </c>
      <c r="M1028" t="s">
        <v>3155</v>
      </c>
      <c r="N1028" t="s">
        <v>3338</v>
      </c>
      <c r="O1028" t="s">
        <v>2033</v>
      </c>
      <c r="P1028" t="s">
        <v>2033</v>
      </c>
      <c r="R1028" t="s">
        <v>1897</v>
      </c>
      <c r="T1028" t="s">
        <v>2462</v>
      </c>
      <c r="U1028" t="s">
        <v>1930</v>
      </c>
      <c r="V1028" t="s">
        <v>2463</v>
      </c>
      <c r="W1028" t="s">
        <v>2464</v>
      </c>
    </row>
    <row r="1029" spans="2:23" x14ac:dyDescent="0.35">
      <c r="B1029" s="71"/>
      <c r="C1029" s="404">
        <v>855470</v>
      </c>
      <c r="E1029" t="s">
        <v>2281</v>
      </c>
      <c r="F1029" t="s">
        <v>2454</v>
      </c>
      <c r="G1029" t="s">
        <v>2494</v>
      </c>
      <c r="H1029" t="s">
        <v>69</v>
      </c>
      <c r="I1029" t="s">
        <v>2495</v>
      </c>
      <c r="K1029" t="s">
        <v>640</v>
      </c>
      <c r="L1029" t="s">
        <v>2454</v>
      </c>
      <c r="M1029" t="s">
        <v>3155</v>
      </c>
      <c r="N1029" t="s">
        <v>3338</v>
      </c>
      <c r="O1029" t="s">
        <v>2033</v>
      </c>
      <c r="P1029" t="s">
        <v>2033</v>
      </c>
      <c r="R1029" t="s">
        <v>1897</v>
      </c>
      <c r="T1029" t="s">
        <v>2462</v>
      </c>
      <c r="U1029" t="s">
        <v>1930</v>
      </c>
      <c r="V1029" t="s">
        <v>2463</v>
      </c>
      <c r="W1029" t="s">
        <v>2464</v>
      </c>
    </row>
    <row r="1030" spans="2:23" x14ac:dyDescent="0.35">
      <c r="B1030" s="71"/>
      <c r="C1030" s="404">
        <v>855500</v>
      </c>
      <c r="E1030" t="s">
        <v>2281</v>
      </c>
      <c r="F1030" t="s">
        <v>2454</v>
      </c>
      <c r="G1030" t="s">
        <v>2496</v>
      </c>
      <c r="H1030" t="s">
        <v>69</v>
      </c>
      <c r="I1030" t="s">
        <v>2497</v>
      </c>
      <c r="K1030" t="s">
        <v>640</v>
      </c>
      <c r="L1030" t="s">
        <v>2454</v>
      </c>
      <c r="M1030" t="s">
        <v>3155</v>
      </c>
      <c r="N1030" t="s">
        <v>3338</v>
      </c>
      <c r="O1030" t="s">
        <v>2033</v>
      </c>
      <c r="P1030" t="s">
        <v>2033</v>
      </c>
      <c r="R1030" t="s">
        <v>1897</v>
      </c>
      <c r="T1030" t="s">
        <v>2462</v>
      </c>
      <c r="U1030" t="s">
        <v>1930</v>
      </c>
      <c r="V1030" t="s">
        <v>2463</v>
      </c>
      <c r="W1030" t="s">
        <v>2464</v>
      </c>
    </row>
    <row r="1031" spans="2:23" x14ac:dyDescent="0.35">
      <c r="B1031" s="71"/>
      <c r="C1031" s="437">
        <v>855600</v>
      </c>
      <c r="D1031" s="130"/>
      <c r="E1031" s="130" t="s">
        <v>2281</v>
      </c>
      <c r="F1031" s="130" t="s">
        <v>2454</v>
      </c>
      <c r="G1031" s="430" t="s">
        <v>3239</v>
      </c>
      <c r="H1031" s="130" t="s">
        <v>69</v>
      </c>
      <c r="I1031" s="426" t="s">
        <v>3240</v>
      </c>
      <c r="J1031" s="130"/>
      <c r="K1031" s="130" t="s">
        <v>640</v>
      </c>
      <c r="L1031" s="130" t="s">
        <v>2454</v>
      </c>
      <c r="M1031" s="130" t="s">
        <v>3155</v>
      </c>
      <c r="N1031" s="130" t="s">
        <v>3338</v>
      </c>
      <c r="O1031" s="130" t="s">
        <v>2033</v>
      </c>
      <c r="P1031" s="130" t="s">
        <v>2033</v>
      </c>
      <c r="Q1031" s="130"/>
      <c r="R1031" s="130" t="s">
        <v>1897</v>
      </c>
      <c r="S1031" s="130"/>
      <c r="T1031" s="432" t="s">
        <v>2462</v>
      </c>
      <c r="U1031" s="431" t="s">
        <v>1930</v>
      </c>
      <c r="V1031" s="130" t="s">
        <v>2463</v>
      </c>
      <c r="W1031" s="428" t="s">
        <v>2464</v>
      </c>
    </row>
    <row r="1032" spans="2:23" x14ac:dyDescent="0.35">
      <c r="B1032" s="71"/>
      <c r="C1032" s="404">
        <v>860100</v>
      </c>
      <c r="E1032" t="s">
        <v>2281</v>
      </c>
      <c r="F1032" t="s">
        <v>2498</v>
      </c>
      <c r="G1032" t="s">
        <v>2499</v>
      </c>
      <c r="H1032" t="s">
        <v>69</v>
      </c>
      <c r="I1032" t="s">
        <v>2500</v>
      </c>
      <c r="K1032" t="s">
        <v>640</v>
      </c>
      <c r="L1032" t="s">
        <v>2498</v>
      </c>
      <c r="M1032" t="s">
        <v>3155</v>
      </c>
      <c r="N1032" t="s">
        <v>3338</v>
      </c>
      <c r="O1032" t="s">
        <v>2514</v>
      </c>
      <c r="P1032" t="s">
        <v>2514</v>
      </c>
      <c r="R1032" t="s">
        <v>1897</v>
      </c>
      <c r="T1032" t="s">
        <v>2501</v>
      </c>
      <c r="U1032" t="s">
        <v>1930</v>
      </c>
      <c r="V1032" t="s">
        <v>2502</v>
      </c>
      <c r="W1032" t="s">
        <v>2503</v>
      </c>
    </row>
    <row r="1033" spans="2:23" x14ac:dyDescent="0.35">
      <c r="B1033" s="71"/>
      <c r="C1033" s="404">
        <v>860200</v>
      </c>
      <c r="E1033" t="s">
        <v>2281</v>
      </c>
      <c r="F1033" t="s">
        <v>2498</v>
      </c>
      <c r="G1033" t="s">
        <v>2504</v>
      </c>
      <c r="H1033" t="s">
        <v>69</v>
      </c>
      <c r="I1033" t="s">
        <v>2505</v>
      </c>
      <c r="K1033" t="s">
        <v>640</v>
      </c>
      <c r="L1033" t="s">
        <v>2498</v>
      </c>
      <c r="M1033" t="s">
        <v>3155</v>
      </c>
      <c r="N1033" t="s">
        <v>3338</v>
      </c>
      <c r="O1033" t="s">
        <v>2514</v>
      </c>
      <c r="P1033" t="s">
        <v>2514</v>
      </c>
      <c r="R1033" t="s">
        <v>1897</v>
      </c>
      <c r="T1033" t="s">
        <v>2506</v>
      </c>
      <c r="U1033" t="s">
        <v>1930</v>
      </c>
      <c r="V1033" t="s">
        <v>2507</v>
      </c>
      <c r="W1033" t="s">
        <v>2508</v>
      </c>
    </row>
    <row r="1034" spans="2:23" x14ac:dyDescent="0.35">
      <c r="B1034" s="71"/>
      <c r="C1034" s="404">
        <v>860300</v>
      </c>
      <c r="E1034" t="s">
        <v>2281</v>
      </c>
      <c r="F1034" t="s">
        <v>2498</v>
      </c>
      <c r="G1034" t="s">
        <v>2509</v>
      </c>
      <c r="H1034" t="s">
        <v>69</v>
      </c>
      <c r="I1034" t="s">
        <v>2510</v>
      </c>
      <c r="K1034" t="s">
        <v>640</v>
      </c>
      <c r="L1034" t="s">
        <v>2498</v>
      </c>
      <c r="M1034" t="s">
        <v>3155</v>
      </c>
      <c r="N1034" t="s">
        <v>3338</v>
      </c>
      <c r="O1034" t="s">
        <v>2514</v>
      </c>
      <c r="P1034" t="s">
        <v>2514</v>
      </c>
      <c r="R1034" t="s">
        <v>1897</v>
      </c>
      <c r="T1034" t="s">
        <v>2511</v>
      </c>
      <c r="U1034" t="s">
        <v>1930</v>
      </c>
      <c r="V1034" t="s">
        <v>2512</v>
      </c>
      <c r="W1034" t="s">
        <v>2513</v>
      </c>
    </row>
    <row r="1035" spans="2:23" x14ac:dyDescent="0.35">
      <c r="B1035" s="71"/>
      <c r="C1035" s="404">
        <v>865100</v>
      </c>
      <c r="E1035" t="s">
        <v>2281</v>
      </c>
      <c r="F1035" t="s">
        <v>2514</v>
      </c>
      <c r="G1035" t="s">
        <v>2515</v>
      </c>
      <c r="H1035" t="s">
        <v>69</v>
      </c>
      <c r="I1035" t="s">
        <v>2516</v>
      </c>
      <c r="K1035" t="s">
        <v>640</v>
      </c>
      <c r="L1035" t="s">
        <v>2514</v>
      </c>
      <c r="M1035" t="s">
        <v>3155</v>
      </c>
      <c r="N1035" t="s">
        <v>3338</v>
      </c>
      <c r="O1035" t="s">
        <v>2514</v>
      </c>
      <c r="P1035" t="s">
        <v>2514</v>
      </c>
      <c r="R1035" t="s">
        <v>1897</v>
      </c>
      <c r="T1035" t="s">
        <v>2517</v>
      </c>
      <c r="U1035" t="s">
        <v>1930</v>
      </c>
      <c r="V1035" t="s">
        <v>2518</v>
      </c>
      <c r="W1035" t="s">
        <v>2519</v>
      </c>
    </row>
    <row r="1036" spans="2:23" x14ac:dyDescent="0.35">
      <c r="B1036" s="71"/>
      <c r="C1036" s="404">
        <v>865150</v>
      </c>
      <c r="E1036" t="s">
        <v>2281</v>
      </c>
      <c r="F1036" t="s">
        <v>2514</v>
      </c>
      <c r="G1036" t="s">
        <v>2520</v>
      </c>
      <c r="H1036" t="s">
        <v>69</v>
      </c>
      <c r="I1036" t="s">
        <v>2521</v>
      </c>
      <c r="K1036" t="s">
        <v>640</v>
      </c>
      <c r="L1036" t="s">
        <v>2514</v>
      </c>
      <c r="M1036" t="s">
        <v>3155</v>
      </c>
      <c r="N1036" t="s">
        <v>3338</v>
      </c>
      <c r="O1036" t="s">
        <v>2514</v>
      </c>
      <c r="P1036" t="s">
        <v>2514</v>
      </c>
      <c r="R1036" t="s">
        <v>1897</v>
      </c>
      <c r="T1036" t="s">
        <v>2517</v>
      </c>
      <c r="U1036" t="s">
        <v>1930</v>
      </c>
      <c r="V1036" t="s">
        <v>2518</v>
      </c>
      <c r="W1036" t="s">
        <v>2519</v>
      </c>
    </row>
    <row r="1037" spans="2:23" x14ac:dyDescent="0.35">
      <c r="B1037" s="71"/>
      <c r="C1037" s="404">
        <v>865200</v>
      </c>
      <c r="E1037" t="s">
        <v>2281</v>
      </c>
      <c r="F1037" t="s">
        <v>2514</v>
      </c>
      <c r="G1037" t="s">
        <v>2522</v>
      </c>
      <c r="H1037" t="s">
        <v>69</v>
      </c>
      <c r="I1037" t="s">
        <v>2523</v>
      </c>
      <c r="K1037" t="s">
        <v>640</v>
      </c>
      <c r="L1037" t="s">
        <v>2514</v>
      </c>
      <c r="M1037" t="s">
        <v>3155</v>
      </c>
      <c r="N1037" t="s">
        <v>3338</v>
      </c>
      <c r="O1037" t="s">
        <v>2514</v>
      </c>
      <c r="P1037" t="s">
        <v>2514</v>
      </c>
      <c r="R1037" t="s">
        <v>1897</v>
      </c>
      <c r="T1037" t="s">
        <v>2524</v>
      </c>
      <c r="U1037" t="s">
        <v>1930</v>
      </c>
      <c r="V1037" t="s">
        <v>2525</v>
      </c>
      <c r="W1037" t="s">
        <v>2526</v>
      </c>
    </row>
    <row r="1038" spans="2:23" x14ac:dyDescent="0.35">
      <c r="B1038" s="71"/>
      <c r="C1038" s="404">
        <v>865300</v>
      </c>
      <c r="E1038" t="s">
        <v>2281</v>
      </c>
      <c r="F1038" t="s">
        <v>2514</v>
      </c>
      <c r="G1038" t="s">
        <v>2527</v>
      </c>
      <c r="H1038" t="s">
        <v>69</v>
      </c>
      <c r="I1038" t="s">
        <v>2528</v>
      </c>
      <c r="K1038" t="s">
        <v>640</v>
      </c>
      <c r="L1038" t="s">
        <v>2514</v>
      </c>
      <c r="M1038" t="s">
        <v>3155</v>
      </c>
      <c r="N1038" t="s">
        <v>3338</v>
      </c>
      <c r="O1038" t="s">
        <v>2514</v>
      </c>
      <c r="P1038" t="s">
        <v>2514</v>
      </c>
      <c r="R1038" t="s">
        <v>1897</v>
      </c>
      <c r="T1038" t="s">
        <v>2529</v>
      </c>
      <c r="U1038" t="s">
        <v>1930</v>
      </c>
      <c r="V1038" t="s">
        <v>2530</v>
      </c>
      <c r="W1038" t="s">
        <v>2531</v>
      </c>
    </row>
    <row r="1039" spans="2:23" x14ac:dyDescent="0.35">
      <c r="B1039" s="71"/>
      <c r="C1039" s="404">
        <v>865350</v>
      </c>
      <c r="E1039" t="s">
        <v>2281</v>
      </c>
      <c r="F1039" t="s">
        <v>2514</v>
      </c>
      <c r="G1039" t="s">
        <v>2532</v>
      </c>
      <c r="H1039" t="s">
        <v>69</v>
      </c>
      <c r="I1039" t="s">
        <v>2533</v>
      </c>
      <c r="K1039" t="s">
        <v>640</v>
      </c>
      <c r="L1039" t="s">
        <v>2514</v>
      </c>
      <c r="M1039" t="s">
        <v>3155</v>
      </c>
      <c r="N1039" t="s">
        <v>3338</v>
      </c>
      <c r="O1039" t="s">
        <v>2514</v>
      </c>
      <c r="P1039" t="s">
        <v>2514</v>
      </c>
      <c r="R1039" t="s">
        <v>1897</v>
      </c>
      <c r="T1039" t="s">
        <v>2529</v>
      </c>
      <c r="U1039" t="s">
        <v>1930</v>
      </c>
      <c r="V1039" t="s">
        <v>2530</v>
      </c>
      <c r="W1039" t="s">
        <v>2531</v>
      </c>
    </row>
    <row r="1040" spans="2:23" x14ac:dyDescent="0.35">
      <c r="B1040" s="71"/>
      <c r="C1040" s="404">
        <v>865400</v>
      </c>
      <c r="E1040" t="s">
        <v>2281</v>
      </c>
      <c r="F1040" t="s">
        <v>2514</v>
      </c>
      <c r="G1040" t="s">
        <v>2534</v>
      </c>
      <c r="H1040" t="s">
        <v>69</v>
      </c>
      <c r="I1040" t="s">
        <v>2535</v>
      </c>
      <c r="K1040" t="s">
        <v>640</v>
      </c>
      <c r="L1040" t="s">
        <v>2514</v>
      </c>
      <c r="M1040" t="s">
        <v>3155</v>
      </c>
      <c r="N1040" t="s">
        <v>3338</v>
      </c>
      <c r="O1040" t="s">
        <v>2514</v>
      </c>
      <c r="P1040" t="s">
        <v>2514</v>
      </c>
      <c r="R1040" t="s">
        <v>1897</v>
      </c>
      <c r="T1040" t="s">
        <v>2536</v>
      </c>
      <c r="U1040" t="s">
        <v>1930</v>
      </c>
      <c r="V1040" t="s">
        <v>2537</v>
      </c>
      <c r="W1040" t="s">
        <v>2538</v>
      </c>
    </row>
    <row r="1041" spans="2:23" x14ac:dyDescent="0.35">
      <c r="B1041" s="71"/>
      <c r="C1041" s="404">
        <v>865410</v>
      </c>
      <c r="E1041" t="s">
        <v>2281</v>
      </c>
      <c r="F1041" t="s">
        <v>2382</v>
      </c>
      <c r="G1041" t="s">
        <v>2241</v>
      </c>
      <c r="H1041" t="s">
        <v>69</v>
      </c>
      <c r="I1041" t="s">
        <v>2539</v>
      </c>
      <c r="K1041" t="s">
        <v>640</v>
      </c>
      <c r="L1041" t="s">
        <v>2033</v>
      </c>
      <c r="M1041" t="s">
        <v>3155</v>
      </c>
      <c r="N1041" t="s">
        <v>3338</v>
      </c>
      <c r="O1041" t="s">
        <v>2033</v>
      </c>
      <c r="P1041" t="s">
        <v>2514</v>
      </c>
      <c r="R1041" t="s">
        <v>1897</v>
      </c>
      <c r="T1041" t="s">
        <v>2243</v>
      </c>
      <c r="U1041" t="s">
        <v>1930</v>
      </c>
      <c r="V1041" t="s">
        <v>2244</v>
      </c>
      <c r="W1041" t="s">
        <v>2241</v>
      </c>
    </row>
    <row r="1042" spans="2:23" x14ac:dyDescent="0.35">
      <c r="B1042" s="71"/>
      <c r="C1042" s="404">
        <v>870100</v>
      </c>
      <c r="E1042" t="s">
        <v>2281</v>
      </c>
      <c r="F1042" t="s">
        <v>2540</v>
      </c>
      <c r="G1042" t="s">
        <v>2541</v>
      </c>
      <c r="H1042" t="s">
        <v>69</v>
      </c>
      <c r="I1042" t="s">
        <v>2542</v>
      </c>
      <c r="K1042" t="s">
        <v>640</v>
      </c>
      <c r="L1042" t="s">
        <v>2540</v>
      </c>
      <c r="M1042" t="s">
        <v>1895</v>
      </c>
      <c r="N1042" t="s">
        <v>3363</v>
      </c>
      <c r="P1042" t="s">
        <v>2033</v>
      </c>
      <c r="R1042" t="s">
        <v>1897</v>
      </c>
      <c r="T1042" t="s">
        <v>2543</v>
      </c>
      <c r="U1042" t="s">
        <v>2540</v>
      </c>
      <c r="V1042" t="s">
        <v>2540</v>
      </c>
      <c r="W1042" t="s">
        <v>2544</v>
      </c>
    </row>
    <row r="1043" spans="2:23" x14ac:dyDescent="0.35">
      <c r="B1043" s="71"/>
      <c r="C1043" s="404">
        <v>870200</v>
      </c>
      <c r="E1043" t="s">
        <v>2281</v>
      </c>
      <c r="F1043" t="s">
        <v>2540</v>
      </c>
      <c r="G1043" t="s">
        <v>2545</v>
      </c>
      <c r="H1043" t="s">
        <v>69</v>
      </c>
      <c r="I1043" t="s">
        <v>2546</v>
      </c>
      <c r="K1043" t="s">
        <v>640</v>
      </c>
      <c r="L1043" t="s">
        <v>2540</v>
      </c>
      <c r="M1043" t="s">
        <v>1895</v>
      </c>
      <c r="N1043" t="s">
        <v>3363</v>
      </c>
      <c r="P1043" t="s">
        <v>2033</v>
      </c>
      <c r="R1043" t="s">
        <v>1897</v>
      </c>
      <c r="T1043" t="s">
        <v>2547</v>
      </c>
      <c r="U1043" t="s">
        <v>2540</v>
      </c>
      <c r="V1043" t="s">
        <v>2540</v>
      </c>
      <c r="W1043" t="s">
        <v>2548</v>
      </c>
    </row>
    <row r="1044" spans="2:23" x14ac:dyDescent="0.35">
      <c r="B1044" s="71"/>
      <c r="C1044" s="404">
        <v>870220</v>
      </c>
      <c r="E1044" t="s">
        <v>2281</v>
      </c>
      <c r="F1044" t="s">
        <v>2540</v>
      </c>
      <c r="G1044" t="s">
        <v>2549</v>
      </c>
      <c r="H1044" t="s">
        <v>69</v>
      </c>
      <c r="I1044" t="s">
        <v>2550</v>
      </c>
      <c r="K1044" t="s">
        <v>640</v>
      </c>
      <c r="L1044" t="s">
        <v>2540</v>
      </c>
      <c r="M1044" t="s">
        <v>1895</v>
      </c>
      <c r="N1044" t="s">
        <v>3363</v>
      </c>
      <c r="P1044" t="s">
        <v>2033</v>
      </c>
      <c r="R1044" t="s">
        <v>1897</v>
      </c>
      <c r="T1044" t="s">
        <v>2551</v>
      </c>
      <c r="U1044" t="s">
        <v>2540</v>
      </c>
      <c r="V1044" t="s">
        <v>2540</v>
      </c>
      <c r="W1044" t="s">
        <v>2552</v>
      </c>
    </row>
    <row r="1045" spans="2:23" x14ac:dyDescent="0.35">
      <c r="B1045" s="71"/>
      <c r="C1045" s="404">
        <v>870240</v>
      </c>
      <c r="E1045" t="s">
        <v>2281</v>
      </c>
      <c r="F1045" t="s">
        <v>2540</v>
      </c>
      <c r="G1045" t="s">
        <v>2553</v>
      </c>
      <c r="H1045" t="s">
        <v>69</v>
      </c>
      <c r="I1045" t="s">
        <v>2554</v>
      </c>
      <c r="K1045" t="s">
        <v>640</v>
      </c>
      <c r="L1045" t="s">
        <v>2540</v>
      </c>
      <c r="M1045" t="s">
        <v>1895</v>
      </c>
      <c r="N1045" t="s">
        <v>3363</v>
      </c>
      <c r="P1045" t="s">
        <v>2033</v>
      </c>
      <c r="R1045" t="s">
        <v>1897</v>
      </c>
      <c r="T1045" t="s">
        <v>2555</v>
      </c>
      <c r="U1045" t="s">
        <v>2540</v>
      </c>
      <c r="V1045" t="s">
        <v>2540</v>
      </c>
      <c r="W1045" t="s">
        <v>2556</v>
      </c>
    </row>
    <row r="1046" spans="2:23" x14ac:dyDescent="0.35">
      <c r="B1046" s="71"/>
      <c r="C1046" s="404">
        <v>870260</v>
      </c>
      <c r="E1046" t="s">
        <v>2281</v>
      </c>
      <c r="F1046" t="s">
        <v>2540</v>
      </c>
      <c r="G1046" t="s">
        <v>2557</v>
      </c>
      <c r="H1046" t="s">
        <v>69</v>
      </c>
      <c r="I1046" t="s">
        <v>2558</v>
      </c>
      <c r="K1046" t="s">
        <v>640</v>
      </c>
      <c r="L1046" t="s">
        <v>2540</v>
      </c>
      <c r="M1046" t="s">
        <v>1895</v>
      </c>
      <c r="N1046" t="s">
        <v>3363</v>
      </c>
      <c r="P1046" t="s">
        <v>2033</v>
      </c>
      <c r="R1046" t="s">
        <v>1897</v>
      </c>
      <c r="T1046" t="s">
        <v>2559</v>
      </c>
      <c r="U1046" t="s">
        <v>2540</v>
      </c>
      <c r="V1046" t="s">
        <v>2540</v>
      </c>
      <c r="W1046" t="s">
        <v>2560</v>
      </c>
    </row>
    <row r="1047" spans="2:23" x14ac:dyDescent="0.35">
      <c r="B1047" s="71"/>
      <c r="C1047" s="404">
        <v>870300</v>
      </c>
      <c r="E1047" t="s">
        <v>2281</v>
      </c>
      <c r="F1047" t="s">
        <v>2540</v>
      </c>
      <c r="G1047" t="s">
        <v>2561</v>
      </c>
      <c r="H1047" t="s">
        <v>69</v>
      </c>
      <c r="I1047" t="s">
        <v>2562</v>
      </c>
      <c r="K1047" t="s">
        <v>640</v>
      </c>
      <c r="L1047" t="s">
        <v>2540</v>
      </c>
      <c r="M1047" t="s">
        <v>1895</v>
      </c>
      <c r="N1047" t="s">
        <v>3363</v>
      </c>
      <c r="P1047" t="s">
        <v>2033</v>
      </c>
      <c r="R1047" t="s">
        <v>1897</v>
      </c>
      <c r="T1047" t="s">
        <v>2563</v>
      </c>
      <c r="U1047" t="s">
        <v>2540</v>
      </c>
      <c r="V1047" t="s">
        <v>2540</v>
      </c>
      <c r="W1047" t="s">
        <v>2564</v>
      </c>
    </row>
    <row r="1048" spans="2:23" x14ac:dyDescent="0.35">
      <c r="B1048" s="71"/>
      <c r="C1048" s="404">
        <v>870350</v>
      </c>
      <c r="E1048" t="s">
        <v>2281</v>
      </c>
      <c r="F1048" t="s">
        <v>2540</v>
      </c>
      <c r="G1048" t="s">
        <v>2565</v>
      </c>
      <c r="H1048" t="s">
        <v>69</v>
      </c>
      <c r="I1048" t="s">
        <v>2566</v>
      </c>
      <c r="K1048" t="s">
        <v>640</v>
      </c>
      <c r="L1048" t="s">
        <v>2540</v>
      </c>
      <c r="M1048" t="s">
        <v>1895</v>
      </c>
      <c r="N1048" t="s">
        <v>3363</v>
      </c>
      <c r="P1048" t="s">
        <v>2033</v>
      </c>
      <c r="R1048" t="s">
        <v>1897</v>
      </c>
      <c r="T1048" t="s">
        <v>2567</v>
      </c>
      <c r="U1048" t="s">
        <v>2540</v>
      </c>
      <c r="V1048" t="s">
        <v>2540</v>
      </c>
      <c r="W1048" t="s">
        <v>2568</v>
      </c>
    </row>
    <row r="1049" spans="2:23" x14ac:dyDescent="0.35">
      <c r="B1049" s="71"/>
      <c r="C1049" s="404">
        <v>870400</v>
      </c>
      <c r="E1049" t="s">
        <v>2281</v>
      </c>
      <c r="F1049" t="s">
        <v>2540</v>
      </c>
      <c r="G1049" t="s">
        <v>2569</v>
      </c>
      <c r="H1049" t="s">
        <v>69</v>
      </c>
      <c r="I1049" t="s">
        <v>2570</v>
      </c>
      <c r="K1049" t="s">
        <v>640</v>
      </c>
      <c r="L1049" t="s">
        <v>2540</v>
      </c>
      <c r="M1049" t="s">
        <v>1895</v>
      </c>
      <c r="N1049" t="s">
        <v>3363</v>
      </c>
      <c r="P1049" t="s">
        <v>2033</v>
      </c>
      <c r="R1049" t="s">
        <v>1897</v>
      </c>
      <c r="T1049" t="s">
        <v>2571</v>
      </c>
      <c r="U1049" t="s">
        <v>2540</v>
      </c>
      <c r="V1049" t="s">
        <v>2540</v>
      </c>
      <c r="W1049" t="s">
        <v>2572</v>
      </c>
    </row>
    <row r="1050" spans="2:23" x14ac:dyDescent="0.35">
      <c r="B1050" s="71"/>
      <c r="C1050" s="404">
        <v>870500</v>
      </c>
      <c r="E1050" t="s">
        <v>2281</v>
      </c>
      <c r="F1050" t="s">
        <v>2540</v>
      </c>
      <c r="G1050" t="s">
        <v>2573</v>
      </c>
      <c r="H1050" t="s">
        <v>69</v>
      </c>
      <c r="I1050" t="s">
        <v>2574</v>
      </c>
      <c r="K1050" t="s">
        <v>640</v>
      </c>
      <c r="L1050" t="s">
        <v>2540</v>
      </c>
      <c r="M1050" t="s">
        <v>1895</v>
      </c>
      <c r="N1050" t="s">
        <v>3363</v>
      </c>
      <c r="P1050" t="s">
        <v>2033</v>
      </c>
      <c r="R1050" t="s">
        <v>1897</v>
      </c>
      <c r="T1050" t="s">
        <v>2575</v>
      </c>
      <c r="U1050" t="s">
        <v>2540</v>
      </c>
      <c r="V1050" t="s">
        <v>2540</v>
      </c>
      <c r="W1050" t="s">
        <v>1617</v>
      </c>
    </row>
    <row r="1051" spans="2:23" x14ac:dyDescent="0.35">
      <c r="B1051" s="71"/>
      <c r="C1051" s="404">
        <v>872100</v>
      </c>
      <c r="E1051" t="s">
        <v>2281</v>
      </c>
      <c r="F1051" t="s">
        <v>3116</v>
      </c>
      <c r="G1051" t="s">
        <v>2576</v>
      </c>
      <c r="H1051" t="s">
        <v>69</v>
      </c>
      <c r="I1051" t="s">
        <v>3117</v>
      </c>
      <c r="K1051" t="s">
        <v>1892</v>
      </c>
      <c r="L1051" t="s">
        <v>3116</v>
      </c>
      <c r="M1051" t="s">
        <v>1895</v>
      </c>
      <c r="N1051" t="s">
        <v>2577</v>
      </c>
      <c r="O1051" t="s">
        <v>1895</v>
      </c>
      <c r="P1051" t="s">
        <v>1896</v>
      </c>
      <c r="Q1051" t="s">
        <v>1894</v>
      </c>
      <c r="R1051" t="s">
        <v>2854</v>
      </c>
      <c r="T1051" t="s">
        <v>2578</v>
      </c>
      <c r="U1051" t="s">
        <v>3114</v>
      </c>
      <c r="V1051" t="s">
        <v>3114</v>
      </c>
      <c r="W1051" t="s">
        <v>2579</v>
      </c>
    </row>
    <row r="1052" spans="2:23" x14ac:dyDescent="0.35">
      <c r="B1052" s="71"/>
      <c r="C1052" s="404">
        <v>872150</v>
      </c>
      <c r="E1052" t="s">
        <v>2281</v>
      </c>
      <c r="F1052" t="s">
        <v>3116</v>
      </c>
      <c r="G1052" t="s">
        <v>2036</v>
      </c>
      <c r="H1052" t="s">
        <v>69</v>
      </c>
      <c r="I1052" t="s">
        <v>3118</v>
      </c>
      <c r="K1052" t="s">
        <v>1892</v>
      </c>
      <c r="L1052" t="s">
        <v>3116</v>
      </c>
      <c r="M1052" t="s">
        <v>1895</v>
      </c>
      <c r="N1052" t="s">
        <v>2580</v>
      </c>
      <c r="O1052" t="s">
        <v>1895</v>
      </c>
      <c r="P1052" t="s">
        <v>2065</v>
      </c>
      <c r="Q1052" t="s">
        <v>1894</v>
      </c>
      <c r="R1052" t="s">
        <v>2854</v>
      </c>
      <c r="T1052" t="s">
        <v>2581</v>
      </c>
      <c r="U1052" t="s">
        <v>3114</v>
      </c>
      <c r="V1052" t="s">
        <v>3114</v>
      </c>
      <c r="W1052" t="s">
        <v>2582</v>
      </c>
    </row>
    <row r="1053" spans="2:23" x14ac:dyDescent="0.35">
      <c r="B1053" s="71"/>
      <c r="C1053" s="404">
        <v>872200</v>
      </c>
      <c r="E1053" t="s">
        <v>2281</v>
      </c>
      <c r="F1053" t="s">
        <v>3116</v>
      </c>
      <c r="G1053" t="s">
        <v>2583</v>
      </c>
      <c r="H1053" t="s">
        <v>69</v>
      </c>
      <c r="I1053" t="s">
        <v>3119</v>
      </c>
      <c r="K1053" t="s">
        <v>640</v>
      </c>
      <c r="L1053" t="s">
        <v>3116</v>
      </c>
      <c r="M1053" t="s">
        <v>1895</v>
      </c>
      <c r="N1053" t="s">
        <v>2065</v>
      </c>
      <c r="O1053" t="s">
        <v>1895</v>
      </c>
      <c r="P1053" t="s">
        <v>2065</v>
      </c>
      <c r="R1053" t="s">
        <v>2854</v>
      </c>
      <c r="T1053" t="s">
        <v>2584</v>
      </c>
      <c r="U1053" t="s">
        <v>3114</v>
      </c>
      <c r="V1053" t="s">
        <v>3114</v>
      </c>
      <c r="W1053" t="s">
        <v>2373</v>
      </c>
    </row>
    <row r="1054" spans="2:23" x14ac:dyDescent="0.35">
      <c r="B1054" s="71"/>
      <c r="C1054" s="404">
        <v>872500</v>
      </c>
      <c r="E1054" t="s">
        <v>2281</v>
      </c>
      <c r="F1054" t="s">
        <v>3116</v>
      </c>
      <c r="G1054" t="s">
        <v>2585</v>
      </c>
      <c r="H1054" t="s">
        <v>69</v>
      </c>
      <c r="I1054" t="s">
        <v>3120</v>
      </c>
      <c r="K1054" t="s">
        <v>1892</v>
      </c>
      <c r="L1054" t="s">
        <v>3116</v>
      </c>
      <c r="M1054" t="s">
        <v>3155</v>
      </c>
      <c r="N1054" t="s">
        <v>1928</v>
      </c>
      <c r="O1054" t="s">
        <v>3155</v>
      </c>
      <c r="P1054" t="s">
        <v>1928</v>
      </c>
      <c r="Q1054" t="s">
        <v>1894</v>
      </c>
      <c r="R1054" t="s">
        <v>2854</v>
      </c>
      <c r="T1054" t="s">
        <v>2586</v>
      </c>
      <c r="U1054" t="s">
        <v>3114</v>
      </c>
      <c r="V1054" t="s">
        <v>3114</v>
      </c>
      <c r="W1054" t="s">
        <v>2587</v>
      </c>
    </row>
    <row r="1055" spans="2:23" x14ac:dyDescent="0.35">
      <c r="B1055" s="71"/>
      <c r="C1055" s="404">
        <v>872550</v>
      </c>
      <c r="E1055" t="s">
        <v>2281</v>
      </c>
      <c r="F1055" t="s">
        <v>3116</v>
      </c>
      <c r="G1055" t="s">
        <v>2588</v>
      </c>
      <c r="H1055" t="s">
        <v>69</v>
      </c>
      <c r="I1055" t="s">
        <v>3121</v>
      </c>
      <c r="K1055" t="s">
        <v>2121</v>
      </c>
      <c r="L1055" t="s">
        <v>3116</v>
      </c>
      <c r="M1055" t="s">
        <v>1895</v>
      </c>
      <c r="N1055" t="s">
        <v>2588</v>
      </c>
      <c r="O1055" t="s">
        <v>1895</v>
      </c>
      <c r="P1055" t="s">
        <v>2589</v>
      </c>
      <c r="R1055" t="s">
        <v>2854</v>
      </c>
      <c r="T1055" t="s">
        <v>2590</v>
      </c>
      <c r="U1055" t="s">
        <v>3114</v>
      </c>
      <c r="V1055" t="s">
        <v>3114</v>
      </c>
      <c r="W1055" t="s">
        <v>2552</v>
      </c>
    </row>
    <row r="1056" spans="2:23" x14ac:dyDescent="0.35">
      <c r="B1056" s="71"/>
      <c r="C1056" s="404">
        <v>872600</v>
      </c>
      <c r="E1056" t="s">
        <v>2281</v>
      </c>
      <c r="F1056" t="s">
        <v>3116</v>
      </c>
      <c r="G1056" t="s">
        <v>2325</v>
      </c>
      <c r="H1056" t="s">
        <v>69</v>
      </c>
      <c r="I1056" t="s">
        <v>3122</v>
      </c>
      <c r="K1056" t="s">
        <v>640</v>
      </c>
      <c r="L1056" t="s">
        <v>3116</v>
      </c>
      <c r="M1056" t="s">
        <v>1895</v>
      </c>
      <c r="N1056" t="s">
        <v>2325</v>
      </c>
      <c r="O1056" t="s">
        <v>1895</v>
      </c>
      <c r="P1056" t="s">
        <v>2317</v>
      </c>
      <c r="R1056" t="s">
        <v>2854</v>
      </c>
      <c r="T1056" t="s">
        <v>2591</v>
      </c>
      <c r="U1056" t="s">
        <v>3114</v>
      </c>
      <c r="V1056" t="s">
        <v>3114</v>
      </c>
      <c r="W1056" t="s">
        <v>2320</v>
      </c>
    </row>
    <row r="1057" spans="2:23" x14ac:dyDescent="0.35">
      <c r="B1057" s="71"/>
      <c r="C1057" s="404">
        <v>872650</v>
      </c>
      <c r="E1057" t="s">
        <v>2281</v>
      </c>
      <c r="F1057" t="s">
        <v>3116</v>
      </c>
      <c r="G1057" t="s">
        <v>2592</v>
      </c>
      <c r="H1057" t="s">
        <v>69</v>
      </c>
      <c r="I1057" t="s">
        <v>3123</v>
      </c>
      <c r="K1057" t="s">
        <v>640</v>
      </c>
      <c r="L1057" t="s">
        <v>3116</v>
      </c>
      <c r="M1057" t="s">
        <v>1895</v>
      </c>
      <c r="N1057" t="s">
        <v>2592</v>
      </c>
      <c r="O1057" t="s">
        <v>1895</v>
      </c>
      <c r="P1057" t="s">
        <v>2065</v>
      </c>
      <c r="Q1057" t="s">
        <v>1894</v>
      </c>
      <c r="R1057" t="s">
        <v>2854</v>
      </c>
      <c r="T1057" t="s">
        <v>2593</v>
      </c>
      <c r="U1057" t="s">
        <v>3114</v>
      </c>
      <c r="V1057" t="s">
        <v>3114</v>
      </c>
      <c r="W1057" t="s">
        <v>2594</v>
      </c>
    </row>
    <row r="1058" spans="2:23" x14ac:dyDescent="0.35">
      <c r="B1058" s="71"/>
      <c r="C1058" s="404">
        <v>872700</v>
      </c>
      <c r="E1058" t="s">
        <v>2281</v>
      </c>
      <c r="F1058" t="s">
        <v>3116</v>
      </c>
      <c r="G1058" t="s">
        <v>2595</v>
      </c>
      <c r="H1058" t="s">
        <v>69</v>
      </c>
      <c r="I1058" t="s">
        <v>3124</v>
      </c>
      <c r="K1058" t="s">
        <v>640</v>
      </c>
      <c r="L1058" t="s">
        <v>3116</v>
      </c>
      <c r="M1058" t="s">
        <v>3155</v>
      </c>
      <c r="N1058" t="s">
        <v>2595</v>
      </c>
      <c r="O1058" t="s">
        <v>3155</v>
      </c>
      <c r="P1058" t="s">
        <v>2033</v>
      </c>
      <c r="R1058" t="s">
        <v>2854</v>
      </c>
      <c r="T1058" t="s">
        <v>2596</v>
      </c>
      <c r="U1058" t="s">
        <v>3114</v>
      </c>
      <c r="V1058" t="s">
        <v>3114</v>
      </c>
      <c r="W1058" t="s">
        <v>2597</v>
      </c>
    </row>
    <row r="1059" spans="2:23" x14ac:dyDescent="0.35">
      <c r="B1059" s="71"/>
      <c r="C1059" s="404">
        <v>872750</v>
      </c>
      <c r="E1059" t="s">
        <v>2281</v>
      </c>
      <c r="F1059" t="s">
        <v>3116</v>
      </c>
      <c r="G1059" t="s">
        <v>2514</v>
      </c>
      <c r="H1059" t="s">
        <v>69</v>
      </c>
      <c r="I1059" t="s">
        <v>3125</v>
      </c>
      <c r="K1059" t="s">
        <v>640</v>
      </c>
      <c r="L1059" t="s">
        <v>3116</v>
      </c>
      <c r="M1059" t="s">
        <v>3155</v>
      </c>
      <c r="N1059" t="s">
        <v>2033</v>
      </c>
      <c r="O1059" t="s">
        <v>3155</v>
      </c>
      <c r="P1059" t="s">
        <v>2033</v>
      </c>
      <c r="Q1059" t="s">
        <v>1894</v>
      </c>
      <c r="R1059" t="s">
        <v>2854</v>
      </c>
      <c r="T1059" t="s">
        <v>2598</v>
      </c>
      <c r="U1059" t="s">
        <v>3114</v>
      </c>
      <c r="V1059" t="s">
        <v>3114</v>
      </c>
      <c r="W1059" t="s">
        <v>2599</v>
      </c>
    </row>
    <row r="1060" spans="2:23" x14ac:dyDescent="0.35">
      <c r="B1060" s="71"/>
      <c r="C1060" s="404">
        <v>872950</v>
      </c>
      <c r="E1060" t="s">
        <v>2281</v>
      </c>
      <c r="F1060" t="s">
        <v>3116</v>
      </c>
      <c r="G1060" t="s">
        <v>2033</v>
      </c>
      <c r="H1060" t="s">
        <v>69</v>
      </c>
      <c r="I1060" t="s">
        <v>3126</v>
      </c>
      <c r="K1060" t="s">
        <v>640</v>
      </c>
      <c r="L1060" t="s">
        <v>3116</v>
      </c>
      <c r="M1060" t="s">
        <v>3155</v>
      </c>
      <c r="N1060" t="s">
        <v>2600</v>
      </c>
      <c r="O1060" t="s">
        <v>3155</v>
      </c>
      <c r="P1060" t="s">
        <v>2033</v>
      </c>
      <c r="R1060" t="s">
        <v>2854</v>
      </c>
      <c r="T1060" t="s">
        <v>2601</v>
      </c>
      <c r="U1060" t="s">
        <v>3114</v>
      </c>
      <c r="V1060" t="s">
        <v>3114</v>
      </c>
      <c r="W1060" t="s">
        <v>2115</v>
      </c>
    </row>
    <row r="1061" spans="2:23" x14ac:dyDescent="0.35">
      <c r="B1061" s="71"/>
      <c r="C1061" s="404">
        <v>880100</v>
      </c>
      <c r="E1061" t="s">
        <v>2281</v>
      </c>
      <c r="F1061" t="s">
        <v>2602</v>
      </c>
      <c r="G1061" t="s">
        <v>2603</v>
      </c>
      <c r="H1061" t="s">
        <v>69</v>
      </c>
      <c r="I1061" t="s">
        <v>2604</v>
      </c>
      <c r="K1061" t="s">
        <v>640</v>
      </c>
      <c r="L1061" t="s">
        <v>2602</v>
      </c>
      <c r="M1061" t="s">
        <v>1895</v>
      </c>
      <c r="N1061" t="s">
        <v>3338</v>
      </c>
      <c r="P1061" t="s">
        <v>2065</v>
      </c>
      <c r="R1061" t="s">
        <v>1897</v>
      </c>
      <c r="T1061" t="s">
        <v>2371</v>
      </c>
      <c r="U1061" t="s">
        <v>1899</v>
      </c>
      <c r="V1061" t="s">
        <v>2372</v>
      </c>
      <c r="W1061" t="s">
        <v>2373</v>
      </c>
    </row>
    <row r="1062" spans="2:23" x14ac:dyDescent="0.35">
      <c r="B1062" s="71"/>
      <c r="C1062" s="404">
        <v>880150</v>
      </c>
      <c r="E1062" t="s">
        <v>2281</v>
      </c>
      <c r="F1062" t="s">
        <v>2602</v>
      </c>
      <c r="G1062" t="s">
        <v>2605</v>
      </c>
      <c r="H1062" t="s">
        <v>69</v>
      </c>
      <c r="I1062" t="s">
        <v>2606</v>
      </c>
      <c r="K1062" t="s">
        <v>640</v>
      </c>
      <c r="L1062" t="s">
        <v>2602</v>
      </c>
      <c r="M1062" t="s">
        <v>1895</v>
      </c>
      <c r="N1062" t="s">
        <v>3338</v>
      </c>
      <c r="P1062" t="s">
        <v>2065</v>
      </c>
      <c r="R1062" t="s">
        <v>1897</v>
      </c>
      <c r="T1062" t="s">
        <v>2371</v>
      </c>
      <c r="U1062" t="s">
        <v>1899</v>
      </c>
      <c r="V1062" t="s">
        <v>2372</v>
      </c>
      <c r="W1062" t="s">
        <v>2373</v>
      </c>
    </row>
    <row r="1063" spans="2:23" x14ac:dyDescent="0.35">
      <c r="B1063" s="71"/>
      <c r="C1063" s="437">
        <v>880170</v>
      </c>
      <c r="D1063" s="130"/>
      <c r="E1063" s="130" t="s">
        <v>2281</v>
      </c>
      <c r="F1063" s="130" t="s">
        <v>2602</v>
      </c>
      <c r="G1063" s="130" t="s">
        <v>3241</v>
      </c>
      <c r="H1063" s="130" t="s">
        <v>69</v>
      </c>
      <c r="I1063" s="130" t="s">
        <v>3242</v>
      </c>
      <c r="J1063" s="130"/>
      <c r="K1063" s="130" t="s">
        <v>640</v>
      </c>
      <c r="L1063" s="130" t="s">
        <v>2602</v>
      </c>
      <c r="M1063" s="130" t="s">
        <v>1895</v>
      </c>
      <c r="N1063" s="130" t="s">
        <v>3338</v>
      </c>
      <c r="O1063" s="130"/>
      <c r="P1063" s="130" t="s">
        <v>2065</v>
      </c>
      <c r="Q1063" s="130"/>
      <c r="R1063" s="130" t="s">
        <v>1897</v>
      </c>
      <c r="S1063" s="130"/>
      <c r="T1063" s="432" t="s">
        <v>2114</v>
      </c>
      <c r="U1063" s="431" t="s">
        <v>1930</v>
      </c>
      <c r="V1063" s="130" t="s">
        <v>2153</v>
      </c>
      <c r="W1063" s="428" t="s">
        <v>2115</v>
      </c>
    </row>
    <row r="1064" spans="2:23" x14ac:dyDescent="0.35">
      <c r="B1064" s="71"/>
      <c r="C1064" s="404">
        <v>880200</v>
      </c>
      <c r="E1064" t="s">
        <v>2281</v>
      </c>
      <c r="F1064" t="s">
        <v>2602</v>
      </c>
      <c r="G1064" t="s">
        <v>2607</v>
      </c>
      <c r="H1064" t="s">
        <v>69</v>
      </c>
      <c r="I1064" t="s">
        <v>2608</v>
      </c>
      <c r="K1064" t="s">
        <v>640</v>
      </c>
      <c r="L1064" t="s">
        <v>2602</v>
      </c>
      <c r="M1064" t="s">
        <v>3155</v>
      </c>
      <c r="N1064" t="s">
        <v>3338</v>
      </c>
      <c r="O1064" t="s">
        <v>2033</v>
      </c>
      <c r="P1064" t="s">
        <v>2033</v>
      </c>
      <c r="R1064" t="s">
        <v>1897</v>
      </c>
      <c r="T1064" t="s">
        <v>2609</v>
      </c>
      <c r="U1064" t="s">
        <v>1930</v>
      </c>
      <c r="V1064" t="s">
        <v>2610</v>
      </c>
      <c r="W1064" t="s">
        <v>2611</v>
      </c>
    </row>
    <row r="1065" spans="2:23" x14ac:dyDescent="0.35">
      <c r="B1065" s="71"/>
      <c r="C1065" s="404">
        <v>880220</v>
      </c>
      <c r="E1065" t="s">
        <v>2281</v>
      </c>
      <c r="F1065" t="s">
        <v>2602</v>
      </c>
      <c r="G1065" t="s">
        <v>2612</v>
      </c>
      <c r="H1065" t="s">
        <v>69</v>
      </c>
      <c r="I1065" t="s">
        <v>2613</v>
      </c>
      <c r="K1065" t="s">
        <v>640</v>
      </c>
      <c r="L1065" t="s">
        <v>2602</v>
      </c>
      <c r="M1065" t="s">
        <v>3155</v>
      </c>
      <c r="N1065" t="s">
        <v>3338</v>
      </c>
      <c r="O1065" t="s">
        <v>2033</v>
      </c>
      <c r="P1065" t="s">
        <v>2033</v>
      </c>
      <c r="R1065" t="s">
        <v>1897</v>
      </c>
      <c r="T1065" t="s">
        <v>2609</v>
      </c>
      <c r="U1065" t="s">
        <v>1930</v>
      </c>
      <c r="V1065" t="s">
        <v>2610</v>
      </c>
      <c r="W1065" t="s">
        <v>2611</v>
      </c>
    </row>
    <row r="1066" spans="2:23" x14ac:dyDescent="0.35">
      <c r="B1066" s="71"/>
      <c r="C1066" s="404">
        <v>880250</v>
      </c>
      <c r="E1066" t="s">
        <v>2281</v>
      </c>
      <c r="F1066" t="s">
        <v>2602</v>
      </c>
      <c r="G1066" t="s">
        <v>2614</v>
      </c>
      <c r="H1066" t="s">
        <v>69</v>
      </c>
      <c r="I1066" t="s">
        <v>2615</v>
      </c>
      <c r="K1066" t="s">
        <v>640</v>
      </c>
      <c r="L1066" t="s">
        <v>2602</v>
      </c>
      <c r="M1066" t="s">
        <v>3155</v>
      </c>
      <c r="N1066" t="s">
        <v>3338</v>
      </c>
      <c r="O1066" t="s">
        <v>2033</v>
      </c>
      <c r="P1066" t="s">
        <v>2033</v>
      </c>
      <c r="R1066" t="s">
        <v>1897</v>
      </c>
      <c r="T1066" t="s">
        <v>2114</v>
      </c>
      <c r="U1066" t="s">
        <v>1930</v>
      </c>
      <c r="V1066" t="s">
        <v>2153</v>
      </c>
      <c r="W1066" t="s">
        <v>2115</v>
      </c>
    </row>
    <row r="1067" spans="2:23" x14ac:dyDescent="0.35">
      <c r="B1067" s="71"/>
      <c r="C1067" s="404">
        <v>880300</v>
      </c>
      <c r="E1067" t="s">
        <v>2281</v>
      </c>
      <c r="F1067" t="s">
        <v>2602</v>
      </c>
      <c r="G1067" t="s">
        <v>2616</v>
      </c>
      <c r="H1067" t="s">
        <v>69</v>
      </c>
      <c r="I1067" t="s">
        <v>2617</v>
      </c>
      <c r="K1067" t="s">
        <v>640</v>
      </c>
      <c r="L1067" t="s">
        <v>2602</v>
      </c>
      <c r="M1067" t="s">
        <v>3155</v>
      </c>
      <c r="N1067" t="s">
        <v>3338</v>
      </c>
      <c r="O1067" t="s">
        <v>2033</v>
      </c>
      <c r="P1067" t="s">
        <v>2033</v>
      </c>
      <c r="R1067" t="s">
        <v>1897</v>
      </c>
      <c r="T1067" t="s">
        <v>2114</v>
      </c>
      <c r="U1067" t="s">
        <v>1930</v>
      </c>
      <c r="V1067" t="s">
        <v>2153</v>
      </c>
      <c r="W1067" t="s">
        <v>2115</v>
      </c>
    </row>
    <row r="1068" spans="2:23" x14ac:dyDescent="0.35">
      <c r="B1068" s="71"/>
      <c r="C1068" s="404">
        <v>880350</v>
      </c>
      <c r="E1068" t="s">
        <v>2281</v>
      </c>
      <c r="F1068" t="s">
        <v>2602</v>
      </c>
      <c r="G1068" t="s">
        <v>2618</v>
      </c>
      <c r="H1068" t="s">
        <v>69</v>
      </c>
      <c r="I1068" t="s">
        <v>2619</v>
      </c>
      <c r="K1068" t="s">
        <v>640</v>
      </c>
      <c r="L1068" t="s">
        <v>2602</v>
      </c>
      <c r="M1068" t="s">
        <v>3155</v>
      </c>
      <c r="N1068" t="s">
        <v>3338</v>
      </c>
      <c r="O1068" t="s">
        <v>2033</v>
      </c>
      <c r="P1068" t="s">
        <v>2033</v>
      </c>
      <c r="R1068" t="s">
        <v>1897</v>
      </c>
      <c r="T1068" t="s">
        <v>2114</v>
      </c>
      <c r="U1068" t="s">
        <v>1930</v>
      </c>
      <c r="V1068" t="s">
        <v>2153</v>
      </c>
      <c r="W1068" t="s">
        <v>2115</v>
      </c>
    </row>
    <row r="1069" spans="2:23" x14ac:dyDescent="0.35">
      <c r="B1069" s="71"/>
      <c r="C1069" s="404">
        <v>880400</v>
      </c>
      <c r="E1069" t="s">
        <v>2281</v>
      </c>
      <c r="F1069" t="s">
        <v>2602</v>
      </c>
      <c r="G1069" t="s">
        <v>2620</v>
      </c>
      <c r="H1069" t="s">
        <v>69</v>
      </c>
      <c r="I1069" t="s">
        <v>2621</v>
      </c>
      <c r="K1069" t="s">
        <v>640</v>
      </c>
      <c r="L1069" t="s">
        <v>2602</v>
      </c>
      <c r="M1069" t="s">
        <v>3155</v>
      </c>
      <c r="N1069" t="s">
        <v>3338</v>
      </c>
      <c r="O1069" t="s">
        <v>2033</v>
      </c>
      <c r="P1069" t="s">
        <v>2033</v>
      </c>
      <c r="R1069" t="s">
        <v>1897</v>
      </c>
      <c r="T1069" t="s">
        <v>2114</v>
      </c>
      <c r="U1069" t="s">
        <v>1930</v>
      </c>
      <c r="V1069" t="s">
        <v>2153</v>
      </c>
      <c r="W1069" t="s">
        <v>2115</v>
      </c>
    </row>
    <row r="1070" spans="2:23" x14ac:dyDescent="0.35">
      <c r="B1070" s="71"/>
      <c r="C1070" s="404">
        <v>880450</v>
      </c>
      <c r="E1070" t="s">
        <v>2281</v>
      </c>
      <c r="F1070" t="s">
        <v>2602</v>
      </c>
      <c r="G1070" t="s">
        <v>2622</v>
      </c>
      <c r="H1070" t="s">
        <v>69</v>
      </c>
      <c r="I1070" t="s">
        <v>2623</v>
      </c>
      <c r="K1070" t="s">
        <v>640</v>
      </c>
      <c r="L1070" t="s">
        <v>2602</v>
      </c>
      <c r="M1070" t="s">
        <v>3155</v>
      </c>
      <c r="N1070" t="s">
        <v>3338</v>
      </c>
      <c r="O1070" t="s">
        <v>2033</v>
      </c>
      <c r="P1070" t="s">
        <v>2033</v>
      </c>
      <c r="R1070" t="s">
        <v>1897</v>
      </c>
      <c r="T1070" t="s">
        <v>2114</v>
      </c>
      <c r="U1070" t="s">
        <v>1930</v>
      </c>
      <c r="V1070" t="s">
        <v>2153</v>
      </c>
      <c r="W1070" t="s">
        <v>2115</v>
      </c>
    </row>
    <row r="1071" spans="2:23" x14ac:dyDescent="0.35">
      <c r="B1071" s="71"/>
      <c r="C1071" s="404">
        <v>880500</v>
      </c>
      <c r="E1071" t="s">
        <v>2281</v>
      </c>
      <c r="F1071" t="s">
        <v>2602</v>
      </c>
      <c r="G1071" t="s">
        <v>2624</v>
      </c>
      <c r="H1071" t="s">
        <v>69</v>
      </c>
      <c r="I1071" t="s">
        <v>2625</v>
      </c>
      <c r="K1071" t="s">
        <v>640</v>
      </c>
      <c r="L1071" t="s">
        <v>2602</v>
      </c>
      <c r="M1071" t="s">
        <v>3155</v>
      </c>
      <c r="N1071" t="s">
        <v>3338</v>
      </c>
      <c r="O1071" t="s">
        <v>2033</v>
      </c>
      <c r="P1071" t="s">
        <v>2033</v>
      </c>
      <c r="R1071" t="s">
        <v>1897</v>
      </c>
      <c r="T1071" t="s">
        <v>2626</v>
      </c>
      <c r="U1071" t="s">
        <v>2627</v>
      </c>
      <c r="V1071" t="s">
        <v>2627</v>
      </c>
      <c r="W1071" t="s">
        <v>2628</v>
      </c>
    </row>
    <row r="1072" spans="2:23" ht="29" x14ac:dyDescent="0.35">
      <c r="B1072" s="71"/>
      <c r="C1072" s="437">
        <v>880530</v>
      </c>
      <c r="D1072" s="130"/>
      <c r="E1072" s="130" t="s">
        <v>2281</v>
      </c>
      <c r="F1072" s="130" t="s">
        <v>2602</v>
      </c>
      <c r="G1072" s="430" t="s">
        <v>3243</v>
      </c>
      <c r="H1072" s="130" t="s">
        <v>69</v>
      </c>
      <c r="I1072" s="426" t="s">
        <v>3177</v>
      </c>
      <c r="J1072" s="130"/>
      <c r="K1072" s="130" t="s">
        <v>640</v>
      </c>
      <c r="L1072" s="130" t="s">
        <v>2602</v>
      </c>
      <c r="M1072" s="130" t="s">
        <v>3155</v>
      </c>
      <c r="N1072" s="130" t="s">
        <v>3338</v>
      </c>
      <c r="O1072" s="130" t="s">
        <v>2033</v>
      </c>
      <c r="P1072" s="130" t="s">
        <v>2033</v>
      </c>
      <c r="Q1072" s="130"/>
      <c r="R1072" s="130" t="s">
        <v>1897</v>
      </c>
      <c r="S1072" s="130"/>
      <c r="T1072" s="432" t="s">
        <v>2626</v>
      </c>
      <c r="U1072" s="433" t="s">
        <v>2627</v>
      </c>
      <c r="V1072" s="430" t="s">
        <v>2627</v>
      </c>
      <c r="W1072" s="428" t="s">
        <v>2628</v>
      </c>
    </row>
    <row r="1073" spans="2:23" x14ac:dyDescent="0.35">
      <c r="B1073" s="71"/>
      <c r="C1073" s="404">
        <v>880550</v>
      </c>
      <c r="E1073" t="s">
        <v>2281</v>
      </c>
      <c r="F1073" t="s">
        <v>2602</v>
      </c>
      <c r="G1073" t="s">
        <v>2629</v>
      </c>
      <c r="H1073" t="s">
        <v>69</v>
      </c>
      <c r="I1073" t="s">
        <v>2630</v>
      </c>
      <c r="K1073" t="s">
        <v>640</v>
      </c>
      <c r="L1073" t="s">
        <v>2602</v>
      </c>
      <c r="M1073" t="s">
        <v>3155</v>
      </c>
      <c r="N1073" t="s">
        <v>3338</v>
      </c>
      <c r="O1073" t="s">
        <v>2033</v>
      </c>
      <c r="P1073" t="s">
        <v>2033</v>
      </c>
      <c r="R1073" t="s">
        <v>1897</v>
      </c>
      <c r="T1073" t="s">
        <v>2575</v>
      </c>
      <c r="U1073" t="s">
        <v>2540</v>
      </c>
      <c r="V1073" t="s">
        <v>2540</v>
      </c>
      <c r="W1073" t="s">
        <v>1617</v>
      </c>
    </row>
    <row r="1074" spans="2:23" x14ac:dyDescent="0.35">
      <c r="B1074" s="71"/>
      <c r="C1074" s="404">
        <v>890100</v>
      </c>
      <c r="E1074" t="s">
        <v>2281</v>
      </c>
      <c r="F1074" t="s">
        <v>2631</v>
      </c>
      <c r="G1074" t="s">
        <v>2632</v>
      </c>
      <c r="H1074" t="s">
        <v>69</v>
      </c>
      <c r="I1074" t="s">
        <v>2633</v>
      </c>
      <c r="K1074" t="s">
        <v>2121</v>
      </c>
      <c r="L1074" t="s">
        <v>2631</v>
      </c>
      <c r="M1074" t="s">
        <v>3155</v>
      </c>
      <c r="N1074" t="s">
        <v>3338</v>
      </c>
      <c r="O1074" t="s">
        <v>2033</v>
      </c>
      <c r="P1074" t="s">
        <v>2122</v>
      </c>
      <c r="R1074" t="s">
        <v>1897</v>
      </c>
      <c r="T1074" t="s">
        <v>2634</v>
      </c>
      <c r="U1074" t="s">
        <v>1930</v>
      </c>
      <c r="V1074" t="s">
        <v>2635</v>
      </c>
      <c r="W1074" t="s">
        <v>2636</v>
      </c>
    </row>
    <row r="1075" spans="2:23" x14ac:dyDescent="0.35">
      <c r="B1075" s="71"/>
      <c r="C1075" s="404">
        <v>890150</v>
      </c>
      <c r="E1075" t="s">
        <v>2281</v>
      </c>
      <c r="F1075" t="s">
        <v>2631</v>
      </c>
      <c r="G1075" t="s">
        <v>2637</v>
      </c>
      <c r="H1075" t="s">
        <v>69</v>
      </c>
      <c r="I1075" t="s">
        <v>2638</v>
      </c>
      <c r="K1075" t="s">
        <v>2121</v>
      </c>
      <c r="L1075" t="s">
        <v>2631</v>
      </c>
      <c r="M1075" t="s">
        <v>3155</v>
      </c>
      <c r="N1075" t="s">
        <v>3338</v>
      </c>
      <c r="O1075" t="s">
        <v>2033</v>
      </c>
      <c r="P1075" t="s">
        <v>2122</v>
      </c>
      <c r="R1075" t="s">
        <v>1897</v>
      </c>
      <c r="T1075" t="s">
        <v>2639</v>
      </c>
      <c r="U1075" t="s">
        <v>1930</v>
      </c>
      <c r="V1075" t="s">
        <v>2640</v>
      </c>
      <c r="W1075" t="s">
        <v>2641</v>
      </c>
    </row>
    <row r="1076" spans="2:23" x14ac:dyDescent="0.35">
      <c r="B1076" s="71"/>
      <c r="C1076" s="404">
        <v>890200</v>
      </c>
      <c r="E1076" t="s">
        <v>2281</v>
      </c>
      <c r="F1076" t="s">
        <v>2631</v>
      </c>
      <c r="G1076" t="s">
        <v>2642</v>
      </c>
      <c r="H1076" t="s">
        <v>69</v>
      </c>
      <c r="I1076" t="s">
        <v>2643</v>
      </c>
      <c r="K1076" t="s">
        <v>640</v>
      </c>
      <c r="L1076" t="s">
        <v>2631</v>
      </c>
      <c r="M1076" t="s">
        <v>3155</v>
      </c>
      <c r="N1076" t="s">
        <v>3338</v>
      </c>
      <c r="O1076" t="s">
        <v>2033</v>
      </c>
      <c r="P1076" t="s">
        <v>2033</v>
      </c>
      <c r="R1076" t="s">
        <v>1897</v>
      </c>
      <c r="T1076" t="s">
        <v>2644</v>
      </c>
      <c r="U1076" t="s">
        <v>1930</v>
      </c>
      <c r="V1076" t="s">
        <v>2645</v>
      </c>
      <c r="W1076" t="s">
        <v>2646</v>
      </c>
    </row>
    <row r="1077" spans="2:23" x14ac:dyDescent="0.35">
      <c r="B1077" s="71"/>
      <c r="C1077" s="404">
        <v>890300</v>
      </c>
      <c r="E1077" t="s">
        <v>2281</v>
      </c>
      <c r="F1077" t="s">
        <v>2631</v>
      </c>
      <c r="G1077" t="s">
        <v>2647</v>
      </c>
      <c r="H1077" t="s">
        <v>69</v>
      </c>
      <c r="I1077" t="s">
        <v>2648</v>
      </c>
      <c r="K1077" t="s">
        <v>640</v>
      </c>
      <c r="L1077" t="s">
        <v>2631</v>
      </c>
      <c r="M1077" t="s">
        <v>3155</v>
      </c>
      <c r="N1077" t="s">
        <v>3338</v>
      </c>
      <c r="O1077" t="s">
        <v>2033</v>
      </c>
      <c r="P1077" t="s">
        <v>2033</v>
      </c>
      <c r="R1077" t="s">
        <v>1897</v>
      </c>
      <c r="T1077" t="s">
        <v>2649</v>
      </c>
      <c r="U1077" t="s">
        <v>1930</v>
      </c>
      <c r="V1077" t="s">
        <v>2650</v>
      </c>
      <c r="W1077" t="s">
        <v>2651</v>
      </c>
    </row>
    <row r="1078" spans="2:23" x14ac:dyDescent="0.35">
      <c r="B1078" s="71"/>
      <c r="C1078" s="404">
        <v>890400</v>
      </c>
      <c r="E1078" t="s">
        <v>2281</v>
      </c>
      <c r="F1078" t="s">
        <v>2631</v>
      </c>
      <c r="G1078" t="s">
        <v>2652</v>
      </c>
      <c r="H1078" t="s">
        <v>69</v>
      </c>
      <c r="I1078" t="s">
        <v>2653</v>
      </c>
      <c r="K1078" t="s">
        <v>640</v>
      </c>
      <c r="L1078" t="s">
        <v>2631</v>
      </c>
      <c r="M1078" t="s">
        <v>3155</v>
      </c>
      <c r="N1078" t="s">
        <v>3338</v>
      </c>
      <c r="O1078" t="s">
        <v>2033</v>
      </c>
      <c r="P1078" t="s">
        <v>2033</v>
      </c>
      <c r="R1078" t="s">
        <v>1897</v>
      </c>
      <c r="T1078" t="s">
        <v>2654</v>
      </c>
      <c r="U1078" t="s">
        <v>1930</v>
      </c>
      <c r="V1078" t="s">
        <v>2655</v>
      </c>
      <c r="W1078" t="s">
        <v>2656</v>
      </c>
    </row>
    <row r="1079" spans="2:23" x14ac:dyDescent="0.35">
      <c r="B1079" s="71"/>
      <c r="C1079" s="404">
        <v>892100</v>
      </c>
      <c r="E1079" t="s">
        <v>2281</v>
      </c>
      <c r="F1079" t="s">
        <v>2657</v>
      </c>
      <c r="G1079" t="s">
        <v>2658</v>
      </c>
      <c r="H1079" t="s">
        <v>69</v>
      </c>
      <c r="I1079" t="s">
        <v>2659</v>
      </c>
      <c r="K1079" t="s">
        <v>2121</v>
      </c>
      <c r="L1079" t="s">
        <v>2657</v>
      </c>
      <c r="M1079" t="s">
        <v>1895</v>
      </c>
      <c r="N1079" t="s">
        <v>3338</v>
      </c>
      <c r="P1079" t="s">
        <v>2589</v>
      </c>
      <c r="R1079" t="s">
        <v>1897</v>
      </c>
      <c r="T1079" t="s">
        <v>2660</v>
      </c>
      <c r="U1079" t="s">
        <v>1899</v>
      </c>
      <c r="V1079" t="s">
        <v>2661</v>
      </c>
      <c r="W1079" t="s">
        <v>2552</v>
      </c>
    </row>
    <row r="1080" spans="2:23" x14ac:dyDescent="0.35">
      <c r="B1080" s="71"/>
      <c r="C1080" s="404">
        <v>892110</v>
      </c>
      <c r="E1080" t="s">
        <v>2281</v>
      </c>
      <c r="F1080" t="s">
        <v>2657</v>
      </c>
      <c r="G1080" t="s">
        <v>2662</v>
      </c>
      <c r="H1080" t="s">
        <v>69</v>
      </c>
      <c r="I1080" t="s">
        <v>2663</v>
      </c>
      <c r="K1080" t="s">
        <v>640</v>
      </c>
      <c r="L1080" t="s">
        <v>2657</v>
      </c>
      <c r="M1080" t="s">
        <v>1895</v>
      </c>
      <c r="N1080" t="s">
        <v>3338</v>
      </c>
      <c r="P1080" t="s">
        <v>2065</v>
      </c>
      <c r="R1080" t="s">
        <v>1897</v>
      </c>
      <c r="T1080" t="s">
        <v>2660</v>
      </c>
      <c r="U1080" t="s">
        <v>1899</v>
      </c>
      <c r="V1080" t="s">
        <v>2661</v>
      </c>
      <c r="W1080" t="s">
        <v>2552</v>
      </c>
    </row>
    <row r="1081" spans="2:23" x14ac:dyDescent="0.35">
      <c r="B1081" s="71"/>
      <c r="C1081" s="404">
        <v>892150</v>
      </c>
      <c r="E1081" t="s">
        <v>2281</v>
      </c>
      <c r="F1081" t="s">
        <v>2657</v>
      </c>
      <c r="G1081" t="s">
        <v>2664</v>
      </c>
      <c r="H1081" t="s">
        <v>69</v>
      </c>
      <c r="I1081" t="s">
        <v>2665</v>
      </c>
      <c r="K1081" t="s">
        <v>2121</v>
      </c>
      <c r="L1081" t="s">
        <v>2657</v>
      </c>
      <c r="M1081" t="s">
        <v>3155</v>
      </c>
      <c r="N1081" t="s">
        <v>3338</v>
      </c>
      <c r="O1081" t="s">
        <v>2588</v>
      </c>
      <c r="P1081" t="s">
        <v>2666</v>
      </c>
      <c r="R1081" t="s">
        <v>1897</v>
      </c>
      <c r="T1081" t="s">
        <v>2667</v>
      </c>
      <c r="U1081" t="s">
        <v>1930</v>
      </c>
      <c r="V1081" t="s">
        <v>2668</v>
      </c>
      <c r="W1081" t="s">
        <v>2552</v>
      </c>
    </row>
    <row r="1082" spans="2:23" x14ac:dyDescent="0.35">
      <c r="B1082" s="71"/>
      <c r="C1082" s="404">
        <v>892160</v>
      </c>
      <c r="E1082" t="s">
        <v>2281</v>
      </c>
      <c r="F1082" t="s">
        <v>2657</v>
      </c>
      <c r="G1082" t="s">
        <v>2669</v>
      </c>
      <c r="H1082" t="s">
        <v>69</v>
      </c>
      <c r="I1082" t="s">
        <v>2670</v>
      </c>
      <c r="K1082" t="s">
        <v>640</v>
      </c>
      <c r="L1082" t="s">
        <v>2657</v>
      </c>
      <c r="M1082" t="s">
        <v>3155</v>
      </c>
      <c r="N1082" t="s">
        <v>3338</v>
      </c>
      <c r="O1082" t="s">
        <v>2588</v>
      </c>
      <c r="P1082" t="s">
        <v>2666</v>
      </c>
      <c r="R1082" t="s">
        <v>1897</v>
      </c>
      <c r="T1082" t="s">
        <v>2667</v>
      </c>
      <c r="U1082" t="s">
        <v>1930</v>
      </c>
      <c r="V1082" t="s">
        <v>2668</v>
      </c>
      <c r="W1082" t="s">
        <v>2552</v>
      </c>
    </row>
    <row r="1083" spans="2:23" x14ac:dyDescent="0.35">
      <c r="B1083" s="71"/>
      <c r="C1083" s="404">
        <v>892200</v>
      </c>
      <c r="E1083" t="s">
        <v>2281</v>
      </c>
      <c r="F1083" t="s">
        <v>2657</v>
      </c>
      <c r="G1083" t="s">
        <v>2671</v>
      </c>
      <c r="H1083" t="s">
        <v>69</v>
      </c>
      <c r="I1083" t="s">
        <v>2672</v>
      </c>
      <c r="K1083" t="s">
        <v>640</v>
      </c>
      <c r="L1083" t="s">
        <v>2657</v>
      </c>
      <c r="M1083" t="s">
        <v>1895</v>
      </c>
      <c r="N1083" t="s">
        <v>3338</v>
      </c>
      <c r="P1083" t="s">
        <v>2589</v>
      </c>
      <c r="R1083" t="s">
        <v>1897</v>
      </c>
      <c r="T1083" t="s">
        <v>2673</v>
      </c>
      <c r="U1083" t="s">
        <v>1899</v>
      </c>
      <c r="V1083" t="s">
        <v>2674</v>
      </c>
      <c r="W1083" t="s">
        <v>2556</v>
      </c>
    </row>
    <row r="1084" spans="2:23" x14ac:dyDescent="0.35">
      <c r="B1084" s="71"/>
      <c r="C1084" s="404">
        <v>892250</v>
      </c>
      <c r="E1084" t="s">
        <v>2281</v>
      </c>
      <c r="F1084" t="s">
        <v>2657</v>
      </c>
      <c r="G1084" t="s">
        <v>2675</v>
      </c>
      <c r="H1084" t="s">
        <v>69</v>
      </c>
      <c r="I1084" t="s">
        <v>2676</v>
      </c>
      <c r="K1084" t="s">
        <v>640</v>
      </c>
      <c r="L1084" t="s">
        <v>2657</v>
      </c>
      <c r="M1084" t="s">
        <v>3155</v>
      </c>
      <c r="N1084" t="s">
        <v>3338</v>
      </c>
      <c r="O1084" t="s">
        <v>2588</v>
      </c>
      <c r="P1084" t="s">
        <v>2666</v>
      </c>
      <c r="R1084" t="s">
        <v>1897</v>
      </c>
      <c r="T1084" t="s">
        <v>2677</v>
      </c>
      <c r="U1084" t="s">
        <v>1930</v>
      </c>
      <c r="V1084" t="s">
        <v>2678</v>
      </c>
      <c r="W1084" t="s">
        <v>2556</v>
      </c>
    </row>
    <row r="1085" spans="2:23" x14ac:dyDescent="0.35">
      <c r="B1085" s="71"/>
      <c r="C1085" s="404">
        <v>892300</v>
      </c>
      <c r="E1085" t="s">
        <v>2281</v>
      </c>
      <c r="F1085" t="s">
        <v>2657</v>
      </c>
      <c r="G1085" t="s">
        <v>2679</v>
      </c>
      <c r="H1085" t="s">
        <v>69</v>
      </c>
      <c r="I1085" t="s">
        <v>2680</v>
      </c>
      <c r="K1085" t="s">
        <v>640</v>
      </c>
      <c r="L1085" t="s">
        <v>2657</v>
      </c>
      <c r="M1085" t="s">
        <v>1895</v>
      </c>
      <c r="N1085" t="s">
        <v>3338</v>
      </c>
      <c r="P1085" t="s">
        <v>2589</v>
      </c>
      <c r="R1085" t="s">
        <v>1897</v>
      </c>
      <c r="T1085" t="s">
        <v>2681</v>
      </c>
      <c r="U1085" t="s">
        <v>1899</v>
      </c>
      <c r="V1085" t="s">
        <v>2682</v>
      </c>
      <c r="W1085" t="s">
        <v>2560</v>
      </c>
    </row>
    <row r="1086" spans="2:23" x14ac:dyDescent="0.35">
      <c r="B1086" s="71"/>
      <c r="C1086" s="404">
        <v>892350</v>
      </c>
      <c r="E1086" t="s">
        <v>2281</v>
      </c>
      <c r="F1086" t="s">
        <v>2657</v>
      </c>
      <c r="G1086" t="s">
        <v>2683</v>
      </c>
      <c r="H1086" t="s">
        <v>69</v>
      </c>
      <c r="I1086" t="s">
        <v>2684</v>
      </c>
      <c r="K1086" t="s">
        <v>640</v>
      </c>
      <c r="L1086" t="s">
        <v>2657</v>
      </c>
      <c r="M1086" t="s">
        <v>3155</v>
      </c>
      <c r="N1086" t="s">
        <v>3338</v>
      </c>
      <c r="O1086" t="s">
        <v>2588</v>
      </c>
      <c r="P1086" t="s">
        <v>2666</v>
      </c>
      <c r="R1086" t="s">
        <v>1897</v>
      </c>
      <c r="T1086" t="s">
        <v>2685</v>
      </c>
      <c r="U1086" t="s">
        <v>1930</v>
      </c>
      <c r="V1086" t="s">
        <v>2686</v>
      </c>
      <c r="W1086" t="s">
        <v>2560</v>
      </c>
    </row>
    <row r="1087" spans="2:23" x14ac:dyDescent="0.35">
      <c r="B1087" s="71"/>
      <c r="C1087" s="404">
        <v>892500</v>
      </c>
      <c r="E1087" t="s">
        <v>2281</v>
      </c>
      <c r="F1087" t="s">
        <v>2657</v>
      </c>
      <c r="G1087" t="s">
        <v>2687</v>
      </c>
      <c r="H1087" t="s">
        <v>69</v>
      </c>
      <c r="I1087" t="s">
        <v>2688</v>
      </c>
      <c r="K1087" t="s">
        <v>640</v>
      </c>
      <c r="L1087" t="s">
        <v>2657</v>
      </c>
      <c r="M1087" t="s">
        <v>3155</v>
      </c>
      <c r="N1087" t="s">
        <v>3363</v>
      </c>
      <c r="O1087" t="s">
        <v>2033</v>
      </c>
      <c r="P1087" t="s">
        <v>2666</v>
      </c>
      <c r="R1087" t="s">
        <v>1897</v>
      </c>
      <c r="T1087" t="s">
        <v>2689</v>
      </c>
      <c r="U1087" t="s">
        <v>1930</v>
      </c>
      <c r="V1087" t="s">
        <v>2690</v>
      </c>
      <c r="W1087" t="s">
        <v>2691</v>
      </c>
    </row>
    <row r="1088" spans="2:23" x14ac:dyDescent="0.35">
      <c r="B1088" s="71"/>
      <c r="C1088" s="404">
        <v>892600</v>
      </c>
      <c r="E1088" t="s">
        <v>2281</v>
      </c>
      <c r="F1088" t="s">
        <v>2657</v>
      </c>
      <c r="G1088" t="s">
        <v>2692</v>
      </c>
      <c r="H1088" t="s">
        <v>69</v>
      </c>
      <c r="I1088" t="s">
        <v>2693</v>
      </c>
      <c r="K1088" t="s">
        <v>640</v>
      </c>
      <c r="L1088" t="s">
        <v>2657</v>
      </c>
      <c r="M1088" t="s">
        <v>3155</v>
      </c>
      <c r="N1088" t="s">
        <v>3363</v>
      </c>
      <c r="O1088" t="s">
        <v>2033</v>
      </c>
      <c r="P1088" t="s">
        <v>2666</v>
      </c>
      <c r="R1088" t="s">
        <v>1897</v>
      </c>
      <c r="T1088" t="s">
        <v>2694</v>
      </c>
      <c r="U1088" t="s">
        <v>1930</v>
      </c>
      <c r="V1088" t="s">
        <v>2695</v>
      </c>
      <c r="W1088" t="s">
        <v>2696</v>
      </c>
    </row>
    <row r="1089" spans="2:23" x14ac:dyDescent="0.35">
      <c r="B1089" s="71"/>
      <c r="C1089" s="404">
        <v>892700</v>
      </c>
      <c r="E1089" t="s">
        <v>2281</v>
      </c>
      <c r="F1089" t="s">
        <v>2657</v>
      </c>
      <c r="G1089" t="s">
        <v>2697</v>
      </c>
      <c r="H1089" t="s">
        <v>69</v>
      </c>
      <c r="I1089" t="s">
        <v>2698</v>
      </c>
      <c r="K1089" t="s">
        <v>640</v>
      </c>
      <c r="L1089" t="s">
        <v>2657</v>
      </c>
      <c r="M1089" t="s">
        <v>3155</v>
      </c>
      <c r="N1089" t="s">
        <v>3363</v>
      </c>
      <c r="O1089" t="s">
        <v>2033</v>
      </c>
      <c r="P1089" t="s">
        <v>2666</v>
      </c>
      <c r="R1089" t="s">
        <v>1897</v>
      </c>
      <c r="T1089" t="s">
        <v>2699</v>
      </c>
      <c r="U1089" t="s">
        <v>1930</v>
      </c>
      <c r="V1089" t="s">
        <v>2700</v>
      </c>
      <c r="W1089" t="s">
        <v>2701</v>
      </c>
    </row>
    <row r="1090" spans="2:23" x14ac:dyDescent="0.35">
      <c r="B1090" s="71"/>
      <c r="C1090" s="404">
        <v>892800</v>
      </c>
      <c r="E1090" t="s">
        <v>2281</v>
      </c>
      <c r="F1090" t="s">
        <v>2657</v>
      </c>
      <c r="G1090" t="s">
        <v>2702</v>
      </c>
      <c r="H1090" t="s">
        <v>69</v>
      </c>
      <c r="I1090" t="s">
        <v>2703</v>
      </c>
      <c r="K1090" t="s">
        <v>1536</v>
      </c>
      <c r="L1090" t="s">
        <v>1524</v>
      </c>
      <c r="M1090" s="85"/>
      <c r="N1090" t="s">
        <v>1547</v>
      </c>
      <c r="T1090" t="s">
        <v>2704</v>
      </c>
      <c r="U1090" t="s">
        <v>2705</v>
      </c>
      <c r="V1090" t="s">
        <v>1548</v>
      </c>
      <c r="W1090" t="s">
        <v>1549</v>
      </c>
    </row>
    <row r="1091" spans="2:23" x14ac:dyDescent="0.35">
      <c r="B1091" s="71"/>
      <c r="C1091" s="404">
        <v>893100</v>
      </c>
      <c r="E1091" t="s">
        <v>2281</v>
      </c>
      <c r="F1091" t="s">
        <v>2706</v>
      </c>
      <c r="G1091" t="s">
        <v>2707</v>
      </c>
      <c r="H1091" t="s">
        <v>69</v>
      </c>
      <c r="I1091" t="s">
        <v>2708</v>
      </c>
      <c r="K1091" t="s">
        <v>1408</v>
      </c>
      <c r="L1091" t="s">
        <v>2706</v>
      </c>
      <c r="T1091" t="s">
        <v>2709</v>
      </c>
      <c r="U1091" t="s">
        <v>2710</v>
      </c>
      <c r="V1091" t="s">
        <v>2710</v>
      </c>
      <c r="W1091" t="s">
        <v>2711</v>
      </c>
    </row>
    <row r="1092" spans="2:23" x14ac:dyDescent="0.35">
      <c r="B1092" s="71"/>
      <c r="C1092" s="404">
        <v>893200</v>
      </c>
      <c r="E1092" t="s">
        <v>2281</v>
      </c>
      <c r="F1092" t="s">
        <v>2706</v>
      </c>
      <c r="G1092" t="s">
        <v>2712</v>
      </c>
      <c r="H1092" t="s">
        <v>69</v>
      </c>
      <c r="I1092" t="s">
        <v>2713</v>
      </c>
      <c r="K1092" t="s">
        <v>1800</v>
      </c>
      <c r="L1092" t="s">
        <v>2706</v>
      </c>
      <c r="N1092" t="s">
        <v>2714</v>
      </c>
      <c r="T1092" t="s">
        <v>2715</v>
      </c>
      <c r="U1092" t="s">
        <v>2710</v>
      </c>
      <c r="V1092" t="s">
        <v>2710</v>
      </c>
      <c r="W1092" t="s">
        <v>2716</v>
      </c>
    </row>
    <row r="1093" spans="2:23" x14ac:dyDescent="0.35">
      <c r="B1093" s="71"/>
      <c r="C1093" s="404">
        <v>893300</v>
      </c>
      <c r="E1093" t="s">
        <v>2281</v>
      </c>
      <c r="F1093" t="s">
        <v>2706</v>
      </c>
      <c r="G1093" t="s">
        <v>2717</v>
      </c>
      <c r="H1093" t="s">
        <v>69</v>
      </c>
      <c r="I1093" t="s">
        <v>2718</v>
      </c>
      <c r="K1093" s="147"/>
      <c r="L1093" t="s">
        <v>2706</v>
      </c>
      <c r="N1093" t="s">
        <v>2719</v>
      </c>
      <c r="T1093" t="s">
        <v>2720</v>
      </c>
      <c r="U1093" t="s">
        <v>2710</v>
      </c>
      <c r="V1093" t="s">
        <v>2710</v>
      </c>
      <c r="W1093" t="s">
        <v>2721</v>
      </c>
    </row>
    <row r="1094" spans="2:23" x14ac:dyDescent="0.35">
      <c r="B1094" s="71"/>
      <c r="C1094" s="404">
        <v>895100</v>
      </c>
      <c r="E1094" t="s">
        <v>2281</v>
      </c>
      <c r="F1094" t="s">
        <v>2722</v>
      </c>
      <c r="G1094" t="s">
        <v>2723</v>
      </c>
      <c r="H1094" t="s">
        <v>69</v>
      </c>
      <c r="I1094" t="s">
        <v>2724</v>
      </c>
      <c r="K1094" t="s">
        <v>640</v>
      </c>
      <c r="L1094" t="s">
        <v>2722</v>
      </c>
      <c r="M1094" t="s">
        <v>1895</v>
      </c>
      <c r="N1094" t="s">
        <v>44</v>
      </c>
      <c r="O1094" t="s">
        <v>2725</v>
      </c>
      <c r="P1094" t="s">
        <v>2065</v>
      </c>
      <c r="R1094" t="s">
        <v>1808</v>
      </c>
      <c r="T1094" t="s">
        <v>2726</v>
      </c>
      <c r="U1094" t="s">
        <v>2009</v>
      </c>
      <c r="V1094" t="s">
        <v>2009</v>
      </c>
      <c r="W1094" t="s">
        <v>2727</v>
      </c>
    </row>
    <row r="1095" spans="2:23" x14ac:dyDescent="0.35">
      <c r="B1095" s="71"/>
      <c r="C1095" s="404">
        <v>895150</v>
      </c>
      <c r="E1095" t="s">
        <v>2281</v>
      </c>
      <c r="F1095" t="s">
        <v>2722</v>
      </c>
      <c r="G1095" t="s">
        <v>2728</v>
      </c>
      <c r="H1095" t="s">
        <v>69</v>
      </c>
      <c r="I1095" t="s">
        <v>2729</v>
      </c>
      <c r="K1095" t="s">
        <v>640</v>
      </c>
      <c r="L1095" t="s">
        <v>2722</v>
      </c>
      <c r="M1095" t="s">
        <v>1895</v>
      </c>
      <c r="N1095" t="s">
        <v>44</v>
      </c>
      <c r="O1095" t="s">
        <v>2065</v>
      </c>
      <c r="P1095" t="s">
        <v>2057</v>
      </c>
      <c r="R1095" t="s">
        <v>1808</v>
      </c>
      <c r="T1095" t="s">
        <v>2730</v>
      </c>
      <c r="U1095" t="s">
        <v>2009</v>
      </c>
      <c r="V1095" t="s">
        <v>2009</v>
      </c>
      <c r="W1095" t="s">
        <v>2373</v>
      </c>
    </row>
    <row r="1096" spans="2:23" x14ac:dyDescent="0.35">
      <c r="B1096" s="71"/>
      <c r="C1096" s="404">
        <v>895200</v>
      </c>
      <c r="E1096" t="s">
        <v>2281</v>
      </c>
      <c r="F1096" t="s">
        <v>2722</v>
      </c>
      <c r="G1096" t="s">
        <v>2731</v>
      </c>
      <c r="H1096" t="s">
        <v>69</v>
      </c>
      <c r="I1096" t="s">
        <v>2732</v>
      </c>
      <c r="K1096" t="s">
        <v>640</v>
      </c>
      <c r="L1096" t="s">
        <v>2722</v>
      </c>
      <c r="M1096" t="s">
        <v>1895</v>
      </c>
      <c r="N1096" t="s">
        <v>44</v>
      </c>
      <c r="O1096" t="s">
        <v>2065</v>
      </c>
      <c r="P1096" t="s">
        <v>2065</v>
      </c>
      <c r="R1096" t="s">
        <v>1808</v>
      </c>
      <c r="T1096" t="s">
        <v>2730</v>
      </c>
      <c r="U1096" t="s">
        <v>2009</v>
      </c>
      <c r="V1096" t="s">
        <v>2009</v>
      </c>
      <c r="W1096" t="s">
        <v>2373</v>
      </c>
    </row>
    <row r="1097" spans="2:23" x14ac:dyDescent="0.35">
      <c r="B1097" s="71"/>
      <c r="C1097" s="404">
        <v>895250</v>
      </c>
      <c r="E1097" t="s">
        <v>2281</v>
      </c>
      <c r="F1097" t="s">
        <v>2722</v>
      </c>
      <c r="G1097" t="s">
        <v>2438</v>
      </c>
      <c r="H1097" t="s">
        <v>69</v>
      </c>
      <c r="I1097" t="s">
        <v>2733</v>
      </c>
      <c r="K1097" t="s">
        <v>640</v>
      </c>
      <c r="L1097" t="s">
        <v>2722</v>
      </c>
      <c r="M1097" t="s">
        <v>1895</v>
      </c>
      <c r="N1097" t="s">
        <v>44</v>
      </c>
      <c r="O1097" t="s">
        <v>2065</v>
      </c>
      <c r="P1097" t="s">
        <v>2065</v>
      </c>
      <c r="R1097" t="s">
        <v>1808</v>
      </c>
      <c r="T1097" t="s">
        <v>2730</v>
      </c>
      <c r="U1097" t="s">
        <v>2009</v>
      </c>
      <c r="V1097" t="s">
        <v>2009</v>
      </c>
      <c r="W1097" t="s">
        <v>2373</v>
      </c>
    </row>
    <row r="1098" spans="2:23" x14ac:dyDescent="0.35">
      <c r="B1098" s="71"/>
      <c r="C1098" s="404">
        <v>895300</v>
      </c>
      <c r="E1098" t="s">
        <v>2281</v>
      </c>
      <c r="F1098" t="s">
        <v>2722</v>
      </c>
      <c r="G1098" t="s">
        <v>2734</v>
      </c>
      <c r="H1098" t="s">
        <v>69</v>
      </c>
      <c r="I1098" t="s">
        <v>2735</v>
      </c>
      <c r="K1098" t="s">
        <v>640</v>
      </c>
      <c r="L1098" t="s">
        <v>2722</v>
      </c>
      <c r="M1098" t="s">
        <v>1895</v>
      </c>
      <c r="N1098" t="s">
        <v>44</v>
      </c>
      <c r="O1098" t="s">
        <v>2065</v>
      </c>
      <c r="P1098" t="s">
        <v>2065</v>
      </c>
      <c r="R1098" t="s">
        <v>1808</v>
      </c>
      <c r="T1098" t="s">
        <v>2730</v>
      </c>
      <c r="U1098" t="s">
        <v>2009</v>
      </c>
      <c r="V1098" t="s">
        <v>2009</v>
      </c>
      <c r="W1098" t="s">
        <v>2373</v>
      </c>
    </row>
    <row r="1099" spans="2:23" x14ac:dyDescent="0.35">
      <c r="B1099" s="71"/>
      <c r="C1099" s="404">
        <v>895350</v>
      </c>
      <c r="E1099" t="s">
        <v>2281</v>
      </c>
      <c r="F1099" t="s">
        <v>2722</v>
      </c>
      <c r="G1099" t="s">
        <v>2736</v>
      </c>
      <c r="H1099" t="s">
        <v>69</v>
      </c>
      <c r="I1099" t="s">
        <v>2737</v>
      </c>
      <c r="K1099" t="s">
        <v>640</v>
      </c>
      <c r="L1099" t="s">
        <v>2722</v>
      </c>
      <c r="M1099" t="s">
        <v>1895</v>
      </c>
      <c r="N1099" t="s">
        <v>44</v>
      </c>
      <c r="O1099" t="s">
        <v>2738</v>
      </c>
      <c r="P1099" t="s">
        <v>2065</v>
      </c>
      <c r="R1099" t="s">
        <v>1808</v>
      </c>
      <c r="T1099" t="s">
        <v>2730</v>
      </c>
      <c r="U1099" t="s">
        <v>2009</v>
      </c>
      <c r="V1099" t="s">
        <v>2009</v>
      </c>
      <c r="W1099" t="s">
        <v>2373</v>
      </c>
    </row>
    <row r="1100" spans="2:23" x14ac:dyDescent="0.35">
      <c r="B1100" s="71"/>
      <c r="C1100" s="404">
        <v>895400</v>
      </c>
      <c r="E1100" t="s">
        <v>2281</v>
      </c>
      <c r="F1100" t="s">
        <v>2722</v>
      </c>
      <c r="G1100" t="s">
        <v>2739</v>
      </c>
      <c r="H1100" t="s">
        <v>69</v>
      </c>
      <c r="I1100" t="s">
        <v>2740</v>
      </c>
      <c r="K1100" t="s">
        <v>640</v>
      </c>
      <c r="L1100" t="s">
        <v>2722</v>
      </c>
      <c r="M1100" t="s">
        <v>3155</v>
      </c>
      <c r="N1100" t="s">
        <v>44</v>
      </c>
      <c r="O1100" t="s">
        <v>2741</v>
      </c>
      <c r="P1100" t="s">
        <v>2033</v>
      </c>
      <c r="Q1100" t="s">
        <v>2033</v>
      </c>
      <c r="R1100" t="s">
        <v>1808</v>
      </c>
      <c r="T1100" t="s">
        <v>2034</v>
      </c>
      <c r="U1100" t="s">
        <v>2009</v>
      </c>
      <c r="V1100" t="s">
        <v>2009</v>
      </c>
      <c r="W1100" t="s">
        <v>2035</v>
      </c>
    </row>
    <row r="1101" spans="2:23" x14ac:dyDescent="0.35">
      <c r="B1101" s="71"/>
      <c r="C1101" s="404">
        <v>895450</v>
      </c>
      <c r="E1101" t="s">
        <v>2281</v>
      </c>
      <c r="F1101" t="s">
        <v>2722</v>
      </c>
      <c r="G1101" t="s">
        <v>2742</v>
      </c>
      <c r="H1101" t="s">
        <v>69</v>
      </c>
      <c r="I1101" t="s">
        <v>2743</v>
      </c>
      <c r="K1101" t="s">
        <v>640</v>
      </c>
      <c r="L1101" t="s">
        <v>2722</v>
      </c>
      <c r="M1101" t="s">
        <v>3155</v>
      </c>
      <c r="N1101" t="s">
        <v>44</v>
      </c>
      <c r="O1101" t="s">
        <v>2741</v>
      </c>
      <c r="P1101" t="s">
        <v>2033</v>
      </c>
      <c r="Q1101" t="s">
        <v>2033</v>
      </c>
      <c r="R1101" t="s">
        <v>1808</v>
      </c>
      <c r="T1101" t="s">
        <v>2034</v>
      </c>
      <c r="U1101" t="s">
        <v>2009</v>
      </c>
      <c r="V1101" t="s">
        <v>2009</v>
      </c>
      <c r="W1101" t="s">
        <v>2035</v>
      </c>
    </row>
    <row r="1102" spans="2:23" x14ac:dyDescent="0.35">
      <c r="B1102" s="71"/>
      <c r="C1102" s="404">
        <v>895500</v>
      </c>
      <c r="E1102" t="s">
        <v>2281</v>
      </c>
      <c r="F1102" t="s">
        <v>2722</v>
      </c>
      <c r="G1102" t="s">
        <v>2744</v>
      </c>
      <c r="H1102" t="s">
        <v>69</v>
      </c>
      <c r="I1102" t="s">
        <v>2745</v>
      </c>
      <c r="K1102" t="s">
        <v>640</v>
      </c>
      <c r="L1102" t="s">
        <v>2722</v>
      </c>
      <c r="M1102" t="s">
        <v>3155</v>
      </c>
      <c r="N1102" t="s">
        <v>44</v>
      </c>
      <c r="O1102" t="s">
        <v>2741</v>
      </c>
      <c r="P1102" t="s">
        <v>2033</v>
      </c>
      <c r="Q1102" t="s">
        <v>2033</v>
      </c>
      <c r="R1102" t="s">
        <v>1808</v>
      </c>
      <c r="T1102" t="s">
        <v>2034</v>
      </c>
      <c r="U1102" t="s">
        <v>2009</v>
      </c>
      <c r="V1102" t="s">
        <v>2009</v>
      </c>
      <c r="W1102" t="s">
        <v>2035</v>
      </c>
    </row>
    <row r="1103" spans="2:23" x14ac:dyDescent="0.35">
      <c r="B1103" s="71"/>
      <c r="C1103" s="404">
        <v>895550</v>
      </c>
      <c r="E1103" t="s">
        <v>2281</v>
      </c>
      <c r="F1103" t="s">
        <v>2722</v>
      </c>
      <c r="G1103" t="s">
        <v>2746</v>
      </c>
      <c r="H1103" t="s">
        <v>69</v>
      </c>
      <c r="I1103" t="s">
        <v>2747</v>
      </c>
      <c r="K1103" t="s">
        <v>640</v>
      </c>
      <c r="L1103" t="s">
        <v>2722</v>
      </c>
      <c r="M1103" t="s">
        <v>3155</v>
      </c>
      <c r="N1103" t="s">
        <v>44</v>
      </c>
      <c r="O1103" t="s">
        <v>2741</v>
      </c>
      <c r="P1103" t="s">
        <v>2033</v>
      </c>
      <c r="Q1103" t="s">
        <v>2033</v>
      </c>
      <c r="R1103" t="s">
        <v>1808</v>
      </c>
      <c r="T1103" t="s">
        <v>2034</v>
      </c>
      <c r="U1103" t="s">
        <v>2009</v>
      </c>
      <c r="V1103" t="s">
        <v>2009</v>
      </c>
      <c r="W1103" t="s">
        <v>2035</v>
      </c>
    </row>
    <row r="1104" spans="2:23" x14ac:dyDescent="0.35">
      <c r="B1104" s="71"/>
      <c r="C1104" s="404">
        <v>895600</v>
      </c>
      <c r="E1104" t="s">
        <v>2281</v>
      </c>
      <c r="F1104" t="s">
        <v>2722</v>
      </c>
      <c r="G1104" t="s">
        <v>2687</v>
      </c>
      <c r="H1104" t="s">
        <v>69</v>
      </c>
      <c r="I1104" t="s">
        <v>2748</v>
      </c>
      <c r="K1104" t="s">
        <v>640</v>
      </c>
      <c r="L1104" t="s">
        <v>2722</v>
      </c>
      <c r="M1104" t="s">
        <v>3155</v>
      </c>
      <c r="N1104" t="s">
        <v>44</v>
      </c>
      <c r="O1104" t="s">
        <v>2741</v>
      </c>
      <c r="P1104" t="s">
        <v>2666</v>
      </c>
      <c r="Q1104" t="s">
        <v>2033</v>
      </c>
      <c r="R1104" t="s">
        <v>1808</v>
      </c>
      <c r="T1104" t="s">
        <v>2034</v>
      </c>
      <c r="U1104" t="s">
        <v>2009</v>
      </c>
      <c r="V1104" t="s">
        <v>2009</v>
      </c>
      <c r="W1104" t="s">
        <v>2035</v>
      </c>
    </row>
    <row r="1105" spans="2:23" x14ac:dyDescent="0.35">
      <c r="B1105" s="71"/>
      <c r="C1105" s="404">
        <v>895650</v>
      </c>
      <c r="E1105" t="s">
        <v>2281</v>
      </c>
      <c r="F1105" t="s">
        <v>2722</v>
      </c>
      <c r="G1105" t="s">
        <v>2692</v>
      </c>
      <c r="H1105" t="s">
        <v>69</v>
      </c>
      <c r="I1105" t="s">
        <v>2749</v>
      </c>
      <c r="K1105" t="s">
        <v>640</v>
      </c>
      <c r="L1105" t="s">
        <v>2722</v>
      </c>
      <c r="M1105" t="s">
        <v>3155</v>
      </c>
      <c r="N1105" t="s">
        <v>44</v>
      </c>
      <c r="O1105" t="s">
        <v>2741</v>
      </c>
      <c r="P1105" t="s">
        <v>2666</v>
      </c>
      <c r="Q1105" t="s">
        <v>2033</v>
      </c>
      <c r="R1105" t="s">
        <v>1808</v>
      </c>
      <c r="T1105" t="s">
        <v>2034</v>
      </c>
      <c r="U1105" t="s">
        <v>2009</v>
      </c>
      <c r="V1105" t="s">
        <v>2009</v>
      </c>
      <c r="W1105" t="s">
        <v>2035</v>
      </c>
    </row>
    <row r="1106" spans="2:23" x14ac:dyDescent="0.35">
      <c r="B1106" s="71"/>
      <c r="C1106" s="404">
        <v>895700</v>
      </c>
      <c r="E1106" t="s">
        <v>2281</v>
      </c>
      <c r="F1106" t="s">
        <v>2722</v>
      </c>
      <c r="G1106" t="s">
        <v>2697</v>
      </c>
      <c r="H1106" t="s">
        <v>69</v>
      </c>
      <c r="I1106" t="s">
        <v>2750</v>
      </c>
      <c r="K1106" t="s">
        <v>640</v>
      </c>
      <c r="L1106" t="s">
        <v>2722</v>
      </c>
      <c r="M1106" t="s">
        <v>3155</v>
      </c>
      <c r="N1106" t="s">
        <v>44</v>
      </c>
      <c r="O1106" t="s">
        <v>2741</v>
      </c>
      <c r="P1106" t="s">
        <v>2666</v>
      </c>
      <c r="Q1106" t="s">
        <v>2033</v>
      </c>
      <c r="R1106" t="s">
        <v>1808</v>
      </c>
      <c r="T1106" t="s">
        <v>2034</v>
      </c>
      <c r="U1106" t="s">
        <v>2009</v>
      </c>
      <c r="V1106" t="s">
        <v>2009</v>
      </c>
      <c r="W1106" t="s">
        <v>2035</v>
      </c>
    </row>
    <row r="1107" spans="2:23" x14ac:dyDescent="0.35">
      <c r="B1107" s="71"/>
      <c r="C1107" s="404">
        <v>895750</v>
      </c>
      <c r="E1107" t="s">
        <v>2281</v>
      </c>
      <c r="F1107" t="s">
        <v>2722</v>
      </c>
      <c r="G1107" t="s">
        <v>2751</v>
      </c>
      <c r="H1107" t="s">
        <v>69</v>
      </c>
      <c r="I1107" t="s">
        <v>2752</v>
      </c>
      <c r="K1107" t="s">
        <v>640</v>
      </c>
      <c r="L1107" t="s">
        <v>2722</v>
      </c>
      <c r="M1107" t="s">
        <v>3155</v>
      </c>
      <c r="N1107" t="s">
        <v>44</v>
      </c>
      <c r="O1107" t="s">
        <v>2588</v>
      </c>
      <c r="P1107" t="s">
        <v>2666</v>
      </c>
      <c r="R1107" t="s">
        <v>1808</v>
      </c>
      <c r="T1107" t="s">
        <v>2753</v>
      </c>
      <c r="U1107" t="s">
        <v>2009</v>
      </c>
      <c r="V1107" t="s">
        <v>2009</v>
      </c>
      <c r="W1107" t="s">
        <v>2754</v>
      </c>
    </row>
    <row r="1108" spans="2:23" x14ac:dyDescent="0.35">
      <c r="B1108" s="71"/>
      <c r="C1108" s="404">
        <v>895760</v>
      </c>
      <c r="E1108" t="s">
        <v>2281</v>
      </c>
      <c r="F1108" t="s">
        <v>2722</v>
      </c>
      <c r="G1108" t="s">
        <v>2755</v>
      </c>
      <c r="H1108" t="s">
        <v>69</v>
      </c>
      <c r="I1108" t="s">
        <v>2756</v>
      </c>
      <c r="K1108" t="s">
        <v>640</v>
      </c>
      <c r="L1108" t="s">
        <v>2722</v>
      </c>
      <c r="M1108" t="s">
        <v>3155</v>
      </c>
      <c r="N1108" t="s">
        <v>44</v>
      </c>
      <c r="O1108" t="s">
        <v>2588</v>
      </c>
      <c r="P1108" t="s">
        <v>2666</v>
      </c>
      <c r="R1108" t="s">
        <v>1808</v>
      </c>
      <c r="T1108" t="s">
        <v>2753</v>
      </c>
      <c r="U1108" t="s">
        <v>2009</v>
      </c>
      <c r="V1108" t="s">
        <v>2009</v>
      </c>
      <c r="W1108" t="s">
        <v>2754</v>
      </c>
    </row>
    <row r="1109" spans="2:23" x14ac:dyDescent="0.35">
      <c r="B1109" s="71"/>
      <c r="C1109" s="404">
        <v>895800</v>
      </c>
      <c r="E1109" t="s">
        <v>2281</v>
      </c>
      <c r="F1109" t="s">
        <v>2722</v>
      </c>
      <c r="G1109" t="s">
        <v>2757</v>
      </c>
      <c r="H1109" t="s">
        <v>69</v>
      </c>
      <c r="I1109" t="s">
        <v>2758</v>
      </c>
      <c r="K1109" t="s">
        <v>640</v>
      </c>
      <c r="L1109" t="s">
        <v>2722</v>
      </c>
      <c r="M1109" t="s">
        <v>3155</v>
      </c>
      <c r="N1109" t="s">
        <v>44</v>
      </c>
      <c r="O1109" t="s">
        <v>2588</v>
      </c>
      <c r="P1109" t="s">
        <v>2666</v>
      </c>
      <c r="R1109" t="s">
        <v>1808</v>
      </c>
      <c r="T1109" t="s">
        <v>2759</v>
      </c>
      <c r="U1109" t="s">
        <v>2009</v>
      </c>
      <c r="V1109" t="s">
        <v>2009</v>
      </c>
      <c r="W1109" t="s">
        <v>2760</v>
      </c>
    </row>
    <row r="1110" spans="2:23" x14ac:dyDescent="0.35">
      <c r="B1110" s="71"/>
      <c r="C1110" s="404">
        <v>895850</v>
      </c>
      <c r="E1110" t="s">
        <v>2281</v>
      </c>
      <c r="F1110" t="s">
        <v>2722</v>
      </c>
      <c r="G1110" t="s">
        <v>2761</v>
      </c>
      <c r="H1110" t="s">
        <v>69</v>
      </c>
      <c r="I1110" t="s">
        <v>2762</v>
      </c>
      <c r="K1110" t="s">
        <v>640</v>
      </c>
      <c r="L1110" t="s">
        <v>2722</v>
      </c>
      <c r="M1110" t="s">
        <v>3155</v>
      </c>
      <c r="N1110" t="s">
        <v>44</v>
      </c>
      <c r="O1110" t="s">
        <v>2588</v>
      </c>
      <c r="P1110" t="s">
        <v>2666</v>
      </c>
      <c r="R1110" t="s">
        <v>1808</v>
      </c>
      <c r="T1110" t="s">
        <v>2763</v>
      </c>
      <c r="U1110" t="s">
        <v>2009</v>
      </c>
      <c r="V1110" t="s">
        <v>2009</v>
      </c>
      <c r="W1110" t="s">
        <v>2764</v>
      </c>
    </row>
  </sheetData>
  <autoFilter ref="A2:W1110" xr:uid="{94A882AC-7067-4164-B0C2-EDE56E8D5CEE}"/>
  <mergeCells count="3">
    <mergeCell ref="D2:D11"/>
    <mergeCell ref="J2:J11"/>
    <mergeCell ref="S2:S11"/>
  </mergeCells>
  <phoneticPr fontId="25" type="noConversion"/>
  <dataValidations disablePrompts="1" count="1">
    <dataValidation allowBlank="1" sqref="V936 V968 V1001:V1006" xr:uid="{C31048CB-94B5-45D0-9A08-79701FAFBDA1}"/>
  </dataValidations>
  <pageMargins left="0.7" right="0.7" top="0.75" bottom="0.75" header="0.3" footer="0.3"/>
  <pageSetup paperSize="9" orientation="portrait" r:id="rId1"/>
  <headerFooter>
    <oddHeader>&amp;L&amp;"Calibri"&amp;10&amp;K000000 OFFICIAL-SENSITIVE&amp;1#_x000D_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C8C79-DA3A-4B16-9090-EBA9F0080BC4}">
  <sheetPr>
    <tabColor rgb="FF92D050"/>
    <pageSetUpPr fitToPage="1"/>
  </sheetPr>
  <dimension ref="A1:J49"/>
  <sheetViews>
    <sheetView zoomScaleNormal="100" workbookViewId="0">
      <selection activeCell="A3" sqref="A3"/>
    </sheetView>
  </sheetViews>
  <sheetFormatPr defaultColWidth="9" defaultRowHeight="12.5" x14ac:dyDescent="0.25"/>
  <cols>
    <col min="1" max="1" width="50.81640625" style="85" customWidth="1"/>
    <col min="2" max="2" width="11.1796875" style="133" customWidth="1"/>
    <col min="3" max="8" width="12.54296875" style="85" customWidth="1"/>
    <col min="9" max="16384" width="9" style="85"/>
  </cols>
  <sheetData>
    <row r="1" spans="1:8" ht="13" x14ac:dyDescent="0.25">
      <c r="A1" s="473" t="str">
        <f>IF(Refs!B13="","",Refs!B13)</f>
        <v/>
      </c>
      <c r="B1" s="473"/>
    </row>
    <row r="2" spans="1:8" ht="13" x14ac:dyDescent="0.25">
      <c r="A2" s="473" t="str">
        <f>"Statement of Financial Activities for the year ended 31 August "&amp;Refs!B7</f>
        <v>Statement of Financial Activities for the year ended 31 August 2024</v>
      </c>
      <c r="B2" s="473"/>
    </row>
    <row r="3" spans="1:8" ht="13" x14ac:dyDescent="0.25">
      <c r="A3" s="131"/>
      <c r="B3" s="131"/>
    </row>
    <row r="5" spans="1:8" ht="13" x14ac:dyDescent="0.3">
      <c r="A5" s="132"/>
      <c r="G5" s="134"/>
      <c r="H5" s="133"/>
    </row>
    <row r="6" spans="1:8" ht="39" x14ac:dyDescent="0.3">
      <c r="B6" s="134" t="s">
        <v>2773</v>
      </c>
      <c r="C6" s="195" t="s">
        <v>1538</v>
      </c>
      <c r="D6" s="195" t="s">
        <v>1524</v>
      </c>
      <c r="E6" s="195" t="s">
        <v>1867</v>
      </c>
      <c r="F6" s="195" t="s">
        <v>2796</v>
      </c>
      <c r="G6" s="148" t="str">
        <f>"Total "&amp;Refs!C7</f>
        <v>Total 2023/24</v>
      </c>
      <c r="H6" s="197" t="str">
        <f>"Total "&amp;Refs!C8</f>
        <v>Total 2022/23</v>
      </c>
    </row>
    <row r="7" spans="1:8" ht="13" x14ac:dyDescent="0.25">
      <c r="C7" s="196">
        <v>0</v>
      </c>
      <c r="D7" s="196">
        <v>0</v>
      </c>
      <c r="E7" s="196">
        <v>0</v>
      </c>
      <c r="F7" s="196">
        <v>0</v>
      </c>
      <c r="G7" s="196">
        <v>0</v>
      </c>
      <c r="H7" s="196">
        <v>0</v>
      </c>
    </row>
    <row r="8" spans="1:8" ht="13" x14ac:dyDescent="0.3">
      <c r="A8" s="135" t="s">
        <v>2797</v>
      </c>
      <c r="B8" s="374"/>
      <c r="C8" s="97"/>
      <c r="D8" s="97"/>
      <c r="E8" s="97"/>
      <c r="F8" s="97"/>
      <c r="G8" s="97"/>
      <c r="H8" s="97"/>
    </row>
    <row r="9" spans="1:8" ht="14.5" x14ac:dyDescent="0.35">
      <c r="A9" s="85" t="s">
        <v>18</v>
      </c>
      <c r="B9" s="375">
        <f>'Note names'!A7</f>
        <v>3</v>
      </c>
      <c r="C9" s="264">
        <f>'Donations and capital grants'!B10</f>
        <v>0</v>
      </c>
      <c r="D9" s="264">
        <f>'Donations and capital grants'!C10</f>
        <v>0</v>
      </c>
      <c r="E9" s="264">
        <f>'Donations and capital grants'!D10</f>
        <v>0</v>
      </c>
      <c r="F9" s="264">
        <f>'Donations and capital grants'!E10</f>
        <v>0</v>
      </c>
      <c r="G9" s="264">
        <f>SUM(C9:E9)</f>
        <v>0</v>
      </c>
      <c r="H9" s="264">
        <f>'Donations and capital grants'!H10</f>
        <v>0</v>
      </c>
    </row>
    <row r="10" spans="1:8" x14ac:dyDescent="0.25">
      <c r="A10" s="85" t="s">
        <v>1868</v>
      </c>
      <c r="B10" s="374"/>
      <c r="C10" s="264"/>
      <c r="D10" s="265">
        <f>-SUMIFS(Mapping!$A:$A,Mapping!$K:$K,D$6,Mapping!$L:$L,$A10)</f>
        <v>0</v>
      </c>
      <c r="E10" s="265">
        <f>-SUMIFS(Mapping!$A:$A,Mapping!$K:$K,E$6,Mapping!$L:$L,$A10)</f>
        <v>0</v>
      </c>
      <c r="F10" s="265"/>
      <c r="G10" s="264">
        <f t="shared" ref="G10:G18" si="0">SUM(C10:E10)</f>
        <v>0</v>
      </c>
      <c r="H10" s="264">
        <f>-SUMIFS(Mapping!$B:$B,Mapping!$K:$K,E$6,Mapping!$L:$L,$A10)</f>
        <v>0</v>
      </c>
    </row>
    <row r="11" spans="1:8" s="137" customFormat="1" x14ac:dyDescent="0.25">
      <c r="A11" s="136" t="s">
        <v>1877</v>
      </c>
      <c r="B11" s="376"/>
      <c r="C11" s="266"/>
      <c r="D11" s="267">
        <f>-SUMIFS(Mapping!$A:$A,Mapping!$K:$K,D$6,Mapping!$L:$L,$A11)</f>
        <v>0</v>
      </c>
      <c r="E11" s="267">
        <f>-SUMIFS(Mapping!$A:$A,Mapping!$K:$K,E$6,Mapping!$L:$L,$A11)</f>
        <v>0</v>
      </c>
      <c r="F11" s="267"/>
      <c r="G11" s="264">
        <f t="shared" si="0"/>
        <v>0</v>
      </c>
      <c r="H11" s="266">
        <f>SUMIFS(Mapping!$B:$B,Mapping!$K:$K,E$6,Mapping!$L:$L,$A11)</f>
        <v>0</v>
      </c>
    </row>
    <row r="12" spans="1:8" ht="14.5" x14ac:dyDescent="0.35">
      <c r="A12" s="85" t="s">
        <v>20</v>
      </c>
      <c r="B12" s="375">
        <f>'Note names'!A9</f>
        <v>5</v>
      </c>
      <c r="C12" s="264">
        <f>'Other trading activities'!B10</f>
        <v>0</v>
      </c>
      <c r="D12" s="264">
        <f>'Other trading activities'!C10</f>
        <v>0</v>
      </c>
      <c r="E12" s="264"/>
      <c r="F12" s="264"/>
      <c r="G12" s="264">
        <f t="shared" si="0"/>
        <v>0</v>
      </c>
      <c r="H12" s="264">
        <f>'Other trading activities'!F10</f>
        <v>0</v>
      </c>
    </row>
    <row r="13" spans="1:8" ht="14.5" x14ac:dyDescent="0.35">
      <c r="A13" s="85" t="s">
        <v>2777</v>
      </c>
      <c r="B13" s="375">
        <f>'Note names'!A10</f>
        <v>6</v>
      </c>
      <c r="C13" s="264">
        <f>'Investment income'!B9</f>
        <v>0</v>
      </c>
      <c r="D13" s="264">
        <f>'Investment income'!C9</f>
        <v>0</v>
      </c>
      <c r="E13" s="264"/>
      <c r="F13" s="264"/>
      <c r="G13" s="264">
        <f t="shared" si="0"/>
        <v>0</v>
      </c>
      <c r="H13" s="264">
        <f>'Investment income'!F9</f>
        <v>0</v>
      </c>
    </row>
    <row r="14" spans="1:8" x14ac:dyDescent="0.25">
      <c r="B14" s="374"/>
      <c r="C14" s="264"/>
      <c r="D14" s="264"/>
      <c r="E14" s="264"/>
      <c r="F14" s="264"/>
      <c r="G14" s="264"/>
      <c r="H14" s="264"/>
    </row>
    <row r="15" spans="1:8" x14ac:dyDescent="0.25">
      <c r="A15" s="85" t="s">
        <v>2798</v>
      </c>
      <c r="B15" s="374"/>
      <c r="C15" s="264"/>
      <c r="D15" s="264"/>
      <c r="E15" s="264"/>
      <c r="F15" s="264"/>
      <c r="G15" s="264"/>
      <c r="H15" s="264"/>
    </row>
    <row r="16" spans="1:8" ht="14.5" x14ac:dyDescent="0.35">
      <c r="A16" s="85" t="s">
        <v>19</v>
      </c>
      <c r="B16" s="375">
        <f>'Note names'!A8</f>
        <v>4</v>
      </c>
      <c r="C16" s="264">
        <f>'Funding for the AT CA'!B33</f>
        <v>0</v>
      </c>
      <c r="D16" s="264">
        <f>'Funding for the AT CA'!C33</f>
        <v>0</v>
      </c>
      <c r="E16" s="264"/>
      <c r="F16" s="264"/>
      <c r="G16" s="264">
        <f t="shared" si="0"/>
        <v>0</v>
      </c>
      <c r="H16" s="264">
        <f>'Funding for the AT CA'!F33</f>
        <v>0</v>
      </c>
    </row>
    <row r="17" spans="1:8" ht="14.5" x14ac:dyDescent="0.35">
      <c r="A17" s="85" t="s">
        <v>3071</v>
      </c>
      <c r="B17" s="375">
        <f>'Note names'!A42</f>
        <v>36</v>
      </c>
      <c r="C17" s="264">
        <f>'Academy boarding trading acc'!E11</f>
        <v>0</v>
      </c>
      <c r="D17" s="264"/>
      <c r="E17" s="264"/>
      <c r="F17" s="264"/>
      <c r="G17" s="264">
        <f t="shared" si="0"/>
        <v>0</v>
      </c>
      <c r="H17" s="264">
        <f>'Academy boarding trading acc'!H11</f>
        <v>0</v>
      </c>
    </row>
    <row r="18" spans="1:8" ht="14.5" x14ac:dyDescent="0.35">
      <c r="A18" s="85" t="s">
        <v>2854</v>
      </c>
      <c r="B18" s="375">
        <f>'Note names'!A8</f>
        <v>4</v>
      </c>
      <c r="C18" s="264">
        <f>'Funding for the AT CA'!B30</f>
        <v>0</v>
      </c>
      <c r="D18" s="264">
        <f>'Funding for the AT CA'!C30</f>
        <v>0</v>
      </c>
      <c r="E18" s="264"/>
      <c r="F18" s="264"/>
      <c r="G18" s="264">
        <f t="shared" si="0"/>
        <v>0</v>
      </c>
      <c r="H18" s="264">
        <f>'Funding for the AT CA'!F30</f>
        <v>0</v>
      </c>
    </row>
    <row r="19" spans="1:8" x14ac:dyDescent="0.25">
      <c r="B19" s="374"/>
      <c r="C19" s="268"/>
      <c r="D19" s="268"/>
      <c r="E19" s="268"/>
      <c r="F19" s="268"/>
      <c r="G19" s="269"/>
      <c r="H19" s="269"/>
    </row>
    <row r="20" spans="1:8" ht="13.5" thickBot="1" x14ac:dyDescent="0.35">
      <c r="A20" s="135" t="s">
        <v>2799</v>
      </c>
      <c r="B20" s="374"/>
      <c r="C20" s="270">
        <f>SUM(C9:C19)</f>
        <v>0</v>
      </c>
      <c r="D20" s="270">
        <f>SUM(D9:D19)</f>
        <v>0</v>
      </c>
      <c r="E20" s="271">
        <f>SUM(E9:E19)</f>
        <v>0</v>
      </c>
      <c r="F20" s="271">
        <f>SUM(F9:F19)</f>
        <v>0</v>
      </c>
      <c r="G20" s="272">
        <f>SUM(G9:G18)</f>
        <v>0</v>
      </c>
      <c r="H20" s="272">
        <f>SUM(H9:H18)</f>
        <v>0</v>
      </c>
    </row>
    <row r="21" spans="1:8" ht="13" thickTop="1" x14ac:dyDescent="0.25">
      <c r="B21" s="374"/>
      <c r="C21" s="273"/>
      <c r="D21" s="273"/>
      <c r="E21" s="268"/>
      <c r="F21" s="268"/>
      <c r="G21" s="273"/>
      <c r="H21" s="268"/>
    </row>
    <row r="22" spans="1:8" ht="13" x14ac:dyDescent="0.25">
      <c r="B22" s="374"/>
      <c r="C22" s="268"/>
      <c r="D22" s="268"/>
      <c r="E22" s="274"/>
      <c r="F22" s="274"/>
      <c r="G22" s="268"/>
      <c r="H22" s="268"/>
    </row>
    <row r="23" spans="1:8" ht="13" x14ac:dyDescent="0.3">
      <c r="A23" s="135" t="s">
        <v>2800</v>
      </c>
      <c r="B23" s="374"/>
      <c r="C23" s="268"/>
      <c r="D23" s="268"/>
      <c r="E23" s="268"/>
      <c r="F23" s="268"/>
      <c r="G23" s="274"/>
      <c r="H23" s="268"/>
    </row>
    <row r="24" spans="1:8" ht="14.5" x14ac:dyDescent="0.35">
      <c r="A24" s="85" t="s">
        <v>2801</v>
      </c>
      <c r="B24" s="371">
        <f>'Note names'!A11</f>
        <v>7</v>
      </c>
      <c r="C24" s="268"/>
      <c r="D24" s="268">
        <f>Expenditure!E10+Expenditure!E11</f>
        <v>0</v>
      </c>
      <c r="E24" s="268"/>
      <c r="F24" s="268"/>
      <c r="G24" s="274" t="s">
        <v>2802</v>
      </c>
      <c r="H24" s="268">
        <f>Expenditure!G10+Expenditure!G11</f>
        <v>0</v>
      </c>
    </row>
    <row r="25" spans="1:8" ht="13" x14ac:dyDescent="0.25">
      <c r="A25" s="85" t="s">
        <v>2798</v>
      </c>
      <c r="B25" s="374"/>
      <c r="C25" s="268"/>
      <c r="D25" s="268"/>
      <c r="E25" s="268"/>
      <c r="F25" s="268"/>
      <c r="G25" s="274"/>
      <c r="H25" s="268"/>
    </row>
    <row r="26" spans="1:8" ht="14.5" x14ac:dyDescent="0.35">
      <c r="A26" s="85" t="s">
        <v>3383</v>
      </c>
      <c r="B26" s="371">
        <f>'Note names'!A12</f>
        <v>8</v>
      </c>
      <c r="C26" s="268"/>
      <c r="D26" s="268">
        <f>'Analysis of grant expenditure'!F7</f>
        <v>0</v>
      </c>
      <c r="E26" s="268"/>
      <c r="F26" s="268"/>
      <c r="G26" s="268">
        <f>SUM(C26:E26)</f>
        <v>0</v>
      </c>
      <c r="H26" s="268">
        <f>'Analysis of grant expenditure'!H7</f>
        <v>0</v>
      </c>
    </row>
    <row r="27" spans="1:8" ht="14.5" x14ac:dyDescent="0.35">
      <c r="A27" s="85" t="s">
        <v>2803</v>
      </c>
      <c r="B27" s="371">
        <f>'Note names'!A13</f>
        <v>9</v>
      </c>
      <c r="C27" s="268"/>
      <c r="D27" s="268">
        <f>'Charitable activities'!E6+'Charitable activities'!E9+'Charitable activities'!E10</f>
        <v>0</v>
      </c>
      <c r="E27" s="268"/>
      <c r="F27" s="268"/>
      <c r="G27" s="268">
        <f>SUM(C27:E27)</f>
        <v>0</v>
      </c>
      <c r="H27" s="268">
        <f>'Charitable activities'!F6+'Charitable activities'!F9+'Charitable activities'!F10</f>
        <v>0</v>
      </c>
    </row>
    <row r="28" spans="1:8" ht="14.5" x14ac:dyDescent="0.35">
      <c r="A28" s="85" t="s">
        <v>3071</v>
      </c>
      <c r="B28" s="371">
        <f>'Note names'!A42</f>
        <v>36</v>
      </c>
      <c r="C28" s="268"/>
      <c r="D28" s="268">
        <f>'Academy boarding trading acc'!E36</f>
        <v>0</v>
      </c>
      <c r="E28" s="268"/>
      <c r="F28" s="268"/>
      <c r="G28" s="268">
        <f>SUM(C28:E28)</f>
        <v>0</v>
      </c>
      <c r="H28" s="268">
        <f>'Academy boarding trading acc'!H36</f>
        <v>0</v>
      </c>
    </row>
    <row r="29" spans="1:8" ht="14.5" x14ac:dyDescent="0.35">
      <c r="A29" s="85" t="s">
        <v>2854</v>
      </c>
      <c r="B29" s="371">
        <f>'Note names'!A13</f>
        <v>9</v>
      </c>
      <c r="C29" s="268"/>
      <c r="D29" s="268">
        <f>'Charitable activities'!E8+'Charitable activities'!E12</f>
        <v>0</v>
      </c>
      <c r="E29" s="268"/>
      <c r="F29" s="268"/>
      <c r="G29" s="268">
        <f>SUM(C29:E29)</f>
        <v>0</v>
      </c>
      <c r="H29" s="268">
        <f>'Charitable activities'!F8+'Charitable activities'!F12</f>
        <v>0</v>
      </c>
    </row>
    <row r="30" spans="1:8" ht="13" x14ac:dyDescent="0.25">
      <c r="A30" s="85" t="s">
        <v>640</v>
      </c>
      <c r="B30" s="374"/>
      <c r="C30" s="269"/>
      <c r="D30" s="269"/>
      <c r="E30" s="269"/>
      <c r="F30" s="269"/>
      <c r="G30" s="274"/>
      <c r="H30" s="269"/>
    </row>
    <row r="31" spans="1:8" ht="13.5" thickBot="1" x14ac:dyDescent="0.35">
      <c r="A31" s="135" t="s">
        <v>2799</v>
      </c>
      <c r="B31" s="374"/>
      <c r="C31" s="271">
        <f t="shared" ref="C31:H31" si="1">SUM(C24:C30)</f>
        <v>0</v>
      </c>
      <c r="D31" s="271">
        <f t="shared" si="1"/>
        <v>0</v>
      </c>
      <c r="E31" s="270">
        <f t="shared" si="1"/>
        <v>0</v>
      </c>
      <c r="F31" s="270">
        <f t="shared" si="1"/>
        <v>0</v>
      </c>
      <c r="G31" s="271">
        <f t="shared" si="1"/>
        <v>0</v>
      </c>
      <c r="H31" s="271">
        <f t="shared" si="1"/>
        <v>0</v>
      </c>
    </row>
    <row r="32" spans="1:8" ht="13.5" thickTop="1" x14ac:dyDescent="0.25">
      <c r="B32" s="374"/>
      <c r="C32" s="275"/>
      <c r="D32" s="274"/>
      <c r="E32" s="275"/>
      <c r="F32" s="275"/>
      <c r="G32" s="275"/>
      <c r="H32" s="273"/>
    </row>
    <row r="33" spans="1:8" ht="13" x14ac:dyDescent="0.3">
      <c r="A33" s="135" t="s">
        <v>2804</v>
      </c>
      <c r="B33" s="374"/>
      <c r="C33" s="268">
        <f>C20-C31</f>
        <v>0</v>
      </c>
      <c r="D33" s="268">
        <f>D20-D31</f>
        <v>0</v>
      </c>
      <c r="E33" s="268">
        <f>E20-E31</f>
        <v>0</v>
      </c>
      <c r="F33" s="268"/>
      <c r="G33" s="268">
        <f>G20-G31</f>
        <v>0</v>
      </c>
      <c r="H33" s="268">
        <f>H20-H31</f>
        <v>0</v>
      </c>
    </row>
    <row r="34" spans="1:8" ht="13" x14ac:dyDescent="0.25">
      <c r="B34" s="374"/>
      <c r="C34" s="268"/>
      <c r="D34" s="268"/>
      <c r="E34" s="274"/>
      <c r="F34" s="274"/>
      <c r="G34" s="268"/>
      <c r="H34" s="268"/>
    </row>
    <row r="35" spans="1:8" ht="14.5" x14ac:dyDescent="0.35">
      <c r="A35" s="85" t="s">
        <v>2805</v>
      </c>
      <c r="B35" s="375">
        <f>'Note names'!A26</f>
        <v>20</v>
      </c>
      <c r="C35" s="268"/>
      <c r="D35" s="267"/>
      <c r="E35" s="267">
        <f>-SUMIFS(Mapping!$A:$A,Mapping!$M:$M,A$35,Mapping!$N:$N,E$6)</f>
        <v>0</v>
      </c>
      <c r="F35" s="268"/>
      <c r="G35" s="268">
        <f>SUM(C35:F35)</f>
        <v>0</v>
      </c>
      <c r="H35" s="268"/>
    </row>
    <row r="36" spans="1:8" x14ac:dyDescent="0.25">
      <c r="B36" s="374"/>
      <c r="C36" s="268"/>
      <c r="D36" s="268"/>
      <c r="E36" s="268"/>
      <c r="F36" s="268"/>
      <c r="G36" s="268"/>
      <c r="H36" s="268"/>
    </row>
    <row r="37" spans="1:8" ht="13" x14ac:dyDescent="0.3">
      <c r="A37" s="135" t="s">
        <v>2806</v>
      </c>
      <c r="B37" s="374"/>
      <c r="C37" s="268"/>
      <c r="D37" s="268"/>
      <c r="E37" s="268"/>
      <c r="F37" s="268"/>
      <c r="G37" s="268"/>
      <c r="H37" s="268"/>
    </row>
    <row r="38" spans="1:8" ht="14.5" x14ac:dyDescent="0.35">
      <c r="A38" s="85" t="s">
        <v>2719</v>
      </c>
      <c r="B38" s="375" t="str">
        <f>'Note names'!A19&amp;"b"</f>
        <v>15b</v>
      </c>
      <c r="C38" s="268"/>
      <c r="D38" s="268"/>
      <c r="E38" s="276">
        <f>SUMIFS(Mapping!$A:$A,Mapping!$N:$N,$A38)</f>
        <v>0</v>
      </c>
      <c r="F38" s="276"/>
      <c r="G38" s="268">
        <f>SUM(C38:E38)</f>
        <v>0</v>
      </c>
      <c r="H38" s="268">
        <f>SUMIFS(Mapping!$B:$B,Mapping!$N:$N,$A38)</f>
        <v>0</v>
      </c>
    </row>
    <row r="39" spans="1:8" x14ac:dyDescent="0.25">
      <c r="A39" s="85" t="s">
        <v>2714</v>
      </c>
      <c r="B39" s="374"/>
      <c r="C39" s="268"/>
      <c r="D39" s="268"/>
      <c r="E39" s="276">
        <f>SUMIFS(Mapping!$A:$A,Mapping!$N:$N,$A39)</f>
        <v>0</v>
      </c>
      <c r="F39" s="276"/>
      <c r="G39" s="268">
        <f>SUM(C39:E39)</f>
        <v>0</v>
      </c>
      <c r="H39" s="268">
        <f>SUMIFS(Mapping!$B:$B,Mapping!$N:$N,$A39)</f>
        <v>0</v>
      </c>
    </row>
    <row r="40" spans="1:8" ht="15" thickBot="1" x14ac:dyDescent="0.4">
      <c r="A40" s="85" t="s">
        <v>1500</v>
      </c>
      <c r="B40" s="371">
        <f>'Note names'!A39</f>
        <v>33</v>
      </c>
      <c r="C40" s="268"/>
      <c r="D40" s="277"/>
      <c r="E40" s="268"/>
      <c r="F40" s="268">
        <f>('Pension &amp; similar obligations'!C94+'Pension &amp; similar obligations'!C95+'Pension &amp; similar obligations'!C96)-('Pension &amp; similar obligations'!C114+'Pension &amp; similar obligations'!C115+'Pension &amp; similar obligations'!C116)</f>
        <v>0</v>
      </c>
      <c r="G40" s="277">
        <f>SUM(C40:E40)</f>
        <v>0</v>
      </c>
      <c r="H40" s="277">
        <f>('Pension &amp; similar obligations'!D94+'Pension &amp; similar obligations'!D95+'Pension &amp; similar obligations'!D96)-('Pension &amp; similar obligations'!D114+'Pension &amp; similar obligations'!D115+'Pension &amp; similar obligations'!D116)</f>
        <v>0</v>
      </c>
    </row>
    <row r="41" spans="1:8" ht="13" x14ac:dyDescent="0.3">
      <c r="A41" s="135" t="s">
        <v>2807</v>
      </c>
      <c r="B41" s="374"/>
      <c r="C41" s="278">
        <f t="shared" ref="C41:H41" si="2">SUM(C33:C40)</f>
        <v>0</v>
      </c>
      <c r="D41" s="268">
        <f t="shared" si="2"/>
        <v>0</v>
      </c>
      <c r="E41" s="278">
        <f t="shared" si="2"/>
        <v>0</v>
      </c>
      <c r="F41" s="278">
        <f t="shared" si="2"/>
        <v>0</v>
      </c>
      <c r="G41" s="268">
        <f t="shared" si="2"/>
        <v>0</v>
      </c>
      <c r="H41" s="268">
        <f t="shared" si="2"/>
        <v>0</v>
      </c>
    </row>
    <row r="42" spans="1:8" ht="13" x14ac:dyDescent="0.25">
      <c r="B42" s="374"/>
      <c r="C42" s="268"/>
      <c r="D42" s="268"/>
      <c r="E42" s="274"/>
      <c r="F42" s="274"/>
      <c r="G42" s="268"/>
      <c r="H42" s="268"/>
    </row>
    <row r="43" spans="1:8" ht="13" x14ac:dyDescent="0.3">
      <c r="A43" s="135" t="s">
        <v>2808</v>
      </c>
      <c r="B43" s="374"/>
      <c r="C43" s="268"/>
      <c r="D43" s="268"/>
      <c r="E43" s="268"/>
      <c r="F43" s="268"/>
      <c r="G43" s="274"/>
      <c r="H43" s="268"/>
    </row>
    <row r="44" spans="1:8" ht="14.5" x14ac:dyDescent="0.35">
      <c r="A44" s="85" t="s">
        <v>2809</v>
      </c>
      <c r="B44" s="371">
        <f>'Note names'!A26</f>
        <v>20</v>
      </c>
      <c r="C44" s="268"/>
      <c r="D44" s="268"/>
      <c r="E44" s="268"/>
      <c r="F44" s="268">
        <f>Funds!B12</f>
        <v>0</v>
      </c>
      <c r="G44" s="268">
        <f>SUM(C44:F44)</f>
        <v>0</v>
      </c>
      <c r="H44" s="268">
        <f>Funds!B42</f>
        <v>0</v>
      </c>
    </row>
    <row r="45" spans="1:8" ht="13" thickBot="1" x14ac:dyDescent="0.3">
      <c r="A45" s="85" t="s">
        <v>2810</v>
      </c>
      <c r="B45" s="374"/>
      <c r="C45" s="268">
        <f t="shared" ref="C45:H45" si="3">C41</f>
        <v>0</v>
      </c>
      <c r="D45" s="268">
        <f t="shared" si="3"/>
        <v>0</v>
      </c>
      <c r="E45" s="268">
        <f t="shared" si="3"/>
        <v>0</v>
      </c>
      <c r="F45" s="268">
        <f t="shared" si="3"/>
        <v>0</v>
      </c>
      <c r="G45" s="268">
        <f t="shared" si="3"/>
        <v>0</v>
      </c>
      <c r="H45" s="268">
        <f t="shared" si="3"/>
        <v>0</v>
      </c>
    </row>
    <row r="46" spans="1:8" ht="13.5" thickBot="1" x14ac:dyDescent="0.35">
      <c r="A46" s="135" t="s">
        <v>2811</v>
      </c>
      <c r="B46" s="374"/>
      <c r="C46" s="279">
        <f>C44+C41</f>
        <v>0</v>
      </c>
      <c r="D46" s="279">
        <f>D44+D41</f>
        <v>0</v>
      </c>
      <c r="E46" s="279">
        <f>E44+E41</f>
        <v>0</v>
      </c>
      <c r="F46" s="279">
        <f>+F44+F45</f>
        <v>0</v>
      </c>
      <c r="G46" s="279">
        <f>SUM(G41:G44)</f>
        <v>0</v>
      </c>
      <c r="H46" s="279">
        <f>SUM(H41:H44)</f>
        <v>0</v>
      </c>
    </row>
    <row r="47" spans="1:8" ht="13" thickTop="1" x14ac:dyDescent="0.25">
      <c r="C47" s="138"/>
    </row>
    <row r="48" spans="1:8" ht="13" x14ac:dyDescent="0.3">
      <c r="E48" s="135"/>
      <c r="F48" s="135"/>
      <c r="G48" s="122"/>
    </row>
    <row r="49" spans="1:10" s="119" customFormat="1" x14ac:dyDescent="0.25">
      <c r="A49" s="85"/>
      <c r="B49" s="133"/>
      <c r="C49" s="85"/>
      <c r="D49" s="85"/>
      <c r="E49" s="85"/>
      <c r="F49" s="85"/>
      <c r="G49" s="85"/>
      <c r="H49" s="85"/>
      <c r="I49" s="85"/>
      <c r="J49" s="85"/>
    </row>
  </sheetData>
  <mergeCells count="2">
    <mergeCell ref="A1:B1"/>
    <mergeCell ref="A2:B2"/>
  </mergeCells>
  <hyperlinks>
    <hyperlink ref="B9" location="'Donations and capital grants'!A1" display="'Donations and capital grants'!A1" xr:uid="{302144F5-AD92-46DC-BCC5-A73406C57E64}"/>
    <hyperlink ref="B12" location="'Other trading activities'!A1" display="'Other trading activities'!A1" xr:uid="{40D75F38-A524-4EEE-9B75-403C2EE05648}"/>
    <hyperlink ref="B13" location="'Investment income'!A1" display="'Investment income'!A1" xr:uid="{D4C441CF-6294-4AFE-A3FF-DFE786FDE473}"/>
    <hyperlink ref="B16" location="'Funding for the AT edu ops'!A1" display="'Funding for the AT edu ops'!A1" xr:uid="{167122A2-F44A-45C6-A947-F63C83DF95BB}"/>
    <hyperlink ref="B17" location="'Academy boarding trading acc'!A1" display="'Academy boarding trading acc'!A1" xr:uid="{AA389F57-A6AD-4CD3-9E9C-2863D6FC719A}"/>
    <hyperlink ref="B28" location="'Academy boarding trading acc'!A1" display="'Academy boarding trading acc'!A1" xr:uid="{9FDAF0AA-3D27-4D69-8AFF-CC6193DDB26F}"/>
    <hyperlink ref="B24" location="Expenditure!A1" display="Expenditure!A1" xr:uid="{4EE76C5E-D2F2-42BB-9971-4BA0D1BE8D15}"/>
    <hyperlink ref="B26" location="'Analysis of grant expenditure'!A1" display="'Analysis of grant expenditure'!A1" xr:uid="{1E253C82-9664-414F-8B67-7B131AC0F9A6}"/>
    <hyperlink ref="B27" location="'Charitable activities'!A1" display="'Charitable activities'!A1" xr:uid="{6E76CE3F-D1DB-405C-9027-7DC0E774C592}"/>
    <hyperlink ref="B35" location="Funds!A1" display="Funds!A1" xr:uid="{E3F92201-E0D6-4496-808B-1E62E9EC1B57}"/>
    <hyperlink ref="B44" location="Funds!A1" display="Funds!A1" xr:uid="{BE525374-F9DD-4A46-B37D-011209B1C08A}"/>
    <hyperlink ref="B38" location="'Tangible fixed assets'!A1" display="'Tangible fixed assets'!A1" xr:uid="{E8B42FF1-4370-43E3-9E20-455738A32F53}"/>
    <hyperlink ref="B40" location="'Pension &amp; similar obligations'!A1" display="'Pension &amp; similar obligations'!A1" xr:uid="{E0124D9A-FF8B-4F13-A1CA-9E5808680F73}"/>
    <hyperlink ref="B18" location="'Funding for the AT edu ops'!A1" display="'Funding for the AT edu ops'!A1" xr:uid="{DE242CFD-C173-45DE-8530-DBEF0F8F91BE}"/>
    <hyperlink ref="B29" location="'Charitable activities'!A1" display="'Charitable activities'!A1" xr:uid="{39C410A1-F05B-4C8D-8D0C-885B08058B10}"/>
  </hyperlinks>
  <pageMargins left="0.70866141732283472" right="0.70866141732283472" top="0.74803149606299213" bottom="0.74803149606299213" header="0.31496062992125984" footer="0.31496062992125984"/>
  <pageSetup scale="65" orientation="portrait" r:id="rId1"/>
  <headerFooter>
    <oddHeader>&amp;L&amp;"Calibri"&amp;10&amp;K000000 OFFICIAL-SENSITIVE&amp;1#_x000D_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816F-093E-47F5-8EBD-29007E97DF36}">
  <sheetPr>
    <tabColor rgb="FF92D050"/>
    <pageSetUpPr fitToPage="1"/>
  </sheetPr>
  <dimension ref="A1:J51"/>
  <sheetViews>
    <sheetView zoomScale="115" zoomScaleNormal="115" workbookViewId="0">
      <selection activeCell="A3" sqref="A3"/>
    </sheetView>
  </sheetViews>
  <sheetFormatPr defaultColWidth="9" defaultRowHeight="14.5" x14ac:dyDescent="0.35"/>
  <cols>
    <col min="1" max="1" width="46.1796875" customWidth="1"/>
    <col min="2" max="2" width="9" style="2"/>
    <col min="3" max="6" width="12.54296875" customWidth="1"/>
    <col min="7" max="7" width="9.54296875" bestFit="1" customWidth="1"/>
    <col min="8" max="9" width="14.6328125" customWidth="1"/>
    <col min="10" max="10" width="10.81640625" bestFit="1" customWidth="1"/>
  </cols>
  <sheetData>
    <row r="1" spans="1:8" x14ac:dyDescent="0.35">
      <c r="A1" s="474" t="str">
        <f>IF(Refs!B13="","",Refs!B13)</f>
        <v/>
      </c>
      <c r="B1" s="474"/>
      <c r="C1" s="474"/>
    </row>
    <row r="2" spans="1:8" x14ac:dyDescent="0.35">
      <c r="A2" s="474" t="str">
        <f>"Balance Sheet as at 31 August "&amp;Refs!B7</f>
        <v>Balance Sheet as at 31 August 2024</v>
      </c>
      <c r="B2" s="474"/>
      <c r="C2" s="474"/>
    </row>
    <row r="3" spans="1:8" x14ac:dyDescent="0.35">
      <c r="A3" s="3"/>
    </row>
    <row r="4" spans="1:8" x14ac:dyDescent="0.35">
      <c r="A4" t="str">
        <f>"Company Number "&amp;Refs!B15</f>
        <v xml:space="preserve">Company Number </v>
      </c>
      <c r="H4" s="1"/>
    </row>
    <row r="5" spans="1:8" x14ac:dyDescent="0.35">
      <c r="A5" s="61"/>
    </row>
    <row r="6" spans="1:8" x14ac:dyDescent="0.35">
      <c r="C6" s="4">
        <f>Refs!B7</f>
        <v>2024</v>
      </c>
      <c r="D6" s="4">
        <f>Refs!B7</f>
        <v>2024</v>
      </c>
      <c r="E6" s="2">
        <f>Refs!B8</f>
        <v>2023</v>
      </c>
      <c r="F6" s="2">
        <f>Refs!B8</f>
        <v>2023</v>
      </c>
    </row>
    <row r="7" spans="1:8" x14ac:dyDescent="0.35">
      <c r="B7" s="4" t="s">
        <v>2773</v>
      </c>
      <c r="C7" s="5">
        <v>0</v>
      </c>
      <c r="D7" s="5">
        <v>0</v>
      </c>
      <c r="E7" s="194">
        <v>0</v>
      </c>
      <c r="F7" s="194">
        <v>0</v>
      </c>
    </row>
    <row r="8" spans="1:8" x14ac:dyDescent="0.35">
      <c r="A8" s="3" t="s">
        <v>2774</v>
      </c>
    </row>
    <row r="9" spans="1:8" x14ac:dyDescent="0.35">
      <c r="A9" t="s">
        <v>2775</v>
      </c>
      <c r="B9" s="384">
        <f>'Note names'!A18</f>
        <v>14</v>
      </c>
      <c r="C9" s="254"/>
      <c r="D9" s="254">
        <f>'Intangible fixed assets'!E28</f>
        <v>0</v>
      </c>
      <c r="E9" s="254"/>
      <c r="F9" s="254">
        <f>'Intangible fixed assets'!K28</f>
        <v>0</v>
      </c>
    </row>
    <row r="10" spans="1:8" x14ac:dyDescent="0.35">
      <c r="A10" t="s">
        <v>2776</v>
      </c>
      <c r="B10" s="384">
        <v>15</v>
      </c>
      <c r="C10" s="254"/>
      <c r="D10" s="254">
        <f>'Tangible fixed assets'!K33+'Non-current assets - invest''s'!G34</f>
        <v>0</v>
      </c>
      <c r="E10" s="254"/>
      <c r="F10" s="254">
        <f>'Tangible fixed assets'!K73+'Non-current assets - invest''s'!N34</f>
        <v>0</v>
      </c>
    </row>
    <row r="11" spans="1:8" s="68" customFormat="1" x14ac:dyDescent="0.35">
      <c r="A11" t="s">
        <v>2777</v>
      </c>
      <c r="B11" s="385" t="str">
        <f>'Note names'!A22&amp;"b"</f>
        <v>17b</v>
      </c>
      <c r="C11" s="254"/>
      <c r="D11" s="254">
        <f>'Current Assets - investments'!H34</f>
        <v>0</v>
      </c>
      <c r="E11" s="254"/>
      <c r="F11" s="254">
        <f>'Current Assets - investments'!P34</f>
        <v>0</v>
      </c>
    </row>
    <row r="12" spans="1:8" x14ac:dyDescent="0.35">
      <c r="B12" s="370"/>
      <c r="C12" s="255"/>
      <c r="D12" s="255"/>
      <c r="E12" s="254"/>
      <c r="F12" s="254"/>
    </row>
    <row r="13" spans="1:8" x14ac:dyDescent="0.35">
      <c r="A13" s="3" t="s">
        <v>2778</v>
      </c>
      <c r="B13" s="370"/>
      <c r="C13" s="255"/>
      <c r="D13" s="255"/>
      <c r="E13" s="254"/>
      <c r="F13" s="254"/>
    </row>
    <row r="14" spans="1:8" x14ac:dyDescent="0.35">
      <c r="A14" t="s">
        <v>31</v>
      </c>
      <c r="B14" s="375">
        <f>'Note names'!A21</f>
        <v>16</v>
      </c>
      <c r="C14" s="254">
        <f>'Stock &amp; Debtors'!C6</f>
        <v>0</v>
      </c>
      <c r="D14" s="255"/>
      <c r="E14" s="254"/>
      <c r="F14" s="254">
        <f>'Stock &amp; Debtors'!D6</f>
        <v>0</v>
      </c>
    </row>
    <row r="15" spans="1:8" x14ac:dyDescent="0.35">
      <c r="A15" t="s">
        <v>32</v>
      </c>
      <c r="B15" s="375">
        <f>'Note names'!A22</f>
        <v>17</v>
      </c>
      <c r="C15" s="254">
        <f>'Stock &amp; Debtors'!C15+'Stock &amp; Debtors'!C25</f>
        <v>0</v>
      </c>
      <c r="D15" s="255"/>
      <c r="E15" s="254"/>
      <c r="F15" s="254">
        <f>'Stock &amp; Debtors'!D15+'Stock &amp; Debtors'!D25</f>
        <v>0</v>
      </c>
    </row>
    <row r="16" spans="1:8" ht="15.75" customHeight="1" thickBot="1" x14ac:dyDescent="0.4">
      <c r="A16" t="s">
        <v>1235</v>
      </c>
      <c r="B16" s="370"/>
      <c r="C16" s="254">
        <f>SUMIFS(Mapping!$A:$A,Mapping!$K:$K,A$16)</f>
        <v>0</v>
      </c>
      <c r="D16" s="255"/>
      <c r="E16" s="254"/>
      <c r="F16" s="254">
        <f>SUMIFS(Mapping!$B:$B,Mapping!$K:$K,A$16)</f>
        <v>0</v>
      </c>
      <c r="G16" s="1"/>
    </row>
    <row r="17" spans="1:9" x14ac:dyDescent="0.35">
      <c r="B17" s="370"/>
      <c r="C17" s="386">
        <f>SUM(C14:C16)</f>
        <v>0</v>
      </c>
      <c r="D17" s="255"/>
      <c r="E17" s="254"/>
      <c r="F17" s="386">
        <f>SUM(F14:F16)</f>
        <v>0</v>
      </c>
      <c r="G17" s="1"/>
    </row>
    <row r="18" spans="1:9" x14ac:dyDescent="0.35">
      <c r="B18" s="370"/>
      <c r="C18" s="255"/>
      <c r="D18" s="255"/>
      <c r="E18" s="254"/>
      <c r="F18" s="254"/>
      <c r="G18" s="1"/>
      <c r="H18" s="152"/>
    </row>
    <row r="19" spans="1:9" x14ac:dyDescent="0.35">
      <c r="A19" s="3" t="s">
        <v>1245</v>
      </c>
      <c r="B19" s="370"/>
      <c r="C19" s="255"/>
      <c r="D19" s="255"/>
      <c r="E19" s="254"/>
      <c r="F19" s="254"/>
      <c r="G19" s="1"/>
    </row>
    <row r="20" spans="1:9" ht="15" thickBot="1" x14ac:dyDescent="0.4">
      <c r="A20" t="s">
        <v>2779</v>
      </c>
      <c r="B20" s="375">
        <f>'Note names'!A24</f>
        <v>18</v>
      </c>
      <c r="C20" s="254">
        <f>-('Creditors less than 1 year'!B16)</f>
        <v>0</v>
      </c>
      <c r="D20" s="255"/>
      <c r="E20" s="254">
        <f>('Creditors less than 1 year'!C16)</f>
        <v>0</v>
      </c>
      <c r="F20" s="254"/>
      <c r="I20" s="152"/>
    </row>
    <row r="21" spans="1:9" ht="15" thickBot="1" x14ac:dyDescent="0.4">
      <c r="A21" s="3" t="s">
        <v>2780</v>
      </c>
      <c r="B21" s="370"/>
      <c r="C21" s="387"/>
      <c r="D21" s="254">
        <f>C17+C20</f>
        <v>0</v>
      </c>
      <c r="E21" s="254"/>
      <c r="F21" s="254">
        <f>E17+E20</f>
        <v>0</v>
      </c>
      <c r="G21" s="1"/>
    </row>
    <row r="22" spans="1:9" x14ac:dyDescent="0.35">
      <c r="B22" s="370"/>
      <c r="C22" s="255"/>
      <c r="D22" s="387"/>
      <c r="E22" s="254"/>
      <c r="F22" s="254"/>
      <c r="G22" s="1"/>
    </row>
    <row r="23" spans="1:9" x14ac:dyDescent="0.35">
      <c r="A23" s="3" t="s">
        <v>2781</v>
      </c>
      <c r="B23" s="370"/>
      <c r="C23" s="255"/>
      <c r="D23" s="254">
        <f>D9+D10+D11+D21</f>
        <v>0</v>
      </c>
      <c r="E23" s="254"/>
      <c r="F23" s="254">
        <f>F9+F10+F11+F21</f>
        <v>0</v>
      </c>
    </row>
    <row r="24" spans="1:9" x14ac:dyDescent="0.35">
      <c r="B24" s="370"/>
      <c r="C24" s="255"/>
      <c r="D24" s="256"/>
      <c r="E24" s="254"/>
      <c r="F24" s="254"/>
    </row>
    <row r="25" spans="1:9" x14ac:dyDescent="0.35">
      <c r="A25" t="s">
        <v>2782</v>
      </c>
      <c r="B25" s="375">
        <f>'Note names'!A25</f>
        <v>19</v>
      </c>
      <c r="C25" s="255"/>
      <c r="D25" s="254">
        <f>-'Creditors more than 1 year'!C12</f>
        <v>0</v>
      </c>
      <c r="E25" s="254"/>
      <c r="F25" s="254">
        <f>'Creditors more than 1 year'!D12</f>
        <v>0</v>
      </c>
    </row>
    <row r="26" spans="1:9" ht="15" thickBot="1" x14ac:dyDescent="0.4">
      <c r="B26" s="370"/>
      <c r="C26" s="255"/>
      <c r="D26" s="388"/>
      <c r="E26" s="257"/>
      <c r="F26" s="389"/>
    </row>
    <row r="27" spans="1:9" ht="15" thickBot="1" x14ac:dyDescent="0.4">
      <c r="A27" s="3" t="s">
        <v>2783</v>
      </c>
      <c r="B27" s="370"/>
      <c r="C27" s="255"/>
      <c r="D27" s="390">
        <f>D23+D25</f>
        <v>0</v>
      </c>
      <c r="E27" s="254"/>
      <c r="F27" s="390">
        <f>F23+F25</f>
        <v>0</v>
      </c>
    </row>
    <row r="28" spans="1:9" x14ac:dyDescent="0.35">
      <c r="B28" s="370"/>
      <c r="C28" s="255"/>
      <c r="D28" s="387"/>
      <c r="E28" s="254"/>
      <c r="F28" s="254"/>
    </row>
    <row r="29" spans="1:9" s="69" customFormat="1" x14ac:dyDescent="0.35">
      <c r="A29" t="s">
        <v>2784</v>
      </c>
      <c r="B29" s="375">
        <f>'Note names'!A39</f>
        <v>33</v>
      </c>
      <c r="C29" s="255"/>
      <c r="D29" s="254">
        <f>'Pension &amp; similar obligations'!C126</f>
        <v>0</v>
      </c>
      <c r="E29" s="254"/>
      <c r="F29" s="254">
        <f>'Pension &amp; similar obligations'!D103</f>
        <v>0</v>
      </c>
      <c r="G29"/>
      <c r="H29"/>
    </row>
    <row r="30" spans="1:9" s="69" customFormat="1" ht="15" thickBot="1" x14ac:dyDescent="0.4">
      <c r="A30"/>
      <c r="B30" s="370"/>
      <c r="C30" s="255"/>
      <c r="D30" s="254"/>
      <c r="E30" s="254"/>
      <c r="F30" s="258"/>
      <c r="G30"/>
      <c r="H30"/>
    </row>
    <row r="31" spans="1:9" s="69" customFormat="1" ht="15" thickBot="1" x14ac:dyDescent="0.4">
      <c r="A31" t="s">
        <v>2785</v>
      </c>
      <c r="B31" s="370"/>
      <c r="C31" s="391"/>
      <c r="D31" s="386">
        <f>D27+D29</f>
        <v>0</v>
      </c>
      <c r="E31" s="254"/>
      <c r="F31" s="386">
        <f>F27+F29</f>
        <v>0</v>
      </c>
      <c r="G31"/>
      <c r="H31"/>
    </row>
    <row r="32" spans="1:9" s="69" customFormat="1" ht="15" thickTop="1" x14ac:dyDescent="0.35">
      <c r="A32"/>
      <c r="B32" s="370"/>
      <c r="C32" s="255"/>
      <c r="D32" s="259"/>
      <c r="E32" s="254"/>
      <c r="F32" s="259"/>
      <c r="G32"/>
      <c r="H32"/>
    </row>
    <row r="33" spans="1:10" s="69" customFormat="1" x14ac:dyDescent="0.35">
      <c r="A33" s="3" t="s">
        <v>2786</v>
      </c>
      <c r="B33" s="372"/>
      <c r="C33" s="254"/>
      <c r="D33" s="254"/>
      <c r="E33" s="254"/>
      <c r="F33" s="254"/>
      <c r="G33"/>
      <c r="H33"/>
    </row>
    <row r="34" spans="1:10" s="69" customFormat="1" x14ac:dyDescent="0.35">
      <c r="A34" s="3" t="s">
        <v>2787</v>
      </c>
      <c r="B34" s="370"/>
      <c r="C34" s="255"/>
      <c r="D34" s="254"/>
      <c r="E34" s="254"/>
      <c r="F34" s="254"/>
      <c r="G34"/>
      <c r="H34"/>
    </row>
    <row r="35" spans="1:10" x14ac:dyDescent="0.35">
      <c r="A35" t="s">
        <v>2788</v>
      </c>
      <c r="B35" s="371">
        <f>'Note names'!A26</f>
        <v>20</v>
      </c>
      <c r="C35" s="254">
        <f>Funds!F21</f>
        <v>0</v>
      </c>
      <c r="D35" s="254"/>
      <c r="E35" s="254">
        <f>Funds!F51</f>
        <v>0</v>
      </c>
      <c r="F35" s="254"/>
      <c r="H35" s="254"/>
    </row>
    <row r="36" spans="1:10" x14ac:dyDescent="0.35">
      <c r="A36" t="s">
        <v>2789</v>
      </c>
      <c r="B36" s="371">
        <f>'Note names'!A26</f>
        <v>20</v>
      </c>
      <c r="C36" s="254">
        <f>(Funds!F14)-C37-C38</f>
        <v>0</v>
      </c>
      <c r="D36" s="254"/>
      <c r="E36" s="254">
        <f>(Funds!F44)-E37-E38</f>
        <v>0</v>
      </c>
      <c r="F36" s="254"/>
      <c r="I36" s="254"/>
      <c r="J36" s="254"/>
    </row>
    <row r="37" spans="1:10" s="69" customFormat="1" x14ac:dyDescent="0.35">
      <c r="A37" s="70" t="s">
        <v>1534</v>
      </c>
      <c r="B37" s="373">
        <f>'Note names'!A26</f>
        <v>20</v>
      </c>
      <c r="C37" s="260">
        <f>Funds!F11</f>
        <v>0</v>
      </c>
      <c r="D37" s="261"/>
      <c r="E37" s="262">
        <f>Funds!F41</f>
        <v>0</v>
      </c>
      <c r="F37" s="261"/>
      <c r="H37" s="382"/>
      <c r="J37" s="383"/>
    </row>
    <row r="38" spans="1:10" ht="15" thickBot="1" x14ac:dyDescent="0.4">
      <c r="A38" t="s">
        <v>1408</v>
      </c>
      <c r="B38" s="371">
        <f>'Note names'!A26</f>
        <v>20</v>
      </c>
      <c r="C38" s="263">
        <f>Funds!F12</f>
        <v>0</v>
      </c>
      <c r="D38" s="254"/>
      <c r="E38" s="263">
        <f>Funds!F42</f>
        <v>0</v>
      </c>
      <c r="F38" s="254"/>
      <c r="J38" s="254"/>
    </row>
    <row r="39" spans="1:10" ht="15.5" thickTop="1" thickBot="1" x14ac:dyDescent="0.4">
      <c r="A39" s="3" t="s">
        <v>2790</v>
      </c>
      <c r="B39" s="370"/>
      <c r="C39" s="254">
        <f>SUM(C35:C38)</f>
        <v>0</v>
      </c>
      <c r="D39" s="255"/>
      <c r="E39" s="254">
        <f>SUM(E35:E38)</f>
        <v>0</v>
      </c>
      <c r="F39" s="254"/>
    </row>
    <row r="40" spans="1:10" x14ac:dyDescent="0.35">
      <c r="B40" s="370"/>
      <c r="C40" s="255"/>
      <c r="D40" s="255"/>
      <c r="E40" s="254"/>
      <c r="F40" s="254"/>
      <c r="H40" s="453" t="s">
        <v>3398</v>
      </c>
      <c r="I40" s="454" t="s">
        <v>3398</v>
      </c>
    </row>
    <row r="41" spans="1:10" ht="15" thickBot="1" x14ac:dyDescent="0.4">
      <c r="A41" s="3" t="s">
        <v>2791</v>
      </c>
      <c r="B41" s="371">
        <f>'Note names'!A26</f>
        <v>20</v>
      </c>
      <c r="C41" s="255"/>
      <c r="D41" s="258">
        <f>Funds!F25</f>
        <v>0</v>
      </c>
      <c r="E41" s="254"/>
      <c r="F41" s="258">
        <f>Funds!F55</f>
        <v>0</v>
      </c>
      <c r="H41" s="455">
        <f>Refs!B7</f>
        <v>2024</v>
      </c>
      <c r="I41" s="458">
        <f>Refs!B8</f>
        <v>2023</v>
      </c>
    </row>
    <row r="42" spans="1:10" ht="15" thickBot="1" x14ac:dyDescent="0.4">
      <c r="A42" s="3" t="s">
        <v>2792</v>
      </c>
      <c r="C42" s="255"/>
      <c r="D42" s="263">
        <f>C39+D41</f>
        <v>0</v>
      </c>
      <c r="E42" s="254"/>
      <c r="F42" s="263">
        <f>E39+F41</f>
        <v>0</v>
      </c>
      <c r="H42" s="456">
        <f>D31+D42</f>
        <v>0</v>
      </c>
      <c r="I42" s="457">
        <f>F31+F42</f>
        <v>0</v>
      </c>
    </row>
    <row r="43" spans="1:10" ht="15" thickTop="1" x14ac:dyDescent="0.35"/>
    <row r="45" spans="1:10" x14ac:dyDescent="0.35">
      <c r="A45" t="s">
        <v>2793</v>
      </c>
      <c r="C45" s="144"/>
      <c r="D45" s="144"/>
    </row>
    <row r="46" spans="1:10" x14ac:dyDescent="0.35">
      <c r="A46" t="s">
        <v>2794</v>
      </c>
      <c r="C46" s="144"/>
      <c r="D46" s="1"/>
      <c r="E46" s="1"/>
    </row>
    <row r="47" spans="1:10" x14ac:dyDescent="0.35">
      <c r="A47" t="s">
        <v>2795</v>
      </c>
      <c r="C47" s="144"/>
    </row>
    <row r="50" spans="1:4" x14ac:dyDescent="0.35">
      <c r="A50" t="s">
        <v>3419</v>
      </c>
    </row>
    <row r="51" spans="1:4" x14ac:dyDescent="0.35">
      <c r="C51" s="60"/>
      <c r="D51" s="1"/>
    </row>
  </sheetData>
  <mergeCells count="2">
    <mergeCell ref="A1:C1"/>
    <mergeCell ref="A2:C2"/>
  </mergeCells>
  <hyperlinks>
    <hyperlink ref="B9" location="'Intangible fixed assets'!A1" display="'Intangible fixed assets'!A1" xr:uid="{4E17933A-414C-45AA-98E4-AC8924162C3A}"/>
    <hyperlink ref="B10" location="'Tangible fixed assets'!A1" display="'Tangible fixed assets'!A1" xr:uid="{B19A884A-E16E-4478-A47A-36D176DAA6DC}"/>
    <hyperlink ref="B11" location="'Current Assets - investments'!A1" display="'Current Assets - investments'!A1" xr:uid="{BB127E75-598D-42EA-9426-26F1158662DA}"/>
    <hyperlink ref="B14" location="'Stock &amp; Debtors'!A1" display="'Stock &amp; Debtors'!A1" xr:uid="{2F951F67-2F87-4F97-8A9D-EB2F78E792B7}"/>
    <hyperlink ref="B15" location="'Stock &amp; Debtors'!A1" display="'Stock &amp; Debtors'!A1" xr:uid="{EB5FFEB2-69DC-4A77-9021-93216BA80BC0}"/>
    <hyperlink ref="B20" location="'Creditors less than 1 year'!A1" display="'Creditors less than 1 year'!A1" xr:uid="{CFE4F2EC-7D72-401A-AE04-C3E120429273}"/>
    <hyperlink ref="B25" location="'Creditors more than 1 year'!A1" display="'Creditors more than 1 year'!A1" xr:uid="{F724C3C2-97E6-4A32-8AE2-15631C27C393}"/>
    <hyperlink ref="B29" location="'Pension &amp; similar obligations'!A1" display="'Pension &amp; similar obligations'!A1" xr:uid="{3CF4BA31-B753-4937-944A-919FB3C19196}"/>
    <hyperlink ref="B35" location="Funds!A1" display="Funds!A1" xr:uid="{2CFBE41E-26D5-4EB6-9089-39224A290F6D}"/>
    <hyperlink ref="B36" location="Funds!A1" display="Funds!A1" xr:uid="{CA839D97-EB5D-475A-88E5-71B017365A8A}"/>
    <hyperlink ref="B37" location="Funds!A1" display="Funds!A1" xr:uid="{84C0FB32-75A2-4153-B08B-A02FDFFE73D2}"/>
    <hyperlink ref="B38" location="Funds!A1" display="Funds!A1" xr:uid="{86500560-73D1-4B49-BB32-964A9AA6D02D}"/>
    <hyperlink ref="B41" location="Funds!A1" display="Funds!A1" xr:uid="{5FB84703-4047-43E6-AB39-0DB5634E0BCB}"/>
  </hyperlinks>
  <pageMargins left="0.70866141732283472" right="0.70866141732283472" top="0.74803149606299213" bottom="0.74803149606299213" header="0.31496062992125984" footer="0.31496062992125984"/>
  <pageSetup scale="60" orientation="portrait" r:id="rId1"/>
  <headerFooter>
    <oddHeader>&amp;L&amp;"Calibri"&amp;10&amp;K000000 OFFICIAL-SENSITIVE&amp;1#_x000D_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552-6EE8-4CD6-8A82-6C5FE5A3EDE9}">
  <sheetPr>
    <tabColor rgb="FF92D050"/>
  </sheetPr>
  <dimension ref="A1:E22"/>
  <sheetViews>
    <sheetView zoomScaleNormal="100" workbookViewId="0">
      <selection activeCell="A3" sqref="A3"/>
    </sheetView>
  </sheetViews>
  <sheetFormatPr defaultRowHeight="14.5" x14ac:dyDescent="0.35"/>
  <cols>
    <col min="1" max="1" width="51.1796875" customWidth="1"/>
    <col min="2" max="2" width="9" style="2"/>
    <col min="3" max="3" width="12.54296875" style="67" customWidth="1"/>
    <col min="4" max="4" width="2.1796875" customWidth="1"/>
    <col min="5" max="5" width="12.54296875" style="2" customWidth="1"/>
  </cols>
  <sheetData>
    <row r="1" spans="1:5" x14ac:dyDescent="0.35">
      <c r="A1" s="4" t="str">
        <f>IF(Refs!B13="","",Refs!B13)</f>
        <v/>
      </c>
    </row>
    <row r="2" spans="1:5" x14ac:dyDescent="0.35">
      <c r="A2" s="4" t="s">
        <v>3413</v>
      </c>
    </row>
    <row r="3" spans="1:5" x14ac:dyDescent="0.35">
      <c r="A3" s="61"/>
    </row>
    <row r="4" spans="1:5" x14ac:dyDescent="0.35">
      <c r="C4" s="4">
        <f>Refs!B7</f>
        <v>2024</v>
      </c>
      <c r="D4" s="2"/>
      <c r="E4" s="2">
        <f>Refs!B8</f>
        <v>2023</v>
      </c>
    </row>
    <row r="5" spans="1:5" x14ac:dyDescent="0.35">
      <c r="B5" s="4" t="s">
        <v>2773</v>
      </c>
      <c r="C5" s="140" t="s">
        <v>2812</v>
      </c>
      <c r="D5" s="4"/>
      <c r="E5" s="198" t="s">
        <v>2812</v>
      </c>
    </row>
    <row r="6" spans="1:5" x14ac:dyDescent="0.35">
      <c r="A6" s="3" t="s">
        <v>2813</v>
      </c>
      <c r="B6" s="370"/>
      <c r="C6" s="79"/>
      <c r="E6" s="80"/>
    </row>
    <row r="7" spans="1:5" x14ac:dyDescent="0.35">
      <c r="B7" s="370"/>
      <c r="C7" s="79"/>
      <c r="E7" s="80"/>
    </row>
    <row r="8" spans="1:5" x14ac:dyDescent="0.35">
      <c r="A8" t="s">
        <v>2814</v>
      </c>
      <c r="B8" s="371">
        <f>'Note names'!A30</f>
        <v>24</v>
      </c>
      <c r="C8" s="280">
        <f>'Cashflow notes'!B19</f>
        <v>0</v>
      </c>
      <c r="D8" s="254"/>
      <c r="E8" s="281">
        <f>'Cashflow notes'!D19</f>
        <v>0</v>
      </c>
    </row>
    <row r="9" spans="1:5" x14ac:dyDescent="0.35">
      <c r="B9" s="370"/>
      <c r="C9" s="280"/>
      <c r="D9" s="254"/>
      <c r="E9" s="281"/>
    </row>
    <row r="10" spans="1:5" x14ac:dyDescent="0.35">
      <c r="A10" s="3" t="s">
        <v>40</v>
      </c>
      <c r="B10" s="371">
        <f>'Note names'!A32</f>
        <v>26</v>
      </c>
      <c r="C10" s="280">
        <f>'Cashflow notes'!B46</f>
        <v>0</v>
      </c>
      <c r="D10" s="254"/>
      <c r="E10" s="281">
        <f>'Cashflow notes'!D46</f>
        <v>0</v>
      </c>
    </row>
    <row r="11" spans="1:5" x14ac:dyDescent="0.35">
      <c r="B11" s="370"/>
      <c r="C11" s="281"/>
      <c r="D11" s="254"/>
      <c r="E11" s="281"/>
    </row>
    <row r="12" spans="1:5" x14ac:dyDescent="0.35">
      <c r="A12" s="3" t="s">
        <v>3426</v>
      </c>
      <c r="B12" s="370">
        <v>25</v>
      </c>
      <c r="C12" s="281"/>
      <c r="D12" s="254"/>
      <c r="E12" s="281"/>
    </row>
    <row r="13" spans="1:5" x14ac:dyDescent="0.35">
      <c r="B13" s="370"/>
      <c r="C13" s="281"/>
      <c r="D13" s="254"/>
      <c r="E13" s="281"/>
    </row>
    <row r="14" spans="1:5" x14ac:dyDescent="0.35">
      <c r="A14" s="3" t="s">
        <v>2815</v>
      </c>
      <c r="B14" s="370"/>
      <c r="C14" s="281">
        <f>C8+C10</f>
        <v>0</v>
      </c>
      <c r="D14" s="254"/>
      <c r="E14" s="281">
        <f>E8+E10</f>
        <v>0</v>
      </c>
    </row>
    <row r="15" spans="1:5" x14ac:dyDescent="0.35">
      <c r="B15" s="370"/>
      <c r="C15" s="280"/>
      <c r="D15" s="254"/>
      <c r="E15" s="281"/>
    </row>
    <row r="16" spans="1:5" x14ac:dyDescent="0.35">
      <c r="A16" t="s">
        <v>2816</v>
      </c>
      <c r="B16" s="371">
        <f>'Note names'!A33</f>
        <v>27</v>
      </c>
      <c r="C16" s="281">
        <f>'Cashflow notes'!D55</f>
        <v>0</v>
      </c>
      <c r="D16" s="254"/>
      <c r="E16" s="380"/>
    </row>
    <row r="17" spans="1:5" ht="15" thickBot="1" x14ac:dyDescent="0.4">
      <c r="B17" s="370"/>
      <c r="C17" s="282"/>
      <c r="D17" s="254"/>
      <c r="E17" s="280"/>
    </row>
    <row r="18" spans="1:5" ht="15.5" thickTop="1" thickBot="1" x14ac:dyDescent="0.4">
      <c r="A18" s="3" t="s">
        <v>2817</v>
      </c>
      <c r="B18" s="370">
        <f>'Note names'!A34</f>
        <v>28</v>
      </c>
      <c r="C18" s="283">
        <f>C14+C16</f>
        <v>0</v>
      </c>
      <c r="D18" s="281"/>
      <c r="E18" s="283">
        <f>E14+E16</f>
        <v>0</v>
      </c>
    </row>
    <row r="19" spans="1:5" ht="15" thickTop="1" x14ac:dyDescent="0.35">
      <c r="B19" s="253"/>
    </row>
    <row r="22" spans="1:5" x14ac:dyDescent="0.35">
      <c r="A22" t="s">
        <v>3427</v>
      </c>
    </row>
  </sheetData>
  <hyperlinks>
    <hyperlink ref="B8" location="'Cashflow notes'!A1" display="'Cashflow notes'!A1" xr:uid="{372FD2A8-F892-45CA-9AF7-18EEC3A145DA}"/>
    <hyperlink ref="B10" location="'Cashflow notes'!A1" display="'Cashflow notes'!A1" xr:uid="{E85180BD-CB57-4643-8F65-3499E213FE73}"/>
    <hyperlink ref="B16" location="'Cashflow notes'!A1" display="'Cashflow notes'!A1" xr:uid="{77C569AD-B644-4E59-A080-5CC3BB195544}"/>
  </hyperlinks>
  <pageMargins left="0.7" right="0.7" top="0.75" bottom="0.75" header="0.3" footer="0.3"/>
  <pageSetup paperSize="9" scale="90" orientation="portrait" r:id="rId1"/>
  <headerFooter>
    <oddHeader>&amp;L&amp;"Calibri"&amp;10&amp;K000000 OFFICIAL-SENSITIVE&amp;1#_x000D_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A31AF-5DA1-49DB-B592-F9E832872864}">
  <sheetPr>
    <tabColor rgb="FF92D050"/>
  </sheetPr>
  <dimension ref="A1:H11"/>
  <sheetViews>
    <sheetView zoomScaleNormal="100" workbookViewId="0">
      <selection activeCell="A2" sqref="A2"/>
    </sheetView>
  </sheetViews>
  <sheetFormatPr defaultRowHeight="14.5" outlineLevelCol="1" x14ac:dyDescent="0.35"/>
  <cols>
    <col min="1" max="1" width="21.1796875" customWidth="1"/>
    <col min="2" max="4" width="12.54296875" customWidth="1"/>
    <col min="5" max="5" width="12.54296875" style="81" hidden="1" customWidth="1" outlineLevel="1"/>
    <col min="6" max="6" width="12.54296875" customWidth="1" collapsed="1"/>
    <col min="7" max="7" width="2.81640625" customWidth="1"/>
    <col min="8" max="8" width="12.54296875" customWidth="1"/>
    <col min="9" max="9" width="8" customWidth="1"/>
  </cols>
  <sheetData>
    <row r="1" spans="1:8" x14ac:dyDescent="0.35">
      <c r="A1" s="367" t="str">
        <f>'Note names'!A7&amp;" Donations and capital grants"</f>
        <v>3 Donations and capital grants</v>
      </c>
      <c r="B1" s="83"/>
      <c r="C1" s="83"/>
      <c r="D1" s="83"/>
      <c r="E1" s="84"/>
      <c r="F1" s="83"/>
      <c r="G1" s="83"/>
      <c r="H1" s="83"/>
    </row>
    <row r="2" spans="1:8" x14ac:dyDescent="0.35">
      <c r="A2" s="7"/>
      <c r="B2" s="83"/>
      <c r="C2" s="83"/>
      <c r="D2" s="83"/>
      <c r="E2" s="84"/>
      <c r="F2" s="83"/>
      <c r="G2" s="83"/>
      <c r="H2" s="83"/>
    </row>
    <row r="3" spans="1:8" x14ac:dyDescent="0.35">
      <c r="A3" s="85"/>
      <c r="B3" s="82"/>
      <c r="C3" s="85"/>
      <c r="D3" s="86"/>
      <c r="E3" s="87"/>
      <c r="F3" s="55"/>
      <c r="G3" s="55"/>
      <c r="H3" s="55"/>
    </row>
    <row r="4" spans="1:8" ht="39" x14ac:dyDescent="0.35">
      <c r="A4" s="476"/>
      <c r="B4" s="149" t="s">
        <v>1538</v>
      </c>
      <c r="C4" s="149" t="s">
        <v>1524</v>
      </c>
      <c r="D4" s="149" t="s">
        <v>1867</v>
      </c>
      <c r="E4" s="89" t="s">
        <v>2796</v>
      </c>
      <c r="F4" s="149" t="str">
        <f>"Total "&amp;Refs!C7</f>
        <v>Total 2023/24</v>
      </c>
      <c r="G4" s="149"/>
      <c r="H4" s="475" t="str">
        <f>"Total "&amp;Refs!C8</f>
        <v>Total 2022/23</v>
      </c>
    </row>
    <row r="5" spans="1:8" x14ac:dyDescent="0.35">
      <c r="A5" s="476"/>
      <c r="B5" s="149"/>
      <c r="C5" s="149"/>
      <c r="D5" s="149"/>
      <c r="E5" s="58"/>
      <c r="F5" s="149"/>
      <c r="G5" s="149"/>
      <c r="H5" s="475"/>
    </row>
    <row r="6" spans="1:8" x14ac:dyDescent="0.35">
      <c r="A6" s="42"/>
      <c r="B6" s="200">
        <v>0</v>
      </c>
      <c r="C6" s="200">
        <v>0</v>
      </c>
      <c r="D6" s="200">
        <v>0</v>
      </c>
      <c r="E6" s="200">
        <v>0</v>
      </c>
      <c r="F6" s="200">
        <v>0</v>
      </c>
      <c r="G6" s="149"/>
      <c r="H6" s="201">
        <v>0</v>
      </c>
    </row>
    <row r="7" spans="1:8" x14ac:dyDescent="0.35">
      <c r="A7" s="48" t="s">
        <v>1737</v>
      </c>
      <c r="B7" s="276">
        <f>-SUMIFS(Mapping!$A:$A,Mapping!$K:$K,B$4,Mapping!$M:$M,$A7)</f>
        <v>0</v>
      </c>
      <c r="C7" s="276">
        <f>-SUMIFS(Mapping!$A:$A,Mapping!$K:$K,C$4,Mapping!$M:$M,$A7)</f>
        <v>0</v>
      </c>
      <c r="D7" s="276">
        <f>-SUMIFS(Mapping!$A:$A,Mapping!$K:$K,D$4,Mapping!$M:$M,$A7)</f>
        <v>0</v>
      </c>
      <c r="E7" s="276"/>
      <c r="F7" s="284">
        <f>SUM(B7:D7)</f>
        <v>0</v>
      </c>
      <c r="G7" s="285"/>
      <c r="H7" s="284">
        <f>-SUMIFS(Mapping!$B:$B,Mapping!$M:$M,$A7)</f>
        <v>0</v>
      </c>
    </row>
    <row r="8" spans="1:8" x14ac:dyDescent="0.35">
      <c r="A8" s="48" t="s">
        <v>1836</v>
      </c>
      <c r="B8" s="276">
        <f>-SUMIFS(Mapping!$A:$A,Mapping!$K:$K,B$4,Mapping!$M:$M,$A8)</f>
        <v>0</v>
      </c>
      <c r="C8" s="276">
        <f>-SUMIFS(Mapping!$A:$A,Mapping!$K:$K,C$4,Mapping!$M:$M,$A8)</f>
        <v>0</v>
      </c>
      <c r="D8" s="276">
        <f>-SUMIFS(Mapping!$A:$A,Mapping!$K:$K,D$4,Mapping!$M:$M,$A8)</f>
        <v>0</v>
      </c>
      <c r="E8" s="276"/>
      <c r="F8" s="284">
        <f>SUM(B8:D8)</f>
        <v>0</v>
      </c>
      <c r="G8" s="285"/>
      <c r="H8" s="284">
        <f>-SUMIFS(Mapping!$B:$B,Mapping!$M:$M,$A8)</f>
        <v>0</v>
      </c>
    </row>
    <row r="9" spans="1:8" ht="15" thickBot="1" x14ac:dyDescent="0.4">
      <c r="A9" s="48" t="s">
        <v>1856</v>
      </c>
      <c r="B9" s="276">
        <f>-SUMIFS(Mapping!$A:$A,Mapping!$K:$K,B$4,Mapping!$M:$M,$A9)</f>
        <v>0</v>
      </c>
      <c r="C9" s="276">
        <f>-SUMIFS(Mapping!$A:$A,Mapping!$K:$K,C$4,Mapping!$M:$M,$A9)</f>
        <v>0</v>
      </c>
      <c r="D9" s="276">
        <f>-SUMIFS(Mapping!$A:$A,Mapping!$K:$K,D$4,Mapping!$M:$M,$A9)</f>
        <v>0</v>
      </c>
      <c r="E9" s="276"/>
      <c r="F9" s="284">
        <f>SUM(B9:D9)</f>
        <v>0</v>
      </c>
      <c r="G9" s="285"/>
      <c r="H9" s="284">
        <f>-SUMIFS(Mapping!$B:$B,Mapping!$M:$M,$A9)</f>
        <v>0</v>
      </c>
    </row>
    <row r="10" spans="1:8" ht="15" thickBot="1" x14ac:dyDescent="0.4">
      <c r="A10" s="88" t="str">
        <f>"Total "&amp;Refs!C7</f>
        <v>Total 2023/24</v>
      </c>
      <c r="B10" s="286">
        <f>SUM(B7:B9)</f>
        <v>0</v>
      </c>
      <c r="C10" s="286">
        <f>SUM(C7:C9)</f>
        <v>0</v>
      </c>
      <c r="D10" s="286">
        <f>SUM(D7:D9)</f>
        <v>0</v>
      </c>
      <c r="E10" s="286">
        <f>SUM(E7:E9)</f>
        <v>0</v>
      </c>
      <c r="F10" s="286">
        <f>SUM(F7:F9)</f>
        <v>0</v>
      </c>
      <c r="G10" s="284"/>
      <c r="H10" s="286">
        <f>SUM(H7:H9)</f>
        <v>0</v>
      </c>
    </row>
    <row r="11" spans="1:8" ht="15" thickTop="1" x14ac:dyDescent="0.35">
      <c r="F11" s="1"/>
    </row>
  </sheetData>
  <mergeCells count="2">
    <mergeCell ref="H4:H5"/>
    <mergeCell ref="A4:A5"/>
  </mergeCells>
  <hyperlinks>
    <hyperlink ref="A1" location="'Note names'!A1" display="'Note names'!A1" xr:uid="{F383E857-8C8F-4EDA-855F-291A67C35A4F}"/>
  </hyperlinks>
  <pageMargins left="0.7" right="0.7" top="0.75" bottom="0.75" header="0.3" footer="0.3"/>
  <pageSetup scale="74" orientation="portrait" r:id="rId1"/>
  <headerFooter>
    <oddHeader>&amp;L&amp;"Calibri"&amp;10&amp;K000000 OFFICIAL-SENSITIVE&amp;1#_x000D_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1978-AD1D-4651-8578-FE9D9AEED126}">
  <sheetPr>
    <tabColor rgb="FF92D050"/>
    <pageSetUpPr fitToPage="1"/>
  </sheetPr>
  <dimension ref="A1:F36"/>
  <sheetViews>
    <sheetView zoomScaleNormal="100" workbookViewId="0">
      <selection activeCell="A2" sqref="A2"/>
    </sheetView>
  </sheetViews>
  <sheetFormatPr defaultRowHeight="14.5" x14ac:dyDescent="0.35"/>
  <cols>
    <col min="1" max="1" width="58" bestFit="1" customWidth="1"/>
    <col min="2" max="4" width="12.54296875" style="64" customWidth="1"/>
    <col min="5" max="5" width="2.1796875" style="64" customWidth="1"/>
    <col min="6" max="6" width="12.54296875" style="64" customWidth="1"/>
  </cols>
  <sheetData>
    <row r="1" spans="1:6" x14ac:dyDescent="0.35">
      <c r="A1" s="367" t="str">
        <f>'Note names'!A8&amp;" Funding for the academy trust’s charitable activities"</f>
        <v>4 Funding for the academy trust’s charitable activities</v>
      </c>
    </row>
    <row r="2" spans="1:6" x14ac:dyDescent="0.35">
      <c r="A2" s="7"/>
    </row>
    <row r="3" spans="1:6" x14ac:dyDescent="0.35">
      <c r="A3" s="46"/>
      <c r="B3" s="202"/>
      <c r="C3" s="202"/>
      <c r="D3" s="203" t="str">
        <f>Refs!C7</f>
        <v>2023/24</v>
      </c>
      <c r="E3" s="203"/>
      <c r="F3" s="205" t="str">
        <f>Refs!C8</f>
        <v>2022/23</v>
      </c>
    </row>
    <row r="4" spans="1:6" x14ac:dyDescent="0.35">
      <c r="A4" s="43"/>
      <c r="C4" s="202"/>
      <c r="D4" s="203"/>
      <c r="E4" s="203"/>
      <c r="F4" s="205"/>
    </row>
    <row r="5" spans="1:6" ht="26.5" x14ac:dyDescent="0.35">
      <c r="A5" s="25"/>
      <c r="B5" s="203" t="s">
        <v>1538</v>
      </c>
      <c r="C5" s="203" t="s">
        <v>1554</v>
      </c>
      <c r="D5" s="203" t="s">
        <v>2799</v>
      </c>
      <c r="E5" s="203"/>
      <c r="F5" s="477" t="s">
        <v>2799</v>
      </c>
    </row>
    <row r="6" spans="1:6" x14ac:dyDescent="0.35">
      <c r="A6" s="25"/>
      <c r="B6" s="203"/>
      <c r="C6" s="203"/>
      <c r="D6" s="203"/>
      <c r="E6" s="203"/>
      <c r="F6" s="477"/>
    </row>
    <row r="7" spans="1:6" x14ac:dyDescent="0.35">
      <c r="A7" s="43"/>
      <c r="B7" s="204">
        <v>0</v>
      </c>
      <c r="C7" s="204">
        <v>0</v>
      </c>
      <c r="D7" s="204">
        <v>0</v>
      </c>
      <c r="E7" s="203"/>
      <c r="F7" s="206">
        <v>0</v>
      </c>
    </row>
    <row r="8" spans="1:6" x14ac:dyDescent="0.35">
      <c r="A8" s="43" t="s">
        <v>2818</v>
      </c>
      <c r="B8" s="65"/>
      <c r="C8" s="65"/>
      <c r="D8" s="65"/>
      <c r="E8" s="62"/>
      <c r="F8" s="62"/>
    </row>
    <row r="9" spans="1:6" x14ac:dyDescent="0.35">
      <c r="A9" s="409" t="s">
        <v>1523</v>
      </c>
      <c r="B9" s="276">
        <f>-SUMIFS(Mapping!$A:$A,Mapping!$K:$K,B$5,Mapping!$M:$M,$A9)</f>
        <v>0</v>
      </c>
      <c r="C9" s="276">
        <f>-SUMIFS(Mapping!$A:$A,Mapping!$K:$K,C$5,Mapping!$M:$M,$A9)</f>
        <v>0</v>
      </c>
      <c r="D9" s="276">
        <f t="shared" ref="D9:D14" si="0">B9+C9</f>
        <v>0</v>
      </c>
      <c r="E9" s="287"/>
      <c r="F9" s="276">
        <f>-SUMIFS(Mapping!$B:$B,Mapping!$M:$M,$A9)</f>
        <v>0</v>
      </c>
    </row>
    <row r="10" spans="1:6" x14ac:dyDescent="0.35">
      <c r="A10" s="409" t="s">
        <v>1568</v>
      </c>
      <c r="B10" s="276">
        <f>-SUMIFS(Mapping!$A:$A,Mapping!$K:$K,B$5,Mapping!$M:$M,$A10)</f>
        <v>0</v>
      </c>
      <c r="C10" s="276">
        <f>-SUMIFS(Mapping!$A:$A,Mapping!$K:$K,C$5,Mapping!$M:$M,$A10)</f>
        <v>0</v>
      </c>
      <c r="D10" s="276">
        <f t="shared" si="0"/>
        <v>0</v>
      </c>
      <c r="E10" s="287"/>
      <c r="F10" s="276">
        <f>-SUMIFS(Mapping!$B:$B,Mapping!$M:$M,$A10)</f>
        <v>0</v>
      </c>
    </row>
    <row r="11" spans="1:6" x14ac:dyDescent="0.35">
      <c r="A11" s="409" t="s">
        <v>2941</v>
      </c>
      <c r="B11" s="276">
        <f>-SUMIFS(Mapping!$A:$A,Mapping!$K:$K,B$5,Mapping!$M:$M,$A11)</f>
        <v>0</v>
      </c>
      <c r="C11" s="276">
        <f>-SUMIFS(Mapping!$A:$A,Mapping!$K:$K,C$5,Mapping!$M:$M,$A11)</f>
        <v>0</v>
      </c>
      <c r="D11" s="276">
        <f t="shared" si="0"/>
        <v>0</v>
      </c>
      <c r="E11" s="288"/>
      <c r="F11" s="276">
        <f>-SUMIFS(Mapping!$B:$B,Mapping!$M:$M,$A11)</f>
        <v>0</v>
      </c>
    </row>
    <row r="12" spans="1:6" x14ac:dyDescent="0.35">
      <c r="A12" s="409" t="s">
        <v>1577</v>
      </c>
      <c r="B12" s="276">
        <f>-SUMIFS(Mapping!$A:$A,Mapping!$K:$K,B$5,Mapping!$M:$M,$A12)</f>
        <v>0</v>
      </c>
      <c r="C12" s="276">
        <f>-SUMIFS(Mapping!$A:$A,Mapping!$K:$K,C$5,Mapping!$M:$M,$A12)</f>
        <v>0</v>
      </c>
      <c r="D12" s="276">
        <f t="shared" si="0"/>
        <v>0</v>
      </c>
      <c r="E12" s="288"/>
      <c r="F12" s="276">
        <f>-SUMIFS(Mapping!$B:$B,Mapping!$M:$M,$A12)</f>
        <v>0</v>
      </c>
    </row>
    <row r="13" spans="1:6" x14ac:dyDescent="0.35">
      <c r="A13" s="409" t="s">
        <v>3153</v>
      </c>
      <c r="B13" s="276">
        <f>-SUMIFS(Mapping!$A:$A,Mapping!$K:$K,B$5,Mapping!$M:$M,$A13)</f>
        <v>0</v>
      </c>
      <c r="C13" s="276">
        <f>-SUMIFS(Mapping!$A:$A,Mapping!$K:$K,C$5,Mapping!$M:$M,$A13)</f>
        <v>0</v>
      </c>
      <c r="D13" s="276">
        <f t="shared" si="0"/>
        <v>0</v>
      </c>
      <c r="E13" s="288"/>
      <c r="F13" s="276">
        <f>-SUMIFS(Mapping!$B:$B,Mapping!$M:$M,$A13)</f>
        <v>0</v>
      </c>
    </row>
    <row r="14" spans="1:6" ht="15" thickBot="1" x14ac:dyDescent="0.4">
      <c r="A14" s="409" t="s">
        <v>1621</v>
      </c>
      <c r="B14" s="276">
        <f>-SUMIFS(Mapping!$A:$A,Mapping!$K:$K,B$5,Mapping!$M:$M,$A14)</f>
        <v>0</v>
      </c>
      <c r="C14" s="276">
        <f>-SUMIFS(Mapping!$A:$A,Mapping!$K:$K,C$5,Mapping!$M:$M,$A14)</f>
        <v>0</v>
      </c>
      <c r="D14" s="276">
        <f t="shared" si="0"/>
        <v>0</v>
      </c>
      <c r="E14" s="288"/>
      <c r="F14" s="276">
        <f>-SUMIFS(Mapping!$B:$B,Mapping!$M:$M,$A14)</f>
        <v>0</v>
      </c>
    </row>
    <row r="15" spans="1:6" ht="15" thickBot="1" x14ac:dyDescent="0.4">
      <c r="B15" s="289">
        <f>SUM(B9:B14)</f>
        <v>0</v>
      </c>
      <c r="C15" s="289">
        <f>SUM(C9:C14)</f>
        <v>0</v>
      </c>
      <c r="D15" s="289">
        <f>SUM(D9:D14)</f>
        <v>0</v>
      </c>
      <c r="E15" s="287"/>
      <c r="F15" s="289">
        <f>SUM(F9:F14)</f>
        <v>0</v>
      </c>
    </row>
    <row r="16" spans="1:6" x14ac:dyDescent="0.35">
      <c r="B16" s="290"/>
      <c r="C16" s="290"/>
      <c r="D16" s="290"/>
      <c r="E16" s="287"/>
      <c r="F16" s="276"/>
    </row>
    <row r="17" spans="1:6" x14ac:dyDescent="0.35">
      <c r="A17" s="3" t="s">
        <v>2819</v>
      </c>
      <c r="B17" s="290"/>
      <c r="C17" s="290"/>
      <c r="D17" s="290"/>
      <c r="E17" s="287"/>
      <c r="F17" s="276"/>
    </row>
    <row r="18" spans="1:6" x14ac:dyDescent="0.35">
      <c r="A18" s="409" t="s">
        <v>3154</v>
      </c>
      <c r="B18" s="276">
        <f>-SUMIFS(Mapping!$A:$A,Mapping!$K:$K,B$5,Mapping!$M:$M,$A18)</f>
        <v>0</v>
      </c>
      <c r="C18" s="276">
        <f>-SUMIFS(Mapping!$A:$A,Mapping!$K:$K,C$5,Mapping!$M:$M,$A18)</f>
        <v>0</v>
      </c>
      <c r="D18" s="276">
        <f>B18+C18</f>
        <v>0</v>
      </c>
      <c r="E18" s="287"/>
      <c r="F18" s="276">
        <f>-SUMIFS(Mapping!$B:$B,Mapping!$M:$M,$A18)</f>
        <v>0</v>
      </c>
    </row>
    <row r="19" spans="1:6" x14ac:dyDescent="0.35">
      <c r="A19" s="409" t="s">
        <v>3379</v>
      </c>
      <c r="B19" s="276">
        <f>-SUMIFS(Mapping!$A:$A,Mapping!$K:$K,B$5,Mapping!$M:$M,$A19)</f>
        <v>0</v>
      </c>
      <c r="C19" s="276">
        <f>-SUMIFS(Mapping!$A:$A,Mapping!$K:$K,C$5,Mapping!$M:$M,$A19)</f>
        <v>0</v>
      </c>
      <c r="D19" s="276">
        <f>B19+C19</f>
        <v>0</v>
      </c>
      <c r="E19" s="287"/>
      <c r="F19" s="276">
        <f>-SUMIFS(Mapping!$B:$B,Mapping!$M:$M,$A19)</f>
        <v>0</v>
      </c>
    </row>
    <row r="20" spans="1:6" ht="15" thickBot="1" x14ac:dyDescent="0.4">
      <c r="A20" s="409" t="s">
        <v>3335</v>
      </c>
      <c r="B20" s="276">
        <f>-SUMIFS(Mapping!$A:$A,Mapping!$K:$K,B$5,Mapping!$M:$M,$A20)</f>
        <v>0</v>
      </c>
      <c r="C20" s="276">
        <f>-SUMIFS(Mapping!$A:$A,Mapping!$K:$K,C$5,Mapping!$M:$M,$A20)</f>
        <v>0</v>
      </c>
      <c r="D20" s="276">
        <f>B20+C20</f>
        <v>0</v>
      </c>
      <c r="E20" s="287"/>
      <c r="F20" s="276">
        <f>-SUMIFS(Mapping!$B:$B,Mapping!$M:$M,$A20)</f>
        <v>0</v>
      </c>
    </row>
    <row r="21" spans="1:6" ht="15" thickBot="1" x14ac:dyDescent="0.4">
      <c r="B21" s="291">
        <f>SUM(B18:B20)</f>
        <v>0</v>
      </c>
      <c r="C21" s="291">
        <f>SUM(C18:C20)</f>
        <v>0</v>
      </c>
      <c r="D21" s="291">
        <f>SUM(D18:D20)</f>
        <v>0</v>
      </c>
      <c r="E21" s="287"/>
      <c r="F21" s="291">
        <f>SUM(F18:F20)</f>
        <v>0</v>
      </c>
    </row>
    <row r="22" spans="1:6" x14ac:dyDescent="0.35">
      <c r="A22" s="3" t="s">
        <v>2820</v>
      </c>
      <c r="B22" s="291"/>
      <c r="C22" s="291"/>
      <c r="D22" s="291"/>
      <c r="E22" s="287"/>
      <c r="F22" s="291"/>
    </row>
    <row r="23" spans="1:6" x14ac:dyDescent="0.35">
      <c r="A23" s="409" t="s">
        <v>2821</v>
      </c>
      <c r="B23" s="276"/>
      <c r="C23" s="276"/>
      <c r="D23" s="276"/>
      <c r="E23" s="287"/>
      <c r="F23" s="276"/>
    </row>
    <row r="24" spans="1:6" ht="15" thickBot="1" x14ac:dyDescent="0.4">
      <c r="A24" s="409" t="s">
        <v>2822</v>
      </c>
      <c r="B24" s="276"/>
      <c r="C24" s="276"/>
      <c r="D24" s="276"/>
      <c r="E24" s="287"/>
      <c r="F24" s="276">
        <f>-SUMIFS(Mapping!$B:$B,Mapping!$M:$M,$A24)</f>
        <v>0</v>
      </c>
    </row>
    <row r="25" spans="1:6" ht="15" thickBot="1" x14ac:dyDescent="0.4">
      <c r="B25" s="289">
        <f>SUM(B23:B24)</f>
        <v>0</v>
      </c>
      <c r="C25" s="289">
        <f>SUM(C23:C24)</f>
        <v>0</v>
      </c>
      <c r="D25" s="289">
        <f>SUM(D23:D24)</f>
        <v>0</v>
      </c>
      <c r="E25" s="276"/>
      <c r="F25" s="289">
        <f>SUM(F23:F24)</f>
        <v>0</v>
      </c>
    </row>
    <row r="26" spans="1:6" x14ac:dyDescent="0.35">
      <c r="B26" s="276"/>
      <c r="C26" s="276"/>
      <c r="D26" s="276"/>
      <c r="E26" s="287"/>
      <c r="F26" s="276"/>
    </row>
    <row r="27" spans="1:6" x14ac:dyDescent="0.35">
      <c r="A27" s="3" t="s">
        <v>3135</v>
      </c>
      <c r="B27" s="276"/>
      <c r="C27" s="276"/>
      <c r="D27" s="276"/>
      <c r="E27" s="287"/>
      <c r="F27" s="276"/>
    </row>
    <row r="28" spans="1:6" x14ac:dyDescent="0.35">
      <c r="A28" s="408" t="s">
        <v>3138</v>
      </c>
      <c r="B28" s="276">
        <f>-SUMIFS(Mapping!$A:$A,Mapping!$K:$K,B$5,Mapping!$M:$M,$A28)</f>
        <v>0</v>
      </c>
      <c r="C28" s="276">
        <f>-SUMIFS(Mapping!$A:$A,Mapping!$K:$K,C$5,Mapping!$M:$M,$A28)</f>
        <v>0</v>
      </c>
      <c r="D28" s="276">
        <f t="shared" ref="D28:D29" si="1">B28+C28</f>
        <v>0</v>
      </c>
      <c r="E28" s="288"/>
      <c r="F28" s="276">
        <f>-SUMIFS(Mapping!$B:$B,Mapping!$M:$M,$A28)</f>
        <v>0</v>
      </c>
    </row>
    <row r="29" spans="1:6" ht="15" thickBot="1" x14ac:dyDescent="0.4">
      <c r="A29" s="409" t="s">
        <v>3139</v>
      </c>
      <c r="B29" s="276">
        <f>-SUMIFS(Mapping!$A:$A,Mapping!$K:$K,B$5,Mapping!$M:$M,$A29)</f>
        <v>0</v>
      </c>
      <c r="C29" s="276">
        <f>-SUMIFS(Mapping!$A:$A,Mapping!$K:$K,C$5,Mapping!$M:$M,$A29)</f>
        <v>0</v>
      </c>
      <c r="D29" s="276">
        <f t="shared" si="1"/>
        <v>0</v>
      </c>
      <c r="E29" s="288"/>
      <c r="F29" s="276">
        <f>-SUMIFS(Mapping!$B:$B,Mapping!$M:$M,$A29)</f>
        <v>0</v>
      </c>
    </row>
    <row r="30" spans="1:6" ht="15" thickBot="1" x14ac:dyDescent="0.4">
      <c r="B30" s="289">
        <f>SUM(B24:B29)</f>
        <v>0</v>
      </c>
      <c r="C30" s="289">
        <f>SUM(C24:C29)</f>
        <v>0</v>
      </c>
      <c r="D30" s="289">
        <f>SUM(D24:D29)</f>
        <v>0</v>
      </c>
      <c r="E30" s="287"/>
      <c r="F30" s="289">
        <f>SUM(F24:F29)</f>
        <v>0</v>
      </c>
    </row>
    <row r="31" spans="1:6" x14ac:dyDescent="0.35">
      <c r="B31" s="292"/>
      <c r="C31" s="292"/>
      <c r="D31" s="292"/>
      <c r="E31" s="292"/>
      <c r="F31" s="292"/>
    </row>
    <row r="32" spans="1:6" ht="15" thickBot="1" x14ac:dyDescent="0.4">
      <c r="A32" t="s">
        <v>1672</v>
      </c>
      <c r="B32" s="276">
        <f>-SUMIFS(Mapping!$A:$A,Mapping!$K:$K,B$5,Mapping!$M:$M,$A32)</f>
        <v>0</v>
      </c>
      <c r="C32" s="276">
        <f>-SUMIFS(Mapping!$A:$A,Mapping!$K:$K,C$5,Mapping!$M:$M,$A32)</f>
        <v>0</v>
      </c>
      <c r="D32" s="276">
        <f>B32+C32</f>
        <v>0</v>
      </c>
      <c r="E32" s="287"/>
      <c r="F32" s="276">
        <f>-SUMIFS(Mapping!$B:$B,Mapping!$M:$M,$A32)</f>
        <v>0</v>
      </c>
    </row>
    <row r="33" spans="1:6" ht="15.5" thickTop="1" thickBot="1" x14ac:dyDescent="0.4">
      <c r="B33" s="293">
        <f>B32+B21+B15</f>
        <v>0</v>
      </c>
      <c r="C33" s="293">
        <f>C32+C21+C15</f>
        <v>0</v>
      </c>
      <c r="D33" s="293">
        <f>D32+D21+D15</f>
        <v>0</v>
      </c>
      <c r="E33" s="287"/>
      <c r="F33" s="293">
        <f>F32</f>
        <v>0</v>
      </c>
    </row>
    <row r="34" spans="1:6" ht="15.5" thickTop="1" thickBot="1" x14ac:dyDescent="0.4">
      <c r="B34" s="292"/>
      <c r="C34" s="292"/>
      <c r="D34" s="294"/>
      <c r="E34" s="292"/>
      <c r="F34" s="292"/>
    </row>
    <row r="35" spans="1:6" ht="15.5" thickTop="1" thickBot="1" x14ac:dyDescent="0.4">
      <c r="A35" s="3" t="str">
        <f>"Total "&amp;Refs!C7</f>
        <v>Total 2023/24</v>
      </c>
      <c r="B35" s="295">
        <f>SUM(B33,B30,B25,B21,B15)</f>
        <v>0</v>
      </c>
      <c r="C35" s="295">
        <f>SUM(C33,C30,C25,C21,C15)</f>
        <v>0</v>
      </c>
      <c r="D35" s="295">
        <f>SUM(D33,D30,D25,D21,D15)</f>
        <v>0</v>
      </c>
      <c r="E35" s="296"/>
      <c r="F35" s="295">
        <f>SUM(F33,F30,F25,F21,F15)</f>
        <v>0</v>
      </c>
    </row>
    <row r="36" spans="1:6" ht="15" thickTop="1" x14ac:dyDescent="0.35">
      <c r="B36" s="92"/>
      <c r="C36" s="92"/>
      <c r="D36" s="92"/>
      <c r="E36" s="91"/>
      <c r="F36" s="92"/>
    </row>
  </sheetData>
  <mergeCells count="1">
    <mergeCell ref="F5:F6"/>
  </mergeCells>
  <hyperlinks>
    <hyperlink ref="A1" location="'Note names'!A1" display="'Note names'!A1" xr:uid="{ADD72DC5-1252-4CEC-9374-9B81DC02594F}"/>
  </hyperlinks>
  <pageMargins left="0.70866141732283472" right="0.70866141732283472" top="0.74803149606299213" bottom="0.74803149606299213" header="0.31496062992125984" footer="0.31496062992125984"/>
  <pageSetup scale="81" orientation="portrait" r:id="rId1"/>
  <headerFooter>
    <oddHeader>&amp;L&amp;"Calibri"&amp;10&amp;K000000 OFFICIAL-SENSITIVE&amp;1#_x000D_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BB6E7FFE1FD9F341B136A3B823131268" ma:contentTypeVersion="7" ma:contentTypeDescription="" ma:contentTypeScope="" ma:versionID="05c6bb3823cbaa6877222f853ef0631b">
  <xsd:schema xmlns:xsd="http://www.w3.org/2001/XMLSchema" xmlns:xs="http://www.w3.org/2001/XMLSchema" xmlns:p="http://schemas.microsoft.com/office/2006/metadata/properties" xmlns:ns2="8c566321-f672-4e06-a901-b5e72b4c4357" xmlns:ns3="ba2294b9-6d6a-4c9b-a125-9e4b98f52ed2" targetNamespace="http://schemas.microsoft.com/office/2006/metadata/properties" ma:root="true" ma:fieldsID="f4d4dd17b0979ad22b14752ff4826b94" ns2:_="" ns3:_="">
    <xsd:import namespace="8c566321-f672-4e06-a901-b5e72b4c4357"/>
    <xsd:import namespace="ba2294b9-6d6a-4c9b-a125-9e4b98f52ed2"/>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18a04d3-69ff-42e9-b6c7-25040960b1f0}" ma:internalName="TaxCatchAll" ma:showField="CatchAllData"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18a04d3-69ff-42e9-b6c7-25040960b1f0}" ma:internalName="TaxCatchAllLabel" ma:readOnly="true" ma:showField="CatchAllDataLabel"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default="1;#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default="2;#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3;#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i98b064926ea4fbe8f5b88c394ff652b xmlns="8c566321-f672-4e06-a901-b5e72b4c4357">
      <Terms xmlns="http://schemas.microsoft.com/office/infopath/2007/PartnerControls"/>
    </i98b064926ea4fbe8f5b88c394ff652b>
    <_dlc_DocId xmlns="ba2294b9-6d6a-4c9b-a125-9e4b98f52ed2">Q63W2F7J45JW-694216568-42463</_dlc_DocId>
    <_dlc_DocIdUrl xmlns="ba2294b9-6d6a-4c9b-a125-9e4b98f52ed2">
      <Url>https://educationgovuk.sharepoint.com/sites/lvedfe00007/_layouts/15/DocIdRedir.aspx?ID=Q63W2F7J45JW-694216568-42463</Url>
      <Description>Q63W2F7J45JW-694216568-42463</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ec07c698-60f5-424f-b9af-f4c59398b511" ContentTypeId="0x010100545E941595ED5448BA61900FDDAFF313" PreviousValue="false"/>
</file>

<file path=customXml/itemProps1.xml><?xml version="1.0" encoding="utf-8"?>
<ds:datastoreItem xmlns:ds="http://schemas.openxmlformats.org/officeDocument/2006/customXml" ds:itemID="{BBC245BE-2080-442C-B9EC-D6E0DA2CDC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ba2294b9-6d6a-4c9b-a125-9e4b98f52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09065C-A790-4017-8E25-4E50340964CF}">
  <ds:schemaRefs>
    <ds:schemaRef ds:uri="http://schemas.microsoft.com/sharepoint/v3/contenttype/forms"/>
  </ds:schemaRefs>
</ds:datastoreItem>
</file>

<file path=customXml/itemProps3.xml><?xml version="1.0" encoding="utf-8"?>
<ds:datastoreItem xmlns:ds="http://schemas.openxmlformats.org/officeDocument/2006/customXml" ds:itemID="{D07D1EF5-7641-404D-BCDE-AC6D28C859E6}">
  <ds:schemaRefs>
    <ds:schemaRef ds:uri="http://schemas.openxmlformats.org/package/2006/metadata/core-properties"/>
    <ds:schemaRef ds:uri="http://www.w3.org/XML/1998/namespace"/>
    <ds:schemaRef ds:uri="8c566321-f672-4e06-a901-b5e72b4c4357"/>
    <ds:schemaRef ds:uri="http://purl.org/dc/dcmitype/"/>
    <ds:schemaRef ds:uri="ba2294b9-6d6a-4c9b-a125-9e4b98f52ed2"/>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s>
</ds:datastoreItem>
</file>

<file path=customXml/itemProps4.xml><?xml version="1.0" encoding="utf-8"?>
<ds:datastoreItem xmlns:ds="http://schemas.openxmlformats.org/officeDocument/2006/customXml" ds:itemID="{DFE6B8DE-301F-4B80-8225-64D7B2457C33}">
  <ds:schemaRefs>
    <ds:schemaRef ds:uri="http://schemas.microsoft.com/sharepoint/events"/>
  </ds:schemaRefs>
</ds:datastoreItem>
</file>

<file path=customXml/itemProps5.xml><?xml version="1.0" encoding="utf-8"?>
<ds:datastoreItem xmlns:ds="http://schemas.openxmlformats.org/officeDocument/2006/customXml" ds:itemID="{552D8EBA-AB4A-44E3-96DF-E7F3A75F0D1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Instructions</vt:lpstr>
      <vt:lpstr>Note names</vt:lpstr>
      <vt:lpstr>Refs</vt:lpstr>
      <vt:lpstr>Mapping</vt:lpstr>
      <vt:lpstr>SoFA</vt:lpstr>
      <vt:lpstr>BS</vt:lpstr>
      <vt:lpstr>CF</vt:lpstr>
      <vt:lpstr>Donations and capital grants</vt:lpstr>
      <vt:lpstr>Funding for the AT CA</vt:lpstr>
      <vt:lpstr>Other trading activities</vt:lpstr>
      <vt:lpstr>Investment income</vt:lpstr>
      <vt:lpstr>Expenditure</vt:lpstr>
      <vt:lpstr>Analysis of grant expenditure</vt:lpstr>
      <vt:lpstr>Charitable activities</vt:lpstr>
      <vt:lpstr>Staff</vt:lpstr>
      <vt:lpstr>Central services</vt:lpstr>
      <vt:lpstr>Related Party Transactions</vt:lpstr>
      <vt:lpstr>Intangible fixed assets</vt:lpstr>
      <vt:lpstr>Tangible fixed assets</vt:lpstr>
      <vt:lpstr>Non-current assets - invest's</vt:lpstr>
      <vt:lpstr>Stock &amp; Debtors</vt:lpstr>
      <vt:lpstr>Current Assets - investments</vt:lpstr>
      <vt:lpstr>Creditors less than 1 year</vt:lpstr>
      <vt:lpstr>Creditors more than 1 year</vt:lpstr>
      <vt:lpstr>Funds</vt:lpstr>
      <vt:lpstr>net assets between funds</vt:lpstr>
      <vt:lpstr>Commitments</vt:lpstr>
      <vt:lpstr>Cashflow notes</vt:lpstr>
      <vt:lpstr>Pension &amp; similar obligations</vt:lpstr>
      <vt:lpstr>Academy boarding trading acc</vt:lpstr>
      <vt:lpstr>Version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SUMMERS, Nicola</dc:creator>
  <cp:keywords/>
  <dc:description/>
  <cp:lastModifiedBy>SUMMERS, Nicola</cp:lastModifiedBy>
  <cp:revision/>
  <cp:lastPrinted>2024-10-18T06:43:31Z</cp:lastPrinted>
  <dcterms:created xsi:type="dcterms:W3CDTF">2021-02-24T09:51:11Z</dcterms:created>
  <dcterms:modified xsi:type="dcterms:W3CDTF">2024-11-07T15:46:00Z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0x010100545E941595ED5448BA61900FDDAFF31300BB6E7FFE1FD9F341B136A3B823131268</vt:lpwstr>
  </property>
  <property fmtid="{D5CDD505-2E9C-101B-9397-08002B2CF9AE}" pid="3" name="cf01b81f267a4ae7a066de4ca5a45f7c">
    <vt:lpwstr>Official|0884c477-2e62-47ea-b19c-5af6e91124c5</vt:lpwstr>
  </property>
  <property fmtid="{D5CDD505-2E9C-101B-9397-08002B2CF9AE}" pid="4" name="DfeOwner">
    <vt:lpwstr>2;#DfE|a484111e-5b24-4ad9-9778-c536c8c88985</vt:lpwstr>
  </property>
  <property fmtid="{D5CDD505-2E9C-101B-9397-08002B2CF9AE}" pid="5" name="DfeRights:ProtectiveMarking">
    <vt:lpwstr>3;#Official|0884c477-2e62-47ea-b19c-5af6e91124c5</vt:lpwstr>
  </property>
  <property fmtid="{D5CDD505-2E9C-101B-9397-08002B2CF9AE}" pid="6" name="pd0bfabaa6cb47f7bff41b54a8405b46">
    <vt:lpwstr>DfE|cc08a6d4-dfde-4d0f-bd85-069ebcef80d5</vt:lpwstr>
  </property>
  <property fmtid="{D5CDD505-2E9C-101B-9397-08002B2CF9AE}" pid="7" name="afedf6f4583d4414b8b49f98bd7a4a38">
    <vt:lpwstr>DfE|a484111e-5b24-4ad9-9778-c536c8c88985</vt:lpwstr>
  </property>
  <property fmtid="{D5CDD505-2E9C-101B-9397-08002B2CF9AE}" pid="8" name="DfeOrganisationalUnit">
    <vt:lpwstr>1;#DfE|cc08a6d4-dfde-4d0f-bd85-069ebcef80d5</vt:lpwstr>
  </property>
  <property fmtid="{D5CDD505-2E9C-101B-9397-08002B2CF9AE}" pid="9" name="DfeSubject">
    <vt:lpwstr/>
  </property>
  <property fmtid="{D5CDD505-2E9C-101B-9397-08002B2CF9AE}" pid="10" name="_dlc_DocIdItemGuid">
    <vt:lpwstr>0709f59b-f730-40ae-99ac-366c353b100b</vt:lpwstr>
  </property>
  <property fmtid="{D5CDD505-2E9C-101B-9397-08002B2CF9AE}" pid="11" name="cbd89a3d90af4054933af136d81ae271">
    <vt:lpwstr/>
  </property>
  <property fmtid="{D5CDD505-2E9C-101B-9397-08002B2CF9AE}" pid="12" name="Rights:ProtectiveMarking">
    <vt:lpwstr>3;#Official|0884c477-2e62-47ea-b19c-5af6e91124c5</vt:lpwstr>
  </property>
  <property fmtid="{D5CDD505-2E9C-101B-9397-08002B2CF9AE}" pid="13" name="c0e8f78731f34305bd83ee7a944e5d31">
    <vt:lpwstr/>
  </property>
  <property fmtid="{D5CDD505-2E9C-101B-9397-08002B2CF9AE}" pid="14" name="Function">
    <vt:lpwstr/>
  </property>
  <property fmtid="{D5CDD505-2E9C-101B-9397-08002B2CF9AE}" pid="15" name="Subject1">
    <vt:lpwstr/>
  </property>
  <property fmtid="{D5CDD505-2E9C-101B-9397-08002B2CF9AE}" pid="16" name="SiteType">
    <vt:lpwstr/>
  </property>
  <property fmtid="{D5CDD505-2E9C-101B-9397-08002B2CF9AE}" pid="17" name="OrganisationalUnit">
    <vt:lpwstr>1;#DfE|cc08a6d4-dfde-4d0f-bd85-069ebcef80d5</vt:lpwstr>
  </property>
  <property fmtid="{D5CDD505-2E9C-101B-9397-08002B2CF9AE}" pid="18" name="Owner">
    <vt:lpwstr>2;#DfE|a484111e-5b24-4ad9-9778-c536c8c88985</vt:lpwstr>
  </property>
  <property fmtid="{D5CDD505-2E9C-101B-9397-08002B2CF9AE}" pid="19" name="e001803101cc486883c488742a9b195f">
    <vt:lpwstr/>
  </property>
  <property fmtid="{D5CDD505-2E9C-101B-9397-08002B2CF9AE}" pid="20" name="MediaServiceImageTags">
    <vt:lpwstr/>
  </property>
  <property fmtid="{D5CDD505-2E9C-101B-9397-08002B2CF9AE}" pid="21" name="lcf76f155ced4ddcb4097134ff3c332f">
    <vt:lpwstr/>
  </property>
</Properties>
</file>