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B1BBE57C-90AE-4A41-B14B-4309F9C7ACFE}"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5" l="1"/>
  <c r="Z33" i="6"/>
  <c r="Z21" i="6"/>
  <c r="Z39" i="6" s="1"/>
  <c r="J20" i="5" s="1"/>
  <c r="J13" i="5"/>
  <c r="F13" i="5"/>
  <c r="Z32" i="6"/>
  <c r="J14" i="5" l="1"/>
  <c r="F20" i="5"/>
  <c r="F12" i="5"/>
  <c r="F11" i="5" l="1"/>
  <c r="Z20" i="6"/>
  <c r="F10" i="5"/>
  <c r="F19" i="5" l="1"/>
  <c r="F9" i="5"/>
  <c r="F8" i="5" l="1"/>
  <c r="Z19" i="6"/>
  <c r="F18" i="5" s="1"/>
  <c r="F7" i="5"/>
  <c r="F6" i="5" l="1"/>
  <c r="E17" i="5" l="1"/>
  <c r="Y23" i="6"/>
  <c r="Y22" i="6"/>
  <c r="E21" i="5" s="1"/>
  <c r="E22" i="5" l="1"/>
  <c r="E16" i="5"/>
  <c r="E15" i="5" l="1"/>
  <c r="E14" i="5" l="1"/>
  <c r="Y21" i="6"/>
  <c r="E20" i="5" s="1"/>
  <c r="E13" i="5" l="1"/>
  <c r="E12" i="5" l="1"/>
  <c r="E11" i="5" l="1"/>
  <c r="Y20" i="6"/>
  <c r="E19" i="5" s="1"/>
  <c r="E10" i="5"/>
  <c r="E9" i="5" l="1"/>
  <c r="E8" i="5"/>
  <c r="Y19" i="6"/>
  <c r="E18" i="5" s="1"/>
  <c r="E7" i="5" l="1"/>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c r="B17" i="6"/>
  <c r="B16" i="6"/>
  <c r="B15" i="6"/>
  <c r="B14" i="6"/>
  <c r="B13" i="6"/>
  <c r="B12" i="6"/>
  <c r="B11" i="6"/>
  <c r="B10" i="6"/>
  <c r="B9" i="6"/>
  <c r="B8" i="6"/>
  <c r="B7" i="6"/>
  <c r="Y31" i="6" l="1"/>
  <c r="Z31" i="6"/>
  <c r="Y29" i="6"/>
  <c r="Z29" i="6"/>
  <c r="Y30" i="6"/>
  <c r="Z30" i="6"/>
  <c r="Y28" i="6"/>
  <c r="Z28" i="6"/>
  <c r="Y27" i="6"/>
  <c r="Z27" i="6"/>
  <c r="Y26" i="6"/>
  <c r="Z26" i="6"/>
  <c r="Y25" i="6"/>
  <c r="Z25" i="6"/>
  <c r="X36" i="6"/>
  <c r="H17" i="5" s="1"/>
  <c r="Y36" i="6"/>
  <c r="X34" i="6"/>
  <c r="H15" i="5" s="1"/>
  <c r="Y34" i="6"/>
  <c r="X35" i="6"/>
  <c r="H16" i="5" s="1"/>
  <c r="Y35" i="6"/>
  <c r="X33" i="6"/>
  <c r="H14" i="5" s="1"/>
  <c r="Y33" i="6"/>
  <c r="X32" i="6"/>
  <c r="H13" i="5" s="1"/>
  <c r="Y32" i="6"/>
  <c r="X20" i="6"/>
  <c r="D19" i="5" s="1"/>
  <c r="J11" i="5" l="1"/>
  <c r="J6" i="5"/>
  <c r="J7" i="5"/>
  <c r="J8" i="5"/>
  <c r="J9" i="5"/>
  <c r="J10" i="5"/>
  <c r="J12" i="5"/>
  <c r="I6" i="5"/>
  <c r="I16" i="5"/>
  <c r="I14" i="5"/>
  <c r="I10" i="5"/>
  <c r="I17" i="5"/>
  <c r="I11" i="5"/>
  <c r="I15" i="5"/>
  <c r="I13" i="5"/>
  <c r="I9" i="5"/>
  <c r="I7" i="5"/>
  <c r="I8" i="5"/>
  <c r="I12" i="5"/>
  <c r="X19" i="6"/>
  <c r="D18" i="5" s="1"/>
  <c r="W23" i="6" l="1"/>
  <c r="C22" i="5" s="1"/>
  <c r="W22" i="6"/>
  <c r="C21" i="5" s="1"/>
  <c r="W21" i="6"/>
  <c r="C20" i="5" s="1"/>
  <c r="W20" i="6"/>
  <c r="C19" i="5" s="1"/>
  <c r="W19" i="6"/>
  <c r="C18" i="5" s="1"/>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G17" i="5" s="1"/>
  <c r="W35" i="6"/>
  <c r="G16" i="5" s="1"/>
  <c r="W34" i="6"/>
  <c r="G15" i="5" s="1"/>
  <c r="W33" i="6"/>
  <c r="G14" i="5" s="1"/>
  <c r="W32" i="6"/>
  <c r="G13" i="5" s="1"/>
  <c r="B20" i="6" l="1"/>
  <c r="Z38" i="6" s="1"/>
  <c r="J19" i="5" s="1"/>
  <c r="B22" i="6"/>
  <c r="B23" i="6"/>
  <c r="Y41" i="6" s="1"/>
  <c r="I22" i="5" s="1"/>
  <c r="B19" i="6"/>
  <c r="Z37" i="6" s="1"/>
  <c r="J18" i="5" s="1"/>
  <c r="B21" i="6"/>
  <c r="W31" i="6"/>
  <c r="G12" i="5" s="1"/>
  <c r="X31" i="6"/>
  <c r="H12" i="5" s="1"/>
  <c r="W30" i="6"/>
  <c r="G11" i="5" s="1"/>
  <c r="X30" i="6"/>
  <c r="H11" i="5" s="1"/>
  <c r="W29" i="6"/>
  <c r="G10" i="5" s="1"/>
  <c r="X29" i="6"/>
  <c r="H10" i="5" s="1"/>
  <c r="W26" i="6"/>
  <c r="G7" i="5" s="1"/>
  <c r="X26" i="6"/>
  <c r="H7" i="5" s="1"/>
  <c r="W27" i="6"/>
  <c r="G8" i="5" s="1"/>
  <c r="X27" i="6"/>
  <c r="H8" i="5" s="1"/>
  <c r="W28" i="6"/>
  <c r="G9" i="5" s="1"/>
  <c r="X28" i="6"/>
  <c r="H9" i="5" s="1"/>
  <c r="E25" i="6"/>
  <c r="X25" i="6"/>
  <c r="H6" i="5" s="1"/>
  <c r="W25" i="6"/>
  <c r="G6" i="5" s="1"/>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G21" i="5" s="1"/>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X40" i="6" l="1"/>
  <c r="H21" i="5" s="1"/>
  <c r="Y40" i="6"/>
  <c r="I21" i="5" s="1"/>
  <c r="X39" i="6"/>
  <c r="H20" i="5" s="1"/>
  <c r="Y39" i="6"/>
  <c r="I20" i="5" s="1"/>
  <c r="X38" i="6"/>
  <c r="H19" i="5" s="1"/>
  <c r="Y38" i="6"/>
  <c r="I19" i="5" s="1"/>
  <c r="X37" i="6"/>
  <c r="H18" i="5" s="1"/>
  <c r="Y37" i="6"/>
  <c r="I18" i="5" s="1"/>
  <c r="W41" i="6"/>
  <c r="G22" i="5" s="1"/>
  <c r="X41" i="6"/>
  <c r="H22" i="5" s="1"/>
  <c r="T40" i="6"/>
  <c r="L38" i="6"/>
  <c r="I40" i="6"/>
  <c r="D40" i="6"/>
  <c r="N39" i="6"/>
  <c r="W39" i="6"/>
  <c r="G20" i="5" s="1"/>
  <c r="B18" i="5"/>
  <c r="W37" i="6"/>
  <c r="G18" i="5" s="1"/>
  <c r="H38" i="6"/>
  <c r="W38" i="6"/>
  <c r="G19" i="5" s="1"/>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<sst xmlns="http://schemas.openxmlformats.org/spreadsheetml/2006/main" count="190" uniqueCount="134">
  <si>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</si>
  <si>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</si>
  <si>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</si>
  <si>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</si>
  <si>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</si>
  <si>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</si>
  <si>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</si>
  <si>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</si>
  <si>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</si>
  <si>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</si>
  <si>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</si>
  <si>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</si>
  <si>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</si>
  <si>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</si>
  <si>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</si>
  <si>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</si>
  <si>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</si>
  <si>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</si>
  <si>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</si>
  <si>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</si>
  <si>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</si>
  <si>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</si>
  <si>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</si>
  <si>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</si>
  <si>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</si>
  <si>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</si>
  <si>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</si>
  <si>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</si>
  <si>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</si>
  <si>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</si>
  <si>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</si>
  <si>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</si>
  <si>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</si>
  <si>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</si>
  <si>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</si>
  <si>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</si>
  <si>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</si>
  <si>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</si>
  <si>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</si>
  <si>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</si>
  <si>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</si>
  <si>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</si>
  <si>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</si>
  <si>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</si>
  <si>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</si>
  <si>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</si>
  <si>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</si>
  <si>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</si>
  <si>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</si>
  <si>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</si>
  <si>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</si>
  <si>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</si>
  <si>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</si>
  <si>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</si>
  <si>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</si>
  <si>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</si>
  <si>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</si>
  <si>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</si>
  <si>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</si>
  <si>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</si>
  <si>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</si>
  <si>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</si>
  <si>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</si>
  <si>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</si>
  <si>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</si>
  <si>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</si>
  <si>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</si>
  <si>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</si>
  <si>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</si>
  <si>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</si>
  <si>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</si>
  <si>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</si>
  <si>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</si>
  <si>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</si>
  <si>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</si>
  <si>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</si>
  <si>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</si>
  <si>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</si>
  <si>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</si>
  <si>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</si>
  <si>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</si>
  <si>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</si>
  <si>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</si>
  <si>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</si>
  <si>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</si>
  <si>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</si>
  <si>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</si>
  <si>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</si>
  <si>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</si>
  <si>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</si>
  <si>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</si>
  <si>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</si>
  <si>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</si>
  <si>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</si>
  <si>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</si>
  <si>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</si>
  <si>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</si>
  <si>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</si>
  <si>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</si>
  <si>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</si>
  <si>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</si>
  <si>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</si>
  <si>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</si>
  <si>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</si>
  <si>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</si>
  <si>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</si>
  <si>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</si>
  <si>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</si>
  <si>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</si>
  <si>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</si>
  <si>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</si>
  <si>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</si>
  <si>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</si>
  <si>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</si>
  <si>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</si>
  <si>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The average wind speed was 8.3 knots, 0.2 knots lower than in 2022 and 0.4 knots lower than the 20-year average. Eight named storms affected the UK during 2023, two in August (Antoni and Betty) followed by a further six from Agnes (late September) to Gerrit (late December).</t>
  </si>
  <si>
    <t>2024
average [provisional]</t>
  </si>
  <si>
    <t>2024
deviation [provisional]</t>
  </si>
  <si>
    <t>2024
average 
[provisional]</t>
  </si>
  <si>
    <t>2024
deviation
[provisional]</t>
  </si>
  <si>
    <t>May 2024 to July 2024</t>
  </si>
  <si>
    <t>The average wind speed was 7.1 knots, 0.1 knots lower than the same period a year earlier.</t>
  </si>
  <si>
    <t>June 2024 to August 2024</t>
  </si>
  <si>
    <t>The average wind speed was 8.1 knots, 0.4 knots higher than the same period a year earlier.</t>
  </si>
  <si>
    <t>September 2024</t>
  </si>
  <si>
    <t>July 2024 to September 2024</t>
  </si>
  <si>
    <r>
      <t xml:space="preserve">These data were published on </t>
    </r>
    <r>
      <rPr>
        <b/>
        <sz val="12"/>
        <color theme="1"/>
        <rFont val="Calibri"/>
        <family val="2"/>
        <scheme val="minor"/>
      </rPr>
      <t>Thursday 31st October 2024</t>
    </r>
    <r>
      <rPr>
        <sz val="12"/>
        <color theme="1"/>
        <rFont val="Calibri"/>
        <family val="2"/>
        <scheme val="minor"/>
      </rPr>
      <t xml:space="preserve">
The next publication date is </t>
    </r>
    <r>
      <rPr>
        <b/>
        <sz val="12"/>
        <color theme="1"/>
        <rFont val="Calibri"/>
        <family val="2"/>
        <scheme val="minor"/>
      </rPr>
      <t>Thursday 28th November 2024</t>
    </r>
  </si>
  <si>
    <r>
      <t xml:space="preserve">This spreadsheet contains monthly data including </t>
    </r>
    <r>
      <rPr>
        <b/>
        <sz val="12"/>
        <color theme="1"/>
        <rFont val="Calibri"/>
        <family val="2"/>
        <scheme val="minor"/>
      </rPr>
      <t>new data for September 2024.</t>
    </r>
  </si>
  <si>
    <t>2023
average</t>
  </si>
  <si>
    <t>2023
deviation</t>
  </si>
  <si>
    <t>Revisions from January 2023 to August 2024 data based on 2023 weightings of each UK regions share of wind capacity published at:</t>
  </si>
  <si>
    <t>https://www.gov.uk/government/statistics/regional-renewable-statistics</t>
  </si>
  <si>
    <r>
      <rPr>
        <sz val="12"/>
        <rFont val="Calibri"/>
        <family val="2"/>
        <scheme val="minor"/>
      </rPr>
      <t>The average wind speed was 7.3 knots, 0.4 knots lower than the same month in 2023 and 0.8 knots lower than the 20-year average.</t>
    </r>
    <r>
      <rPr>
        <sz val="12"/>
        <color rgb="FFFF0000"/>
        <rFont val="Calibri"/>
        <family val="2"/>
        <scheme val="minor"/>
      </rPr>
      <t xml:space="preserve"> </t>
    </r>
  </si>
  <si>
    <t>The average wind speed was 7.9 knots, 0.2 knots lower than the same period a year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</si>
</sst>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9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6"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5">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4" headerRowCellStyle="Heading 2" dataCellStyle="Hyperlink">
  <tableColumns count="2">
    <tableColumn id="1" xr3:uid="{892368AE-4F29-4C67-8149-C7BE7ED17FF4}" name="Description" dataDxfId="43" dataCellStyle="Normal 2"/>
    <tableColumn id="2" xr3:uid="{49F48E19-FC82-4CC6-AEE0-C91D9540B7C4}" name="Contents" dataDxfId="4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0"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39" dataCellStyle="Normal 4"/>
    <tableColumn id="2" xr3:uid="{B186D3A1-32BB-4743-BC83-13D729479334}" name="20-year mean _x000a_[note 5]" dataDxfId="38" dataCellStyle="Normal 4">
      <calculatedColumnFormula>Data!B7</calculatedColumnFormula>
    </tableColumn>
    <tableColumn id="3" xr3:uid="{F0AE1E9A-8A1B-4D5C-9660-C94042DC600A}" name="2021 _x000a_average" dataDxfId="37" dataCellStyle="Normal 4">
      <calculatedColumnFormula>Data!W7</calculatedColumnFormula>
    </tableColumn>
    <tableColumn id="4" xr3:uid="{10C6B3A0-662E-4752-BF32-47B30B0182AE}" name="2022_x000a_average" dataDxfId="36" dataCellStyle="Normal 4">
      <calculatedColumnFormula>Data!X7</calculatedColumnFormula>
    </tableColumn>
    <tableColumn id="5" xr3:uid="{9C074296-495F-4FF2-99C6-9F2249D9AD9B}" name="2023_x000a_average" dataDxfId="35" dataCellStyle="Normal 4">
      <calculatedColumnFormula>Data!Y7</calculatedColumnFormula>
    </tableColumn>
    <tableColumn id="6" xr3:uid="{C2EF8310-B272-4954-8795-2C16425D43BF}" name="2024_x000a_average _x000a_[provisional]" dataDxfId="34" dataCellStyle="Normal 4"/>
    <tableColumn id="7" xr3:uid="{193D97BD-5143-4593-87FD-83AD3044C7DF}" name="2021 _x000a_deviation" dataDxfId="33" dataCellStyle="Normal 4">
      <calculatedColumnFormula>Data!W25</calculatedColumnFormula>
    </tableColumn>
    <tableColumn id="8" xr3:uid="{2842231D-EFE9-4BF5-8B67-1EE31F85662D}" name="2022_x000a_deviation" dataDxfId="32" dataCellStyle="Normal 4">
      <calculatedColumnFormula>Data!X25</calculatedColumnFormula>
    </tableColumn>
    <tableColumn id="9" xr3:uid="{59AC5052-46A0-4D65-B8A0-E580CD1CD3CE}" name="2023_x000a_deviation" dataDxfId="31" dataCellStyle="Normal 4">
      <calculatedColumnFormula>Data!Y25</calculatedColumnFormula>
    </tableColumn>
    <tableColumn id="10" xr3:uid="{1A93B3B2-CF77-4FF5-AF28-0497D6008618}" name="2024_x000a_deviation_x000a_[provisional]" dataDxfId="3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Z41" totalsRowShown="0" headerRowDxfId="29" dataDxfId="27" headerRowBorderDxfId="28" tableBorderDxfId="26"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5F401D6-74BC-4D96-84E2-BF21CAA3175C}" name="Calendar period" dataDxfId="25" dataCellStyle="Normal 4"/>
    <tableColumn id="2" xr3:uid="{6278D7B4-4C91-417D-B37D-576D8BF019E8}" name="20-year mean _x000a_[note 5]" dataDxfId="24" dataCellStyle="Normal 4"/>
    <tableColumn id="3" xr3:uid="{EAFB7D38-5E1D-41EA-8E33-29C29F9DE835}" name="2001_x000a_average" dataDxfId="23" dataCellStyle="Normal 4"/>
    <tableColumn id="4" xr3:uid="{0CD10450-BEAF-48A6-BA2F-109EBFEBEB5D}" name="2002 _x000a_average" dataDxfId="22" dataCellStyle="Normal 4"/>
    <tableColumn id="5" xr3:uid="{A5493F76-BC77-4ED4-9B0B-401330C5EF85}" name="2003_x000a_average" dataDxfId="21" dataCellStyle="Normal 4"/>
    <tableColumn id="6" xr3:uid="{C0656614-D4EA-44EA-8E62-182B0DB2FFBA}" name="2004_x000a_average" dataDxfId="20" dataCellStyle="Normal 4"/>
    <tableColumn id="7" xr3:uid="{33856004-0C71-4680-BE1A-C6B17369564E}" name="2005_x000a_average" dataDxfId="19" dataCellStyle="Normal 4"/>
    <tableColumn id="8" xr3:uid="{3E1CE044-0221-405D-88C7-C12832B79B2C}" name="2006_x000a_average" dataDxfId="18" dataCellStyle="Normal 4"/>
    <tableColumn id="9" xr3:uid="{0F302F34-F93F-4285-9825-92E459231ECD}" name="2007_x000a_average" dataDxfId="17" dataCellStyle="Normal 4"/>
    <tableColumn id="10" xr3:uid="{E9EEADC5-6C38-4A58-9080-E981FCC5B2F7}" name="2008_x000a_average" dataDxfId="16" dataCellStyle="Normal 4"/>
    <tableColumn id="11" xr3:uid="{681C8394-BC15-4B5D-A116-BC55A616374C}" name="2009_x000a_average" dataDxfId="15" dataCellStyle="Normal 4"/>
    <tableColumn id="12" xr3:uid="{A9ABE8ED-8C54-4978-B97B-5B06BE957866}" name="2010_x000a_average" dataDxfId="14" dataCellStyle="Normal 4"/>
    <tableColumn id="13" xr3:uid="{C5E7ADE4-898B-4DDF-9C33-B85D0AFF9A28}" name="2011_x000a_average" dataDxfId="13" dataCellStyle="Normal 4"/>
    <tableColumn id="14" xr3:uid="{91F08E99-EEE4-401D-BD21-CA0EA83E0759}" name="2012_x000a_average" dataDxfId="12" dataCellStyle="Normal 4"/>
    <tableColumn id="15" xr3:uid="{EF7BC81C-C054-4A38-8570-38AA41FD496C}" name="2013 _x000a_average" dataDxfId="11" dataCellStyle="Normal 4"/>
    <tableColumn id="16" xr3:uid="{3A614D36-9C67-47ED-A94D-03486CBB649C}" name="2014 _x000a_average" dataDxfId="10" dataCellStyle="Normal 4"/>
    <tableColumn id="17" xr3:uid="{52B12CB5-5177-4CB4-B729-6C4271A3B237}" name="2015 _x000a_average" dataDxfId="9" dataCellStyle="Normal 4"/>
    <tableColumn id="18" xr3:uid="{A765DEC8-84C7-42B3-8241-E117E6AA7BFF}" name="2016 _x000a_average" dataDxfId="8" dataCellStyle="Normal 4"/>
    <tableColumn id="19" xr3:uid="{994BC16B-189C-4C15-8CC3-4E241669EA8E}" name="2017 _x000a_average" dataDxfId="7" dataCellStyle="Normal 4"/>
    <tableColumn id="20" xr3:uid="{287DAF55-9CF2-4232-8913-0E39192A72F9}" name="2018 _x000a_average" dataDxfId="6" dataCellStyle="Normal 4"/>
    <tableColumn id="21" xr3:uid="{23C51714-D838-4F8D-BAB5-8D58C9257BB2}" name="2019 _x000a_average" dataDxfId="5" dataCellStyle="Normal 4"/>
    <tableColumn id="22" xr3:uid="{B6176327-C2E0-437D-86D6-7DA569F6E18B}" name="2020 _x000a_average" dataDxfId="4" dataCellStyle="Normal 4"/>
    <tableColumn id="24" xr3:uid="{FBAD0358-101A-42F9-AC09-48EB492BAB7A}" name="2021 _x000a_average" dataDxfId="3" dataCellStyle="Normal 4"/>
    <tableColumn id="23" xr3:uid="{7330E224-74C3-490A-8B3B-A811102804C3}" name="2022_x000a_average" dataDxfId="2" dataCellStyle="Normal 4"/>
    <tableColumn id="25" xr3:uid="{284C54B6-4AAA-470A-8C2F-1FD95B4F0442}" name="2023_x000a_average" dataDxfId="1" dataCellStyle="Normal 4"/>
    <tableColumn id="26" xr3:uid="{0EC6430F-2818-430C-9995-9C384F01895B}" name="2024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statistics/regional-renewable-statistics" TargetMode="External"/><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4"/>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126</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127</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91" t="s">
        <v>130</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x14ac:dyDescent="0.35">
      <c r="A9" s="70" t="s">
        <v>131</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30" customHeight="1" x14ac:dyDescent="0.55000000000000004">
      <c r="A10" s="6" t="s">
        <v>3</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row>
    <row r="11" spans="1:254" s="3" customFormat="1" ht="45" customHeight="1" x14ac:dyDescent="0.35">
      <c r="A11" s="2" t="s">
        <v>24</v>
      </c>
    </row>
    <row r="12" spans="1:254" s="3" customFormat="1" ht="20.25" customHeight="1" x14ac:dyDescent="0.35">
      <c r="A12" s="70" t="s">
        <v>111</v>
      </c>
    </row>
    <row r="13" spans="1:254" s="3" customFormat="1" ht="45" customHeight="1" x14ac:dyDescent="0.35">
      <c r="A13" s="2" t="s">
        <v>4</v>
      </c>
    </row>
    <row r="14" spans="1:254" s="3" customFormat="1" ht="45" customHeight="1" x14ac:dyDescent="0.35">
      <c r="A14" s="2" t="s">
        <v>25</v>
      </c>
    </row>
    <row r="15" spans="1:254" s="3" customFormat="1" ht="20.25" customHeight="1" x14ac:dyDescent="0.3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3" customFormat="1" ht="20.25" customHeight="1" x14ac:dyDescent="0.35">
      <c r="A16" s="7" t="s">
        <v>6</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254" s="5" customFormat="1" ht="30" customHeight="1" x14ac:dyDescent="0.55000000000000004">
      <c r="A17" s="6" t="s">
        <v>7</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s="3" customFormat="1" ht="20.25" customHeight="1" x14ac:dyDescent="0.45">
      <c r="A18" s="8" t="s">
        <v>8</v>
      </c>
    </row>
    <row r="19" spans="1:254" s="3" customFormat="1" ht="20.25" customHeight="1" x14ac:dyDescent="0.35">
      <c r="A19" s="2" t="s">
        <v>26</v>
      </c>
    </row>
    <row r="20" spans="1:254" s="3" customFormat="1" ht="20.25" customHeight="1" x14ac:dyDescent="0.35">
      <c r="A20" s="70" t="s">
        <v>111</v>
      </c>
    </row>
    <row r="21" spans="1:254" s="3" customFormat="1" ht="20.25" customHeight="1" x14ac:dyDescent="0.35">
      <c r="A21" s="69" t="s">
        <v>105</v>
      </c>
    </row>
    <row r="22" spans="1:254" s="3" customFormat="1" ht="20.25" customHeight="1" x14ac:dyDescent="0.45">
      <c r="A22" s="8" t="s">
        <v>9</v>
      </c>
    </row>
    <row r="23" spans="1:254" s="3" customFormat="1" ht="20.25" customHeight="1" x14ac:dyDescent="0.35">
      <c r="A23" s="9" t="s">
        <v>110</v>
      </c>
    </row>
    <row r="24" spans="1:254" s="3" customFormat="1" ht="20.25" customHeight="1" x14ac:dyDescent="0.35">
      <c r="A24" s="3" t="s">
        <v>10</v>
      </c>
    </row>
  </sheetData>
  <hyperlinks>
    <hyperlink ref="A16" r:id="rId1" display="Energy trends publication (opens in a new window) " xr:uid="{3A7232E7-542F-4EE9-A079-8CFEBC3C847B}"/>
    <hyperlink ref="A23" r:id="rId2" xr:uid="{95DB7082-F4AA-4CF0-944F-CC8128D8ADF3}"/>
    <hyperlink ref="A20" r:id="rId3" xr:uid="{670BF3B3-E863-4FCB-90D1-3F2C09546BF1}"/>
    <hyperlink ref="A12" r:id="rId4" xr:uid="{64506A99-16E0-474D-956E-EFA02284FE2B}"/>
    <hyperlink ref="A9" r:id="rId5" xr:uid="{C0E5BCC5-3209-449A-9345-D476FB304D54}"/>
  </hyperlinks>
  <pageMargins left="0.7" right="0.7" top="0.75" bottom="0.75" header="0.3" footer="0.3"/>
  <pageSetup paperSize="9" scale="46" orientation="portrait" verticalDpi="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124</v>
      </c>
    </row>
    <row r="4" spans="1:1" s="22" customFormat="1" x14ac:dyDescent="0.35">
      <c r="A4" s="22" t="s">
        <v>132</v>
      </c>
    </row>
    <row r="5" spans="1:1" ht="30" customHeight="1" x14ac:dyDescent="0.55000000000000004">
      <c r="A5" s="6" t="s">
        <v>30</v>
      </c>
    </row>
    <row r="6" spans="1:1" ht="30" customHeight="1" x14ac:dyDescent="0.45">
      <c r="A6" s="16" t="s">
        <v>125</v>
      </c>
    </row>
    <row r="7" spans="1:1" s="14" customFormat="1" ht="18" customHeight="1" x14ac:dyDescent="0.35">
      <c r="A7" s="14" t="s">
        <v>133</v>
      </c>
    </row>
    <row r="8" spans="1:1" ht="30" customHeight="1" x14ac:dyDescent="0.45">
      <c r="A8" s="16" t="s">
        <v>122</v>
      </c>
    </row>
    <row r="9" spans="1:1" s="22" customFormat="1" ht="18" customHeight="1" x14ac:dyDescent="0.35">
      <c r="A9" s="14" t="s">
        <v>123</v>
      </c>
    </row>
    <row r="10" spans="1:1" ht="30" customHeight="1" x14ac:dyDescent="0.45">
      <c r="A10" s="16" t="s">
        <v>120</v>
      </c>
    </row>
    <row r="11" spans="1:1" s="22" customFormat="1" ht="21" customHeight="1" x14ac:dyDescent="0.35">
      <c r="A11" s="14" t="s">
        <v>121</v>
      </c>
    </row>
    <row r="12" spans="1:1" ht="30" customHeight="1" x14ac:dyDescent="0.55000000000000004">
      <c r="A12" s="6" t="s">
        <v>29</v>
      </c>
    </row>
    <row r="13" spans="1:1" ht="30" customHeight="1" x14ac:dyDescent="0.45">
      <c r="A13" s="15">
        <v>2023</v>
      </c>
    </row>
    <row r="14" spans="1:1" s="3" customFormat="1" ht="31" x14ac:dyDescent="0.35">
      <c r="A14" s="14" t="s">
        <v>115</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71"/>
      <c r="E4" s="74"/>
      <c r="F4" s="74"/>
      <c r="H4" s="71"/>
      <c r="I4" s="74"/>
      <c r="J4" s="74"/>
    </row>
    <row r="5" spans="1:12" s="26" customFormat="1" ht="60" customHeight="1" x14ac:dyDescent="0.35">
      <c r="A5" s="23" t="s">
        <v>44</v>
      </c>
      <c r="B5" s="24" t="s">
        <v>106</v>
      </c>
      <c r="C5" s="25" t="s">
        <v>107</v>
      </c>
      <c r="D5" s="25" t="s">
        <v>112</v>
      </c>
      <c r="E5" s="82" t="s">
        <v>128</v>
      </c>
      <c r="F5" s="59" t="s">
        <v>118</v>
      </c>
      <c r="G5" s="82" t="s">
        <v>108</v>
      </c>
      <c r="H5" s="82" t="s">
        <v>113</v>
      </c>
      <c r="I5" s="82" t="s">
        <v>129</v>
      </c>
      <c r="J5" s="59" t="s">
        <v>119</v>
      </c>
    </row>
    <row r="6" spans="1:12" x14ac:dyDescent="0.35">
      <c r="A6" s="27" t="s">
        <v>51</v>
      </c>
      <c r="B6" s="33">
        <f>Data!B7</f>
        <v>10.163649505417279</v>
      </c>
      <c r="C6" s="34">
        <f>Data!W7</f>
        <v>7.5038595387190536</v>
      </c>
      <c r="D6" s="29">
        <f>Data!X7</f>
        <v>9.1479289868476066</v>
      </c>
      <c r="E6" s="83">
        <f>Data!Y7</f>
        <v>10.123381875809622</v>
      </c>
      <c r="F6" s="84">
        <f>Data!Z7</f>
        <v>9.5545112848166696</v>
      </c>
      <c r="G6" s="85">
        <f>Data!W25</f>
        <v>-2.6597899666982254</v>
      </c>
      <c r="H6" s="83">
        <f>Data!X25</f>
        <v>-1.0157205185696725</v>
      </c>
      <c r="I6" s="83">
        <f>Data!Y25</f>
        <v>-4.026762960765673E-2</v>
      </c>
      <c r="J6" s="86">
        <f>Data!Z25</f>
        <v>-0.60913822060060951</v>
      </c>
    </row>
    <row r="7" spans="1:12" x14ac:dyDescent="0.35">
      <c r="A7" s="30" t="s">
        <v>52</v>
      </c>
      <c r="B7" s="28">
        <f>Data!B8</f>
        <v>9.8242611471419217</v>
      </c>
      <c r="C7" s="29">
        <f>Data!W8</f>
        <v>11.380003339088075</v>
      </c>
      <c r="D7" s="29">
        <f>Data!X8</f>
        <v>13.294260269698164</v>
      </c>
      <c r="E7" s="83">
        <f>Data!Y8</f>
        <v>9.0568224402034954</v>
      </c>
      <c r="F7" s="84">
        <f>Data!Z8</f>
        <v>9.5446674617965535</v>
      </c>
      <c r="G7" s="83">
        <f>Data!W26</f>
        <v>1.5557421919461536</v>
      </c>
      <c r="H7" s="83">
        <f>Data!X26</f>
        <v>3.4699991225562421</v>
      </c>
      <c r="I7" s="83">
        <f>Data!Y26</f>
        <v>-0.76743870693842631</v>
      </c>
      <c r="J7" s="84">
        <f>Data!Z26</f>
        <v>-0.27959368534536821</v>
      </c>
    </row>
    <row r="8" spans="1:12" x14ac:dyDescent="0.35">
      <c r="A8" s="30" t="s">
        <v>53</v>
      </c>
      <c r="B8" s="28">
        <f>Data!B9</f>
        <v>9.383750672271951</v>
      </c>
      <c r="C8" s="29">
        <f>Data!W9</f>
        <v>8.8543161143511675</v>
      </c>
      <c r="D8" s="29">
        <f>Data!X9</f>
        <v>7.818214751734998</v>
      </c>
      <c r="E8" s="83">
        <f>Data!Y9</f>
        <v>8.5116523442894252</v>
      </c>
      <c r="F8" s="84">
        <f>Data!Z9</f>
        <v>9.0573346499861014</v>
      </c>
      <c r="G8" s="83">
        <f>Data!W27</f>
        <v>-0.52943455792078353</v>
      </c>
      <c r="H8" s="83">
        <f>Data!X27</f>
        <v>-1.565535920536953</v>
      </c>
      <c r="I8" s="83">
        <f>Data!Y27</f>
        <v>-0.87209832798252584</v>
      </c>
      <c r="J8" s="84">
        <f>Data!Z27</f>
        <v>-0.32641602228584965</v>
      </c>
    </row>
    <row r="9" spans="1:12" x14ac:dyDescent="0.35">
      <c r="A9" s="30" t="s">
        <v>54</v>
      </c>
      <c r="B9" s="28">
        <f>Data!B10</f>
        <v>8.336931285636398</v>
      </c>
      <c r="C9" s="29">
        <f>Data!W10</f>
        <v>6.6619145657758327</v>
      </c>
      <c r="D9" s="29">
        <f>Data!X10</f>
        <v>7.3599378914892517</v>
      </c>
      <c r="E9" s="83">
        <f>Data!Y10</f>
        <v>7.7333470974042031</v>
      </c>
      <c r="F9" s="84">
        <f>Data!Z10</f>
        <v>9.7352070767714967</v>
      </c>
      <c r="G9" s="83">
        <f>Data!W28</f>
        <v>-1.6750167198605652</v>
      </c>
      <c r="H9" s="83">
        <f>Data!X28</f>
        <v>-0.97699339414714625</v>
      </c>
      <c r="I9" s="83">
        <f>Data!Y28</f>
        <v>-0.60358418823219484</v>
      </c>
      <c r="J9" s="84">
        <f>Data!Z28</f>
        <v>1.3982757911350987</v>
      </c>
      <c r="L9" s="29"/>
    </row>
    <row r="10" spans="1:12" x14ac:dyDescent="0.35">
      <c r="A10" s="30" t="s">
        <v>55</v>
      </c>
      <c r="B10" s="28">
        <f>Data!B11</f>
        <v>8.3827161817139864</v>
      </c>
      <c r="C10" s="29">
        <f>Data!W11</f>
        <v>7.6220691825538633</v>
      </c>
      <c r="D10" s="29">
        <f>Data!X11</f>
        <v>8.5879979671790991</v>
      </c>
      <c r="E10" s="83">
        <f>Data!Y11</f>
        <v>6.3917808941978818</v>
      </c>
      <c r="F10" s="84">
        <f>Data!Z11</f>
        <v>6.2812058941224578</v>
      </c>
      <c r="G10" s="83">
        <f>Data!W29</f>
        <v>-0.76064699916012302</v>
      </c>
      <c r="H10" s="83">
        <f>Data!X29</f>
        <v>0.20528178546511278</v>
      </c>
      <c r="I10" s="83">
        <f>Data!Y29</f>
        <v>-1.9909352875161046</v>
      </c>
      <c r="J10" s="84">
        <f>Data!Z29</f>
        <v>-2.1015102875915286</v>
      </c>
    </row>
    <row r="11" spans="1:12" x14ac:dyDescent="0.35">
      <c r="A11" s="30" t="s">
        <v>56</v>
      </c>
      <c r="B11" s="28">
        <f>Data!B12</f>
        <v>7.7363273654487532</v>
      </c>
      <c r="C11" s="29">
        <f>Data!W12</f>
        <v>6.9916879493693544</v>
      </c>
      <c r="D11" s="29">
        <f>Data!X12</f>
        <v>8.1349465093685804</v>
      </c>
      <c r="E11" s="83">
        <f>Data!Y12</f>
        <v>6.4504989047360741</v>
      </c>
      <c r="F11" s="84">
        <f>Data!Z12</f>
        <v>8.0090813092156949</v>
      </c>
      <c r="G11" s="83">
        <f>Data!W30</f>
        <v>-0.74463941607939876</v>
      </c>
      <c r="H11" s="83">
        <f>Data!X30</f>
        <v>0.39861914391982722</v>
      </c>
      <c r="I11" s="83">
        <f>Data!Y30</f>
        <v>-1.2858284607126791</v>
      </c>
      <c r="J11" s="84">
        <f>Data!Z30</f>
        <v>0.27275394376694173</v>
      </c>
    </row>
    <row r="12" spans="1:12" x14ac:dyDescent="0.35">
      <c r="A12" s="30" t="s">
        <v>57</v>
      </c>
      <c r="B12" s="28">
        <f>Data!B13</f>
        <v>7.5162138627757527</v>
      </c>
      <c r="C12" s="29">
        <f>Data!W13</f>
        <v>5.6496819881881564</v>
      </c>
      <c r="D12" s="29">
        <f>Data!X13</f>
        <v>7.3564433771637914</v>
      </c>
      <c r="E12" s="83">
        <f>Data!Y13</f>
        <v>8.7231795207100422</v>
      </c>
      <c r="F12" s="84">
        <f>Data!Z13</f>
        <v>6.9373254544791658</v>
      </c>
      <c r="G12" s="83">
        <f>Data!W31</f>
        <v>-1.8665318745875963</v>
      </c>
      <c r="H12" s="83">
        <f>Data!X31</f>
        <v>-0.15977048561196128</v>
      </c>
      <c r="I12" s="83">
        <f>Data!Y31</f>
        <v>1.2069656579342896</v>
      </c>
      <c r="J12" s="84">
        <f>Data!Z31</f>
        <v>-0.57888840829658683</v>
      </c>
    </row>
    <row r="13" spans="1:12" x14ac:dyDescent="0.35">
      <c r="A13" s="30" t="s">
        <v>58</v>
      </c>
      <c r="B13" s="28">
        <f>Data!B14</f>
        <v>7.7495442389789959</v>
      </c>
      <c r="C13" s="29">
        <f>Data!W14</f>
        <v>6.7020704677847371</v>
      </c>
      <c r="D13" s="29">
        <f>Data!X14</f>
        <v>6.5647221713731172</v>
      </c>
      <c r="E13" s="83">
        <f>Data!Y14</f>
        <v>7.6804338888135133</v>
      </c>
      <c r="F13" s="84">
        <f>Data!Z14</f>
        <v>9.2924201316443114</v>
      </c>
      <c r="G13" s="83">
        <f>Data!W32</f>
        <v>-1.0474737711942588</v>
      </c>
      <c r="H13" s="83">
        <f>Data!X32</f>
        <v>-1.1848220676058787</v>
      </c>
      <c r="I13" s="83">
        <f>Data!Y32</f>
        <v>-6.9110350165482615E-2</v>
      </c>
      <c r="J13" s="84">
        <f>Data!Z32</f>
        <v>1.5428758926653154</v>
      </c>
    </row>
    <row r="14" spans="1:12" x14ac:dyDescent="0.35">
      <c r="A14" s="30" t="s">
        <v>59</v>
      </c>
      <c r="B14" s="28">
        <f>Data!B15</f>
        <v>8.1024429510230664</v>
      </c>
      <c r="C14" s="29">
        <f>Data!W15</f>
        <v>6.5444997876688102</v>
      </c>
      <c r="D14" s="29">
        <f>Data!X15</f>
        <v>7.1924743879234798</v>
      </c>
      <c r="E14" s="83">
        <f>Data!Y15</f>
        <v>7.7268300013100255</v>
      </c>
      <c r="F14" s="84">
        <f>Data!Z15</f>
        <v>7.3031038167778259</v>
      </c>
      <c r="G14" s="83">
        <f>Data!W33</f>
        <v>-1.5579431633542562</v>
      </c>
      <c r="H14" s="83">
        <f>Data!X33</f>
        <v>-0.90996856309958662</v>
      </c>
      <c r="I14" s="83">
        <f>Data!Y33</f>
        <v>-0.37561294971304093</v>
      </c>
      <c r="J14" s="84">
        <f>Data!Z33</f>
        <v>-0.7993391342452405</v>
      </c>
    </row>
    <row r="15" spans="1:12" x14ac:dyDescent="0.35">
      <c r="A15" s="30" t="s">
        <v>60</v>
      </c>
      <c r="B15" s="28">
        <f>Data!B16</f>
        <v>8.7383891311738537</v>
      </c>
      <c r="C15" s="29">
        <f>Data!W16</f>
        <v>8.8741631237191214</v>
      </c>
      <c r="D15" s="29">
        <f>Data!X16</f>
        <v>9.3821701881026982</v>
      </c>
      <c r="E15" s="83">
        <f>Data!Y16</f>
        <v>8.4974764081456264</v>
      </c>
      <c r="F15" s="84"/>
      <c r="G15" s="83">
        <f>Data!W34</f>
        <v>0.13577399254526767</v>
      </c>
      <c r="H15" s="83">
        <f>Data!X34</f>
        <v>0.64378105692884446</v>
      </c>
      <c r="I15" s="83">
        <f>Data!Y34</f>
        <v>-0.2409127230282273</v>
      </c>
      <c r="J15" s="84"/>
      <c r="L15" s="29"/>
    </row>
    <row r="16" spans="1:12" x14ac:dyDescent="0.35">
      <c r="A16" s="30" t="s">
        <v>61</v>
      </c>
      <c r="B16" s="28">
        <f>Data!B17</f>
        <v>9.184689484798195</v>
      </c>
      <c r="C16" s="29">
        <f>Data!W17</f>
        <v>8.7235207628122335</v>
      </c>
      <c r="D16" s="29">
        <f>Data!X17</f>
        <v>9.5824544402919472</v>
      </c>
      <c r="E16" s="83">
        <f>Data!Y17</f>
        <v>7.8968553740643674</v>
      </c>
      <c r="F16" s="84"/>
      <c r="G16" s="83">
        <f>Data!W35</f>
        <v>-0.46116872198596148</v>
      </c>
      <c r="H16" s="83">
        <f>Data!X35</f>
        <v>0.39776495549375213</v>
      </c>
      <c r="I16" s="83">
        <f>Data!Y35</f>
        <v>-1.2878341107338276</v>
      </c>
      <c r="J16" s="84"/>
    </row>
    <row r="17" spans="1:10" x14ac:dyDescent="0.35">
      <c r="A17" s="30" t="s">
        <v>62</v>
      </c>
      <c r="B17" s="37">
        <f>Data!B18</f>
        <v>9.5584343115096182</v>
      </c>
      <c r="C17" s="31">
        <f>Data!W18</f>
        <v>8.2523644719511342</v>
      </c>
      <c r="D17" s="31">
        <f>Data!X18</f>
        <v>8.1279424203812063</v>
      </c>
      <c r="E17" s="87">
        <f>Data!Y18</f>
        <v>10.77270298701089</v>
      </c>
      <c r="F17" s="88"/>
      <c r="G17" s="87">
        <f>Data!W36</f>
        <v>-1.306069839558484</v>
      </c>
      <c r="H17" s="87">
        <f>Data!X36</f>
        <v>-1.4304918911284119</v>
      </c>
      <c r="I17" s="87">
        <f>Data!Y36</f>
        <v>1.2142686755012715</v>
      </c>
      <c r="J17" s="88"/>
    </row>
    <row r="18" spans="1:10" x14ac:dyDescent="0.35">
      <c r="A18" s="32" t="s">
        <v>63</v>
      </c>
      <c r="B18" s="28">
        <f>Data!B19</f>
        <v>9.7904758042527611</v>
      </c>
      <c r="C18" s="29">
        <f>Data!W19</f>
        <v>9.1749282082182546</v>
      </c>
      <c r="D18" s="29">
        <f>Data!X19</f>
        <v>9.9798860383067698</v>
      </c>
      <c r="E18" s="83">
        <f>Data!Y19</f>
        <v>9.2364121016529825</v>
      </c>
      <c r="F18" s="84">
        <f>Data!Z19</f>
        <v>9.3820063777031422</v>
      </c>
      <c r="G18" s="85">
        <f>Data!W37</f>
        <v>-0.61554759603450648</v>
      </c>
      <c r="H18" s="83">
        <f>Data!X37</f>
        <v>0.1894102340540087</v>
      </c>
      <c r="I18" s="83">
        <f>Data!Y37</f>
        <v>-0.55406370259977855</v>
      </c>
      <c r="J18" s="84">
        <f>Data!Z37</f>
        <v>-0.40846942654961893</v>
      </c>
    </row>
    <row r="19" spans="1:10" x14ac:dyDescent="0.35">
      <c r="A19" s="35" t="s">
        <v>64</v>
      </c>
      <c r="B19" s="28">
        <f>Data!B20</f>
        <v>8.154527045776792</v>
      </c>
      <c r="C19" s="29">
        <f>Data!W20</f>
        <v>7.0977167045442346</v>
      </c>
      <c r="D19" s="29">
        <f>Data!X20</f>
        <v>8.0337853737174392</v>
      </c>
      <c r="E19" s="83">
        <f>Data!Y20</f>
        <v>6.8534130525751937</v>
      </c>
      <c r="F19" s="84">
        <f>Data!Z20</f>
        <v>7.9895168604111211</v>
      </c>
      <c r="G19" s="83">
        <f>Data!W38</f>
        <v>-1.0568103412325573</v>
      </c>
      <c r="H19" s="83">
        <f>Data!X38</f>
        <v>-0.12074167205935282</v>
      </c>
      <c r="I19" s="83">
        <f>Data!Y38</f>
        <v>-1.3011139932015983</v>
      </c>
      <c r="J19" s="84">
        <f>Data!Z38</f>
        <v>-0.16501018536567091</v>
      </c>
    </row>
    <row r="20" spans="1:10" x14ac:dyDescent="0.35">
      <c r="A20" s="35" t="s">
        <v>65</v>
      </c>
      <c r="B20" s="28">
        <f>Data!B21</f>
        <v>7.7859977139683592</v>
      </c>
      <c r="C20" s="29">
        <f>Data!W21</f>
        <v>6.2960795626654775</v>
      </c>
      <c r="D20" s="29">
        <f>Data!X21</f>
        <v>7.0361996048081359</v>
      </c>
      <c r="E20" s="83">
        <f>Data!Y21</f>
        <v>8.0469229971144678</v>
      </c>
      <c r="F20" s="84">
        <f>Data!Z21</f>
        <v>7.8501655181865502</v>
      </c>
      <c r="G20" s="83">
        <f>Data!W39</f>
        <v>-1.4899181513028816</v>
      </c>
      <c r="H20" s="83">
        <f>Data!X39</f>
        <v>-0.74979810916022327</v>
      </c>
      <c r="I20" s="83">
        <f>Data!Y39</f>
        <v>0.26092528314610863</v>
      </c>
      <c r="J20" s="84">
        <f>Data!Z39</f>
        <v>6.4167804218191016E-2</v>
      </c>
    </row>
    <row r="21" spans="1:10" x14ac:dyDescent="0.35">
      <c r="A21" s="36" t="s">
        <v>66</v>
      </c>
      <c r="B21" s="28">
        <f>Data!B22</f>
        <v>9.1602414268166665</v>
      </c>
      <c r="C21" s="29">
        <f>Data!W22</f>
        <v>8.6155215038059243</v>
      </c>
      <c r="D21" s="31">
        <f>Data!X22</f>
        <v>9.0248600442582561</v>
      </c>
      <c r="E21" s="87">
        <f>Data!Y22</f>
        <v>9.0682741573019889</v>
      </c>
      <c r="F21" s="88"/>
      <c r="G21" s="87">
        <f>Data!W40</f>
        <v>-0.54471992301074224</v>
      </c>
      <c r="H21" s="87">
        <f>Data!X40</f>
        <v>-0.13538138255841048</v>
      </c>
      <c r="I21" s="87">
        <f>Data!Y40</f>
        <v>-9.1967269514677596E-2</v>
      </c>
      <c r="J21" s="88"/>
    </row>
    <row r="22" spans="1:10" x14ac:dyDescent="0.35">
      <c r="A22" s="38" t="s">
        <v>67</v>
      </c>
      <c r="B22" s="68">
        <f>Data!B23</f>
        <v>8.7195723033249468</v>
      </c>
      <c r="C22" s="39">
        <f>Data!W23</f>
        <v>7.7904193341603749</v>
      </c>
      <c r="D22" s="39">
        <f>Data!X23</f>
        <v>8.5120046580000128</v>
      </c>
      <c r="E22" s="89">
        <f>Data!Y23</f>
        <v>8.3000981236696578</v>
      </c>
      <c r="F22" s="90"/>
      <c r="G22" s="89">
        <f>Data!W41</f>
        <v>-0.92915296916457191</v>
      </c>
      <c r="H22" s="89">
        <f>Data!X41</f>
        <v>-0.20756764532493399</v>
      </c>
      <c r="I22" s="89">
        <f>Data!Y41</f>
        <v>-0.41947417965528899</v>
      </c>
      <c r="J22" s="90"/>
    </row>
    <row r="25" spans="1:10" x14ac:dyDescent="0.35">
      <c r="F25" s="7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F41"/>
  <sheetViews>
    <sheetView showGridLines="0" zoomScaleNormal="100" workbookViewId="0">
      <pane xSplit="2" ySplit="6" topLeftCell="S7" activePane="bottomRight" state="frozen"/>
      <selection pane="topRight" activeCell="C1" sqref="C1"/>
      <selection pane="bottomLeft" activeCell="A7" sqref="A7"/>
      <selection pane="bottomRight" activeCell="S6" sqref="S6"/>
    </sheetView>
  </sheetViews>
  <sheetFormatPr defaultRowHeight="15.5" x14ac:dyDescent="0.35"/>
  <cols>
    <col min="1" max="1" width="20.1796875" style="2" customWidth="1"/>
    <col min="2" max="24" width="13.6328125" style="67" customWidth="1"/>
    <col min="25" max="25" width="13.6328125" style="73" customWidth="1"/>
    <col min="26" max="26" width="14.1796875" style="22" customWidth="1"/>
    <col min="27" max="27" width="8.7265625" style="2"/>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2" s="3" customFormat="1" ht="45" customHeight="1" x14ac:dyDescent="0.35">
      <c r="A1" s="11" t="s">
        <v>103</v>
      </c>
      <c r="B1" s="42"/>
      <c r="C1" s="42"/>
      <c r="D1" s="42"/>
      <c r="E1" s="42"/>
      <c r="F1" s="42"/>
      <c r="G1" s="42"/>
      <c r="H1" s="42"/>
      <c r="I1" s="42"/>
      <c r="J1" s="42"/>
      <c r="K1" s="42"/>
      <c r="L1" s="42"/>
      <c r="M1" s="42"/>
      <c r="N1" s="42"/>
      <c r="O1" s="42"/>
      <c r="P1" s="42"/>
      <c r="Q1" s="42"/>
      <c r="R1" s="42"/>
      <c r="S1" s="42"/>
      <c r="T1" s="42"/>
      <c r="U1" s="42"/>
      <c r="V1" s="42"/>
      <c r="W1" s="42"/>
      <c r="X1" s="42"/>
      <c r="Y1" s="72"/>
      <c r="Z1" s="20"/>
    </row>
    <row r="2" spans="1:32" s="3" customFormat="1" ht="20" customHeight="1" x14ac:dyDescent="0.35">
      <c r="A2" s="3" t="s">
        <v>12</v>
      </c>
      <c r="Y2" s="20"/>
      <c r="Z2" s="20"/>
    </row>
    <row r="3" spans="1:32" s="3" customFormat="1" ht="20" customHeight="1" x14ac:dyDescent="0.35">
      <c r="A3" s="3" t="s">
        <v>42</v>
      </c>
      <c r="Y3" s="20"/>
      <c r="Z3" s="20"/>
    </row>
    <row r="4" spans="1:32" s="3" customFormat="1" ht="20" customHeight="1" x14ac:dyDescent="0.35">
      <c r="A4" s="3" t="s">
        <v>68</v>
      </c>
      <c r="Y4" s="20"/>
      <c r="Z4" s="20"/>
    </row>
    <row r="5" spans="1:32" s="3" customFormat="1" x14ac:dyDescent="0.35">
      <c r="A5" s="3" t="s">
        <v>43</v>
      </c>
      <c r="B5" s="42"/>
      <c r="C5" s="42"/>
      <c r="D5" s="42"/>
      <c r="E5" s="42"/>
      <c r="F5" s="42"/>
      <c r="G5" s="42"/>
      <c r="H5" s="42"/>
      <c r="I5" s="42"/>
      <c r="J5" s="42"/>
      <c r="K5" s="42"/>
      <c r="L5" s="42"/>
      <c r="M5" s="42"/>
      <c r="N5" s="42"/>
      <c r="O5" s="42"/>
      <c r="P5" s="42"/>
      <c r="Q5" s="42"/>
      <c r="R5" s="42"/>
      <c r="S5" s="42"/>
      <c r="T5" s="42"/>
      <c r="U5" s="42"/>
      <c r="V5" s="42"/>
      <c r="W5" s="42"/>
      <c r="X5" s="42"/>
      <c r="Y5" s="72"/>
      <c r="Z5" s="20"/>
    </row>
    <row r="6" spans="1:32" ht="45" customHeight="1" x14ac:dyDescent="0.35">
      <c r="A6" s="43" t="s">
        <v>44</v>
      </c>
      <c r="B6" s="44" t="s">
        <v>106</v>
      </c>
      <c r="C6" s="45" t="s">
        <v>69</v>
      </c>
      <c r="D6" s="46" t="s">
        <v>70</v>
      </c>
      <c r="E6" s="46" t="s">
        <v>71</v>
      </c>
      <c r="F6" s="46" t="s">
        <v>72</v>
      </c>
      <c r="G6" s="46" t="s">
        <v>73</v>
      </c>
      <c r="H6" s="46" t="s">
        <v>74</v>
      </c>
      <c r="I6" s="46" t="s">
        <v>75</v>
      </c>
      <c r="J6" s="46" t="s">
        <v>76</v>
      </c>
      <c r="K6" s="46" t="s">
        <v>77</v>
      </c>
      <c r="L6" s="46" t="s">
        <v>78</v>
      </c>
      <c r="M6" s="46" t="s">
        <v>79</v>
      </c>
      <c r="N6" s="46" t="s">
        <v>80</v>
      </c>
      <c r="O6" s="46" t="s">
        <v>81</v>
      </c>
      <c r="P6" s="46" t="s">
        <v>82</v>
      </c>
      <c r="Q6" s="46" t="s">
        <v>83</v>
      </c>
      <c r="R6" s="46" t="s">
        <v>84</v>
      </c>
      <c r="S6" s="46" t="s">
        <v>85</v>
      </c>
      <c r="T6" s="46" t="s">
        <v>45</v>
      </c>
      <c r="U6" s="46" t="s">
        <v>46</v>
      </c>
      <c r="V6" s="46" t="s">
        <v>47</v>
      </c>
      <c r="W6" s="46" t="s">
        <v>107</v>
      </c>
      <c r="X6" s="46" t="s">
        <v>112</v>
      </c>
      <c r="Y6" s="76" t="s">
        <v>128</v>
      </c>
      <c r="Z6" s="76" t="s">
        <v>116</v>
      </c>
    </row>
    <row r="7" spans="1:32" x14ac:dyDescent="0.35">
      <c r="A7" s="47" t="s">
        <v>51</v>
      </c>
      <c r="B7" s="48">
        <f t="shared" ref="B7:B23" si="0">AVERAGE(D7:W7)</f>
        <v>10.163649505417279</v>
      </c>
      <c r="C7" s="49">
        <v>8.4259500000000003</v>
      </c>
      <c r="D7" s="49">
        <v>11.11825</v>
      </c>
      <c r="E7" s="49">
        <v>11.2141</v>
      </c>
      <c r="F7" s="49">
        <v>10.217149999999998</v>
      </c>
      <c r="G7" s="49">
        <v>13.2239</v>
      </c>
      <c r="H7" s="49">
        <v>8.3334999999999972</v>
      </c>
      <c r="I7" s="49">
        <v>13.5578</v>
      </c>
      <c r="J7" s="49">
        <v>12.059900000000003</v>
      </c>
      <c r="K7" s="49">
        <v>10.0624</v>
      </c>
      <c r="L7" s="49">
        <v>7.8775000000000013</v>
      </c>
      <c r="M7" s="49">
        <v>7.739300000000001</v>
      </c>
      <c r="N7" s="49">
        <v>10.427404910458334</v>
      </c>
      <c r="O7" s="49">
        <v>8.8662171652445654</v>
      </c>
      <c r="P7" s="49">
        <v>10.632822622303724</v>
      </c>
      <c r="Q7" s="49">
        <v>12.305453514149319</v>
      </c>
      <c r="R7" s="49">
        <v>10.816307152946663</v>
      </c>
      <c r="S7" s="49">
        <v>8.2421182582313595</v>
      </c>
      <c r="T7" s="49">
        <v>10.485593282643737</v>
      </c>
      <c r="U7" s="49">
        <v>7.9984721633555331</v>
      </c>
      <c r="V7" s="49">
        <v>10.59094150029329</v>
      </c>
      <c r="W7" s="49">
        <v>7.5038595387190536</v>
      </c>
      <c r="X7" s="49">
        <v>9.1479289868476066</v>
      </c>
      <c r="Y7" s="77">
        <v>10.123381875809622</v>
      </c>
      <c r="Z7" s="77">
        <v>9.5545112848166696</v>
      </c>
      <c r="AC7" s="29"/>
      <c r="AD7" s="50"/>
      <c r="AE7" s="50"/>
      <c r="AF7" s="51"/>
    </row>
    <row r="8" spans="1:32" x14ac:dyDescent="0.35">
      <c r="A8" s="52" t="s">
        <v>52</v>
      </c>
      <c r="B8" s="53">
        <f t="shared" si="0"/>
        <v>9.8242611471419217</v>
      </c>
      <c r="C8" s="49">
        <v>8.7030499999999993</v>
      </c>
      <c r="D8" s="49">
        <v>13.892899999999999</v>
      </c>
      <c r="E8" s="49">
        <v>8.8539000000000012</v>
      </c>
      <c r="F8" s="49">
        <v>9.4232000000000014</v>
      </c>
      <c r="G8" s="49">
        <v>8.9420500000000001</v>
      </c>
      <c r="H8" s="49">
        <v>8.4019999999999992</v>
      </c>
      <c r="I8" s="49">
        <v>8.7329999999999988</v>
      </c>
      <c r="J8" s="49">
        <v>10.830699999999997</v>
      </c>
      <c r="K8" s="49">
        <v>7.7268000000000008</v>
      </c>
      <c r="L8" s="49">
        <v>6.4426999999999994</v>
      </c>
      <c r="M8" s="49">
        <v>9.7566000000000006</v>
      </c>
      <c r="N8" s="49">
        <v>8.7828599822378113</v>
      </c>
      <c r="O8" s="49">
        <v>7.9924658527537016</v>
      </c>
      <c r="P8" s="49">
        <v>13.186645953254184</v>
      </c>
      <c r="Q8" s="49">
        <v>9.2964968365850726</v>
      </c>
      <c r="R8" s="49">
        <v>10.315948503309558</v>
      </c>
      <c r="S8" s="49">
        <v>10.227741735648403</v>
      </c>
      <c r="T8" s="49">
        <v>9.0399982889089401</v>
      </c>
      <c r="U8" s="49">
        <v>9.2109038414177231</v>
      </c>
      <c r="V8" s="49">
        <v>14.048308609634958</v>
      </c>
      <c r="W8" s="49">
        <v>11.380003339088075</v>
      </c>
      <c r="X8" s="49">
        <v>13.294260269698164</v>
      </c>
      <c r="Y8" s="77">
        <v>9.0568224402034954</v>
      </c>
      <c r="Z8" s="77">
        <v>9.5446674617965535</v>
      </c>
      <c r="AC8" s="29"/>
      <c r="AD8" s="50"/>
      <c r="AE8" s="50"/>
      <c r="AF8" s="51"/>
    </row>
    <row r="9" spans="1:32" x14ac:dyDescent="0.35">
      <c r="A9" s="52" t="s">
        <v>53</v>
      </c>
      <c r="B9" s="53">
        <f t="shared" si="0"/>
        <v>9.383750672271951</v>
      </c>
      <c r="C9" s="49">
        <v>9.2459999999999987</v>
      </c>
      <c r="D9" s="49">
        <v>9.9462499999999991</v>
      </c>
      <c r="E9" s="49">
        <v>8.6738999999999997</v>
      </c>
      <c r="F9" s="49">
        <v>9.6455500000000001</v>
      </c>
      <c r="G9" s="49">
        <v>8.6910500000000006</v>
      </c>
      <c r="H9" s="49">
        <v>9.5721999999999987</v>
      </c>
      <c r="I9" s="49">
        <v>10.646799999999999</v>
      </c>
      <c r="J9" s="49">
        <v>11.577500000000002</v>
      </c>
      <c r="K9" s="49">
        <v>10.253300000000001</v>
      </c>
      <c r="L9" s="49">
        <v>8.5858999999999988</v>
      </c>
      <c r="M9" s="49">
        <v>7.1509999999999998</v>
      </c>
      <c r="N9" s="49">
        <v>7.4270853372005421</v>
      </c>
      <c r="O9" s="49">
        <v>8.3579681179948953</v>
      </c>
      <c r="P9" s="49">
        <v>9.755052713371045</v>
      </c>
      <c r="Q9" s="49">
        <v>10.563320684365682</v>
      </c>
      <c r="R9" s="49">
        <v>8.3507822630931674</v>
      </c>
      <c r="S9" s="49">
        <v>9.0707402906194723</v>
      </c>
      <c r="T9" s="49">
        <v>9.444500253934585</v>
      </c>
      <c r="U9" s="49">
        <v>10.943244419088076</v>
      </c>
      <c r="V9" s="49">
        <v>10.164553251420365</v>
      </c>
      <c r="W9" s="49">
        <v>8.8543161143511675</v>
      </c>
      <c r="X9" s="49">
        <v>7.818214751734998</v>
      </c>
      <c r="Y9" s="77">
        <v>8.5116523442894252</v>
      </c>
      <c r="Z9" s="77">
        <v>9.0573346499861014</v>
      </c>
      <c r="AC9" s="29"/>
      <c r="AD9" s="50"/>
      <c r="AE9" s="50"/>
      <c r="AF9" s="51"/>
    </row>
    <row r="10" spans="1:32" x14ac:dyDescent="0.35">
      <c r="A10" s="52" t="s">
        <v>54</v>
      </c>
      <c r="B10" s="53">
        <f t="shared" si="0"/>
        <v>8.336931285636398</v>
      </c>
      <c r="C10" s="49">
        <v>8.8936000000000028</v>
      </c>
      <c r="D10" s="49">
        <v>9.1389500000000012</v>
      </c>
      <c r="E10" s="49">
        <v>8.5268000000000015</v>
      </c>
      <c r="F10" s="49">
        <v>9.3160500000000006</v>
      </c>
      <c r="G10" s="49">
        <v>9.6816000000000013</v>
      </c>
      <c r="H10" s="49">
        <v>9.1654</v>
      </c>
      <c r="I10" s="49">
        <v>7.3895000000000017</v>
      </c>
      <c r="J10" s="49">
        <v>8.6118000000000006</v>
      </c>
      <c r="K10" s="49">
        <v>8.1490999999999989</v>
      </c>
      <c r="L10" s="49">
        <v>7.9018999999999995</v>
      </c>
      <c r="M10" s="49">
        <v>7.8182000000000009</v>
      </c>
      <c r="N10" s="49">
        <v>8.1127210605600695</v>
      </c>
      <c r="O10" s="49">
        <v>9.8468588187020085</v>
      </c>
      <c r="P10" s="49">
        <v>8.1997787794492449</v>
      </c>
      <c r="Q10" s="49">
        <v>7.7563133849692045</v>
      </c>
      <c r="R10" s="49">
        <v>8.2653361651765263</v>
      </c>
      <c r="S10" s="49">
        <v>8.3711058176299744</v>
      </c>
      <c r="T10" s="49">
        <v>8.5099203739187139</v>
      </c>
      <c r="U10" s="49">
        <v>7.9209792867366318</v>
      </c>
      <c r="V10" s="49">
        <v>7.3943974598097295</v>
      </c>
      <c r="W10" s="49">
        <v>6.6619145657758327</v>
      </c>
      <c r="X10" s="49">
        <v>7.3599378914892517</v>
      </c>
      <c r="Y10" s="77">
        <v>7.7333470974042031</v>
      </c>
      <c r="Z10" s="77">
        <v>9.7352070767714967</v>
      </c>
      <c r="AC10" s="29"/>
      <c r="AD10" s="50"/>
      <c r="AE10" s="50"/>
      <c r="AF10" s="51"/>
    </row>
    <row r="11" spans="1:32" x14ac:dyDescent="0.35">
      <c r="A11" s="52" t="s">
        <v>55</v>
      </c>
      <c r="B11" s="53">
        <f t="shared" si="0"/>
        <v>8.3827161817139864</v>
      </c>
      <c r="C11" s="49">
        <v>7.4193999999999996</v>
      </c>
      <c r="D11" s="49">
        <v>9.9395500000000006</v>
      </c>
      <c r="E11" s="49">
        <v>9.9863000000000017</v>
      </c>
      <c r="F11" s="49">
        <v>6.8643999999999998</v>
      </c>
      <c r="G11" s="49">
        <v>8.9698499999999992</v>
      </c>
      <c r="H11" s="49">
        <v>8.7289999999999992</v>
      </c>
      <c r="I11" s="49">
        <v>8.9649000000000019</v>
      </c>
      <c r="J11" s="49">
        <v>7.2997000000000005</v>
      </c>
      <c r="K11" s="49">
        <v>9.9228000000000005</v>
      </c>
      <c r="L11" s="49">
        <v>6.7252000000000001</v>
      </c>
      <c r="M11" s="49">
        <v>11.113</v>
      </c>
      <c r="N11" s="49">
        <v>7.3676475779344148</v>
      </c>
      <c r="O11" s="49">
        <v>9.0930798455364084</v>
      </c>
      <c r="P11" s="49">
        <v>7.4835460060918759</v>
      </c>
      <c r="Q11" s="49">
        <v>9.9452739200039169</v>
      </c>
      <c r="R11" s="49">
        <v>7.9897021973722282</v>
      </c>
      <c r="S11" s="49">
        <v>7.6243459167828576</v>
      </c>
      <c r="T11" s="49">
        <v>7.1791785542652269</v>
      </c>
      <c r="U11" s="49">
        <v>6.9278166706540754</v>
      </c>
      <c r="V11" s="49">
        <v>7.906963763084871</v>
      </c>
      <c r="W11" s="49">
        <v>7.6220691825538633</v>
      </c>
      <c r="X11" s="49">
        <v>8.5879979671790991</v>
      </c>
      <c r="Y11" s="77">
        <v>6.3917808941978818</v>
      </c>
      <c r="Z11" s="77">
        <v>6.2812058941224578</v>
      </c>
      <c r="AC11" s="29"/>
      <c r="AD11" s="50"/>
      <c r="AE11" s="50"/>
      <c r="AF11" s="51"/>
    </row>
    <row r="12" spans="1:32" x14ac:dyDescent="0.35">
      <c r="A12" s="52" t="s">
        <v>56</v>
      </c>
      <c r="B12" s="53">
        <f t="shared" si="0"/>
        <v>7.7363273654487532</v>
      </c>
      <c r="C12" s="49">
        <v>8.4393000000000011</v>
      </c>
      <c r="D12" s="49">
        <v>9.8657500000000002</v>
      </c>
      <c r="E12" s="49">
        <v>8.5761000000000003</v>
      </c>
      <c r="F12" s="49">
        <v>8.7376000000000005</v>
      </c>
      <c r="G12" s="49">
        <v>7.3823499999999989</v>
      </c>
      <c r="H12" s="49">
        <v>7.3072999999999979</v>
      </c>
      <c r="I12" s="49">
        <v>7.3773999999999988</v>
      </c>
      <c r="J12" s="49">
        <v>8.5030000000000001</v>
      </c>
      <c r="K12" s="49">
        <v>6.7658999999999994</v>
      </c>
      <c r="L12" s="49">
        <v>6.5573999999999977</v>
      </c>
      <c r="M12" s="49">
        <v>7.6961999999999993</v>
      </c>
      <c r="N12" s="49">
        <v>7.9512548312029949</v>
      </c>
      <c r="O12" s="49">
        <v>7.6114507942396541</v>
      </c>
      <c r="P12" s="49">
        <v>6.1758709283893838</v>
      </c>
      <c r="Q12" s="49">
        <v>8.3560128470069159</v>
      </c>
      <c r="R12" s="49">
        <v>6.9176172986551592</v>
      </c>
      <c r="S12" s="49">
        <v>8.9401477806503404</v>
      </c>
      <c r="T12" s="49">
        <v>6.963996859349094</v>
      </c>
      <c r="U12" s="49">
        <v>7.9712628454979821</v>
      </c>
      <c r="V12" s="49">
        <v>8.0782451746141835</v>
      </c>
      <c r="W12" s="49">
        <v>6.9916879493693544</v>
      </c>
      <c r="X12" s="49">
        <v>8.1349465093685804</v>
      </c>
      <c r="Y12" s="77">
        <v>6.4504989047360741</v>
      </c>
      <c r="Z12" s="77">
        <v>8.0090813092156949</v>
      </c>
      <c r="AC12" s="29"/>
      <c r="AD12" s="50"/>
      <c r="AE12" s="50"/>
      <c r="AF12" s="51"/>
    </row>
    <row r="13" spans="1:32" x14ac:dyDescent="0.35">
      <c r="A13" s="52" t="s">
        <v>57</v>
      </c>
      <c r="B13" s="53">
        <f t="shared" si="0"/>
        <v>7.5162138627757527</v>
      </c>
      <c r="C13" s="49">
        <v>7.6502000000000008</v>
      </c>
      <c r="D13" s="49">
        <v>7.02515</v>
      </c>
      <c r="E13" s="49">
        <v>8.5271000000000008</v>
      </c>
      <c r="F13" s="49">
        <v>7.6168999999999993</v>
      </c>
      <c r="G13" s="49">
        <v>7.2668000000000008</v>
      </c>
      <c r="H13" s="49">
        <v>7.3144000000000009</v>
      </c>
      <c r="I13" s="49">
        <v>8.2924000000000007</v>
      </c>
      <c r="J13" s="49">
        <v>8.246299999999998</v>
      </c>
      <c r="K13" s="49">
        <v>8.616200000000001</v>
      </c>
      <c r="L13" s="49">
        <v>9.0074999999999985</v>
      </c>
      <c r="M13" s="49">
        <v>6.7462999999999997</v>
      </c>
      <c r="N13" s="49">
        <v>7.0500285937517573</v>
      </c>
      <c r="O13" s="49">
        <v>6.3933192528638711</v>
      </c>
      <c r="P13" s="49">
        <v>6.8799341828805858</v>
      </c>
      <c r="Q13" s="49">
        <v>8.3824107449298193</v>
      </c>
      <c r="R13" s="49">
        <v>7.7379491565822711</v>
      </c>
      <c r="S13" s="49">
        <v>7.8363006558365624</v>
      </c>
      <c r="T13" s="49">
        <v>6.4487205610501022</v>
      </c>
      <c r="U13" s="49">
        <v>7.1715068518880836</v>
      </c>
      <c r="V13" s="49">
        <v>8.115375267543806</v>
      </c>
      <c r="W13" s="49">
        <v>5.6496819881881564</v>
      </c>
      <c r="X13" s="49">
        <v>7.3564433771637914</v>
      </c>
      <c r="Y13" s="77">
        <v>8.7231795207100422</v>
      </c>
      <c r="Z13" s="77">
        <v>6.9373254544791658</v>
      </c>
      <c r="AC13" s="29"/>
      <c r="AD13" s="50"/>
      <c r="AE13" s="50"/>
      <c r="AF13" s="51"/>
    </row>
    <row r="14" spans="1:32" x14ac:dyDescent="0.35">
      <c r="A14" s="52" t="s">
        <v>58</v>
      </c>
      <c r="B14" s="53">
        <f t="shared" si="0"/>
        <v>7.7495442389789959</v>
      </c>
      <c r="C14" s="49">
        <v>6.9676999999999998</v>
      </c>
      <c r="D14" s="49">
        <v>6.2940000000000005</v>
      </c>
      <c r="E14" s="49">
        <v>7.0840000000000005</v>
      </c>
      <c r="F14" s="49">
        <v>7.3888499999999997</v>
      </c>
      <c r="G14" s="49">
        <v>7.5399000000000012</v>
      </c>
      <c r="H14" s="49">
        <v>8.0234000000000005</v>
      </c>
      <c r="I14" s="49">
        <v>8.1546000000000003</v>
      </c>
      <c r="J14" s="49">
        <v>8.4529999999999994</v>
      </c>
      <c r="K14" s="49">
        <v>9.5940999999999992</v>
      </c>
      <c r="L14" s="49">
        <v>7.569399999999999</v>
      </c>
      <c r="M14" s="49">
        <v>7.1893999999999991</v>
      </c>
      <c r="N14" s="49">
        <v>7.2976737265747067</v>
      </c>
      <c r="O14" s="49">
        <v>7.7052550785246137</v>
      </c>
      <c r="P14" s="49">
        <v>8.7723006216199408</v>
      </c>
      <c r="Q14" s="49">
        <v>7.9619660818151807</v>
      </c>
      <c r="R14" s="49">
        <v>8.1493381415814081</v>
      </c>
      <c r="S14" s="49">
        <v>7.829488691510428</v>
      </c>
      <c r="T14" s="49">
        <v>7.4691657584764855</v>
      </c>
      <c r="U14" s="49">
        <v>8.1292966214102211</v>
      </c>
      <c r="V14" s="49">
        <v>7.6836795902821997</v>
      </c>
      <c r="W14" s="49">
        <v>6.7020704677847371</v>
      </c>
      <c r="X14" s="49">
        <v>6.5647221713731172</v>
      </c>
      <c r="Y14" s="77">
        <v>7.6804338888135133</v>
      </c>
      <c r="Z14" s="77">
        <v>9.2924201316443114</v>
      </c>
      <c r="AC14" s="29"/>
      <c r="AD14" s="50"/>
      <c r="AE14" s="50"/>
      <c r="AF14" s="51"/>
    </row>
    <row r="15" spans="1:32" x14ac:dyDescent="0.35">
      <c r="A15" s="52" t="s">
        <v>59</v>
      </c>
      <c r="B15" s="53">
        <f t="shared" si="0"/>
        <v>8.1024429510230664</v>
      </c>
      <c r="C15" s="49">
        <v>8.7110500000000002</v>
      </c>
      <c r="D15" s="49">
        <v>6.1716999999999995</v>
      </c>
      <c r="E15" s="49">
        <v>7.1710000000000003</v>
      </c>
      <c r="F15" s="49">
        <v>10.4124</v>
      </c>
      <c r="G15" s="49">
        <v>9.1636000000000006</v>
      </c>
      <c r="H15" s="49">
        <v>8.3600999999999992</v>
      </c>
      <c r="I15" s="49">
        <v>8.4823000000000004</v>
      </c>
      <c r="J15" s="49">
        <v>7.293000000000001</v>
      </c>
      <c r="K15" s="49">
        <v>8.5612999999999992</v>
      </c>
      <c r="L15" s="49">
        <v>8.5132999999999992</v>
      </c>
      <c r="M15" s="49">
        <v>10.3523</v>
      </c>
      <c r="N15" s="49">
        <v>9.0576739008240317</v>
      </c>
      <c r="O15" s="49">
        <v>7.4235843535350128</v>
      </c>
      <c r="P15" s="49">
        <v>5.4847112569155207</v>
      </c>
      <c r="Q15" s="49">
        <v>6.9480837415777135</v>
      </c>
      <c r="R15" s="49">
        <v>8.930118344429065</v>
      </c>
      <c r="S15" s="49">
        <v>8.1727781173996217</v>
      </c>
      <c r="T15" s="49">
        <v>9.3323865966009887</v>
      </c>
      <c r="U15" s="49">
        <v>7.6467892383849598</v>
      </c>
      <c r="V15" s="49">
        <v>8.0272336831255924</v>
      </c>
      <c r="W15" s="49">
        <v>6.5444997876688102</v>
      </c>
      <c r="X15" s="49">
        <v>7.1924743879234798</v>
      </c>
      <c r="Y15" s="77">
        <v>7.7268300013100255</v>
      </c>
      <c r="Z15" s="77">
        <v>7.3031038167778259</v>
      </c>
      <c r="AC15" s="29"/>
      <c r="AD15" s="50"/>
      <c r="AE15" s="50"/>
    </row>
    <row r="16" spans="1:32" x14ac:dyDescent="0.35">
      <c r="A16" s="52" t="s">
        <v>60</v>
      </c>
      <c r="B16" s="53">
        <f t="shared" si="0"/>
        <v>8.7383891311738537</v>
      </c>
      <c r="C16" s="49">
        <v>11.2948</v>
      </c>
      <c r="D16" s="49">
        <v>8.3623999999999992</v>
      </c>
      <c r="E16" s="49">
        <v>8.5299000000000014</v>
      </c>
      <c r="F16" s="49">
        <v>9.5502000000000002</v>
      </c>
      <c r="G16" s="49">
        <v>9.4842000000000013</v>
      </c>
      <c r="H16" s="49">
        <v>9.0264999999999986</v>
      </c>
      <c r="I16" s="49">
        <v>7.0951000000000013</v>
      </c>
      <c r="J16" s="49">
        <v>10.850800000000001</v>
      </c>
      <c r="K16" s="49">
        <v>8.5127000000000006</v>
      </c>
      <c r="L16" s="49">
        <v>8.7515999999999998</v>
      </c>
      <c r="M16" s="49">
        <v>10.511700000000001</v>
      </c>
      <c r="N16" s="49">
        <v>7.0593889020044296</v>
      </c>
      <c r="O16" s="49">
        <v>9.3452523467449105</v>
      </c>
      <c r="P16" s="49">
        <v>10.020628992238937</v>
      </c>
      <c r="Q16" s="49">
        <v>6.7122458604667781</v>
      </c>
      <c r="R16" s="49">
        <v>6.5108237262412887</v>
      </c>
      <c r="S16" s="49">
        <v>10.182520790193193</v>
      </c>
      <c r="T16" s="49">
        <v>8.8059137859944219</v>
      </c>
      <c r="U16" s="49">
        <v>7.7398474426735397</v>
      </c>
      <c r="V16" s="49">
        <v>8.8418976532004407</v>
      </c>
      <c r="W16" s="49">
        <v>8.8741631237191214</v>
      </c>
      <c r="X16" s="49">
        <v>9.3821701881026982</v>
      </c>
      <c r="Y16" s="77">
        <v>8.4974764081456264</v>
      </c>
      <c r="Z16" s="77"/>
      <c r="AC16" s="29"/>
      <c r="AD16" s="50"/>
      <c r="AE16" s="50"/>
    </row>
    <row r="17" spans="1:31" x14ac:dyDescent="0.35">
      <c r="A17" s="52" t="s">
        <v>61</v>
      </c>
      <c r="B17" s="53">
        <f t="shared" si="0"/>
        <v>9.184689484798195</v>
      </c>
      <c r="C17" s="49">
        <v>8.7804500000000001</v>
      </c>
      <c r="D17" s="49">
        <v>9.4770499999999984</v>
      </c>
      <c r="E17" s="49">
        <v>10.003400000000001</v>
      </c>
      <c r="F17" s="49">
        <v>8.3109999999999999</v>
      </c>
      <c r="G17" s="49">
        <v>8.6400500000000005</v>
      </c>
      <c r="H17" s="49">
        <v>12.107799999999997</v>
      </c>
      <c r="I17" s="49">
        <v>9.0314000000000014</v>
      </c>
      <c r="J17" s="49">
        <v>9.5902000000000012</v>
      </c>
      <c r="K17" s="49">
        <v>11.7194</v>
      </c>
      <c r="L17" s="49">
        <v>8.9303999999999988</v>
      </c>
      <c r="M17" s="49">
        <v>9.8999000000000006</v>
      </c>
      <c r="N17" s="49">
        <v>8.2282665340123433</v>
      </c>
      <c r="O17" s="49">
        <v>8.0585222814295179</v>
      </c>
      <c r="P17" s="49">
        <v>7.5900605033622961</v>
      </c>
      <c r="Q17" s="49">
        <v>10.95637064575641</v>
      </c>
      <c r="R17" s="49">
        <v>7.596273910478029</v>
      </c>
      <c r="S17" s="49">
        <v>8.7036641355362452</v>
      </c>
      <c r="T17" s="49">
        <v>9.6423346842343793</v>
      </c>
      <c r="U17" s="49">
        <v>7.3330482461007298</v>
      </c>
      <c r="V17" s="49">
        <v>9.151127992241662</v>
      </c>
      <c r="W17" s="49">
        <v>8.7235207628122335</v>
      </c>
      <c r="X17" s="49">
        <v>9.5824544402919472</v>
      </c>
      <c r="Y17" s="77">
        <v>7.8968553740643674</v>
      </c>
      <c r="Z17" s="77"/>
      <c r="AC17" s="29"/>
      <c r="AD17" s="50"/>
      <c r="AE17" s="50"/>
    </row>
    <row r="18" spans="1:31" x14ac:dyDescent="0.35">
      <c r="A18" s="52" t="s">
        <v>62</v>
      </c>
      <c r="B18" s="53">
        <f t="shared" si="0"/>
        <v>9.5584343115096182</v>
      </c>
      <c r="C18" s="49">
        <v>8.2772000000000006</v>
      </c>
      <c r="D18" s="49">
        <v>8.4447500000000009</v>
      </c>
      <c r="E18" s="49">
        <v>9.0564</v>
      </c>
      <c r="F18" s="49">
        <v>10.0375</v>
      </c>
      <c r="G18" s="49">
        <v>8.007200000000001</v>
      </c>
      <c r="H18" s="49">
        <v>11.710999999999999</v>
      </c>
      <c r="I18" s="49">
        <v>10.31</v>
      </c>
      <c r="J18" s="49">
        <v>8.3744999999999994</v>
      </c>
      <c r="K18" s="49">
        <v>7.5861999999999998</v>
      </c>
      <c r="L18" s="49">
        <v>6.1871</v>
      </c>
      <c r="M18" s="49">
        <v>12.4406</v>
      </c>
      <c r="N18" s="49">
        <v>9.2700710037885159</v>
      </c>
      <c r="O18" s="49">
        <v>12.508241723157173</v>
      </c>
      <c r="P18" s="49">
        <v>10.301286005056195</v>
      </c>
      <c r="Q18" s="49">
        <v>13.360691098176606</v>
      </c>
      <c r="R18" s="49">
        <v>8.8037844510792933</v>
      </c>
      <c r="S18" s="49">
        <v>9.1700167491317206</v>
      </c>
      <c r="T18" s="49">
        <v>8.9883650168380935</v>
      </c>
      <c r="U18" s="49">
        <v>9.78745776821677</v>
      </c>
      <c r="V18" s="49">
        <v>8.5711579427968978</v>
      </c>
      <c r="W18" s="49">
        <v>8.2523644719511342</v>
      </c>
      <c r="X18" s="57">
        <v>8.1279424203812063</v>
      </c>
      <c r="Y18" s="78">
        <v>10.77270298701089</v>
      </c>
      <c r="Z18" s="78"/>
      <c r="AC18" s="29"/>
      <c r="AD18" s="50"/>
      <c r="AE18" s="50"/>
    </row>
    <row r="19" spans="1:31" x14ac:dyDescent="0.35">
      <c r="A19" s="47" t="s">
        <v>63</v>
      </c>
      <c r="B19" s="48">
        <f t="shared" si="0"/>
        <v>9.7904758042527611</v>
      </c>
      <c r="C19" s="54">
        <f>(31*C7+28*C8+31*C9)/(31+28+31)</f>
        <v>8.7946205555555554</v>
      </c>
      <c r="D19" s="54">
        <f t="shared" ref="D19:U19" si="1">(31*D7+28*D8+31*D9)/(31+28+31)</f>
        <v>11.577785555555556</v>
      </c>
      <c r="E19" s="54">
        <f t="shared" si="1"/>
        <v>9.604857777777779</v>
      </c>
      <c r="F19" s="54">
        <f>(31*F7+29*F8+31*F9)/(31+29+31)</f>
        <v>9.7694120879120874</v>
      </c>
      <c r="G19" s="54">
        <f t="shared" si="1"/>
        <v>10.33045388888889</v>
      </c>
      <c r="H19" s="54">
        <f t="shared" si="1"/>
        <v>8.7814744444444433</v>
      </c>
      <c r="I19" s="54">
        <f t="shared" si="1"/>
        <v>11.054073333333333</v>
      </c>
      <c r="J19" s="54">
        <f>(31*J7+29*J8+31*J9)/(31+29+31)</f>
        <v>11.503842857142857</v>
      </c>
      <c r="K19" s="54">
        <f t="shared" si="1"/>
        <v>9.4015233333333335</v>
      </c>
      <c r="L19" s="54">
        <f t="shared" si="1"/>
        <v>7.675122222222222</v>
      </c>
      <c r="M19" s="54">
        <f t="shared" si="1"/>
        <v>8.1642677777777788</v>
      </c>
      <c r="N19" s="54">
        <f>(31*N7+29*N8+31*N9)/(31+29+31)</f>
        <v>8.8812322765090279</v>
      </c>
      <c r="O19" s="54">
        <f t="shared" si="1"/>
        <v>8.4193198628614105</v>
      </c>
      <c r="P19" s="54">
        <f t="shared" si="1"/>
        <v>11.125002467744833</v>
      </c>
      <c r="Q19" s="54">
        <f t="shared" si="1"/>
        <v>10.769265684203855</v>
      </c>
      <c r="R19" s="54">
        <f>(31*R7+29*R8+31*R9)/(31+29+31)</f>
        <v>9.8169481153100229</v>
      </c>
      <c r="S19" s="54">
        <f t="shared" si="1"/>
        <v>9.1452820401392341</v>
      </c>
      <c r="T19" s="54">
        <f t="shared" si="1"/>
        <v>9.6772539080375388</v>
      </c>
      <c r="U19" s="54">
        <f t="shared" si="1"/>
        <v>9.3899835735049795</v>
      </c>
      <c r="V19" s="54">
        <f>(31*V7+29*V8+31*V9)/(31+29+31)</f>
        <v>11.547486670137769</v>
      </c>
      <c r="W19" s="54">
        <f t="shared" ref="W19:Y19" si="2">(31*W7+28*W8+31*W9)/(31+28+31)</f>
        <v>9.1749282082182546</v>
      </c>
      <c r="X19" s="54">
        <f t="shared" si="2"/>
        <v>9.9798860383067698</v>
      </c>
      <c r="Y19" s="79">
        <f t="shared" si="2"/>
        <v>9.2364121016529825</v>
      </c>
      <c r="Z19" s="79">
        <f>(31*Z7+29*Z8+31*Z9)/(31+29+31)</f>
        <v>9.3820063777031422</v>
      </c>
    </row>
    <row r="20" spans="1:31" x14ac:dyDescent="0.35">
      <c r="A20" s="52" t="s">
        <v>64</v>
      </c>
      <c r="B20" s="53">
        <f t="shared" si="0"/>
        <v>8.154527045776792</v>
      </c>
      <c r="C20" s="49">
        <f>(30*C10+31*C11+30*C12)/(30+31+30)</f>
        <v>8.2416307692307704</v>
      </c>
      <c r="D20" s="49">
        <f t="shared" ref="D20:V20" si="3">(30*D10+31*D11+30*D12)/(30+31+30)</f>
        <v>9.6512862637362655</v>
      </c>
      <c r="E20" s="49">
        <f t="shared" si="3"/>
        <v>9.0402450549450553</v>
      </c>
      <c r="F20" s="49">
        <f t="shared" si="3"/>
        <v>8.290174725274726</v>
      </c>
      <c r="G20" s="49">
        <f t="shared" si="3"/>
        <v>8.6811412087912068</v>
      </c>
      <c r="H20" s="49">
        <f t="shared" si="3"/>
        <v>8.4041758241758231</v>
      </c>
      <c r="I20" s="49">
        <f t="shared" si="3"/>
        <v>7.9221857142857157</v>
      </c>
      <c r="J20" s="49">
        <f t="shared" si="3"/>
        <v>8.1289527472527485</v>
      </c>
      <c r="K20" s="49">
        <f t="shared" si="3"/>
        <v>8.2973274725274724</v>
      </c>
      <c r="L20" s="49">
        <f t="shared" si="3"/>
        <v>7.0578043956043945</v>
      </c>
      <c r="M20" s="49">
        <f t="shared" si="3"/>
        <v>8.9003846153846151</v>
      </c>
      <c r="N20" s="49">
        <f t="shared" si="3"/>
        <v>7.8056741941632835</v>
      </c>
      <c r="O20" s="49">
        <f t="shared" si="3"/>
        <v>8.8531292703283349</v>
      </c>
      <c r="P20" s="49">
        <f t="shared" si="3"/>
        <v>7.2885650266374391</v>
      </c>
      <c r="Q20" s="49">
        <f t="shared" si="3"/>
        <v>8.6997063569165398</v>
      </c>
      <c r="R20" s="49">
        <f t="shared" si="3"/>
        <v>7.727135956411975</v>
      </c>
      <c r="S20" s="49">
        <f t="shared" si="3"/>
        <v>8.3043113337217367</v>
      </c>
      <c r="T20" s="49">
        <f t="shared" si="3"/>
        <v>7.5469456283544654</v>
      </c>
      <c r="U20" s="49">
        <f t="shared" si="3"/>
        <v>7.5992261621682937</v>
      </c>
      <c r="V20" s="49">
        <f t="shared" si="3"/>
        <v>7.7944522603115205</v>
      </c>
      <c r="W20" s="49">
        <f t="shared" ref="W20:Z20" si="4">(30*W10+31*W11+30*W12)/(30+31+30)</f>
        <v>7.0977167045442346</v>
      </c>
      <c r="X20" s="49">
        <f t="shared" si="4"/>
        <v>8.0337853737174392</v>
      </c>
      <c r="Y20" s="77">
        <f t="shared" si="4"/>
        <v>6.8534130525751937</v>
      </c>
      <c r="Z20" s="77">
        <f t="shared" si="4"/>
        <v>7.9895168604111211</v>
      </c>
    </row>
    <row r="21" spans="1:31" x14ac:dyDescent="0.35">
      <c r="A21" s="52" t="s">
        <v>65</v>
      </c>
      <c r="B21" s="53">
        <f t="shared" si="0"/>
        <v>7.7859977139683592</v>
      </c>
      <c r="C21" s="49">
        <f>(31*C13+31*C14+30*C15)/(31+31+30)</f>
        <v>7.7661565217391306</v>
      </c>
      <c r="D21" s="49">
        <f t="shared" ref="D21:V21" si="5">(31*D13+31*D14+30*D15)/(31+31+30)</f>
        <v>6.500485326086956</v>
      </c>
      <c r="E21" s="49">
        <f t="shared" si="5"/>
        <v>7.5986315217391311</v>
      </c>
      <c r="F21" s="49">
        <f t="shared" si="5"/>
        <v>8.4516331521739136</v>
      </c>
      <c r="G21" s="49">
        <f t="shared" si="5"/>
        <v>7.9773445652173924</v>
      </c>
      <c r="H21" s="49">
        <f t="shared" si="5"/>
        <v>7.894291304347826</v>
      </c>
      <c r="I21" s="49">
        <f t="shared" si="5"/>
        <v>8.3078913043478284</v>
      </c>
      <c r="J21" s="49">
        <f t="shared" si="5"/>
        <v>8.0050902173913041</v>
      </c>
      <c r="K21" s="49">
        <f t="shared" si="5"/>
        <v>8.9278076086956499</v>
      </c>
      <c r="L21" s="49">
        <f t="shared" si="5"/>
        <v>8.361770652173913</v>
      </c>
      <c r="M21" s="49">
        <f t="shared" si="5"/>
        <v>8.0714749999999977</v>
      </c>
      <c r="N21" s="49">
        <f t="shared" si="5"/>
        <v>7.7881411842917529</v>
      </c>
      <c r="O21" s="49">
        <f t="shared" si="5"/>
        <v>7.171340596511885</v>
      </c>
      <c r="P21" s="49">
        <f t="shared" si="5"/>
        <v>7.062615398336761</v>
      </c>
      <c r="Q21" s="49">
        <f t="shared" si="5"/>
        <v>7.7730238464828956</v>
      </c>
      <c r="R21" s="49">
        <f t="shared" si="5"/>
        <v>8.265320180173326</v>
      </c>
      <c r="S21" s="49">
        <f t="shared" si="5"/>
        <v>7.9437262314102766</v>
      </c>
      <c r="T21" s="49">
        <f t="shared" si="5"/>
        <v>7.7328921065581939</v>
      </c>
      <c r="U21" s="49">
        <f t="shared" si="5"/>
        <v>7.6492237480847418</v>
      </c>
      <c r="V21" s="49">
        <f t="shared" si="5"/>
        <v>7.9411707726779772</v>
      </c>
      <c r="W21" s="49">
        <f t="shared" ref="W21:Z21" si="6">(31*W13+31*W14+30*W15)/(31+31+30)</f>
        <v>6.2960795626654775</v>
      </c>
      <c r="X21" s="49">
        <f t="shared" si="6"/>
        <v>7.0361996048081359</v>
      </c>
      <c r="Y21" s="77">
        <f t="shared" si="6"/>
        <v>8.0469229971144678</v>
      </c>
      <c r="Z21" s="77">
        <f t="shared" si="6"/>
        <v>7.8501655181865502</v>
      </c>
    </row>
    <row r="22" spans="1:31" x14ac:dyDescent="0.35">
      <c r="A22" s="55" t="s">
        <v>66</v>
      </c>
      <c r="B22" s="56">
        <f t="shared" si="0"/>
        <v>9.1602414268166665</v>
      </c>
      <c r="C22" s="57">
        <f>(31*C16+30*C17+31*C18)/(31+30+31)</f>
        <v>9.4581032608695654</v>
      </c>
      <c r="D22" s="57">
        <f t="shared" ref="D22:V22" si="7">(31*D16+30*D17+31*D18)/(31+30+31)</f>
        <v>8.7536211956521726</v>
      </c>
      <c r="E22" s="57">
        <f t="shared" si="7"/>
        <v>9.1877967391304338</v>
      </c>
      <c r="F22" s="57">
        <f t="shared" si="7"/>
        <v>9.3103119565217369</v>
      </c>
      <c r="G22" s="57">
        <f t="shared" si="7"/>
        <v>8.7112489130434785</v>
      </c>
      <c r="H22" s="57">
        <f t="shared" si="7"/>
        <v>10.935831521739129</v>
      </c>
      <c r="I22" s="57">
        <f t="shared" si="7"/>
        <v>8.8097836956521753</v>
      </c>
      <c r="J22" s="57">
        <f t="shared" si="7"/>
        <v>9.6053293478260873</v>
      </c>
      <c r="K22" s="57">
        <f t="shared" si="7"/>
        <v>9.2461728260869567</v>
      </c>
      <c r="L22" s="57">
        <f t="shared" si="7"/>
        <v>7.945779347826087</v>
      </c>
      <c r="M22" s="57">
        <f t="shared" si="7"/>
        <v>10.962155434782607</v>
      </c>
      <c r="N22" s="57">
        <f t="shared" si="7"/>
        <v>8.1854484032603434</v>
      </c>
      <c r="O22" s="57">
        <f t="shared" si="7"/>
        <v>9.9914563544548916</v>
      </c>
      <c r="P22" s="57">
        <f t="shared" si="7"/>
        <v>9.3226215219241091</v>
      </c>
      <c r="Q22" s="57">
        <f t="shared" si="7"/>
        <v>10.336436577072144</v>
      </c>
      <c r="R22" s="57">
        <f t="shared" si="7"/>
        <v>7.6374029436008586</v>
      </c>
      <c r="S22" s="57">
        <f t="shared" si="7"/>
        <v>9.3591150846213012</v>
      </c>
      <c r="T22" s="57">
        <f t="shared" si="7"/>
        <v>9.1401378632047763</v>
      </c>
      <c r="U22" s="57">
        <f t="shared" si="7"/>
        <v>8.297151183919798</v>
      </c>
      <c r="V22" s="57">
        <f t="shared" si="7"/>
        <v>8.85150612220834</v>
      </c>
      <c r="W22" s="57">
        <f t="shared" ref="W22:Y22" si="8">(31*W16+30*W17+31*W18)/(31+30+31)</f>
        <v>8.6155215038059243</v>
      </c>
      <c r="X22" s="57">
        <f t="shared" si="8"/>
        <v>9.0248600442582561</v>
      </c>
      <c r="Y22" s="78">
        <f t="shared" si="8"/>
        <v>9.0682741573019889</v>
      </c>
      <c r="Z22" s="78"/>
    </row>
    <row r="23" spans="1:31" x14ac:dyDescent="0.35">
      <c r="A23" s="41" t="s">
        <v>67</v>
      </c>
      <c r="B23" s="58">
        <f t="shared" si="0"/>
        <v>8.7195723033249468</v>
      </c>
      <c r="C23" s="40">
        <f>(30*(C10+C12+C15+C17)+31*(C7+C9+C11+C13+C14+C16+C18)+28*C8)/365</f>
        <v>8.5647565753424644</v>
      </c>
      <c r="D23" s="40">
        <f t="shared" ref="D23:U23" si="9">(30*(D10+D12+D15+D17)+31*(D7+D9+D11+D13+D14+D16+D18)+28*D8)/365</f>
        <v>9.1058782191780825</v>
      </c>
      <c r="E23" s="40">
        <f t="shared" si="9"/>
        <v>8.8532901369863009</v>
      </c>
      <c r="F23" s="40">
        <f>(30*(F10+F12+F15+F17)+31*(F7+F9+F11+F13+F14+F16+F18)+29*F8)/366</f>
        <v>8.9549763661202189</v>
      </c>
      <c r="G23" s="40">
        <f t="shared" si="9"/>
        <v>8.9180145205479455</v>
      </c>
      <c r="H23" s="40">
        <f t="shared" si="9"/>
        <v>9.0068054794520513</v>
      </c>
      <c r="I23" s="40">
        <f t="shared" si="9"/>
        <v>9.0153742465753428</v>
      </c>
      <c r="J23" s="40">
        <f>(30*(J10+J12+J15+J17)+31*(J7+J9+J11+J13+J14+J16+J18)+29*J8)/366</f>
        <v>9.3080409836065581</v>
      </c>
      <c r="K23" s="40">
        <f t="shared" si="9"/>
        <v>8.9676715068493156</v>
      </c>
      <c r="L23" s="40">
        <f t="shared" si="9"/>
        <v>7.7625090410958899</v>
      </c>
      <c r="M23" s="40">
        <f t="shared" si="9"/>
        <v>9.0296249315068504</v>
      </c>
      <c r="N23" s="40">
        <f>(30*(N10+N12+N15+N17)+31*(N7+N9+N11+N13+N14+N16+N18)+29*N8)/366</f>
        <v>8.1641495379398172</v>
      </c>
      <c r="O23" s="40">
        <f t="shared" si="9"/>
        <v>8.6091804677982164</v>
      </c>
      <c r="P23" s="40">
        <f t="shared" si="9"/>
        <v>8.690277907356279</v>
      </c>
      <c r="Q23" s="40">
        <f t="shared" si="9"/>
        <v>9.3889795863693575</v>
      </c>
      <c r="R23" s="40">
        <f>(30*(R10+R12+R15+R17)+31*(R7+R9+R11+R13+R14+R16+R18)+29*R8)/366</f>
        <v>8.3594595024970673</v>
      </c>
      <c r="S23" s="40">
        <f t="shared" si="9"/>
        <v>8.6866551124825051</v>
      </c>
      <c r="T23" s="40">
        <f t="shared" si="9"/>
        <v>8.5206675647173373</v>
      </c>
      <c r="U23" s="40">
        <f t="shared" si="9"/>
        <v>8.229300263334741</v>
      </c>
      <c r="V23" s="40">
        <f>(30*(V10+V12+V15+V17)+31*(V7+V9+V11+V13+V14+V16+V18)+29*V8)/366</f>
        <v>9.0301713579246634</v>
      </c>
      <c r="W23" s="40">
        <f>(30*(W10+W12+W15+W17)+31*(W7+W9+W11+W13+W14+W16+W18)+28*W8)/365</f>
        <v>7.7904193341603749</v>
      </c>
      <c r="X23" s="40">
        <f>(30*(X10+X12+X15+X17)+31*(X7+X9+X11+X13+X14+X16+X18)+28*X8)/365</f>
        <v>8.5120046580000128</v>
      </c>
      <c r="Y23" s="80">
        <f>(30*(Y10+Y12+Y15+Y17)+31*(Y7+Y9+Y11+Y13+Y14+Y16+Y18)+28*Y8)/365</f>
        <v>8.3000981236696578</v>
      </c>
      <c r="Z23" s="80"/>
    </row>
    <row r="24" spans="1:31" ht="45" customHeight="1" x14ac:dyDescent="0.35">
      <c r="A24" s="59" t="s">
        <v>44</v>
      </c>
      <c r="B24" s="60"/>
      <c r="C24" s="61" t="s">
        <v>86</v>
      </c>
      <c r="D24" s="62" t="s">
        <v>87</v>
      </c>
      <c r="E24" s="62" t="s">
        <v>88</v>
      </c>
      <c r="F24" s="62" t="s">
        <v>89</v>
      </c>
      <c r="G24" s="62" t="s">
        <v>90</v>
      </c>
      <c r="H24" s="62" t="s">
        <v>91</v>
      </c>
      <c r="I24" s="62" t="s">
        <v>92</v>
      </c>
      <c r="J24" s="62" t="s">
        <v>93</v>
      </c>
      <c r="K24" s="62" t="s">
        <v>94</v>
      </c>
      <c r="L24" s="62" t="s">
        <v>95</v>
      </c>
      <c r="M24" s="62" t="s">
        <v>96</v>
      </c>
      <c r="N24" s="62" t="s">
        <v>97</v>
      </c>
      <c r="O24" s="62" t="s">
        <v>98</v>
      </c>
      <c r="P24" s="62" t="s">
        <v>99</v>
      </c>
      <c r="Q24" s="62" t="s">
        <v>100</v>
      </c>
      <c r="R24" s="62" t="s">
        <v>101</v>
      </c>
      <c r="S24" s="62" t="s">
        <v>102</v>
      </c>
      <c r="T24" s="62" t="s">
        <v>48</v>
      </c>
      <c r="U24" s="62" t="s">
        <v>49</v>
      </c>
      <c r="V24" s="62" t="s">
        <v>50</v>
      </c>
      <c r="W24" s="62" t="s">
        <v>108</v>
      </c>
      <c r="X24" s="62" t="s">
        <v>113</v>
      </c>
      <c r="Y24" s="81" t="s">
        <v>129</v>
      </c>
      <c r="Z24" s="81" t="s">
        <v>117</v>
      </c>
    </row>
    <row r="25" spans="1:31" x14ac:dyDescent="0.35">
      <c r="A25" s="52" t="s">
        <v>51</v>
      </c>
      <c r="B25" s="63"/>
      <c r="C25" s="49">
        <f t="shared" ref="C25:V37" si="10">IF(C7="..","..",C7-$B7)</f>
        <v>-1.7376995054172788</v>
      </c>
      <c r="D25" s="49">
        <f t="shared" si="10"/>
        <v>0.95460049458272067</v>
      </c>
      <c r="E25" s="49">
        <f t="shared" si="10"/>
        <v>1.0504504945827211</v>
      </c>
      <c r="F25" s="49">
        <f t="shared" si="10"/>
        <v>5.3500494582719327E-2</v>
      </c>
      <c r="G25" s="49">
        <f t="shared" si="10"/>
        <v>3.0602504945827214</v>
      </c>
      <c r="H25" s="49">
        <f t="shared" si="10"/>
        <v>-1.8301495054172818</v>
      </c>
      <c r="I25" s="49">
        <f t="shared" si="10"/>
        <v>3.3941504945827212</v>
      </c>
      <c r="J25" s="49">
        <f t="shared" si="10"/>
        <v>1.8962504945827234</v>
      </c>
      <c r="K25" s="49">
        <f t="shared" si="10"/>
        <v>-0.10124950541727884</v>
      </c>
      <c r="L25" s="49">
        <f t="shared" si="10"/>
        <v>-2.2861495054172778</v>
      </c>
      <c r="M25" s="49">
        <f t="shared" si="10"/>
        <v>-2.4243495054172781</v>
      </c>
      <c r="N25" s="49">
        <f t="shared" si="10"/>
        <v>0.26375540504105466</v>
      </c>
      <c r="O25" s="49">
        <f t="shared" si="10"/>
        <v>-1.2974323401727137</v>
      </c>
      <c r="P25" s="49">
        <f t="shared" si="10"/>
        <v>0.46917311688644503</v>
      </c>
      <c r="Q25" s="49">
        <f t="shared" si="10"/>
        <v>2.1418040087320396</v>
      </c>
      <c r="R25" s="49">
        <f t="shared" si="10"/>
        <v>0.65265764752938438</v>
      </c>
      <c r="S25" s="49">
        <f t="shared" si="10"/>
        <v>-1.9215312471859196</v>
      </c>
      <c r="T25" s="49">
        <f t="shared" si="10"/>
        <v>0.32194377722645839</v>
      </c>
      <c r="U25" s="49">
        <f t="shared" si="10"/>
        <v>-2.1651773420617459</v>
      </c>
      <c r="V25" s="49">
        <f t="shared" si="10"/>
        <v>0.42729199487601122</v>
      </c>
      <c r="W25" s="49">
        <f t="shared" ref="W25:Z36" si="11">IF(W7="..","..",W7-$B7)</f>
        <v>-2.6597899666982254</v>
      </c>
      <c r="X25" s="49">
        <f t="shared" si="11"/>
        <v>-1.0157205185696725</v>
      </c>
      <c r="Y25" s="77">
        <f t="shared" si="11"/>
        <v>-4.026762960765673E-2</v>
      </c>
      <c r="Z25" s="77">
        <f t="shared" si="11"/>
        <v>-0.60913822060060951</v>
      </c>
    </row>
    <row r="26" spans="1:31" x14ac:dyDescent="0.35">
      <c r="A26" s="52" t="s">
        <v>52</v>
      </c>
      <c r="B26" s="63"/>
      <c r="C26" s="49">
        <f t="shared" si="10"/>
        <v>-1.1212111471419224</v>
      </c>
      <c r="D26" s="49">
        <f t="shared" si="10"/>
        <v>4.0686388528580775</v>
      </c>
      <c r="E26" s="49">
        <f t="shared" si="10"/>
        <v>-0.97036114714192045</v>
      </c>
      <c r="F26" s="49">
        <f t="shared" si="10"/>
        <v>-0.40106114714192032</v>
      </c>
      <c r="G26" s="49">
        <f t="shared" si="10"/>
        <v>-0.88221114714192161</v>
      </c>
      <c r="H26" s="49">
        <f t="shared" si="10"/>
        <v>-1.4222611471419224</v>
      </c>
      <c r="I26" s="49">
        <f t="shared" si="10"/>
        <v>-1.0912611471419229</v>
      </c>
      <c r="J26" s="49">
        <f t="shared" si="10"/>
        <v>1.006438852858075</v>
      </c>
      <c r="K26" s="49">
        <f t="shared" si="10"/>
        <v>-2.0974611471419209</v>
      </c>
      <c r="L26" s="49">
        <f t="shared" si="10"/>
        <v>-3.3815611471419222</v>
      </c>
      <c r="M26" s="49">
        <f t="shared" si="10"/>
        <v>-6.7661147141921063E-2</v>
      </c>
      <c r="N26" s="49">
        <f t="shared" si="10"/>
        <v>-1.0414011649041104</v>
      </c>
      <c r="O26" s="49">
        <f t="shared" si="10"/>
        <v>-1.8317952943882201</v>
      </c>
      <c r="P26" s="49">
        <f t="shared" si="10"/>
        <v>3.3623848061122619</v>
      </c>
      <c r="Q26" s="49">
        <f t="shared" si="10"/>
        <v>-0.52776431055684903</v>
      </c>
      <c r="R26" s="49">
        <f t="shared" si="10"/>
        <v>0.49168735616763648</v>
      </c>
      <c r="S26" s="49">
        <f t="shared" si="10"/>
        <v>0.40348058850648094</v>
      </c>
      <c r="T26" s="49">
        <f t="shared" si="10"/>
        <v>-0.78426285823298159</v>
      </c>
      <c r="U26" s="49">
        <f t="shared" si="10"/>
        <v>-0.61335730572419855</v>
      </c>
      <c r="V26" s="49">
        <f t="shared" si="10"/>
        <v>4.2240474624930364</v>
      </c>
      <c r="W26" s="49">
        <f t="shared" si="11"/>
        <v>1.5557421919461536</v>
      </c>
      <c r="X26" s="49">
        <f t="shared" si="11"/>
        <v>3.4699991225562421</v>
      </c>
      <c r="Y26" s="77">
        <f t="shared" si="11"/>
        <v>-0.76743870693842631</v>
      </c>
      <c r="Z26" s="77">
        <f t="shared" si="11"/>
        <v>-0.27959368534536821</v>
      </c>
    </row>
    <row r="27" spans="1:31" x14ac:dyDescent="0.35">
      <c r="A27" s="52" t="s">
        <v>53</v>
      </c>
      <c r="B27" s="63"/>
      <c r="C27" s="49">
        <f t="shared" si="10"/>
        <v>-0.13775067227195237</v>
      </c>
      <c r="D27" s="49">
        <f t="shared" si="10"/>
        <v>0.56249932772804812</v>
      </c>
      <c r="E27" s="49">
        <f t="shared" si="10"/>
        <v>-0.70985067227195131</v>
      </c>
      <c r="F27" s="49">
        <f t="shared" si="10"/>
        <v>0.26179932772804904</v>
      </c>
      <c r="G27" s="49">
        <f t="shared" si="10"/>
        <v>-0.69270067227195042</v>
      </c>
      <c r="H27" s="49">
        <f t="shared" si="10"/>
        <v>0.18844932772804768</v>
      </c>
      <c r="I27" s="49">
        <f t="shared" si="10"/>
        <v>1.2630493277280479</v>
      </c>
      <c r="J27" s="49">
        <f t="shared" si="10"/>
        <v>2.1937493277280513</v>
      </c>
      <c r="K27" s="49">
        <f t="shared" si="10"/>
        <v>0.86954932772805016</v>
      </c>
      <c r="L27" s="49">
        <f t="shared" si="10"/>
        <v>-0.79785067227195228</v>
      </c>
      <c r="M27" s="49">
        <f t="shared" si="10"/>
        <v>-2.2327506722719512</v>
      </c>
      <c r="N27" s="49">
        <f t="shared" si="10"/>
        <v>-1.9566653350714089</v>
      </c>
      <c r="O27" s="49">
        <f t="shared" si="10"/>
        <v>-1.0257825542770558</v>
      </c>
      <c r="P27" s="49">
        <f t="shared" si="10"/>
        <v>0.37130204109909393</v>
      </c>
      <c r="Q27" s="49">
        <f t="shared" si="10"/>
        <v>1.1795700120937305</v>
      </c>
      <c r="R27" s="49">
        <f t="shared" si="10"/>
        <v>-1.0329684091787836</v>
      </c>
      <c r="S27" s="49">
        <f t="shared" si="10"/>
        <v>-0.31301038165247874</v>
      </c>
      <c r="T27" s="49">
        <f t="shared" si="10"/>
        <v>6.0749581662634E-2</v>
      </c>
      <c r="U27" s="49">
        <f t="shared" si="10"/>
        <v>1.5594937468161252</v>
      </c>
      <c r="V27" s="49">
        <f t="shared" si="10"/>
        <v>0.78080257914841411</v>
      </c>
      <c r="W27" s="49">
        <f t="shared" si="11"/>
        <v>-0.52943455792078353</v>
      </c>
      <c r="X27" s="49">
        <f t="shared" si="11"/>
        <v>-1.565535920536953</v>
      </c>
      <c r="Y27" s="77">
        <f t="shared" si="11"/>
        <v>-0.87209832798252584</v>
      </c>
      <c r="Z27" s="77">
        <f t="shared" si="11"/>
        <v>-0.32641602228584965</v>
      </c>
    </row>
    <row r="28" spans="1:31" x14ac:dyDescent="0.35">
      <c r="A28" s="52" t="s">
        <v>54</v>
      </c>
      <c r="B28" s="63"/>
      <c r="C28" s="49">
        <f t="shared" si="10"/>
        <v>0.55666871436360488</v>
      </c>
      <c r="D28" s="49">
        <f t="shared" si="10"/>
        <v>0.80201871436360328</v>
      </c>
      <c r="E28" s="49">
        <f t="shared" si="10"/>
        <v>0.18986871436360353</v>
      </c>
      <c r="F28" s="49">
        <f t="shared" si="10"/>
        <v>0.97911871436360265</v>
      </c>
      <c r="G28" s="49">
        <f t="shared" si="10"/>
        <v>1.3446687143636034</v>
      </c>
      <c r="H28" s="49">
        <f t="shared" si="10"/>
        <v>0.82846871436360203</v>
      </c>
      <c r="I28" s="49">
        <f t="shared" si="10"/>
        <v>-0.94743128563639623</v>
      </c>
      <c r="J28" s="49">
        <f t="shared" si="10"/>
        <v>0.27486871436360261</v>
      </c>
      <c r="K28" s="49">
        <f t="shared" si="10"/>
        <v>-0.18783128563639906</v>
      </c>
      <c r="L28" s="49">
        <f t="shared" si="10"/>
        <v>-0.43503128563639848</v>
      </c>
      <c r="M28" s="49">
        <f t="shared" si="10"/>
        <v>-0.51873128563639703</v>
      </c>
      <c r="N28" s="49">
        <f t="shared" si="10"/>
        <v>-0.22421022507632848</v>
      </c>
      <c r="O28" s="49">
        <f t="shared" si="10"/>
        <v>1.5099275330656106</v>
      </c>
      <c r="P28" s="49">
        <f t="shared" si="10"/>
        <v>-0.13715250618715302</v>
      </c>
      <c r="Q28" s="49">
        <f t="shared" si="10"/>
        <v>-0.58061790066719343</v>
      </c>
      <c r="R28" s="49">
        <f t="shared" si="10"/>
        <v>-7.1595120459871708E-2</v>
      </c>
      <c r="S28" s="49">
        <f t="shared" si="10"/>
        <v>3.4174531993576451E-2</v>
      </c>
      <c r="T28" s="49">
        <f t="shared" si="10"/>
        <v>0.17298908828231596</v>
      </c>
      <c r="U28" s="49">
        <f t="shared" si="10"/>
        <v>-0.4159519988997662</v>
      </c>
      <c r="V28" s="49">
        <f t="shared" si="10"/>
        <v>-0.94253382582666845</v>
      </c>
      <c r="W28" s="49">
        <f t="shared" si="11"/>
        <v>-1.6750167198605652</v>
      </c>
      <c r="X28" s="49">
        <f t="shared" si="11"/>
        <v>-0.97699339414714625</v>
      </c>
      <c r="Y28" s="77">
        <f t="shared" si="11"/>
        <v>-0.60358418823219484</v>
      </c>
      <c r="Z28" s="77">
        <f t="shared" si="11"/>
        <v>1.3982757911350987</v>
      </c>
    </row>
    <row r="29" spans="1:31" x14ac:dyDescent="0.35">
      <c r="A29" s="52" t="s">
        <v>55</v>
      </c>
      <c r="B29" s="63"/>
      <c r="C29" s="49">
        <f t="shared" si="10"/>
        <v>-0.96331618171398681</v>
      </c>
      <c r="D29" s="49">
        <f t="shared" si="10"/>
        <v>1.5568338182860142</v>
      </c>
      <c r="E29" s="49">
        <f t="shared" si="10"/>
        <v>1.6035838182860154</v>
      </c>
      <c r="F29" s="49">
        <f t="shared" si="10"/>
        <v>-1.5183161817139865</v>
      </c>
      <c r="G29" s="49">
        <f t="shared" si="10"/>
        <v>0.58713381828601285</v>
      </c>
      <c r="H29" s="49">
        <f t="shared" si="10"/>
        <v>0.34628381828601285</v>
      </c>
      <c r="I29" s="49">
        <f t="shared" si="10"/>
        <v>0.58218381828601551</v>
      </c>
      <c r="J29" s="49">
        <f t="shared" si="10"/>
        <v>-1.0830161817139858</v>
      </c>
      <c r="K29" s="49">
        <f t="shared" si="10"/>
        <v>1.5400838182860142</v>
      </c>
      <c r="L29" s="49">
        <f t="shared" si="10"/>
        <v>-1.6575161817139863</v>
      </c>
      <c r="M29" s="49">
        <f t="shared" si="10"/>
        <v>2.7302838182860132</v>
      </c>
      <c r="N29" s="49">
        <f t="shared" si="10"/>
        <v>-1.0150686037795715</v>
      </c>
      <c r="O29" s="49">
        <f t="shared" si="10"/>
        <v>0.710363663822422</v>
      </c>
      <c r="P29" s="49">
        <f t="shared" si="10"/>
        <v>-0.89917017562211043</v>
      </c>
      <c r="Q29" s="49">
        <f t="shared" si="10"/>
        <v>1.5625577382899305</v>
      </c>
      <c r="R29" s="49">
        <f t="shared" si="10"/>
        <v>-0.39301398434175816</v>
      </c>
      <c r="S29" s="49">
        <f t="shared" si="10"/>
        <v>-0.7583702649311288</v>
      </c>
      <c r="T29" s="49">
        <f t="shared" si="10"/>
        <v>-1.2035376274487595</v>
      </c>
      <c r="U29" s="49">
        <f t="shared" si="10"/>
        <v>-1.454899511059911</v>
      </c>
      <c r="V29" s="49">
        <f t="shared" si="10"/>
        <v>-0.47575241862911533</v>
      </c>
      <c r="W29" s="49">
        <f t="shared" si="11"/>
        <v>-0.76064699916012302</v>
      </c>
      <c r="X29" s="49">
        <f t="shared" si="11"/>
        <v>0.20528178546511278</v>
      </c>
      <c r="Y29" s="77">
        <f t="shared" si="11"/>
        <v>-1.9909352875161046</v>
      </c>
      <c r="Z29" s="77">
        <f t="shared" si="11"/>
        <v>-2.1015102875915286</v>
      </c>
    </row>
    <row r="30" spans="1:31" x14ac:dyDescent="0.35">
      <c r="A30" s="52" t="s">
        <v>56</v>
      </c>
      <c r="B30" s="63"/>
      <c r="C30" s="49">
        <f t="shared" si="10"/>
        <v>0.70297263455124792</v>
      </c>
      <c r="D30" s="49">
        <f t="shared" si="10"/>
        <v>2.129422634551247</v>
      </c>
      <c r="E30" s="49">
        <f t="shared" si="10"/>
        <v>0.83977263455124707</v>
      </c>
      <c r="F30" s="49">
        <f t="shared" si="10"/>
        <v>1.0012726345512473</v>
      </c>
      <c r="G30" s="49">
        <f t="shared" si="10"/>
        <v>-0.35397736544875436</v>
      </c>
      <c r="H30" s="49">
        <f t="shared" si="10"/>
        <v>-0.4290273654487553</v>
      </c>
      <c r="I30" s="49">
        <f t="shared" si="10"/>
        <v>-0.35892736544875437</v>
      </c>
      <c r="J30" s="49">
        <f t="shared" si="10"/>
        <v>0.7666726345512469</v>
      </c>
      <c r="K30" s="49">
        <f t="shared" si="10"/>
        <v>-0.97042736544875385</v>
      </c>
      <c r="L30" s="49">
        <f t="shared" si="10"/>
        <v>-1.1789273654487555</v>
      </c>
      <c r="M30" s="49">
        <f t="shared" si="10"/>
        <v>-4.0127365448753949E-2</v>
      </c>
      <c r="N30" s="49">
        <f t="shared" si="10"/>
        <v>0.21492746575424171</v>
      </c>
      <c r="O30" s="49">
        <f t="shared" si="10"/>
        <v>-0.12487657120909912</v>
      </c>
      <c r="P30" s="49">
        <f t="shared" si="10"/>
        <v>-1.5604564370593694</v>
      </c>
      <c r="Q30" s="49">
        <f t="shared" si="10"/>
        <v>0.61968548155816272</v>
      </c>
      <c r="R30" s="49">
        <f t="shared" si="10"/>
        <v>-0.81871006679359404</v>
      </c>
      <c r="S30" s="49">
        <f t="shared" si="10"/>
        <v>1.2038204152015872</v>
      </c>
      <c r="T30" s="49">
        <f t="shared" si="10"/>
        <v>-0.77233050609965925</v>
      </c>
      <c r="U30" s="49">
        <f t="shared" si="10"/>
        <v>0.23493548004922893</v>
      </c>
      <c r="V30" s="49">
        <f t="shared" si="10"/>
        <v>0.34191780916543024</v>
      </c>
      <c r="W30" s="49">
        <f t="shared" si="11"/>
        <v>-0.74463941607939876</v>
      </c>
      <c r="X30" s="49">
        <f t="shared" si="11"/>
        <v>0.39861914391982722</v>
      </c>
      <c r="Y30" s="77">
        <f t="shared" si="11"/>
        <v>-1.2858284607126791</v>
      </c>
      <c r="Z30" s="77">
        <f t="shared" si="11"/>
        <v>0.27275394376694173</v>
      </c>
    </row>
    <row r="31" spans="1:31" x14ac:dyDescent="0.35">
      <c r="A31" s="52" t="s">
        <v>57</v>
      </c>
      <c r="B31" s="63"/>
      <c r="C31" s="49">
        <f t="shared" si="10"/>
        <v>0.13398613722424813</v>
      </c>
      <c r="D31" s="49">
        <f t="shared" si="10"/>
        <v>-0.49106386277575265</v>
      </c>
      <c r="E31" s="49">
        <f t="shared" si="10"/>
        <v>1.0108861372242481</v>
      </c>
      <c r="F31" s="49">
        <f t="shared" si="10"/>
        <v>0.10068613722424669</v>
      </c>
      <c r="G31" s="49">
        <f t="shared" si="10"/>
        <v>-0.24941386277575184</v>
      </c>
      <c r="H31" s="49">
        <f t="shared" si="10"/>
        <v>-0.20181386277575175</v>
      </c>
      <c r="I31" s="49">
        <f t="shared" si="10"/>
        <v>0.77618613722424801</v>
      </c>
      <c r="J31" s="49">
        <f t="shared" si="10"/>
        <v>0.73008613722424531</v>
      </c>
      <c r="K31" s="49">
        <f t="shared" si="10"/>
        <v>1.0999861372242483</v>
      </c>
      <c r="L31" s="49">
        <f t="shared" si="10"/>
        <v>1.4912861372242459</v>
      </c>
      <c r="M31" s="49">
        <f t="shared" si="10"/>
        <v>-0.76991386277575291</v>
      </c>
      <c r="N31" s="49">
        <f t="shared" si="10"/>
        <v>-0.46618526902399537</v>
      </c>
      <c r="O31" s="49">
        <f t="shared" si="10"/>
        <v>-1.1228946099118815</v>
      </c>
      <c r="P31" s="49">
        <f t="shared" si="10"/>
        <v>-0.63627967989516687</v>
      </c>
      <c r="Q31" s="49">
        <f t="shared" si="10"/>
        <v>0.86619688215406665</v>
      </c>
      <c r="R31" s="49">
        <f t="shared" si="10"/>
        <v>0.22173529380651846</v>
      </c>
      <c r="S31" s="49">
        <f t="shared" si="10"/>
        <v>0.32008679306080978</v>
      </c>
      <c r="T31" s="49">
        <f t="shared" si="10"/>
        <v>-1.0674933017256505</v>
      </c>
      <c r="U31" s="49">
        <f t="shared" si="10"/>
        <v>-0.34470701088766909</v>
      </c>
      <c r="V31" s="49">
        <f t="shared" si="10"/>
        <v>0.59916140476805335</v>
      </c>
      <c r="W31" s="49">
        <f t="shared" si="11"/>
        <v>-1.8665318745875963</v>
      </c>
      <c r="X31" s="49">
        <f t="shared" si="11"/>
        <v>-0.15977048561196128</v>
      </c>
      <c r="Y31" s="77">
        <f t="shared" si="11"/>
        <v>1.2069656579342896</v>
      </c>
      <c r="Z31" s="77">
        <f t="shared" si="11"/>
        <v>-0.57888840829658683</v>
      </c>
    </row>
    <row r="32" spans="1:31" x14ac:dyDescent="0.35">
      <c r="A32" s="52" t="s">
        <v>58</v>
      </c>
      <c r="B32" s="63"/>
      <c r="C32" s="49">
        <f t="shared" si="10"/>
        <v>-0.78184423897899613</v>
      </c>
      <c r="D32" s="49">
        <f t="shared" si="10"/>
        <v>-1.4555442389789954</v>
      </c>
      <c r="E32" s="49">
        <f t="shared" si="10"/>
        <v>-0.66554423897899539</v>
      </c>
      <c r="F32" s="49">
        <f t="shared" si="10"/>
        <v>-0.36069423897899622</v>
      </c>
      <c r="G32" s="49">
        <f t="shared" si="10"/>
        <v>-0.20964423897899476</v>
      </c>
      <c r="H32" s="49">
        <f t="shared" si="10"/>
        <v>0.27385576102100462</v>
      </c>
      <c r="I32" s="49">
        <f t="shared" si="10"/>
        <v>0.40505576102100438</v>
      </c>
      <c r="J32" s="49">
        <f t="shared" si="10"/>
        <v>0.70345576102100349</v>
      </c>
      <c r="K32" s="49">
        <f t="shared" si="10"/>
        <v>1.8445557610210033</v>
      </c>
      <c r="L32" s="49">
        <f t="shared" si="10"/>
        <v>-0.1801442389789969</v>
      </c>
      <c r="M32" s="49">
        <f t="shared" si="10"/>
        <v>-0.56014423897899679</v>
      </c>
      <c r="N32" s="49">
        <f t="shared" si="10"/>
        <v>-0.45187051240428922</v>
      </c>
      <c r="O32" s="49">
        <f t="shared" si="10"/>
        <v>-4.4289160454382248E-2</v>
      </c>
      <c r="P32" s="49">
        <f t="shared" si="10"/>
        <v>1.0227563826409449</v>
      </c>
      <c r="Q32" s="49">
        <f t="shared" si="10"/>
        <v>0.21242184283618482</v>
      </c>
      <c r="R32" s="49">
        <f t="shared" si="10"/>
        <v>0.39979390260241221</v>
      </c>
      <c r="S32" s="49">
        <f t="shared" si="10"/>
        <v>7.994445253143212E-2</v>
      </c>
      <c r="T32" s="49">
        <f t="shared" si="10"/>
        <v>-0.28037848050251046</v>
      </c>
      <c r="U32" s="49">
        <f t="shared" si="10"/>
        <v>0.37975238243122522</v>
      </c>
      <c r="V32" s="49">
        <f t="shared" si="10"/>
        <v>-6.5864648696796202E-2</v>
      </c>
      <c r="W32" s="49">
        <f t="shared" si="11"/>
        <v>-1.0474737711942588</v>
      </c>
      <c r="X32" s="49">
        <f t="shared" si="11"/>
        <v>-1.1848220676058787</v>
      </c>
      <c r="Y32" s="77">
        <f t="shared" si="11"/>
        <v>-6.9110350165482615E-2</v>
      </c>
      <c r="Z32" s="77">
        <f t="shared" si="11"/>
        <v>1.5428758926653154</v>
      </c>
    </row>
    <row r="33" spans="1:26" x14ac:dyDescent="0.35">
      <c r="A33" s="52" t="s">
        <v>59</v>
      </c>
      <c r="B33" s="63"/>
      <c r="C33" s="49">
        <f t="shared" si="10"/>
        <v>0.60860704897693374</v>
      </c>
      <c r="D33" s="49">
        <f t="shared" si="10"/>
        <v>-1.9307429510230669</v>
      </c>
      <c r="E33" s="49">
        <f t="shared" si="10"/>
        <v>-0.93144295102306618</v>
      </c>
      <c r="F33" s="49">
        <f t="shared" si="10"/>
        <v>2.3099570489769334</v>
      </c>
      <c r="G33" s="49">
        <f t="shared" si="10"/>
        <v>1.0611570489769342</v>
      </c>
      <c r="H33" s="49">
        <f t="shared" si="10"/>
        <v>0.25765704897693276</v>
      </c>
      <c r="I33" s="49">
        <f t="shared" si="10"/>
        <v>0.37985704897693395</v>
      </c>
      <c r="J33" s="49">
        <f t="shared" si="10"/>
        <v>-0.8094429510230654</v>
      </c>
      <c r="K33" s="49">
        <f t="shared" si="10"/>
        <v>0.4588570489769328</v>
      </c>
      <c r="L33" s="49">
        <f t="shared" si="10"/>
        <v>0.41085704897693276</v>
      </c>
      <c r="M33" s="49">
        <f t="shared" si="10"/>
        <v>2.2498570489769332</v>
      </c>
      <c r="N33" s="49">
        <f t="shared" si="10"/>
        <v>0.95523094980096523</v>
      </c>
      <c r="O33" s="49">
        <f t="shared" si="10"/>
        <v>-0.67885859748805366</v>
      </c>
      <c r="P33" s="49">
        <f t="shared" si="10"/>
        <v>-2.6177316941075457</v>
      </c>
      <c r="Q33" s="49">
        <f t="shared" si="10"/>
        <v>-1.154359209445353</v>
      </c>
      <c r="R33" s="49">
        <f t="shared" si="10"/>
        <v>0.82767539340599861</v>
      </c>
      <c r="S33" s="49">
        <f t="shared" si="10"/>
        <v>7.0335166376555236E-2</v>
      </c>
      <c r="T33" s="49">
        <f t="shared" si="10"/>
        <v>1.2299436455779222</v>
      </c>
      <c r="U33" s="49">
        <f t="shared" si="10"/>
        <v>-0.45565371263810661</v>
      </c>
      <c r="V33" s="49">
        <f t="shared" si="10"/>
        <v>-7.5209267897474064E-2</v>
      </c>
      <c r="W33" s="49">
        <f t="shared" si="11"/>
        <v>-1.5579431633542562</v>
      </c>
      <c r="X33" s="49">
        <f t="shared" si="11"/>
        <v>-0.90996856309958662</v>
      </c>
      <c r="Y33" s="77">
        <f t="shared" si="11"/>
        <v>-0.37561294971304093</v>
      </c>
      <c r="Z33" s="77">
        <f t="shared" si="11"/>
        <v>-0.7993391342452405</v>
      </c>
    </row>
    <row r="34" spans="1:26" x14ac:dyDescent="0.35">
      <c r="A34" s="52" t="s">
        <v>60</v>
      </c>
      <c r="B34" s="63"/>
      <c r="C34" s="49">
        <f t="shared" si="10"/>
        <v>2.5564108688261467</v>
      </c>
      <c r="D34" s="49">
        <f t="shared" si="10"/>
        <v>-0.37598913117385457</v>
      </c>
      <c r="E34" s="49">
        <f t="shared" si="10"/>
        <v>-0.20848913117385237</v>
      </c>
      <c r="F34" s="49">
        <f t="shared" si="10"/>
        <v>0.8118108688261465</v>
      </c>
      <c r="G34" s="49">
        <f t="shared" si="10"/>
        <v>0.74581086882614755</v>
      </c>
      <c r="H34" s="49">
        <f t="shared" si="10"/>
        <v>0.28811086882614489</v>
      </c>
      <c r="I34" s="49">
        <f t="shared" si="10"/>
        <v>-1.6432891311738524</v>
      </c>
      <c r="J34" s="49">
        <f t="shared" si="10"/>
        <v>2.1124108688261476</v>
      </c>
      <c r="K34" s="49">
        <f t="shared" si="10"/>
        <v>-0.22568913117385314</v>
      </c>
      <c r="L34" s="49">
        <f t="shared" si="10"/>
        <v>1.3210868826146083E-2</v>
      </c>
      <c r="M34" s="49">
        <f t="shared" si="10"/>
        <v>1.7733108688261474</v>
      </c>
      <c r="N34" s="49">
        <f t="shared" si="10"/>
        <v>-1.6790002291694242</v>
      </c>
      <c r="O34" s="49">
        <f t="shared" si="10"/>
        <v>0.60686321557105671</v>
      </c>
      <c r="P34" s="49">
        <f t="shared" si="10"/>
        <v>1.2822398610650829</v>
      </c>
      <c r="Q34" s="49">
        <f t="shared" si="10"/>
        <v>-2.0261432707070757</v>
      </c>
      <c r="R34" s="49">
        <f t="shared" si="10"/>
        <v>-2.2275654049325651</v>
      </c>
      <c r="S34" s="49">
        <f t="shared" si="10"/>
        <v>1.4441316590193392</v>
      </c>
      <c r="T34" s="49">
        <f t="shared" si="10"/>
        <v>6.7524654820568131E-2</v>
      </c>
      <c r="U34" s="49">
        <f t="shared" si="10"/>
        <v>-0.998541688500314</v>
      </c>
      <c r="V34" s="49">
        <f t="shared" si="10"/>
        <v>0.103508522026587</v>
      </c>
      <c r="W34" s="49">
        <f t="shared" si="11"/>
        <v>0.13577399254526767</v>
      </c>
      <c r="X34" s="49">
        <f t="shared" si="11"/>
        <v>0.64378105692884446</v>
      </c>
      <c r="Y34" s="77">
        <f t="shared" si="11"/>
        <v>-0.2409127230282273</v>
      </c>
      <c r="Z34" s="77"/>
    </row>
    <row r="35" spans="1:26" x14ac:dyDescent="0.35">
      <c r="A35" s="52" t="s">
        <v>61</v>
      </c>
      <c r="B35" s="63"/>
      <c r="C35" s="49">
        <f t="shared" si="10"/>
        <v>-0.40423948479819494</v>
      </c>
      <c r="D35" s="49">
        <f t="shared" si="10"/>
        <v>0.29236051520180339</v>
      </c>
      <c r="E35" s="49">
        <f t="shared" si="10"/>
        <v>0.81871051520180593</v>
      </c>
      <c r="F35" s="49">
        <f t="shared" si="10"/>
        <v>-0.87368948479819508</v>
      </c>
      <c r="G35" s="49">
        <f t="shared" si="10"/>
        <v>-0.54463948479819457</v>
      </c>
      <c r="H35" s="49">
        <f t="shared" si="10"/>
        <v>2.9231105152018024</v>
      </c>
      <c r="I35" s="49">
        <f t="shared" si="10"/>
        <v>-0.1532894847981936</v>
      </c>
      <c r="J35" s="49">
        <f t="shared" si="10"/>
        <v>0.40551051520180614</v>
      </c>
      <c r="K35" s="49">
        <f t="shared" si="10"/>
        <v>2.5347105152018052</v>
      </c>
      <c r="L35" s="49">
        <f t="shared" si="10"/>
        <v>-0.25428948479819624</v>
      </c>
      <c r="M35" s="49">
        <f t="shared" si="10"/>
        <v>0.71521051520180556</v>
      </c>
      <c r="N35" s="49">
        <f t="shared" si="10"/>
        <v>-0.95642295078585171</v>
      </c>
      <c r="O35" s="49">
        <f t="shared" si="10"/>
        <v>-1.1261672033686771</v>
      </c>
      <c r="P35" s="49">
        <f t="shared" si="10"/>
        <v>-1.5946289814358989</v>
      </c>
      <c r="Q35" s="49">
        <f t="shared" si="10"/>
        <v>1.7716811609582148</v>
      </c>
      <c r="R35" s="49">
        <f t="shared" si="10"/>
        <v>-1.588415574320166</v>
      </c>
      <c r="S35" s="49">
        <f t="shared" si="10"/>
        <v>-0.48102534926194984</v>
      </c>
      <c r="T35" s="49">
        <f t="shared" si="10"/>
        <v>0.45764519943618431</v>
      </c>
      <c r="U35" s="49">
        <f t="shared" si="10"/>
        <v>-1.8516412386974652</v>
      </c>
      <c r="V35" s="49">
        <f t="shared" si="10"/>
        <v>-3.3561492556533068E-2</v>
      </c>
      <c r="W35" s="49">
        <f t="shared" ref="W35:W36" si="12">IF(W17="..","..",W17-$B17)</f>
        <v>-0.46116872198596148</v>
      </c>
      <c r="X35" s="49">
        <f t="shared" si="11"/>
        <v>0.39776495549375213</v>
      </c>
      <c r="Y35" s="77">
        <f t="shared" si="11"/>
        <v>-1.2878341107338276</v>
      </c>
      <c r="Z35" s="77"/>
    </row>
    <row r="36" spans="1:26" x14ac:dyDescent="0.35">
      <c r="A36" s="52" t="s">
        <v>62</v>
      </c>
      <c r="B36" s="63"/>
      <c r="C36" s="49">
        <f t="shared" si="10"/>
        <v>-1.2812343115096176</v>
      </c>
      <c r="D36" s="49">
        <f t="shared" si="10"/>
        <v>-1.1136843115096173</v>
      </c>
      <c r="E36" s="49">
        <f t="shared" si="10"/>
        <v>-0.50203431150961819</v>
      </c>
      <c r="F36" s="49">
        <f t="shared" si="10"/>
        <v>0.47906568849038145</v>
      </c>
      <c r="G36" s="49">
        <f t="shared" si="10"/>
        <v>-1.5512343115096172</v>
      </c>
      <c r="H36" s="49">
        <f t="shared" si="10"/>
        <v>2.1525656884903803</v>
      </c>
      <c r="I36" s="49">
        <f t="shared" si="10"/>
        <v>0.7515656884903823</v>
      </c>
      <c r="J36" s="49">
        <f t="shared" si="10"/>
        <v>-1.1839343115096188</v>
      </c>
      <c r="K36" s="49">
        <f t="shared" si="10"/>
        <v>-1.9722343115096184</v>
      </c>
      <c r="L36" s="49">
        <f t="shared" si="10"/>
        <v>-3.3713343115096182</v>
      </c>
      <c r="M36" s="49">
        <f t="shared" si="10"/>
        <v>2.8821656884903817</v>
      </c>
      <c r="N36" s="49">
        <f t="shared" si="10"/>
        <v>-0.2883633077211023</v>
      </c>
      <c r="O36" s="49">
        <f t="shared" si="10"/>
        <v>2.949807411647555</v>
      </c>
      <c r="P36" s="49">
        <f t="shared" si="10"/>
        <v>0.74285169354657654</v>
      </c>
      <c r="Q36" s="49">
        <f t="shared" si="10"/>
        <v>3.8022567866669874</v>
      </c>
      <c r="R36" s="49">
        <f t="shared" si="10"/>
        <v>-0.75464986043032489</v>
      </c>
      <c r="S36" s="49">
        <f t="shared" si="10"/>
        <v>-0.3884175623778976</v>
      </c>
      <c r="T36" s="49">
        <f t="shared" si="10"/>
        <v>-0.57006929467152467</v>
      </c>
      <c r="U36" s="49">
        <f t="shared" si="10"/>
        <v>0.22902345670715185</v>
      </c>
      <c r="V36" s="49">
        <f t="shared" si="10"/>
        <v>-0.9872763687127204</v>
      </c>
      <c r="W36" s="49">
        <f t="shared" si="12"/>
        <v>-1.306069839558484</v>
      </c>
      <c r="X36" s="49">
        <f t="shared" si="11"/>
        <v>-1.4304918911284119</v>
      </c>
      <c r="Y36" s="77">
        <f t="shared" si="11"/>
        <v>1.2142686755012715</v>
      </c>
      <c r="Z36" s="78"/>
    </row>
    <row r="37" spans="1:26" x14ac:dyDescent="0.35">
      <c r="A37" s="47" t="s">
        <v>63</v>
      </c>
      <c r="B37" s="64"/>
      <c r="C37" s="54">
        <f t="shared" si="10"/>
        <v>-0.99585524869720565</v>
      </c>
      <c r="D37" s="54">
        <f t="shared" si="10"/>
        <v>1.7873097513027947</v>
      </c>
      <c r="E37" s="54">
        <f t="shared" si="10"/>
        <v>-0.18561802647498205</v>
      </c>
      <c r="F37" s="54">
        <f t="shared" si="10"/>
        <v>-2.1063716340673722E-2</v>
      </c>
      <c r="G37" s="54">
        <f t="shared" si="10"/>
        <v>0.53997808463612884</v>
      </c>
      <c r="H37" s="54">
        <f t="shared" ref="H37:V37" si="13">IF(H19="..","..",H19-$B19)</f>
        <v>-1.0090013598083178</v>
      </c>
      <c r="I37" s="54">
        <f t="shared" si="13"/>
        <v>1.2635975290805721</v>
      </c>
      <c r="J37" s="54">
        <f t="shared" si="13"/>
        <v>1.7133670528900957</v>
      </c>
      <c r="K37" s="54">
        <f t="shared" si="13"/>
        <v>-0.38895247091942764</v>
      </c>
      <c r="L37" s="54">
        <f t="shared" si="13"/>
        <v>-2.1153535820305391</v>
      </c>
      <c r="M37" s="54">
        <f t="shared" si="13"/>
        <v>-1.6262080264749823</v>
      </c>
      <c r="N37" s="54">
        <f t="shared" si="13"/>
        <v>-0.90924352774373318</v>
      </c>
      <c r="O37" s="54">
        <f t="shared" si="13"/>
        <v>-1.3711559413913506</v>
      </c>
      <c r="P37" s="54">
        <f t="shared" si="13"/>
        <v>1.3345266634920723</v>
      </c>
      <c r="Q37" s="54">
        <f t="shared" si="13"/>
        <v>0.97878987995109412</v>
      </c>
      <c r="R37" s="54">
        <f t="shared" si="13"/>
        <v>2.6472311057261777E-2</v>
      </c>
      <c r="S37" s="54">
        <f t="shared" si="13"/>
        <v>-0.64519376411352702</v>
      </c>
      <c r="T37" s="54">
        <f t="shared" si="13"/>
        <v>-0.11322189621522227</v>
      </c>
      <c r="U37" s="54">
        <f t="shared" si="13"/>
        <v>-0.40049223074778162</v>
      </c>
      <c r="V37" s="54">
        <f t="shared" si="13"/>
        <v>1.7570108658850074</v>
      </c>
      <c r="W37" s="54">
        <f t="shared" ref="W37:Z40" si="14">IF(W19="..","..",W19-$B19)</f>
        <v>-0.61554759603450648</v>
      </c>
      <c r="X37" s="54">
        <f t="shared" si="14"/>
        <v>0.1894102340540087</v>
      </c>
      <c r="Y37" s="79">
        <f t="shared" si="14"/>
        <v>-0.55406370259977855</v>
      </c>
      <c r="Z37" s="79">
        <f t="shared" si="14"/>
        <v>-0.40846942654961893</v>
      </c>
    </row>
    <row r="38" spans="1:26" x14ac:dyDescent="0.35">
      <c r="A38" s="52" t="s">
        <v>64</v>
      </c>
      <c r="B38" s="63"/>
      <c r="C38" s="49">
        <f t="shared" ref="C38:V41" si="15">IF(C20="..","..",C20-$B20)</f>
        <v>8.7103723453978432E-2</v>
      </c>
      <c r="D38" s="49">
        <f t="shared" si="15"/>
        <v>1.4967592179594735</v>
      </c>
      <c r="E38" s="49">
        <f t="shared" si="15"/>
        <v>0.88571800916826326</v>
      </c>
      <c r="F38" s="49">
        <f t="shared" si="15"/>
        <v>0.13564767949793399</v>
      </c>
      <c r="G38" s="49">
        <f t="shared" si="15"/>
        <v>0.52661416301441477</v>
      </c>
      <c r="H38" s="49">
        <f t="shared" si="15"/>
        <v>0.2496487783990311</v>
      </c>
      <c r="I38" s="49">
        <f t="shared" si="15"/>
        <v>-0.23234133149107628</v>
      </c>
      <c r="J38" s="49">
        <f t="shared" si="15"/>
        <v>-2.5574298524043471E-2</v>
      </c>
      <c r="K38" s="49">
        <f t="shared" si="15"/>
        <v>0.14280042675068039</v>
      </c>
      <c r="L38" s="49">
        <f t="shared" si="15"/>
        <v>-1.0967226501723975</v>
      </c>
      <c r="M38" s="49">
        <f t="shared" si="15"/>
        <v>0.74585756960782312</v>
      </c>
      <c r="N38" s="49">
        <f t="shared" si="15"/>
        <v>-0.34885285161350854</v>
      </c>
      <c r="O38" s="49">
        <f t="shared" si="15"/>
        <v>0.69860222455154286</v>
      </c>
      <c r="P38" s="49">
        <f t="shared" si="15"/>
        <v>-0.86596201913935289</v>
      </c>
      <c r="Q38" s="49">
        <f t="shared" si="15"/>
        <v>0.54517931113974782</v>
      </c>
      <c r="R38" s="49">
        <f t="shared" si="15"/>
        <v>-0.42739108936481696</v>
      </c>
      <c r="S38" s="49">
        <f t="shared" si="15"/>
        <v>0.14978428794494469</v>
      </c>
      <c r="T38" s="49">
        <f t="shared" si="15"/>
        <v>-0.60758141742232663</v>
      </c>
      <c r="U38" s="49">
        <f t="shared" si="15"/>
        <v>-0.55530088360849827</v>
      </c>
      <c r="V38" s="49">
        <f t="shared" si="15"/>
        <v>-0.3600747854652715</v>
      </c>
      <c r="W38" s="49">
        <f t="shared" si="14"/>
        <v>-1.0568103412325573</v>
      </c>
      <c r="X38" s="49">
        <f t="shared" si="14"/>
        <v>-0.12074167205935282</v>
      </c>
      <c r="Y38" s="77">
        <f t="shared" si="14"/>
        <v>-1.3011139932015983</v>
      </c>
      <c r="Z38" s="77">
        <f t="shared" si="14"/>
        <v>-0.16501018536567091</v>
      </c>
    </row>
    <row r="39" spans="1:26" x14ac:dyDescent="0.35">
      <c r="A39" s="52" t="s">
        <v>65</v>
      </c>
      <c r="B39" s="63"/>
      <c r="C39" s="49">
        <f t="shared" si="15"/>
        <v>-1.9841192229228533E-2</v>
      </c>
      <c r="D39" s="49">
        <f t="shared" si="15"/>
        <v>-1.2855123878814032</v>
      </c>
      <c r="E39" s="49">
        <f t="shared" si="15"/>
        <v>-0.18736619222922801</v>
      </c>
      <c r="F39" s="49">
        <f t="shared" si="15"/>
        <v>0.66563543820555449</v>
      </c>
      <c r="G39" s="49">
        <f t="shared" si="15"/>
        <v>0.19134685124903328</v>
      </c>
      <c r="H39" s="49">
        <f t="shared" si="15"/>
        <v>0.10829359037946684</v>
      </c>
      <c r="I39" s="49">
        <f t="shared" si="15"/>
        <v>0.52189359037946925</v>
      </c>
      <c r="J39" s="49">
        <f t="shared" si="15"/>
        <v>0.21909250342294495</v>
      </c>
      <c r="K39" s="49">
        <f t="shared" si="15"/>
        <v>1.1418098947272908</v>
      </c>
      <c r="L39" s="49">
        <f t="shared" si="15"/>
        <v>0.57577293820555386</v>
      </c>
      <c r="M39" s="49">
        <f t="shared" si="15"/>
        <v>0.28547728603163858</v>
      </c>
      <c r="N39" s="49">
        <f t="shared" si="15"/>
        <v>2.1434703233937924E-3</v>
      </c>
      <c r="O39" s="49">
        <f t="shared" si="15"/>
        <v>-0.61465711745647411</v>
      </c>
      <c r="P39" s="49">
        <f t="shared" si="15"/>
        <v>-0.72338231563159816</v>
      </c>
      <c r="Q39" s="49">
        <f t="shared" si="15"/>
        <v>-1.2973867485463586E-2</v>
      </c>
      <c r="R39" s="49">
        <f t="shared" si="15"/>
        <v>0.47932246620496688</v>
      </c>
      <c r="S39" s="49">
        <f t="shared" si="15"/>
        <v>0.1577285174419174</v>
      </c>
      <c r="T39" s="49">
        <f t="shared" si="15"/>
        <v>-5.3105607410165234E-2</v>
      </c>
      <c r="U39" s="49">
        <f t="shared" si="15"/>
        <v>-0.13677396588361734</v>
      </c>
      <c r="V39" s="49">
        <f t="shared" si="15"/>
        <v>0.15517305870961806</v>
      </c>
      <c r="W39" s="49">
        <f t="shared" si="14"/>
        <v>-1.4899181513028816</v>
      </c>
      <c r="X39" s="49">
        <f t="shared" si="14"/>
        <v>-0.74979810916022327</v>
      </c>
      <c r="Y39" s="77">
        <f t="shared" si="14"/>
        <v>0.26092528314610863</v>
      </c>
      <c r="Z39" s="77">
        <f t="shared" si="14"/>
        <v>6.4167804218191016E-2</v>
      </c>
    </row>
    <row r="40" spans="1:26" x14ac:dyDescent="0.35">
      <c r="A40" s="55" t="s">
        <v>66</v>
      </c>
      <c r="B40" s="65"/>
      <c r="C40" s="57">
        <f t="shared" si="15"/>
        <v>0.2978618340528989</v>
      </c>
      <c r="D40" s="57">
        <f t="shared" si="15"/>
        <v>-0.40662023116449397</v>
      </c>
      <c r="E40" s="57">
        <f t="shared" si="15"/>
        <v>2.7555312313767288E-2</v>
      </c>
      <c r="F40" s="57">
        <f t="shared" si="15"/>
        <v>0.1500705297050704</v>
      </c>
      <c r="G40" s="57">
        <f t="shared" si="15"/>
        <v>-0.44899251377318805</v>
      </c>
      <c r="H40" s="57">
        <f t="shared" si="15"/>
        <v>1.7755900949224621</v>
      </c>
      <c r="I40" s="57">
        <f t="shared" si="15"/>
        <v>-0.35045773116449119</v>
      </c>
      <c r="J40" s="57">
        <f t="shared" si="15"/>
        <v>0.44508792100942074</v>
      </c>
      <c r="K40" s="57">
        <f t="shared" si="15"/>
        <v>8.5931399270290143E-2</v>
      </c>
      <c r="L40" s="57">
        <f t="shared" si="15"/>
        <v>-1.2144620789905796</v>
      </c>
      <c r="M40" s="57">
        <f t="shared" si="15"/>
        <v>1.8019140079659408</v>
      </c>
      <c r="N40" s="57">
        <f t="shared" si="15"/>
        <v>-0.97479302355632313</v>
      </c>
      <c r="O40" s="57">
        <f t="shared" si="15"/>
        <v>0.83121492763822502</v>
      </c>
      <c r="P40" s="57">
        <f t="shared" si="15"/>
        <v>0.16238009510744256</v>
      </c>
      <c r="Q40" s="57">
        <f t="shared" si="15"/>
        <v>1.1761951502554773</v>
      </c>
      <c r="R40" s="57">
        <f t="shared" si="15"/>
        <v>-1.5228384832158079</v>
      </c>
      <c r="S40" s="57">
        <f t="shared" si="15"/>
        <v>0.19887365780463462</v>
      </c>
      <c r="T40" s="57">
        <f t="shared" si="15"/>
        <v>-2.0103563611890252E-2</v>
      </c>
      <c r="U40" s="57">
        <f t="shared" si="15"/>
        <v>-0.86309024289686853</v>
      </c>
      <c r="V40" s="57">
        <f t="shared" si="15"/>
        <v>-0.30873530460832654</v>
      </c>
      <c r="W40" s="57">
        <f t="shared" ref="W40" si="16">IF(W22="..","..",W22-$B22)</f>
        <v>-0.54471992301074224</v>
      </c>
      <c r="X40" s="49">
        <f t="shared" si="14"/>
        <v>-0.13538138255841048</v>
      </c>
      <c r="Y40" s="77">
        <f t="shared" si="14"/>
        <v>-9.1967269514677596E-2</v>
      </c>
      <c r="Z40" s="78"/>
    </row>
    <row r="41" spans="1:26" x14ac:dyDescent="0.35">
      <c r="A41" s="66" t="s">
        <v>67</v>
      </c>
      <c r="B41" s="64"/>
      <c r="C41" s="54">
        <f t="shared" si="15"/>
        <v>-0.15481572798248244</v>
      </c>
      <c r="D41" s="54">
        <f t="shared" si="15"/>
        <v>0.38630591585313567</v>
      </c>
      <c r="E41" s="54">
        <f t="shared" si="15"/>
        <v>0.13371783366135404</v>
      </c>
      <c r="F41" s="54">
        <f t="shared" si="15"/>
        <v>0.23540406279527204</v>
      </c>
      <c r="G41" s="54">
        <f t="shared" si="15"/>
        <v>0.19844221722299871</v>
      </c>
      <c r="H41" s="54">
        <f t="shared" si="15"/>
        <v>0.28723317612710453</v>
      </c>
      <c r="I41" s="54">
        <f t="shared" si="15"/>
        <v>0.29580194325039599</v>
      </c>
      <c r="J41" s="54">
        <f t="shared" si="15"/>
        <v>0.58846868028161126</v>
      </c>
      <c r="K41" s="54">
        <f t="shared" si="15"/>
        <v>0.24809920352436876</v>
      </c>
      <c r="L41" s="54">
        <f t="shared" si="15"/>
        <v>-0.95706326222905691</v>
      </c>
      <c r="M41" s="54">
        <f t="shared" si="15"/>
        <v>0.3100526281819036</v>
      </c>
      <c r="N41" s="54">
        <f t="shared" si="15"/>
        <v>-0.55542276538512958</v>
      </c>
      <c r="O41" s="54">
        <f t="shared" si="15"/>
        <v>-0.11039183552673038</v>
      </c>
      <c r="P41" s="54">
        <f t="shared" si="15"/>
        <v>-2.9294395968667786E-2</v>
      </c>
      <c r="Q41" s="54">
        <f t="shared" si="15"/>
        <v>0.66940728304441066</v>
      </c>
      <c r="R41" s="54">
        <f t="shared" si="15"/>
        <v>-0.36011280082787955</v>
      </c>
      <c r="S41" s="54">
        <f t="shared" si="15"/>
        <v>-3.2917190842441713E-2</v>
      </c>
      <c r="T41" s="54">
        <f t="shared" si="15"/>
        <v>-0.19890473860760949</v>
      </c>
      <c r="U41" s="54">
        <f t="shared" si="15"/>
        <v>-0.49027203999020585</v>
      </c>
      <c r="V41" s="54">
        <f t="shared" si="15"/>
        <v>0.3105990545997166</v>
      </c>
      <c r="W41" s="54">
        <f t="shared" ref="W41:Y41" si="17">IF(W23="..","..",W23-$B23)</f>
        <v>-0.92915296916457191</v>
      </c>
      <c r="X41" s="54">
        <f t="shared" si="17"/>
        <v>-0.20756764532493399</v>
      </c>
      <c r="Y41" s="79">
        <f t="shared" si="17"/>
        <v>-0.41947417965528899</v>
      </c>
      <c r="Z41" s="77"/>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2024-10-30T15:35:29Z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