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6F0D5140-4205-48E5-BC84-CB4DAD66C306}" xr6:coauthVersionLast="47" xr6:coauthVersionMax="47" xr10:uidLastSave="{00000000-0000-0000-0000-000000000000}"/>
  <bookViews>
    <workbookView xWindow="-110" yWindow="-110" windowWidth="19420" windowHeight="1042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10" l="1"/>
  <c r="D122" i="10"/>
  <c r="E122" i="10"/>
  <c r="F122" i="10"/>
  <c r="G122" i="10"/>
  <c r="B122" i="10"/>
  <c r="G121" i="10"/>
  <c r="F121" i="10"/>
  <c r="E121" i="10"/>
  <c r="D121" i="10"/>
  <c r="C121" i="10"/>
  <c r="B121" i="10"/>
  <c r="H368" i="18"/>
  <c r="H369" i="18" s="1"/>
  <c r="H370" i="18" s="1"/>
  <c r="H371" i="18" s="1"/>
  <c r="H372" i="18" s="1"/>
  <c r="H373" i="18" s="1"/>
  <c r="H374" i="18" s="1"/>
  <c r="H375" i="18" s="1"/>
  <c r="G368" i="18"/>
  <c r="G369" i="18" s="1"/>
  <c r="G370" i="18" s="1"/>
  <c r="G371" i="18" s="1"/>
  <c r="G372" i="18" s="1"/>
  <c r="G373" i="18" s="1"/>
  <c r="G374" i="18" s="1"/>
  <c r="G375" i="18" s="1"/>
  <c r="F368" i="18"/>
  <c r="F369" i="18" s="1"/>
  <c r="F370" i="18" s="1"/>
  <c r="F371" i="18" s="1"/>
  <c r="F372" i="18" s="1"/>
  <c r="F373" i="18" s="1"/>
  <c r="F374" i="18" s="1"/>
  <c r="F375" i="18" s="1"/>
  <c r="E368" i="18"/>
  <c r="E369" i="18" s="1"/>
  <c r="E370" i="18" s="1"/>
  <c r="E371" i="18" s="1"/>
  <c r="E372" i="18" s="1"/>
  <c r="E373" i="18" s="1"/>
  <c r="E374" i="18" s="1"/>
  <c r="E375" i="18" s="1"/>
  <c r="D368" i="18"/>
  <c r="D369" i="18" s="1"/>
  <c r="D370" i="18" s="1"/>
  <c r="D371" i="18" s="1"/>
  <c r="D372" i="18" s="1"/>
  <c r="D373" i="18" s="1"/>
  <c r="D374" i="18" s="1"/>
  <c r="D375" i="18" s="1"/>
  <c r="C368" i="18"/>
  <c r="C369" i="18" s="1"/>
  <c r="C370" i="18" s="1"/>
  <c r="C371" i="18" s="1"/>
  <c r="C372" i="18" s="1"/>
  <c r="C373" i="18" s="1"/>
  <c r="C374" i="18" s="1"/>
  <c r="C375"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2" i="9" l="1"/>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B14" i="8"/>
  <c r="F14" i="8"/>
  <c r="D14" i="8"/>
  <c r="A14" i="8"/>
  <c r="C14" i="8"/>
  <c r="G14" i="8"/>
  <c r="E14" i="8"/>
  <c r="A5"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B5" i="8"/>
  <c r="E15" i="8"/>
  <c r="G15" i="8"/>
  <c r="E5" i="8"/>
  <c r="A15" i="8"/>
  <c r="E6" i="8"/>
  <c r="C16" i="8"/>
  <c r="G6" i="8"/>
  <c r="C5" i="8"/>
  <c r="F5" i="8"/>
  <c r="G5" i="8"/>
  <c r="F15" i="8"/>
  <c r="A6" i="8"/>
  <c r="D15" i="8"/>
  <c r="F6" i="8"/>
  <c r="C6" i="8"/>
  <c r="B15" i="8"/>
  <c r="C15" i="8"/>
  <c r="D5" i="8"/>
  <c r="D6" i="8"/>
  <c r="B6"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G7" i="8"/>
  <c r="A16" i="8"/>
  <c r="D7" i="8"/>
  <c r="E16" i="8"/>
  <c r="F7" i="8"/>
  <c r="G16" i="8"/>
  <c r="D16" i="8"/>
  <c r="F16" i="8"/>
  <c r="E7" i="8"/>
  <c r="B16" i="8"/>
  <c r="B7" i="8"/>
  <c r="A7" i="8"/>
  <c r="C7"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A8" i="8"/>
  <c r="E8" i="8"/>
  <c r="C8" i="8"/>
  <c r="B8" i="8"/>
  <c r="G8" i="8"/>
  <c r="D8" i="8"/>
  <c r="F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E9" i="8"/>
  <c r="B9" i="8"/>
  <c r="D9" i="8"/>
  <c r="F9" i="8"/>
  <c r="C9" i="8"/>
  <c r="A11" i="8"/>
  <c r="A9" i="8"/>
  <c r="G9"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G12" i="8"/>
  <c r="F12" i="8"/>
  <c r="C12" i="8"/>
  <c r="D329" i="18" l="1"/>
  <c r="G330" i="18"/>
  <c r="F330" i="18"/>
  <c r="E329" i="18"/>
  <c r="C331" i="18"/>
  <c r="H329" i="18"/>
  <c r="P30" i="18"/>
  <c r="O30" i="18"/>
  <c r="S30" i="18"/>
  <c r="R30" i="18"/>
  <c r="U30" i="18"/>
  <c r="T30" i="18"/>
  <c r="Q30" i="18"/>
  <c r="M31" i="18"/>
  <c r="N30" i="18"/>
  <c r="B12" i="8"/>
  <c r="E12" i="8"/>
  <c r="B11" i="8"/>
  <c r="D12" i="8"/>
  <c r="G331" i="18" l="1"/>
  <c r="D330" i="18"/>
  <c r="B13" i="8"/>
  <c r="H330" i="18"/>
  <c r="F331" i="18"/>
  <c r="E330" i="18"/>
  <c r="Q31" i="18"/>
  <c r="P31" i="18"/>
  <c r="M32" i="18"/>
  <c r="T31" i="18"/>
  <c r="U31" i="18"/>
  <c r="O31" i="18"/>
  <c r="S31" i="18"/>
  <c r="R31" i="18"/>
  <c r="N31" i="18"/>
  <c r="F11" i="8"/>
  <c r="E11" i="8"/>
  <c r="E13" i="8" l="1"/>
  <c r="F13" i="8"/>
  <c r="D331" i="18"/>
  <c r="H331" i="18"/>
  <c r="E331" i="18"/>
  <c r="R32" i="18"/>
  <c r="Q32" i="18"/>
  <c r="U32" i="18"/>
  <c r="S32" i="18"/>
  <c r="P32" i="18"/>
  <c r="M33" i="18"/>
  <c r="O32" i="18"/>
  <c r="N32" i="18"/>
  <c r="T32" i="18"/>
  <c r="D11" i="8"/>
  <c r="G11" i="8"/>
  <c r="C11" i="8"/>
  <c r="G13" i="8" l="1"/>
  <c r="D13" i="8"/>
  <c r="C13" i="8"/>
  <c r="S33" i="18"/>
  <c r="R33" i="18"/>
  <c r="N33" i="18"/>
  <c r="P33" i="18"/>
  <c r="M34" i="18"/>
  <c r="O33" i="18"/>
  <c r="U33" i="18"/>
  <c r="T33" i="18"/>
  <c r="Q33" i="18"/>
  <c r="M35" i="18" l="1"/>
  <c r="T34" i="18"/>
  <c r="S34" i="18"/>
  <c r="O34" i="18"/>
  <c r="N34" i="18"/>
  <c r="R34" i="18"/>
  <c r="U34" i="18"/>
  <c r="Q34" i="18"/>
  <c r="P34" i="18"/>
  <c r="F18" i="8"/>
  <c r="C18" i="8"/>
  <c r="G18" i="8"/>
  <c r="A18" i="8"/>
  <c r="B18" i="8"/>
  <c r="E18" i="8"/>
  <c r="D18" i="8"/>
  <c r="U35" i="18" l="1"/>
  <c r="M36" i="18"/>
  <c r="T35" i="18"/>
  <c r="P35" i="18"/>
  <c r="S35" i="18"/>
  <c r="Q35" i="18"/>
  <c r="R35" i="18"/>
  <c r="O35" i="18"/>
  <c r="N35" i="18"/>
  <c r="G19" i="8"/>
  <c r="F19" i="8"/>
  <c r="D19" i="8"/>
  <c r="A19" i="8"/>
  <c r="E19" i="8"/>
  <c r="B19" i="8"/>
  <c r="C19" i="8"/>
  <c r="N36" i="18" l="1"/>
  <c r="U36" i="18"/>
  <c r="Q36" i="18"/>
  <c r="O36" i="18"/>
  <c r="T36" i="18"/>
  <c r="S36" i="18"/>
  <c r="R36" i="18"/>
  <c r="P36" i="18"/>
  <c r="D20" i="8"/>
  <c r="A20" i="8"/>
  <c r="B20" i="8"/>
  <c r="F20" i="8"/>
  <c r="E20" i="8"/>
  <c r="C20" i="8"/>
  <c r="G20" i="8"/>
  <c r="B21" i="8" l="1"/>
  <c r="F21" i="8"/>
  <c r="E21" i="8"/>
  <c r="D21" i="8"/>
  <c r="G21" i="8"/>
  <c r="C21" i="8"/>
  <c r="G22" i="8" l="1"/>
  <c r="D22" i="8"/>
  <c r="F22" i="8"/>
  <c r="E22" i="8"/>
  <c r="C22" i="8"/>
  <c r="B22" i="8"/>
</calcChain>
</file>

<file path=xl/sharedStrings.xml><?xml version="1.0" encoding="utf-8"?>
<sst xmlns="http://schemas.openxmlformats.org/spreadsheetml/2006/main" count="1031" uniqueCount="669">
  <si>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</si>
  <si>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</si>
  <si>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</si>
  <si>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</si>
  <si>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</si>
  <si>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</si>
  <si>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</si>
  <si>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</si>
  <si>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</si>
  <si>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</si>
  <si>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</si>
  <si>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</si>
  <si>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</si>
  <si>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</si>
  <si>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</si>
  <si>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</si>
  <si>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</si>
  <si>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</si>
  <si>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</si>
  <si>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</si>
  <si>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</si>
  <si>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</si>
  <si>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</si>
  <si>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</si>
  <si>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</si>
  <si>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</si>
  <si>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</si>
  <si>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</si>
  <si>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</si>
  <si>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</si>
  <si>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</si>
  <si>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</si>
  <si>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</si>
  <si>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</si>
  <si>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</si>
  <si>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</si>
  <si>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</si>
  <si>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</si>
  <si>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</si>
  <si>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</si>
  <si>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</si>
  <si>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</si>
  <si>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</si>
  <si>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</si>
  <si>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</si>
  <si>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</si>
  <si>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</si>
  <si>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</si>
  <si>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</si>
  <si>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</si>
  <si>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</si>
  <si>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</si>
  <si>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</si>
  <si>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</si>
  <si>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</si>
  <si>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</si>
  <si>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</si>
  <si>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</si>
  <si>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</si>
  <si>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</si>
  <si>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</si>
  <si>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</si>
  <si>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</si>
  <si>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</si>
  <si>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</si>
  <si>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</si>
  <si>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</si>
  <si>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</si>
  <si>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</si>
  <si>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</si>
  <si>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</si>
  <si>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</si>
  <si>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</si>
  <si>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</si>
  <si>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</si>
  <si>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</si>
  <si>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</si>
  <si>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</si>
  <si>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</si>
  <si>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</si>
  <si>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</si>
  <si>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</si>
  <si>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</si>
  <si>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</si>
  <si>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</si>
  <si>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</si>
  <si>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</si>
  <si>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</si>
  <si>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</si>
  <si>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</si>
  <si>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</si>
  <si>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</si>
  <si>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</si>
  <si>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</si>
  <si>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</si>
  <si>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</si>
  <si>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</si>
  <si>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</si>
  <si>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</si>
  <si>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</si>
  <si>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</si>
  <si>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</si>
  <si>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</si>
  <si>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</si>
  <si>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</si>
  <si>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</si>
  <si>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</si>
  <si>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</si>
  <si>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</si>
  <si>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</si>
  <si>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</si>
  <si>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</si>
  <si>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</si>
  <si>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</si>
  <si>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</si>
  <si>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</si>
  <si>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</si>
  <si>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</si>
  <si>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</si>
  <si>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</si>
  <si>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</si>
  <si>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</si>
  <si>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</si>
  <si>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</si>
  <si>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</si>
  <si>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</si>
  <si>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</si>
  <si>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</si>
  <si>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</si>
  <si>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</si>
  <si>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</si>
  <si>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</si>
  <si>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</si>
  <si>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</si>
  <si>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</si>
  <si>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</si>
  <si>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</si>
  <si>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</si>
  <si>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</si>
  <si>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</si>
  <si>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</si>
  <si>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</si>
  <si>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</si>
  <si>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</si>
  <si>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</si>
  <si>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</si>
  <si>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</si>
  <si>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</si>
  <si>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</si>
  <si>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</si>
  <si>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</si>
  <si>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</si>
  <si>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</si>
  <si>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</si>
  <si>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</si>
  <si>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</si>
  <si>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</si>
  <si>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</si>
  <si>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</si>
  <si>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</si>
  <si>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</si>
  <si>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</si>
  <si>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</si>
  <si>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</si>
  <si>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</si>
  <si>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</si>
  <si>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</si>
  <si>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</si>
  <si>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</si>
  <si>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</si>
  <si>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</si>
  <si>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</si>
  <si>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</si>
  <si>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</si>
  <si>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</si>
  <si>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</si>
  <si>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</si>
  <si>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</si>
  <si>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</si>
  <si>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</si>
  <si>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</si>
  <si>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</si>
  <si>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</si>
  <si>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</si>
  <si>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</si>
  <si>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</si>
  <si>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</si>
  <si>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</si>
  <si>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</si>
  <si>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</si>
  <si>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</si>
  <si>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</si>
  <si>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</si>
  <si>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</si>
  <si>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</si>
  <si>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</si>
  <si>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</si>
  <si>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</si>
  <si>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</si>
  <si>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</si>
  <si>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</si>
  <si>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</si>
  <si>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</si>
  <si>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</si>
  <si>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</si>
  <si>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</si>
  <si>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</si>
  <si>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</si>
  <si>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</si>
  <si>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</si>
  <si>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</si>
  <si>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</si>
  <si>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</si>
  <si>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</si>
  <si>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</si>
  <si>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</si>
  <si>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</si>
  <si>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</si>
  <si>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</si>
  <si>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</si>
  <si>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</si>
  <si>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</si>
  <si>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</si>
  <si>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</si>
  <si>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</si>
  <si>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</si>
  <si>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</si>
  <si>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</si>
  <si>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</si>
  <si>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</si>
  <si>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</si>
  <si>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</si>
  <si>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</si>
  <si>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</si>
  <si>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</si>
  <si>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</si>
  <si>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</si>
  <si>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</si>
  <si>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</si>
  <si>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</si>
  <si>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</si>
  <si>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</si>
  <si>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</si>
  <si>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</si>
  <si>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</si>
  <si>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</si>
  <si>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</si>
  <si>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</si>
  <si>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</si>
  <si>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</si>
  <si>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</si>
  <si>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</si>
  <si>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</si>
  <si>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</si>
  <si>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</si>
  <si>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</si>
  <si>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</si>
  <si>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</si>
  <si>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</si>
  <si>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</si>
  <si>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</si>
  <si>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</si>
  <si>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</si>
  <si>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</si>
  <si>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</si>
  <si>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</si>
  <si>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</si>
  <si>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</si>
  <si>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</si>
  <si>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</si>
  <si>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</si>
  <si>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</si>
  <si>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</si>
  <si>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</si>
  <si>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</si>
  <si>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</si>
  <si>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</si>
  <si>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</si>
  <si>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</si>
  <si>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</si>
  <si>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</si>
  <si>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</si>
  <si>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</si>
  <si>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</si>
  <si>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</si>
  <si>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</si>
  <si>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</si>
  <si>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</si>
  <si>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</si>
  <si>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</si>
  <si>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</si>
  <si>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</si>
  <si>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</si>
  <si>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</si>
  <si>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</si>
  <si>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</si>
  <si>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</si>
  <si>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</si>
  <si>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</si>
  <si>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</si>
  <si>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</si>
  <si>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</si>
  <si>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</si>
  <si>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</si>
  <si>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</si>
  <si>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</si>
  <si>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</si>
  <si>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</si>
  <si>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</si>
  <si>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</si>
  <si>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</si>
  <si>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</si>
  <si>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</si>
  <si>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</si>
  <si>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</si>
  <si>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</si>
  <si>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</si>
  <si>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</si>
  <si>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</si>
  <si>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</si>
  <si>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</si>
  <si>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</si>
  <si>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</si>
  <si>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</si>
  <si>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</si>
  <si>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</si>
  <si>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</si>
  <si>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</si>
  <si>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</si>
  <si>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</si>
  <si>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</si>
  <si>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</si>
  <si>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</si>
  <si>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</si>
  <si>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</si>
  <si>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</si>
  <si>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</si>
  <si>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</si>
  <si>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</si>
  <si>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</si>
  <si>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</si>
  <si>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</si>
  <si>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</si>
  <si>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</si>
  <si>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</si>
  <si>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</si>
  <si>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</si>
  <si>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</si>
  <si>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</si>
  <si>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</si>
  <si>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</si>
  <si>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</si>
  <si>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</si>
  <si>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</si>
  <si>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</si>
  <si>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</si>
  <si>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</si>
  <si>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</si>
  <si>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</si>
  <si>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</si>
  <si>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</si>
  <si>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</si>
  <si>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</si>
  <si>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</si>
  <si>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</si>
  <si>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</si>
  <si>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</si>
  <si>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</si>
  <si>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</si>
  <si>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</si>
  <si>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</si>
  <si>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</si>
  <si>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</si>
  <si>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</si>
  <si>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</si>
  <si>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</si>
  <si>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</si>
  <si>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</si>
  <si>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</si>
  <si>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</si>
  <si>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</si>
  <si>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</si>
  <si>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</si>
  <si>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</si>
  <si>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</si>
  <si>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</si>
  <si>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</si>
  <si>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</si>
  <si>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</si>
  <si>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</si>
  <si>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</si>
  <si>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</si>
  <si>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</si>
  <si>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</si>
  <si>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</si>
  <si>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</si>
  <si>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</si>
  <si>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</si>
  <si>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</si>
  <si>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</si>
  <si>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</si>
  <si>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</si>
  <si>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</si>
  <si>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</si>
  <si>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</si>
  <si>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</si>
  <si>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</si>
  <si>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</si>
  <si>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</si>
  <si>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</si>
  <si>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</si>
  <si>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</si>
  <si>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</si>
  <si>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</si>
  <si>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</si>
  <si>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</si>
  <si>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</si>
  <si>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</si>
  <si>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</si>
  <si>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</si>
  <si>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</si>
  <si>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</si>
  <si>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</si>
  <si>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</si>
  <si>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</si>
  <si>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</si>
  <si>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</si>
  <si>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</si>
  <si>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</si>
  <si>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</si>
  <si>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</si>
  <si>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</si>
  <si>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</si>
  <si>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</si>
  <si>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</si>
  <si>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</si>
  <si>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</si>
  <si>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</si>
  <si>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</si>
  <si>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</si>
  <si>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</si>
  <si>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</si>
  <si>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</si>
  <si>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</si>
  <si>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</si>
  <si>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</si>
  <si>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</si>
  <si>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</si>
  <si>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</si>
  <si>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</si>
  <si>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</si>
  <si>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</si>
  <si>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</si>
  <si>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</si>
  <si>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</si>
  <si>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</si>
  <si>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</si>
  <si>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</si>
  <si>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</si>
  <si>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</si>
  <si>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</si>
  <si>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</si>
  <si>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</si>
  <si>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</si>
  <si>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</si>
  <si>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</si>
  <si>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</si>
  <si>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</si>
  <si>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</si>
  <si>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</si>
  <si>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</si>
  <si>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</si>
  <si>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</si>
  <si>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</si>
  <si>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</si>
  <si>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</si>
  <si>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</si>
  <si>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</si>
  <si>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</si>
  <si>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</si>
  <si>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</si>
  <si>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</si>
  <si>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</si>
  <si>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</si>
  <si>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</si>
  <si>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</si>
  <si>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</si>
  <si>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</si>
  <si>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</si>
  <si>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</si>
  <si>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</si>
  <si>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</si>
  <si>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</si>
  <si>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</si>
  <si>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</si>
  <si>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</si>
  <si>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</si>
  <si>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</si>
  <si>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</si>
  <si>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</si>
  <si>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</si>
  <si>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</si>
  <si>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</si>
  <si>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</si>
  <si>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</si>
  <si>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</si>
  <si>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</si>
  <si>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</si>
  <si>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</si>
  <si>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</si>
  <si>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</si>
  <si>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</si>
  <si>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</si>
  <si>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</si>
  <si>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</si>
  <si>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</si>
  <si>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</si>
  <si>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</si>
  <si>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</si>
  <si>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</si>
  <si>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</si>
  <si>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</si>
  <si>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</si>
  <si>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</si>
  <si>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</si>
  <si>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</si>
  <si>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</si>
  <si>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</si>
  <si>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</si>
  <si>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</si>
  <si>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</si>
  <si>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</si>
  <si>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</si>
  <si>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</si>
  <si>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</si>
  <si>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</si>
  <si>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</si>
  <si>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</si>
  <si>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</si>
  <si>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</si>
  <si>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</si>
  <si>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</si>
  <si>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</si>
  <si>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</si>
  <si>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</si>
  <si>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</si>
  <si>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</si>
  <si>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</si>
  <si>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</si>
  <si>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</si>
  <si>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</si>
  <si>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</si>
  <si>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</si>
  <si>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</si>
  <si>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</si>
  <si>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</si>
  <si>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</si>
  <si>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</si>
  <si>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</si>
  <si>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</si>
  <si>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</si>
  <si>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</si>
  <si>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</si>
  <si>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</si>
  <si>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</si>
  <si>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</si>
  <si>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</si>
  <si>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</si>
  <si>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</si>
  <si>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</si>
  <si>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</si>
  <si>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</si>
  <si>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</si>
  <si>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</si>
  <si>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</si>
  <si>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</si>
  <si>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</si>
  <si>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</si>
  <si>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</si>
  <si>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</si>
  <si>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</si>
  <si>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</si>
  <si>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</si>
  <si>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</si>
  <si>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</si>
  <si>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</si>
  <si>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</si>
  <si>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</si>
  <si>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</si>
  <si>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</si>
  <si>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</si>
  <si>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</si>
  <si>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</si>
  <si>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</si>
  <si>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</si>
  <si>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</si>
  <si>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</si>
  <si>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</si>
  <si>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</si>
  <si>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</si>
  <si>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</si>
  <si>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</si>
  <si>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</si>
  <si>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</si>
  <si>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</si>
  <si>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</si>
  <si>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</si>
  <si>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</si>
  <si>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</si>
  <si>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</si>
  <si>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</si>
  <si>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</si>
  <si>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</si>
  <si>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</si>
  <si>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</si>
  <si>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</si>
  <si>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</si>
  <si>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</si>
  <si>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</si>
  <si>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</si>
  <si>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</si>
  <si>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</si>
  <si>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</si>
  <si>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</si>
  <si>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</si>
  <si>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</si>
  <si>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</si>
  <si>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</si>
  <si>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</si>
  <si>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</si>
  <si>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</si>
  <si>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</si>
  <si>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</si>
  <si>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</si>
  <si>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</si>
  <si>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</si>
  <si>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</si>
  <si>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</si>
  <si>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</si>
  <si>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</si>
  <si>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</si>
  <si>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</si>
  <si>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Overall coal supply continues to decline with a falls in production and imports</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</si>
  <si>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</si>
  <si>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</si>
  <si>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</si>
  <si>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</si>
  <si>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</si>
  <si>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</si>
  <si>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</si>
  <si>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</si>
  <si>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</si>
  <si>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</si>
  <si>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</si>
  <si>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</si>
  <si>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</si>
  <si>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</si>
  <si>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</si>
  <si>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</si>
  <si>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</si>
  <si>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Quarter 2 2024 [provisional]</t>
  </si>
  <si>
    <t xml:space="preserve">Quarter 1 2024 </t>
  </si>
  <si>
    <t>June 2024</t>
  </si>
  <si>
    <r>
      <t xml:space="preserve">This spreadsheet contains monthly data including </t>
    </r>
    <r>
      <rPr>
        <b/>
        <sz val="12"/>
        <color theme="1"/>
        <rFont val="Calibri"/>
        <family val="2"/>
        <scheme val="minor"/>
      </rPr>
      <t>new data for August 2024</t>
    </r>
  </si>
  <si>
    <t>The revisions period is July 2024
Revisions are due to updates from data suppliers or the receipt of data replacing estimates unless otherwise stated</t>
  </si>
  <si>
    <r>
      <t xml:space="preserve">These data were published on </t>
    </r>
    <r>
      <rPr>
        <b/>
        <sz val="12"/>
        <color theme="1"/>
        <rFont val="Calibri"/>
        <family val="2"/>
        <scheme val="minor"/>
      </rPr>
      <t>Tuesday 31st October 2024</t>
    </r>
    <r>
      <rPr>
        <sz val="12"/>
        <color theme="1"/>
        <rFont val="Calibri"/>
        <family val="2"/>
        <scheme val="minor"/>
      </rPr>
      <t xml:space="preserve">
The next publication date is </t>
    </r>
    <r>
      <rPr>
        <b/>
        <sz val="12"/>
        <color theme="1"/>
        <rFont val="Calibri"/>
        <family val="2"/>
        <scheme val="minor"/>
      </rPr>
      <t>Thursday 28th November 2024</t>
    </r>
  </si>
  <si>
    <t>August 2024 [provisional]</t>
  </si>
  <si>
    <t>July 2024</t>
  </si>
  <si>
    <t>Coal production in the three months to August 2024 fell to 25 thousand tonnes, 83 per cent lower than the same period a year earlier.                                                                                                                                                                                                                            
With the last large surface mine Ffos-y-Fran closing at the end of November 2023, there is currently no large-scale surface mining in the UK.
In the three months to August 2024, 23 thousand tonnes were produced from deep mines. Deep mined production has been at low levels since December 2015 when the last of the large deep mines closed.
In the three months to August 2024 imports of coal fell to 439 thousand tonnes, 19 per cent lower compared to the same period last year. Exports were 63 per cent higher compared to the same period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</si>
</sst>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0.0%"/>
    <numFmt numFmtId="168" formatCode="_-* #,##0_-;\-* #,##0_-;_-* &quot;-&quot;??_-;_-@_-"/>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5" applyNumberFormat="1" applyFont="1" applyAlignment="1">
      <alignment vertical="center" wrapText="1"/>
    </xf>
    <xf numFmtId="168" fontId="2" fillId="0" borderId="0" xfId="16" applyNumberFormat="1" applyFont="1" applyAlignment="1">
      <alignment vertical="center" wrapText="1"/>
    </xf>
    <xf numFmtId="168"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0" fontId="20" fillId="0" borderId="0" xfId="0" applyFont="1" applyAlignment="1" applyProtection="1">
      <alignment horizontal="left" vertical="top" wrapText="1"/>
      <protection hidden="1"/>
    </xf>
    <xf numFmtId="0" fontId="7" fillId="0" borderId="0" xfId="3" applyFill="1" applyAlignment="1">
      <alignment wrapText="1"/>
    </xf>
    <xf numFmtId="166" fontId="5" fillId="0" borderId="17" xfId="5" applyNumberFormat="1" applyFont="1" applyBorder="1" applyAlignment="1">
      <alignment horizontal="right" vertical="center"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2"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2"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0"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663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1" t="s">
        <v>664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9"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7" t="s">
        <v>60</v>
      </c>
      <c r="B16" s="87"/>
      <c r="C16" s="87"/>
      <c r="D16" s="87"/>
      <c r="E16" s="87"/>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9"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3" t="s">
        <v>642</v>
      </c>
    </row>
    <row r="4" spans="1:1" s="3" customFormat="1" ht="124" x14ac:dyDescent="0.35">
      <c r="A4" s="92" t="s">
        <v>668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2019</v>
      </c>
      <c r="B5" s="71">
        <f ca="1">INDIRECT(calculation_hide!O9)</f>
        <v>2591.41</v>
      </c>
      <c r="C5" s="72">
        <f ca="1">INDIRECT(calculation_hide!P9)</f>
        <v>98.96</v>
      </c>
      <c r="D5" s="72">
        <f ca="1">INDIRECT(calculation_hide!Q9)</f>
        <v>2492.42</v>
      </c>
      <c r="E5" s="72">
        <f ca="1">INDIRECT(calculation_hide!R9)</f>
        <v>5488.79</v>
      </c>
      <c r="F5" s="72">
        <f ca="1">INDIRECT(calculation_hide!S9)</f>
        <v>6228.99</v>
      </c>
      <c r="G5" s="73">
        <f ca="1">INDIRECT(calculation_hide!T9)</f>
        <v>740.2</v>
      </c>
      <c r="I5" s="85"/>
      <c r="J5" s="85"/>
      <c r="K5" s="85"/>
      <c r="L5" s="85"/>
      <c r="M5" s="85"/>
      <c r="N5" s="85"/>
    </row>
    <row r="6" spans="1:14" x14ac:dyDescent="0.35">
      <c r="A6" s="56">
        <f ca="1">INDIRECT(calculation_hide!N10)</f>
        <v>2020</v>
      </c>
      <c r="B6" s="71">
        <f ca="1">INDIRECT(calculation_hide!O10)</f>
        <v>1673.2900000000002</v>
      </c>
      <c r="C6" s="72">
        <f ca="1">INDIRECT(calculation_hide!P10)</f>
        <v>106.71</v>
      </c>
      <c r="D6" s="72">
        <f ca="1">INDIRECT(calculation_hide!Q10)</f>
        <v>1566.56</v>
      </c>
      <c r="E6" s="72">
        <f ca="1">INDIRECT(calculation_hide!R10)</f>
        <v>3222.35</v>
      </c>
      <c r="F6" s="72">
        <f ca="1">INDIRECT(calculation_hide!S10)</f>
        <v>4531.1099999999997</v>
      </c>
      <c r="G6" s="73">
        <f ca="1">INDIRECT(calculation_hide!T10)</f>
        <v>1308.73</v>
      </c>
      <c r="I6" s="85"/>
      <c r="J6" s="85"/>
      <c r="K6" s="85"/>
      <c r="L6" s="85"/>
      <c r="M6" s="85"/>
      <c r="N6" s="85"/>
    </row>
    <row r="7" spans="1:14" x14ac:dyDescent="0.35">
      <c r="A7" s="56">
        <f ca="1">INDIRECT(calculation_hide!N11)</f>
        <v>2021</v>
      </c>
      <c r="B7" s="71">
        <f ca="1">INDIRECT(calculation_hide!O11)</f>
        <v>1053.8200000000002</v>
      </c>
      <c r="C7" s="72">
        <f ca="1">INDIRECT(calculation_hide!P11)</f>
        <v>93.820000000000007</v>
      </c>
      <c r="D7" s="72">
        <f ca="1">INDIRECT(calculation_hide!Q11)</f>
        <v>959.97</v>
      </c>
      <c r="E7" s="72">
        <f ca="1">INDIRECT(calculation_hide!R11)</f>
        <v>3478.3500000000004</v>
      </c>
      <c r="F7" s="72">
        <f ca="1">INDIRECT(calculation_hide!S11)</f>
        <v>4607.7</v>
      </c>
      <c r="G7" s="73">
        <f ca="1">INDIRECT(calculation_hide!T11)</f>
        <v>1129.3600000000001</v>
      </c>
      <c r="I7" s="85"/>
      <c r="J7" s="85"/>
      <c r="K7" s="85"/>
      <c r="L7" s="85"/>
      <c r="M7" s="85"/>
      <c r="N7" s="85"/>
    </row>
    <row r="8" spans="1:14" x14ac:dyDescent="0.35">
      <c r="A8" s="56">
        <f ca="1">INDIRECT(calculation_hide!N12)</f>
        <v>2022</v>
      </c>
      <c r="B8" s="71">
        <f ca="1">INDIRECT(calculation_hide!O12)</f>
        <v>650.92000000000007</v>
      </c>
      <c r="C8" s="72">
        <f ca="1">INDIRECT(calculation_hide!P12)</f>
        <v>63.28</v>
      </c>
      <c r="D8" s="72">
        <f ca="1">INDIRECT(calculation_hide!Q12)</f>
        <v>587.65</v>
      </c>
      <c r="E8" s="72">
        <f ca="1">INDIRECT(calculation_hide!R12)</f>
        <v>5769.7000000000007</v>
      </c>
      <c r="F8" s="72">
        <f ca="1">INDIRECT(calculation_hide!S12)</f>
        <v>6360.17</v>
      </c>
      <c r="G8" s="73">
        <f ca="1">INDIRECT(calculation_hide!T12)</f>
        <v>590.5100000000001</v>
      </c>
      <c r="I8" s="85"/>
      <c r="J8" s="85"/>
      <c r="K8" s="85"/>
      <c r="L8" s="85"/>
      <c r="M8" s="85"/>
      <c r="N8" s="85"/>
    </row>
    <row r="9" spans="1:14" x14ac:dyDescent="0.35">
      <c r="A9" s="56">
        <f ca="1">INDIRECT(calculation_hide!N13)</f>
        <v>2023</v>
      </c>
      <c r="B9" s="71">
        <f ca="1">INDIRECT(calculation_hide!O13)</f>
        <v>505.91999999999996</v>
      </c>
      <c r="C9" s="72">
        <f ca="1">INDIRECT(calculation_hide!P13)</f>
        <v>81.37</v>
      </c>
      <c r="D9" s="72">
        <f ca="1">INDIRECT(calculation_hide!Q13)</f>
        <v>424.55000000000007</v>
      </c>
      <c r="E9" s="72">
        <f ca="1">INDIRECT(calculation_hide!R13)</f>
        <v>2752</v>
      </c>
      <c r="F9" s="72">
        <f ca="1">INDIRECT(calculation_hide!S13)</f>
        <v>3482.65</v>
      </c>
      <c r="G9" s="73">
        <f ca="1">INDIRECT(calculation_hide!T13)</f>
        <v>730.63000000000011</v>
      </c>
      <c r="I9" s="85"/>
      <c r="J9" s="85"/>
      <c r="K9" s="85"/>
      <c r="L9" s="85"/>
      <c r="M9" s="85"/>
      <c r="N9" s="85"/>
    </row>
    <row r="10" spans="1:14" x14ac:dyDescent="0.35">
      <c r="A10" s="60" t="s">
        <v>561</v>
      </c>
      <c r="B10" s="81">
        <f t="shared" ref="B10:G10" ca="1" si="0">IF(((B9-B8)/B8)*100&gt;100,"(+)  ",IF(((B9-B8)/B8)*100&lt;-100,"(-)  ",IF(ROUND((((B9-B8)/B8)*100),1)=0,"-  ",((B9-B8)/B8)*100)))</f>
        <v>-22.276162969335726</v>
      </c>
      <c r="C10" s="77">
        <f t="shared" ca="1" si="0"/>
        <v>28.587231352718085</v>
      </c>
      <c r="D10" s="77">
        <f t="shared" ca="1" si="0"/>
        <v>-27.754615842763535</v>
      </c>
      <c r="E10" s="77">
        <f t="shared" ca="1" si="0"/>
        <v>-52.302546059587165</v>
      </c>
      <c r="F10" s="77">
        <f t="shared" ca="1" si="0"/>
        <v>-45.242815836683612</v>
      </c>
      <c r="G10" s="79">
        <f t="shared" ca="1" si="0"/>
        <v>23.728641343923044</v>
      </c>
      <c r="J10" s="85"/>
      <c r="K10" s="83"/>
    </row>
    <row r="11" spans="1:14" x14ac:dyDescent="0.35">
      <c r="A11" s="56" t="str">
        <f ca="1">INDIRECT(calculation_hide!N41)</f>
        <v xml:space="preserve">January - August 2023 </v>
      </c>
      <c r="B11" s="71">
        <f ca="1">INDIRECT(calculation_hide!O41)</f>
        <v>307.21999999999997</v>
      </c>
      <c r="C11" s="72">
        <f ca="1">INDIRECT(calculation_hide!P41)</f>
        <v>54.749999999999993</v>
      </c>
      <c r="D11" s="72">
        <f ca="1">INDIRECT(calculation_hide!Q41)</f>
        <v>252.46</v>
      </c>
      <c r="E11" s="72">
        <f ca="1">INDIRECT(calculation_hide!R41)</f>
        <v>1773.97</v>
      </c>
      <c r="F11" s="72">
        <f ca="1">INDIRECT(calculation_hide!S41)</f>
        <v>2275.27</v>
      </c>
      <c r="G11" s="73">
        <f ca="1">INDIRECT(calculation_hide!T41)</f>
        <v>501.29</v>
      </c>
      <c r="I11" s="90"/>
      <c r="J11" s="85"/>
      <c r="K11" s="83"/>
      <c r="L11" s="83"/>
      <c r="M11" s="83"/>
      <c r="N11" s="83"/>
    </row>
    <row r="12" spans="1:14" x14ac:dyDescent="0.35">
      <c r="A12" s="78" t="str">
        <f ca="1">INDIRECT(calculation_hide!N42)</f>
        <v>January - August 2024 [provisional]</v>
      </c>
      <c r="B12" s="71">
        <f ca="1">INDIRECT(calculation_hide!O42)</f>
        <v>56.31</v>
      </c>
      <c r="C12" s="72">
        <f ca="1">INDIRECT(calculation_hide!P42)</f>
        <v>55.5</v>
      </c>
      <c r="D12" s="72">
        <f ca="1">INDIRECT(calculation_hide!Q42)</f>
        <v>0.81</v>
      </c>
      <c r="E12" s="72">
        <f ca="1">INDIRECT(calculation_hide!R42)</f>
        <v>434.87</v>
      </c>
      <c r="F12" s="72">
        <f ca="1">INDIRECT(calculation_hide!S42)</f>
        <v>1094.8900000000001</v>
      </c>
      <c r="G12" s="73">
        <f ca="1">INDIRECT(calculation_hide!T42)</f>
        <v>660.02</v>
      </c>
      <c r="I12" s="90"/>
      <c r="J12" s="85"/>
      <c r="K12" s="83"/>
      <c r="L12" s="83"/>
      <c r="M12" s="83"/>
      <c r="N12" s="83"/>
    </row>
    <row r="13" spans="1:14" x14ac:dyDescent="0.35">
      <c r="A13" s="60" t="s">
        <v>33</v>
      </c>
      <c r="B13" s="81">
        <f ca="1">IF(((B12-B11)/B11)*100&gt;100,"(+)  ",IF(((B12-B11)/B11)*100&lt;-100,"(-)  ",IF(ROUND((((B12-B11)/B11)*100),1)=0,"-  ",((B12-B11)/B11)*100)))</f>
        <v>-81.671115161773315</v>
      </c>
      <c r="C13" s="77">
        <f ca="1">IF(((C12-C11)/C11)*100&gt;100,"(+)  ",IF(((C12-C11)/C11)*100&lt;-100,"(-)  ",IF(ROUND((((C12-C11)/C11)*100),1)=0,"-  ",((C12-C11)/C11)*100)))</f>
        <v>1.3698630136986432</v>
      </c>
      <c r="D13" s="77">
        <f ca="1">IF(((D12-D11)/D11)*100&gt;100,"(+)  ",IF(((D12-D11)/D11)*100&lt;-100,"(-)  ",IF(ROUND((((D12-D11)/D11)*100),1)=0,"-  ",((D12-D11)/D11)*100)))</f>
        <v>-99.679157094193144</v>
      </c>
      <c r="E13" s="77">
        <f ca="1">IF(((E12-E11)/E11)*100&gt;100,"(+)  ",IF(((E12-E11)/E11)*100&lt;-100,"(-)  ",IF(ROUND((((E12-E11)/E11)*100),1)=0,"-  ",((E12-E11)/E11)*100)))</f>
        <v>-75.486056697689349</v>
      </c>
      <c r="F13" s="77">
        <f ca="1">IF(((F12-F11)/F11)*100&gt;100,"(+)  ",IF(((F12-F11)/F11)*100&lt;-100,"(-)  ",IF(ROUND((((F12-F11)/F11)*100),1)=0,"-  ",((F12-F11)/F11)*100)))</f>
        <v>-51.878678134902664</v>
      </c>
      <c r="G13" s="79">
        <f ca="1">IF(((G12-G11)/G11)*100&gt;100,"(+)  ",IF(((G12-G11)/G11)*100&lt;-50,"(-)  ",IF(ROUND((((G12-G11)/G11)*100),1)=0,"-  ",((G12-G11)/G11)*100)))</f>
        <v>31.664306090287049</v>
      </c>
      <c r="I13" s="90"/>
      <c r="J13" s="85"/>
      <c r="K13" s="83"/>
      <c r="L13" s="83"/>
      <c r="M13" s="83"/>
      <c r="N13" s="83"/>
    </row>
    <row r="14" spans="1:14" x14ac:dyDescent="0.35">
      <c r="A14" s="56" t="str">
        <f ca="1">INDIRECT(calculation_hide!N22)</f>
        <v>June 2023</v>
      </c>
      <c r="B14" s="71">
        <f ca="1">INDIRECT(calculation_hide!O22)</f>
        <v>49.92</v>
      </c>
      <c r="C14" s="72">
        <f ca="1">INDIRECT(calculation_hide!P22)</f>
        <v>3.34</v>
      </c>
      <c r="D14" s="72">
        <f ca="1">INDIRECT(calculation_hide!Q22)</f>
        <v>46.58</v>
      </c>
      <c r="E14" s="72">
        <f ca="1">INDIRECT(calculation_hide!R22)</f>
        <v>134.41</v>
      </c>
      <c r="F14" s="72">
        <f ca="1">INDIRECT(calculation_hide!S22)</f>
        <v>230.7</v>
      </c>
      <c r="G14" s="73">
        <f ca="1">INDIRECT(calculation_hide!T22)</f>
        <v>96.29</v>
      </c>
      <c r="I14" s="90"/>
      <c r="J14" s="85"/>
      <c r="K14" s="83"/>
      <c r="L14" s="83"/>
      <c r="M14" s="83"/>
      <c r="N14" s="83"/>
    </row>
    <row r="15" spans="1:14" x14ac:dyDescent="0.35">
      <c r="A15" s="56" t="str">
        <f ca="1">INDIRECT(calculation_hide!N23)</f>
        <v>July 2023</v>
      </c>
      <c r="B15" s="71">
        <f ca="1">INDIRECT(calculation_hide!O23)</f>
        <v>45.96</v>
      </c>
      <c r="C15" s="72">
        <f ca="1">INDIRECT(calculation_hide!P23)</f>
        <v>5.96</v>
      </c>
      <c r="D15" s="72">
        <f ca="1">INDIRECT(calculation_hide!Q23)</f>
        <v>40</v>
      </c>
      <c r="E15" s="72">
        <f ca="1">INDIRECT(calculation_hide!R23)</f>
        <v>135.79</v>
      </c>
      <c r="F15" s="72">
        <f ca="1">INDIRECT(calculation_hide!S23)</f>
        <v>148.80000000000001</v>
      </c>
      <c r="G15" s="73">
        <f ca="1">INDIRECT(calculation_hide!T23)</f>
        <v>13.01</v>
      </c>
      <c r="I15" s="90"/>
      <c r="J15" s="85"/>
      <c r="K15" s="83"/>
      <c r="L15" s="83"/>
      <c r="M15" s="83"/>
      <c r="N15" s="83"/>
    </row>
    <row r="16" spans="1:14" x14ac:dyDescent="0.35">
      <c r="A16" s="56" t="str">
        <f ca="1">INDIRECT(calculation_hide!N24)</f>
        <v>August 2023</v>
      </c>
      <c r="B16" s="71">
        <f ca="1">INDIRECT(calculation_hide!O24)</f>
        <v>47.99</v>
      </c>
      <c r="C16" s="72">
        <f ca="1">INDIRECT(calculation_hide!P24)</f>
        <v>6.64</v>
      </c>
      <c r="D16" s="72">
        <f ca="1">INDIRECT(calculation_hide!Q24)</f>
        <v>41.35</v>
      </c>
      <c r="E16" s="72">
        <f ca="1">INDIRECT(calculation_hide!R24)</f>
        <v>65.69</v>
      </c>
      <c r="F16" s="72">
        <f ca="1">INDIRECT(calculation_hide!S24)</f>
        <v>161.83000000000001</v>
      </c>
      <c r="G16" s="73">
        <f ca="1">INDIRECT(calculation_hide!T24)</f>
        <v>96.14</v>
      </c>
      <c r="J16" s="85"/>
    </row>
    <row r="17" spans="1:14" x14ac:dyDescent="0.35">
      <c r="A17" s="61" t="s">
        <v>104</v>
      </c>
      <c r="B17" s="74">
        <f ca="1">SUM(B14:B16)</f>
        <v>143.87</v>
      </c>
      <c r="C17" s="75">
        <f t="shared" ref="C17:G17" ca="1" si="1">SUM(C14:C16)</f>
        <v>15.940000000000001</v>
      </c>
      <c r="D17" s="75">
        <f t="shared" ca="1" si="1"/>
        <v>127.93</v>
      </c>
      <c r="E17" s="75">
        <f t="shared" ca="1" si="1"/>
        <v>335.89</v>
      </c>
      <c r="F17" s="75">
        <f t="shared" ca="1" si="1"/>
        <v>541.33000000000004</v>
      </c>
      <c r="G17" s="76">
        <f t="shared" ca="1" si="1"/>
        <v>205.44</v>
      </c>
      <c r="I17" s="49"/>
      <c r="J17" s="85"/>
    </row>
    <row r="18" spans="1:14" x14ac:dyDescent="0.35">
      <c r="A18" s="56" t="str">
        <f ca="1">INDIRECT(calculation_hide!N34)</f>
        <v>June 2024</v>
      </c>
      <c r="B18" s="71">
        <f ca="1">INDIRECT(calculation_hide!O34)</f>
        <v>7.58</v>
      </c>
      <c r="C18" s="72">
        <f ca="1">INDIRECT(calculation_hide!P34)</f>
        <v>7.58</v>
      </c>
      <c r="D18" s="72">
        <f ca="1">INDIRECT(calculation_hide!Q34)</f>
        <v>0</v>
      </c>
      <c r="E18" s="72">
        <f ca="1">INDIRECT(calculation_hide!R34)</f>
        <v>-36.67</v>
      </c>
      <c r="F18" s="72">
        <f ca="1">INDIRECT(calculation_hide!S34)</f>
        <v>77.36</v>
      </c>
      <c r="G18" s="73">
        <f ca="1">INDIRECT(calculation_hide!T34)</f>
        <v>114.03</v>
      </c>
      <c r="J18" s="85"/>
    </row>
    <row r="19" spans="1:14" x14ac:dyDescent="0.35">
      <c r="A19" s="56" t="str">
        <f ca="1">INDIRECT(calculation_hide!N35)</f>
        <v>July 2024</v>
      </c>
      <c r="B19" s="71">
        <f ca="1">INDIRECT(calculation_hide!O35)</f>
        <v>8.75</v>
      </c>
      <c r="C19" s="72">
        <f ca="1">INDIRECT(calculation_hide!P35)</f>
        <v>8.75</v>
      </c>
      <c r="D19" s="72">
        <f ca="1">INDIRECT(calculation_hide!Q35)</f>
        <v>0</v>
      </c>
      <c r="E19" s="72">
        <f ca="1">INDIRECT(calculation_hide!R35)</f>
        <v>38.950000000000003</v>
      </c>
      <c r="F19" s="72">
        <f ca="1">INDIRECT(calculation_hide!S35)</f>
        <v>140.08000000000001</v>
      </c>
      <c r="G19" s="73">
        <f ca="1">INDIRECT(calculation_hide!T35)</f>
        <v>101.13</v>
      </c>
      <c r="I19" s="86"/>
      <c r="J19" s="85"/>
      <c r="K19" s="86"/>
      <c r="L19" s="86"/>
      <c r="M19" s="86"/>
      <c r="N19" s="86"/>
    </row>
    <row r="20" spans="1:14" x14ac:dyDescent="0.35">
      <c r="A20" s="56" t="str">
        <f ca="1">INDIRECT(calculation_hide!N36)</f>
        <v>August 2024 [provisional]</v>
      </c>
      <c r="B20" s="71">
        <f ca="1">INDIRECT(calculation_hide!O36)</f>
        <v>8.52</v>
      </c>
      <c r="C20" s="72">
        <f ca="1">INDIRECT(calculation_hide!P36)</f>
        <v>8.52</v>
      </c>
      <c r="D20" s="72">
        <f ca="1">INDIRECT(calculation_hide!Q36)</f>
        <v>0</v>
      </c>
      <c r="E20" s="72">
        <f ca="1">INDIRECT(calculation_hide!R36)</f>
        <v>101.61</v>
      </c>
      <c r="F20" s="72">
        <f ca="1">INDIRECT(calculation_hide!S36)</f>
        <v>222.01</v>
      </c>
      <c r="G20" s="73">
        <f ca="1">INDIRECT(calculation_hide!T36)</f>
        <v>120.4</v>
      </c>
      <c r="J20" s="85"/>
      <c r="K20" s="86"/>
    </row>
    <row r="21" spans="1:14" x14ac:dyDescent="0.35">
      <c r="A21" s="61" t="s">
        <v>104</v>
      </c>
      <c r="B21" s="74">
        <f ca="1">SUM(B18:B20)</f>
        <v>24.849999999999998</v>
      </c>
      <c r="C21" s="75">
        <f t="shared" ref="C21:G21" ca="1" si="2">SUM(C18:C20)</f>
        <v>24.849999999999998</v>
      </c>
      <c r="D21" s="94">
        <f t="shared" ca="1" si="2"/>
        <v>0</v>
      </c>
      <c r="E21" s="75">
        <f t="shared" ca="1" si="2"/>
        <v>103.89</v>
      </c>
      <c r="F21" s="75">
        <f t="shared" ca="1" si="2"/>
        <v>439.45</v>
      </c>
      <c r="G21" s="76">
        <f t="shared" ca="1" si="2"/>
        <v>335.56</v>
      </c>
      <c r="I21" s="49"/>
      <c r="J21" s="85"/>
      <c r="K21" s="86"/>
    </row>
    <row r="22" spans="1:14" x14ac:dyDescent="0.35">
      <c r="A22" s="60" t="s">
        <v>105</v>
      </c>
      <c r="B22" s="81">
        <f t="shared" ref="B22:F22" ca="1" si="3">IF(((B21-B17)/B17)*100&gt;100,"(+)  ",IF(((B21-B17)/B17)*100&lt;-100,"(-)  ",IF(ROUND((((B21-B17)/B17)*100),1)=0,"-  ",((B21-B17)/B17)*100)))</f>
        <v>-82.727462292347269</v>
      </c>
      <c r="C22" s="77">
        <f t="shared" ca="1" si="3"/>
        <v>55.897114178168103</v>
      </c>
      <c r="D22" s="77">
        <f t="shared" ca="1" si="3"/>
        <v>-100</v>
      </c>
      <c r="E22" s="77">
        <f t="shared" ca="1" si="3"/>
        <v>-69.07023132573164</v>
      </c>
      <c r="F22" s="77">
        <f t="shared" ca="1" si="3"/>
        <v>-18.820312932961418</v>
      </c>
      <c r="G22" s="79">
        <f ca="1">IF(((G21-G17)/G17)*100&gt;100,"(+)  ",IF(((G21-G17)/G17)*100&lt;-100,"(-)  ",IF(ROUND((((G21-G17)/G17)*100),1)=0,"-  ",((G21-G17)/G17)*100)))</f>
        <v>63.337227414330222</v>
      </c>
      <c r="J22" s="83"/>
    </row>
    <row r="23" spans="1:14" x14ac:dyDescent="0.35">
      <c r="I23" s="90"/>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2:7" x14ac:dyDescent="0.35">
      <c r="B33" s="84"/>
      <c r="C33" s="84"/>
      <c r="D33" s="84"/>
      <c r="E33" s="84"/>
      <c r="F33" s="84"/>
      <c r="G33" s="84"/>
    </row>
    <row r="34" spans="2:7" x14ac:dyDescent="0.35">
      <c r="B34" s="49"/>
    </row>
    <row r="35" spans="2:7" x14ac:dyDescent="0.35">
      <c r="B35" s="83"/>
    </row>
    <row r="36" spans="2:7" x14ac:dyDescent="0.35">
      <c r="B36" s="49"/>
    </row>
    <row r="37" spans="2:7" x14ac:dyDescent="0.35">
      <c r="B37" s="49"/>
    </row>
    <row r="40" spans="2: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2"/>
  <sheetViews>
    <sheetView showGridLines="0" zoomScaleNormal="100" workbookViewId="0">
      <pane xSplit="1" ySplit="4" topLeftCell="B117" activePane="bottomRight" state="frozen"/>
      <selection activeCell="A347" sqref="A347"/>
      <selection pane="topRight" activeCell="A347" sqref="A347"/>
      <selection pane="bottomLeft" activeCell="A347" sqref="A347"/>
      <selection pane="bottomRight" activeCell="A117" sqref="A117"/>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656</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661</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660</v>
      </c>
      <c r="B122" s="49">
        <f>SUM(Month!B356:B358)</f>
        <v>18.770000000000003</v>
      </c>
      <c r="C122" s="49">
        <f>SUM(Month!C356:C358)</f>
        <v>18.770000000000003</v>
      </c>
      <c r="D122" s="49">
        <f>SUM(Month!D356:D358)</f>
        <v>0</v>
      </c>
      <c r="E122" s="49">
        <f>SUM(Month!E356:E358)</f>
        <v>99.679999999999993</v>
      </c>
      <c r="F122" s="49">
        <f>SUM(Month!F356:F358)</f>
        <v>315.37</v>
      </c>
      <c r="G122" s="49">
        <f>SUM(Month!G356:G358)</f>
        <v>215.69</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0"/>
  <sheetViews>
    <sheetView showGridLines="0" zoomScaleNormal="100" workbookViewId="0">
      <pane xSplit="1" ySplit="4" topLeftCell="B353" activePane="bottomRight" state="frozen"/>
      <selection activeCell="A4" sqref="A4"/>
      <selection pane="topRight" activeCell="A4" sqref="A4"/>
      <selection pane="bottomLeft" activeCell="A4" sqref="A4"/>
      <selection pane="bottomRight" activeCell="A353" sqref="A353"/>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654</v>
      </c>
      <c r="B353" s="49">
        <v>7.54</v>
      </c>
      <c r="C353" s="49">
        <v>6.73</v>
      </c>
      <c r="D353" s="49">
        <v>0.81</v>
      </c>
      <c r="E353" s="49">
        <v>-38.880000000000003</v>
      </c>
      <c r="F353" s="49">
        <v>71.47</v>
      </c>
      <c r="G353" s="54">
        <v>110.35</v>
      </c>
    </row>
    <row r="354" spans="1:7" x14ac:dyDescent="0.35">
      <c r="A354" s="80" t="s">
        <v>655</v>
      </c>
      <c r="B354" s="49">
        <v>5.86</v>
      </c>
      <c r="C354" s="49">
        <v>5.86</v>
      </c>
      <c r="D354" s="49">
        <v>0</v>
      </c>
      <c r="E354" s="49">
        <v>125.66</v>
      </c>
      <c r="F354" s="49">
        <v>204.64</v>
      </c>
      <c r="G354" s="54">
        <v>78.98</v>
      </c>
    </row>
    <row r="355" spans="1:7" x14ac:dyDescent="0.35">
      <c r="A355" s="80" t="s">
        <v>657</v>
      </c>
      <c r="B355" s="49">
        <v>6.87</v>
      </c>
      <c r="C355" s="49">
        <v>6.87</v>
      </c>
      <c r="D355" s="49">
        <v>0</v>
      </c>
      <c r="E355" s="49">
        <v>107.85</v>
      </c>
      <c r="F355" s="49">
        <v>141.32</v>
      </c>
      <c r="G355" s="54">
        <v>33.47</v>
      </c>
    </row>
    <row r="356" spans="1:7" x14ac:dyDescent="0.35">
      <c r="A356" s="80" t="s">
        <v>658</v>
      </c>
      <c r="B356" s="49">
        <v>4.54</v>
      </c>
      <c r="C356" s="49">
        <v>4.54</v>
      </c>
      <c r="D356" s="49">
        <v>0</v>
      </c>
      <c r="E356" s="49">
        <v>7.89</v>
      </c>
      <c r="F356" s="49">
        <v>63.3</v>
      </c>
      <c r="G356" s="54">
        <v>55.41</v>
      </c>
    </row>
    <row r="357" spans="1:7" x14ac:dyDescent="0.35">
      <c r="A357" s="80" t="s">
        <v>659</v>
      </c>
      <c r="B357" s="49">
        <v>6.65</v>
      </c>
      <c r="C357" s="49">
        <v>6.65</v>
      </c>
      <c r="D357" s="49">
        <v>0</v>
      </c>
      <c r="E357" s="49">
        <v>128.46</v>
      </c>
      <c r="F357" s="49">
        <v>174.71</v>
      </c>
      <c r="G357" s="54">
        <v>46.25</v>
      </c>
    </row>
    <row r="358" spans="1:7" x14ac:dyDescent="0.35">
      <c r="A358" s="80" t="s">
        <v>662</v>
      </c>
      <c r="B358" s="49">
        <v>7.58</v>
      </c>
      <c r="C358" s="49">
        <v>7.58</v>
      </c>
      <c r="D358" s="49">
        <v>0</v>
      </c>
      <c r="E358" s="49">
        <v>-36.67</v>
      </c>
      <c r="F358" s="49">
        <v>77.36</v>
      </c>
      <c r="G358" s="54">
        <v>114.03</v>
      </c>
    </row>
    <row r="359" spans="1:7" x14ac:dyDescent="0.35">
      <c r="A359" s="80" t="s">
        <v>667</v>
      </c>
      <c r="B359" s="49">
        <v>8.75</v>
      </c>
      <c r="C359" s="49">
        <v>8.75</v>
      </c>
      <c r="D359" s="49">
        <v>0</v>
      </c>
      <c r="E359" s="49">
        <v>38.950000000000003</v>
      </c>
      <c r="F359" s="49">
        <v>140.08000000000001</v>
      </c>
      <c r="G359" s="54">
        <v>101.13</v>
      </c>
    </row>
    <row r="360" spans="1:7" x14ac:dyDescent="0.35">
      <c r="A360" s="80" t="s">
        <v>666</v>
      </c>
      <c r="B360" s="49">
        <v>8.52</v>
      </c>
      <c r="C360" s="49">
        <v>8.52</v>
      </c>
      <c r="D360" s="49">
        <v>0</v>
      </c>
      <c r="E360" s="49">
        <v>101.61</v>
      </c>
      <c r="F360" s="49">
        <v>222.01</v>
      </c>
      <c r="G360" s="54">
        <v>120.4</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79"/>
  <sheetViews>
    <sheetView workbookViewId="0">
      <selection activeCell="M23" sqref="M23"/>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28</v>
      </c>
      <c r="N9" s="21" t="str">
        <f t="shared" ref="N9:T13" si="0">$P$5&amp;N$8&amp;$M9</f>
        <v>Annual!A28</v>
      </c>
      <c r="O9" s="21" t="str">
        <f t="shared" si="0"/>
        <v>Annual!B28</v>
      </c>
      <c r="P9" s="21" t="str">
        <f t="shared" si="0"/>
        <v>Annual!C28</v>
      </c>
      <c r="Q9" s="21" t="str">
        <f t="shared" si="0"/>
        <v>Annual!D28</v>
      </c>
      <c r="R9" s="21" t="str">
        <f t="shared" si="0"/>
        <v>Annual!E28</v>
      </c>
      <c r="S9" s="21" t="str">
        <f t="shared" si="0"/>
        <v>Annual!F28</v>
      </c>
      <c r="T9" s="21" t="str">
        <f t="shared" si="0"/>
        <v>Annual!G28</v>
      </c>
    </row>
    <row r="10" spans="2:29" x14ac:dyDescent="0.35">
      <c r="M10">
        <f>M9+1</f>
        <v>29</v>
      </c>
      <c r="N10" s="21" t="str">
        <f t="shared" si="0"/>
        <v>Annual!A29</v>
      </c>
      <c r="O10" s="21" t="str">
        <f t="shared" si="0"/>
        <v>Annual!B29</v>
      </c>
      <c r="P10" s="21" t="str">
        <f t="shared" si="0"/>
        <v>Annual!C29</v>
      </c>
      <c r="Q10" s="21" t="str">
        <f t="shared" si="0"/>
        <v>Annual!D29</v>
      </c>
      <c r="R10" s="21" t="str">
        <f t="shared" si="0"/>
        <v>Annual!E29</v>
      </c>
      <c r="S10" s="21" t="str">
        <f t="shared" si="0"/>
        <v>Annual!F29</v>
      </c>
      <c r="T10" s="21" t="str">
        <f t="shared" si="0"/>
        <v>Annual!G29</v>
      </c>
    </row>
    <row r="11" spans="2:29" x14ac:dyDescent="0.35">
      <c r="M11">
        <f>M10+1</f>
        <v>30</v>
      </c>
      <c r="N11" s="21" t="str">
        <f t="shared" si="0"/>
        <v>Annual!A30</v>
      </c>
      <c r="O11" s="21" t="str">
        <f t="shared" si="0"/>
        <v>Annual!B30</v>
      </c>
      <c r="P11" s="21" t="str">
        <f t="shared" si="0"/>
        <v>Annual!C30</v>
      </c>
      <c r="Q11" s="21" t="str">
        <f t="shared" si="0"/>
        <v>Annual!D30</v>
      </c>
      <c r="R11" s="21" t="str">
        <f t="shared" si="0"/>
        <v>Annual!E30</v>
      </c>
      <c r="S11" s="21" t="str">
        <f t="shared" si="0"/>
        <v>Annual!F30</v>
      </c>
      <c r="T11" s="21" t="str">
        <f t="shared" si="0"/>
        <v>Annual!G30</v>
      </c>
    </row>
    <row r="12" spans="2:29" x14ac:dyDescent="0.35">
      <c r="M12">
        <f>M11+1</f>
        <v>31</v>
      </c>
      <c r="N12" s="21" t="str">
        <f t="shared" si="0"/>
        <v>Annual!A31</v>
      </c>
      <c r="O12" s="21" t="str">
        <f t="shared" si="0"/>
        <v>Annual!B31</v>
      </c>
      <c r="P12" s="21" t="str">
        <f t="shared" si="0"/>
        <v>Annual!C31</v>
      </c>
      <c r="Q12" s="21" t="str">
        <f t="shared" si="0"/>
        <v>Annual!D31</v>
      </c>
      <c r="R12" s="21" t="str">
        <f t="shared" si="0"/>
        <v>Annual!E31</v>
      </c>
      <c r="S12" s="21" t="str">
        <f t="shared" si="0"/>
        <v>Annual!F31</v>
      </c>
      <c r="T12" s="21" t="str">
        <f t="shared" si="0"/>
        <v>Annual!G31</v>
      </c>
    </row>
    <row r="13" spans="2:29" x14ac:dyDescent="0.35">
      <c r="B13" s="22"/>
      <c r="C13" s="23" t="s">
        <v>72</v>
      </c>
      <c r="M13">
        <f>M12+1</f>
        <v>32</v>
      </c>
      <c r="N13" s="21" t="str">
        <f t="shared" si="0"/>
        <v>Annual!A32</v>
      </c>
      <c r="O13" s="21" t="str">
        <f t="shared" si="0"/>
        <v>Annual!B32</v>
      </c>
      <c r="P13" s="21" t="str">
        <f t="shared" si="0"/>
        <v>Annual!C32</v>
      </c>
      <c r="Q13" s="21" t="str">
        <f t="shared" si="0"/>
        <v>Annual!D32</v>
      </c>
      <c r="R13" s="21" t="str">
        <f t="shared" si="0"/>
        <v>Annual!E32</v>
      </c>
      <c r="S13" s="21" t="str">
        <f t="shared" si="0"/>
        <v>Annual!F32</v>
      </c>
      <c r="T13" s="21" t="str">
        <f t="shared" si="0"/>
        <v>Annual!G32</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2024</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8</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346</v>
      </c>
      <c r="N22" s="37" t="str">
        <f>$P$18&amp;N$21&amp;$M22</f>
        <v>Month!A346</v>
      </c>
      <c r="O22" s="21" t="str">
        <f t="shared" ref="N22:U36" si="1">$P$18&amp;O$21&amp;$M22</f>
        <v>Month!B346</v>
      </c>
      <c r="P22" s="21" t="str">
        <f t="shared" si="1"/>
        <v>Month!C346</v>
      </c>
      <c r="Q22" s="21" t="str">
        <f t="shared" si="1"/>
        <v>Month!D346</v>
      </c>
      <c r="R22" s="21" t="str">
        <f t="shared" si="1"/>
        <v>Month!E346</v>
      </c>
      <c r="S22" s="21" t="str">
        <f t="shared" si="1"/>
        <v>Month!F346</v>
      </c>
      <c r="T22" s="21" t="str">
        <f t="shared" si="1"/>
        <v>Month!G346</v>
      </c>
      <c r="U22" s="21" t="str">
        <f t="shared" si="1"/>
        <v>Month!H346</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347</v>
      </c>
      <c r="N23" s="21" t="str">
        <f t="shared" si="1"/>
        <v>Month!A347</v>
      </c>
      <c r="O23" s="21" t="str">
        <f t="shared" si="1"/>
        <v>Month!B347</v>
      </c>
      <c r="P23" s="21" t="str">
        <f t="shared" si="1"/>
        <v>Month!C347</v>
      </c>
      <c r="Q23" s="21" t="str">
        <f t="shared" si="1"/>
        <v>Month!D347</v>
      </c>
      <c r="R23" s="21" t="str">
        <f t="shared" si="1"/>
        <v>Month!E347</v>
      </c>
      <c r="S23" s="21" t="str">
        <f t="shared" si="1"/>
        <v>Month!F347</v>
      </c>
      <c r="T23" s="21" t="str">
        <f t="shared" si="1"/>
        <v>Month!G347</v>
      </c>
      <c r="U23" s="21" t="str">
        <f t="shared" si="1"/>
        <v>Month!H347</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348</v>
      </c>
      <c r="N24" s="21" t="str">
        <f t="shared" si="1"/>
        <v>Month!A348</v>
      </c>
      <c r="O24" s="21" t="str">
        <f t="shared" si="1"/>
        <v>Month!B348</v>
      </c>
      <c r="P24" s="21" t="str">
        <f t="shared" si="1"/>
        <v>Month!C348</v>
      </c>
      <c r="Q24" s="21" t="str">
        <f t="shared" si="1"/>
        <v>Month!D348</v>
      </c>
      <c r="R24" s="21" t="str">
        <f t="shared" si="1"/>
        <v>Month!E348</v>
      </c>
      <c r="S24" s="21" t="str">
        <f t="shared" si="1"/>
        <v>Month!F348</v>
      </c>
      <c r="T24" s="21" t="str">
        <f t="shared" si="1"/>
        <v>Month!G348</v>
      </c>
      <c r="U24" s="21" t="str">
        <f t="shared" si="1"/>
        <v>Month!H348</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349</v>
      </c>
      <c r="N25" s="21" t="str">
        <f t="shared" si="1"/>
        <v>Month!A349</v>
      </c>
      <c r="O25" s="21" t="str">
        <f t="shared" si="1"/>
        <v>Month!B349</v>
      </c>
      <c r="P25" s="21" t="str">
        <f t="shared" si="1"/>
        <v>Month!C349</v>
      </c>
      <c r="Q25" s="21" t="str">
        <f t="shared" si="1"/>
        <v>Month!D349</v>
      </c>
      <c r="R25" s="21" t="str">
        <f t="shared" si="1"/>
        <v>Month!E349</v>
      </c>
      <c r="S25" s="21" t="str">
        <f t="shared" si="1"/>
        <v>Month!F349</v>
      </c>
      <c r="T25" s="21" t="str">
        <f t="shared" si="1"/>
        <v>Month!G349</v>
      </c>
      <c r="U25" s="21" t="str">
        <f t="shared" si="1"/>
        <v>Month!H349</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350</v>
      </c>
      <c r="N26" s="21" t="str">
        <f t="shared" si="1"/>
        <v>Month!A350</v>
      </c>
      <c r="O26" s="21" t="str">
        <f t="shared" si="1"/>
        <v>Month!B350</v>
      </c>
      <c r="P26" s="21" t="str">
        <f t="shared" si="1"/>
        <v>Month!C350</v>
      </c>
      <c r="Q26" s="21" t="str">
        <f t="shared" si="1"/>
        <v>Month!D350</v>
      </c>
      <c r="R26" s="21" t="str">
        <f t="shared" si="1"/>
        <v>Month!E350</v>
      </c>
      <c r="S26" s="21" t="str">
        <f t="shared" si="1"/>
        <v>Month!F350</v>
      </c>
      <c r="T26" s="21" t="str">
        <f t="shared" si="1"/>
        <v>Month!G350</v>
      </c>
      <c r="U26" s="21" t="str">
        <f t="shared" si="1"/>
        <v>Month!H350</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351</v>
      </c>
      <c r="N27" s="21" t="str">
        <f t="shared" si="1"/>
        <v>Month!A351</v>
      </c>
      <c r="O27" s="21" t="str">
        <f t="shared" si="1"/>
        <v>Month!B351</v>
      </c>
      <c r="P27" s="21" t="str">
        <f t="shared" si="1"/>
        <v>Month!C351</v>
      </c>
      <c r="Q27" s="21" t="str">
        <f t="shared" si="1"/>
        <v>Month!D351</v>
      </c>
      <c r="R27" s="21" t="str">
        <f t="shared" si="1"/>
        <v>Month!E351</v>
      </c>
      <c r="S27" s="21" t="str">
        <f t="shared" si="1"/>
        <v>Month!F351</v>
      </c>
      <c r="T27" s="21" t="str">
        <f t="shared" si="1"/>
        <v>Month!G351</v>
      </c>
      <c r="U27" s="21" t="str">
        <f t="shared" si="1"/>
        <v>Month!H351</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352</v>
      </c>
      <c r="N28" s="21" t="str">
        <f t="shared" si="1"/>
        <v>Month!A352</v>
      </c>
      <c r="O28" s="21" t="str">
        <f t="shared" si="1"/>
        <v>Month!B352</v>
      </c>
      <c r="P28" s="21" t="str">
        <f t="shared" si="1"/>
        <v>Month!C352</v>
      </c>
      <c r="Q28" s="21" t="str">
        <f t="shared" si="1"/>
        <v>Month!D352</v>
      </c>
      <c r="R28" s="21" t="str">
        <f t="shared" si="1"/>
        <v>Month!E352</v>
      </c>
      <c r="S28" s="21" t="str">
        <f t="shared" si="1"/>
        <v>Month!F352</v>
      </c>
      <c r="T28" s="21" t="str">
        <f t="shared" si="1"/>
        <v>Month!G352</v>
      </c>
      <c r="U28" s="21" t="str">
        <f t="shared" si="1"/>
        <v>Month!H352</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353</v>
      </c>
      <c r="N29" s="21" t="str">
        <f t="shared" si="1"/>
        <v>Month!A353</v>
      </c>
      <c r="O29" s="21" t="str">
        <f t="shared" si="1"/>
        <v>Month!B353</v>
      </c>
      <c r="P29" s="21" t="str">
        <f t="shared" si="1"/>
        <v>Month!C353</v>
      </c>
      <c r="Q29" s="21" t="str">
        <f t="shared" si="1"/>
        <v>Month!D353</v>
      </c>
      <c r="R29" s="21" t="str">
        <f t="shared" si="1"/>
        <v>Month!E353</v>
      </c>
      <c r="S29" s="21" t="str">
        <f t="shared" si="1"/>
        <v>Month!F353</v>
      </c>
      <c r="T29" s="21" t="str">
        <f t="shared" si="1"/>
        <v>Month!G353</v>
      </c>
      <c r="U29" s="21" t="str">
        <f t="shared" si="1"/>
        <v>Month!H353</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354</v>
      </c>
      <c r="N30" s="21" t="str">
        <f t="shared" si="1"/>
        <v>Month!A354</v>
      </c>
      <c r="O30" s="21" t="str">
        <f t="shared" si="1"/>
        <v>Month!B354</v>
      </c>
      <c r="P30" s="21" t="str">
        <f t="shared" si="1"/>
        <v>Month!C354</v>
      </c>
      <c r="Q30" s="21" t="str">
        <f t="shared" si="1"/>
        <v>Month!D354</v>
      </c>
      <c r="R30" s="21" t="str">
        <f t="shared" si="1"/>
        <v>Month!E354</v>
      </c>
      <c r="S30" s="21" t="str">
        <f t="shared" si="1"/>
        <v>Month!F354</v>
      </c>
      <c r="T30" s="21" t="str">
        <f t="shared" si="1"/>
        <v>Month!G354</v>
      </c>
      <c r="U30" s="21" t="str">
        <f t="shared" si="1"/>
        <v>Month!H354</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355</v>
      </c>
      <c r="N31" s="21" t="str">
        <f t="shared" si="1"/>
        <v>Month!A355</v>
      </c>
      <c r="O31" s="21" t="str">
        <f t="shared" si="1"/>
        <v>Month!B355</v>
      </c>
      <c r="P31" s="21" t="str">
        <f t="shared" si="1"/>
        <v>Month!C355</v>
      </c>
      <c r="Q31" s="21" t="str">
        <f t="shared" si="1"/>
        <v>Month!D355</v>
      </c>
      <c r="R31" s="21" t="str">
        <f t="shared" si="1"/>
        <v>Month!E355</v>
      </c>
      <c r="S31" s="21" t="str">
        <f t="shared" si="1"/>
        <v>Month!F355</v>
      </c>
      <c r="T31" s="21" t="str">
        <f t="shared" si="1"/>
        <v>Month!G355</v>
      </c>
      <c r="U31" s="21" t="str">
        <f t="shared" si="1"/>
        <v>Month!H355</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356</v>
      </c>
      <c r="N32" s="21" t="str">
        <f t="shared" si="1"/>
        <v>Month!A356</v>
      </c>
      <c r="O32" s="21" t="str">
        <f t="shared" si="1"/>
        <v>Month!B356</v>
      </c>
      <c r="P32" s="21" t="str">
        <f t="shared" si="1"/>
        <v>Month!C356</v>
      </c>
      <c r="Q32" s="21" t="str">
        <f t="shared" si="1"/>
        <v>Month!D356</v>
      </c>
      <c r="R32" s="21" t="str">
        <f t="shared" si="1"/>
        <v>Month!E356</v>
      </c>
      <c r="S32" s="21" t="str">
        <f t="shared" si="1"/>
        <v>Month!F356</v>
      </c>
      <c r="T32" s="21" t="str">
        <f t="shared" si="1"/>
        <v>Month!G356</v>
      </c>
      <c r="U32" s="21" t="str">
        <f t="shared" si="1"/>
        <v>Month!H356</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357</v>
      </c>
      <c r="N33" s="21" t="str">
        <f t="shared" si="1"/>
        <v>Month!A357</v>
      </c>
      <c r="O33" s="21" t="str">
        <f t="shared" si="1"/>
        <v>Month!B357</v>
      </c>
      <c r="P33" s="21" t="str">
        <f t="shared" si="1"/>
        <v>Month!C357</v>
      </c>
      <c r="Q33" s="21" t="str">
        <f t="shared" si="1"/>
        <v>Month!D357</v>
      </c>
      <c r="R33" s="21" t="str">
        <f t="shared" si="1"/>
        <v>Month!E357</v>
      </c>
      <c r="S33" s="21" t="str">
        <f t="shared" si="1"/>
        <v>Month!F357</v>
      </c>
      <c r="T33" s="21" t="str">
        <f t="shared" si="1"/>
        <v>Month!G357</v>
      </c>
      <c r="U33" s="21" t="str">
        <f t="shared" si="1"/>
        <v>Month!H357</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358</v>
      </c>
      <c r="N34" s="21" t="str">
        <f t="shared" si="1"/>
        <v>Month!A358</v>
      </c>
      <c r="O34" s="21" t="str">
        <f t="shared" si="1"/>
        <v>Month!B358</v>
      </c>
      <c r="P34" s="21" t="str">
        <f t="shared" si="1"/>
        <v>Month!C358</v>
      </c>
      <c r="Q34" s="21" t="str">
        <f t="shared" si="1"/>
        <v>Month!D358</v>
      </c>
      <c r="R34" s="21" t="str">
        <f t="shared" si="1"/>
        <v>Month!E358</v>
      </c>
      <c r="S34" s="21" t="str">
        <f t="shared" si="1"/>
        <v>Month!F358</v>
      </c>
      <c r="T34" s="21" t="str">
        <f t="shared" si="1"/>
        <v>Month!G358</v>
      </c>
      <c r="U34" s="21" t="str">
        <f t="shared" si="1"/>
        <v>Month!H358</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359</v>
      </c>
      <c r="N35" s="21" t="str">
        <f t="shared" si="1"/>
        <v>Month!A359</v>
      </c>
      <c r="O35" s="21" t="str">
        <f t="shared" si="1"/>
        <v>Month!B359</v>
      </c>
      <c r="P35" s="21" t="str">
        <f t="shared" si="1"/>
        <v>Month!C359</v>
      </c>
      <c r="Q35" s="21" t="str">
        <f t="shared" si="1"/>
        <v>Month!D359</v>
      </c>
      <c r="R35" s="21" t="str">
        <f t="shared" si="1"/>
        <v>Month!E359</v>
      </c>
      <c r="S35" s="21" t="str">
        <f t="shared" si="1"/>
        <v>Month!F359</v>
      </c>
      <c r="T35" s="21" t="str">
        <f t="shared" si="1"/>
        <v>Month!G359</v>
      </c>
      <c r="U35" s="21" t="str">
        <f t="shared" si="1"/>
        <v>Month!H359</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360</v>
      </c>
      <c r="N36" s="21" t="str">
        <f t="shared" si="1"/>
        <v>Month!A360</v>
      </c>
      <c r="O36" s="21" t="str">
        <f t="shared" si="1"/>
        <v>Month!B360</v>
      </c>
      <c r="P36" s="21" t="str">
        <f t="shared" si="1"/>
        <v>Month!C360</v>
      </c>
      <c r="Q36" s="21" t="str">
        <f t="shared" si="1"/>
        <v>Month!D360</v>
      </c>
      <c r="R36" s="21" t="str">
        <f t="shared" si="1"/>
        <v>Month!E360</v>
      </c>
      <c r="S36" s="21" t="str">
        <f t="shared" si="1"/>
        <v>Month!F360</v>
      </c>
      <c r="T36" s="21" t="str">
        <f t="shared" si="1"/>
        <v>Month!G360</v>
      </c>
      <c r="U36" s="21" t="str">
        <f t="shared" si="1"/>
        <v>Month!H360</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363</v>
      </c>
      <c r="N41" s="21" t="str">
        <f>$P$39&amp;N$40&amp;$M41</f>
        <v>calculation_hide!b363</v>
      </c>
      <c r="O41" s="21" t="str">
        <f t="shared" ref="O41:T42" si="3">$P$39&amp;O$40&amp;$M41</f>
        <v>calculation_hide!c363</v>
      </c>
      <c r="P41" s="21" t="str">
        <f t="shared" si="3"/>
        <v>calculation_hide!d363</v>
      </c>
      <c r="Q41" s="21" t="str">
        <f>$P$39&amp;Q$40&amp;$M41</f>
        <v>calculation_hide!e363</v>
      </c>
      <c r="R41" s="21" t="str">
        <f>$P$39&amp;R$40&amp;$M41</f>
        <v>calculation_hide!f363</v>
      </c>
      <c r="S41" s="21" t="str">
        <f t="shared" si="3"/>
        <v>calculation_hide!g363</v>
      </c>
      <c r="T41" s="21" t="str">
        <f t="shared" si="3"/>
        <v>calculation_hide!h363</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375</v>
      </c>
      <c r="N42" s="21" t="str">
        <f>$P$39&amp;N$40&amp;$M42</f>
        <v>calculation_hide!b375</v>
      </c>
      <c r="O42" s="21" t="str">
        <f t="shared" si="3"/>
        <v>calculation_hide!c375</v>
      </c>
      <c r="P42" s="21" t="str">
        <f>$P$39&amp;P$40&amp;$M42</f>
        <v>calculation_hide!d375</v>
      </c>
      <c r="Q42" s="21" t="str">
        <f>$P$39&amp;Q$40&amp;$M42</f>
        <v>calculation_hide!e375</v>
      </c>
      <c r="R42" s="21" t="str">
        <f t="shared" si="3"/>
        <v>calculation_hide!f375</v>
      </c>
      <c r="S42" s="21" t="str">
        <f t="shared" si="3"/>
        <v>calculation_hide!g375</v>
      </c>
      <c r="T42" s="21" t="str">
        <f t="shared" si="3"/>
        <v>calculation_hide!h375</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8"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8"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643</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644</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645</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646</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647</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648</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649</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650</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651</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652</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653</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294.31</v>
      </c>
      <c r="G373" s="22">
        <f>Month!F358+G372</f>
        <v>732.80000000000007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333.26</v>
      </c>
      <c r="G374" s="22">
        <f>Month!F359+G373</f>
        <v>872.88000000000011</v>
      </c>
      <c r="H374" s="22">
        <f>Month!G359+H373</f>
        <v>539.62</v>
      </c>
    </row>
    <row r="375" spans="1:8" x14ac:dyDescent="0.35">
      <c r="A375" s="41">
        <f t="shared" si="10"/>
        <v>2024</v>
      </c>
      <c r="B375" s="70" t="s">
        <v>636</v>
      </c>
      <c r="C375" s="22">
        <f>Month!B360+C374</f>
        <v>56.31</v>
      </c>
      <c r="D375" s="22">
        <f>Month!C360+D374</f>
        <v>55.5</v>
      </c>
      <c r="E375" s="22">
        <f>Month!D360+E374</f>
        <v>0.81</v>
      </c>
      <c r="F375" s="22">
        <f>Month!E360+F374</f>
        <v>434.87</v>
      </c>
      <c r="G375" s="22">
        <f>Month!F360+G374</f>
        <v>1094.8900000000001</v>
      </c>
      <c r="H375" s="22">
        <f>Month!G360+H374</f>
        <v>660.02</v>
      </c>
    </row>
    <row r="376" spans="1:8" x14ac:dyDescent="0.35">
      <c r="A376" s="41">
        <f t="shared" si="10"/>
        <v>2024</v>
      </c>
      <c r="B376" s="70" t="s">
        <v>637</v>
      </c>
    </row>
    <row r="377" spans="1:8" x14ac:dyDescent="0.35">
      <c r="A377" s="41">
        <f t="shared" si="10"/>
        <v>2024</v>
      </c>
      <c r="B377" s="70" t="s">
        <v>638</v>
      </c>
    </row>
    <row r="378" spans="1:8" x14ac:dyDescent="0.35">
      <c r="A378" s="41">
        <f t="shared" si="10"/>
        <v>2024</v>
      </c>
      <c r="B378" s="70" t="s">
        <v>639</v>
      </c>
    </row>
    <row r="379" spans="1:8" x14ac:dyDescent="0.35">
      <c r="A379" s="41">
        <f t="shared" si="10"/>
        <v>2024</v>
      </c>
      <c r="B379" s="70" t="s">
        <v>640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2024-10-25T13:12:11Z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