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gill_wing_education_gov_uk/Documents/Downloads/"/>
    </mc:Choice>
  </mc:AlternateContent>
  <xr:revisionPtr revIDLastSave="14" documentId="8_{B10E5E33-4F6A-4351-8EC6-D24F308A9C30}" xr6:coauthVersionLast="47" xr6:coauthVersionMax="47" xr10:uidLastSave="{65E61BFE-8D6D-45E4-A342-E6FA380BB82E}"/>
  <workbookProtection workbookAlgorithmName="SHA-512" workbookHashValue="9hxGgU8jn6zWeI4xrsBRY07bXdRm5ljf/yMUJw3uWikP5l0OSR2GNqMVlklRrjComguMN+UABifZDeYf7ekdsg==" workbookSaltValue="COBmpTTHur460+/Qd5vmCA==" workbookSpinCount="100000" lockStructure="1"/>
  <bookViews>
    <workbookView xWindow="-98" yWindow="-98" windowWidth="20715" windowHeight="13155" activeTab="1" xr2:uid="{00000000-000D-0000-FFFF-FFFF00000000}"/>
  </bookViews>
  <sheets>
    <sheet name="Notes" sheetId="6" r:id="rId1"/>
    <sheet name="Loan Calc" sheetId="1" r:id="rId2"/>
    <sheet name="Calculation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H9" i="2"/>
  <c r="I9" i="2" s="1"/>
  <c r="J9" i="2" s="1"/>
  <c r="K9" i="2" s="1"/>
  <c r="L9" i="2" s="1"/>
  <c r="M9" i="2" s="1"/>
  <c r="N9" i="2" s="1"/>
  <c r="O9" i="2" s="1"/>
  <c r="D9" i="2" l="1"/>
  <c r="D7" i="2" l="1"/>
  <c r="D10" i="1" s="1"/>
  <c r="F10" i="2"/>
  <c r="D5" i="2" l="1"/>
  <c r="D6" i="2" s="1"/>
  <c r="D2" i="2" s="1"/>
  <c r="D3" i="2" s="1"/>
  <c r="F12" i="2"/>
  <c r="F11" i="2"/>
  <c r="L13" i="2" l="1"/>
  <c r="H13" i="2"/>
  <c r="O13" i="2"/>
  <c r="D8" i="1"/>
  <c r="J13" i="2"/>
  <c r="F13" i="2"/>
  <c r="F14" i="2" s="1"/>
  <c r="F15" i="2" s="1"/>
  <c r="K13" i="2"/>
  <c r="N13" i="2"/>
  <c r="I13" i="2"/>
  <c r="F3" i="2"/>
  <c r="M13" i="2"/>
  <c r="G13" i="2"/>
  <c r="G10" i="2" l="1"/>
  <c r="G11" i="2" s="1"/>
  <c r="G14" i="2" s="1"/>
  <c r="G15" i="2" s="1"/>
  <c r="D9" i="1"/>
  <c r="H10" i="2" l="1"/>
  <c r="H12" i="2" s="1"/>
  <c r="G12" i="2"/>
  <c r="H11" i="2" l="1"/>
  <c r="H14" i="2" s="1"/>
  <c r="H15" i="2" s="1"/>
  <c r="I10" i="2" s="1"/>
  <c r="I12" i="2" s="1"/>
  <c r="I11" i="2" l="1"/>
  <c r="I14" i="2" s="1"/>
  <c r="I15" i="2" s="1"/>
  <c r="J10" i="2" s="1"/>
  <c r="J12" i="2" s="1"/>
  <c r="J11" i="2" l="1"/>
  <c r="J14" i="2" s="1"/>
  <c r="J15" i="2" s="1"/>
  <c r="K10" i="2" s="1"/>
  <c r="K11" i="2" s="1"/>
  <c r="K14" i="2" s="1"/>
  <c r="K15" i="2" s="1"/>
  <c r="L10" i="2" s="1"/>
  <c r="L11" i="2" s="1"/>
  <c r="L14" i="2" s="1"/>
  <c r="L15" i="2" s="1"/>
  <c r="M10" i="2" s="1"/>
  <c r="L12" i="2" l="1"/>
  <c r="K12" i="2"/>
  <c r="M12" i="2"/>
  <c r="M11" i="2"/>
  <c r="M14" i="2" s="1"/>
  <c r="M15" i="2" s="1"/>
  <c r="N10" i="2" s="1"/>
  <c r="N12" i="2" l="1"/>
  <c r="N11" i="2"/>
  <c r="N14" i="2" s="1"/>
  <c r="N15" i="2" l="1"/>
  <c r="O10" i="2" l="1"/>
  <c r="O12" i="2" s="1"/>
  <c r="O11" i="2" l="1"/>
  <c r="O14" i="2" s="1"/>
  <c r="O15" i="2" s="1"/>
</calcChain>
</file>

<file path=xl/sharedStrings.xml><?xml version="1.0" encoding="utf-8"?>
<sst xmlns="http://schemas.openxmlformats.org/spreadsheetml/2006/main" count="35" uniqueCount="30">
  <si>
    <t>Annuity Factor</t>
  </si>
  <si>
    <t>Interst Rate</t>
  </si>
  <si>
    <t>Duration</t>
  </si>
  <si>
    <t>Interest rate</t>
  </si>
  <si>
    <t>Present Value of 1</t>
  </si>
  <si>
    <t>The complement</t>
  </si>
  <si>
    <t>Annual Payments</t>
  </si>
  <si>
    <t>Loan Amount</t>
  </si>
  <si>
    <t>Total repayment</t>
  </si>
  <si>
    <t>Interest accrued</t>
  </si>
  <si>
    <t>Principal Paid</t>
  </si>
  <si>
    <t>Amount owed</t>
  </si>
  <si>
    <t>Principal at year start</t>
  </si>
  <si>
    <t>Amount paid</t>
  </si>
  <si>
    <t>Principal remaining after payment</t>
  </si>
  <si>
    <t>Loan amount (£s)</t>
  </si>
  <si>
    <t>Loan duration (years)</t>
  </si>
  <si>
    <t>Repayment per year</t>
  </si>
  <si>
    <t>Over 1½ not over 2</t>
  </si>
  <si>
    <t>(+0.01)</t>
  </si>
  <si>
    <t>Over 2½ not over 3</t>
  </si>
  <si>
    <t>Over 3½ not over 4</t>
  </si>
  <si>
    <t>Over 4½ not over 5</t>
  </si>
  <si>
    <t>Over 5½ not over 6</t>
  </si>
  <si>
    <t>Over 6½ not over 7</t>
  </si>
  <si>
    <t>Over 7½ not over 8</t>
  </si>
  <si>
    <t>Over 8½ not over 9</t>
  </si>
  <si>
    <t>Over 9½ not over 10</t>
  </si>
  <si>
    <t>CIF Loan: Repayment Calculator 2025-26</t>
  </si>
  <si>
    <r>
      <rPr>
        <b/>
        <sz val="12"/>
        <color theme="1"/>
        <rFont val="Arial"/>
        <family val="2"/>
      </rPr>
      <t xml:space="preserve">Condition Improvement Fund - Loan Repayment Calculator
</t>
    </r>
    <r>
      <rPr>
        <sz val="12"/>
        <color theme="1"/>
        <rFont val="Arial"/>
        <family val="2"/>
      </rPr>
      <t xml:space="preserve">
The </t>
    </r>
    <r>
      <rPr>
        <b/>
        <sz val="12"/>
        <color theme="1"/>
        <rFont val="Arial"/>
        <family val="2"/>
      </rPr>
      <t>loan calculator</t>
    </r>
    <r>
      <rPr>
        <sz val="12"/>
        <color theme="1"/>
        <rFont val="Arial"/>
        <family val="2"/>
      </rPr>
      <t xml:space="preserve"> allows applicants to determine the annual and total repayments that will be incurred for a given loan size and duration.            
Applicants should enter the loan they wish to take in the relevant field, and select a repayment period from 2 to 10 years.
The calculator will then show you:
 •         the annual repayments that will be made
 •         the total repayment that will be charged                      
 •         the interest rate that will be charged                   
</t>
    </r>
    <r>
      <rPr>
        <sz val="9"/>
        <color theme="1"/>
        <rFont val="Arial"/>
        <family val="2"/>
      </rPr>
      <t xml:space="preserve"> [1] interest rates have been set and are based on the Public Work Loans Board annuity loan rate at 14 October 2024. The interest rate increases as the repayment period increases.   </t>
    </r>
    <r>
      <rPr>
        <sz val="12"/>
        <color theme="1"/>
        <rFont val="Arial"/>
        <family val="2"/>
      </rPr>
      <t xml:space="preserve">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</si>
</sst>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0.000%"/>
    <numFmt numFmtId="166" formatCode="&quot;£&quot;#,##0"/>
    <numFmt numFmtId="167" formatCode="#,##0.00;\-#,##0.00;\-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366092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3" tint="0.59999389629810485"/>
        <bgColor rgb="FFDCE6F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DCE6F1"/>
      </patternFill>
    </fill>
    <fill>
      <patternFill patternType="solid">
        <fgColor theme="0"/>
        <bgColor indexed="64"/>
      </patternFill>
    </fill>
    <fill>
      <patternFill patternType="solid">
        <fgColor rgb="FFCFDCE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DA9694"/>
      </left>
      <right/>
      <top style="medium">
        <color rgb="FFDA9694"/>
      </top>
      <bottom style="medium">
        <color rgb="FFDA9694"/>
      </bottom>
      <diagonal/>
    </border>
    <border>
      <left/>
      <right style="medium">
        <color rgb="FFDA9694"/>
      </right>
      <top style="medium">
        <color rgb="FFDA9694"/>
      </top>
      <bottom style="medium">
        <color rgb="FFDA9694"/>
      </bottom>
      <diagonal/>
    </border>
    <border>
      <left style="medium">
        <color rgb="FFDA9694"/>
      </left>
      <right/>
      <top/>
      <bottom style="medium">
        <color rgb="FFDA9694"/>
      </bottom>
      <diagonal/>
    </border>
    <border>
      <left/>
      <right style="medium">
        <color rgb="FFDA9694"/>
      </right>
      <top/>
      <bottom style="medium">
        <color rgb="FFDA9694"/>
      </bottom>
      <diagonal/>
    </border>
    <border>
      <left style="medium">
        <color rgb="FFDA969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" fontId="0" fillId="0" borderId="0" xfId="0" applyNumberFormat="1"/>
    <xf numFmtId="0" fontId="3" fillId="3" borderId="5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5" fontId="0" fillId="0" borderId="0" xfId="0" applyNumberFormat="1"/>
    <xf numFmtId="6" fontId="0" fillId="0" borderId="0" xfId="0" applyNumberFormat="1"/>
    <xf numFmtId="0" fontId="4" fillId="0" borderId="0" xfId="0" applyFont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0" fontId="0" fillId="0" borderId="6" xfId="0" applyBorder="1" applyProtection="1">
      <protection locked="0"/>
    </xf>
    <xf numFmtId="0" fontId="7" fillId="7" borderId="0" xfId="0" applyFont="1" applyFill="1"/>
    <xf numFmtId="164" fontId="7" fillId="7" borderId="0" xfId="0" applyNumberFormat="1" applyFont="1" applyFill="1"/>
    <xf numFmtId="0" fontId="0" fillId="0" borderId="12" xfId="0" applyBorder="1"/>
    <xf numFmtId="0" fontId="7" fillId="6" borderId="13" xfId="0" applyFont="1" applyFill="1" applyBorder="1"/>
    <xf numFmtId="164" fontId="7" fillId="6" borderId="13" xfId="0" applyNumberFormat="1" applyFont="1" applyFill="1" applyBorder="1"/>
    <xf numFmtId="0" fontId="0" fillId="0" borderId="14" xfId="0" applyBorder="1"/>
    <xf numFmtId="164" fontId="4" fillId="4" borderId="6" xfId="0" applyNumberFormat="1" applyFont="1" applyFill="1" applyBorder="1"/>
    <xf numFmtId="164" fontId="4" fillId="5" borderId="6" xfId="0" applyNumberFormat="1" applyFont="1" applyFill="1" applyBorder="1"/>
    <xf numFmtId="10" fontId="4" fillId="5" borderId="6" xfId="0" applyNumberFormat="1" applyFont="1" applyFill="1" applyBorder="1"/>
    <xf numFmtId="0" fontId="6" fillId="8" borderId="6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166" fontId="0" fillId="0" borderId="6" xfId="0" applyNumberFormat="1" applyBorder="1" applyProtection="1">
      <protection locked="0"/>
    </xf>
    <xf numFmtId="0" fontId="0" fillId="0" borderId="0" xfId="0" applyAlignment="1">
      <alignment vertical="top"/>
    </xf>
    <xf numFmtId="167" fontId="0" fillId="0" borderId="0" xfId="0" applyNumberFormat="1" applyAlignment="1">
      <alignment vertical="top"/>
    </xf>
    <xf numFmtId="167" fontId="0" fillId="9" borderId="0" xfId="0" applyNumberFormat="1" applyFill="1" applyAlignment="1">
      <alignment vertical="top"/>
    </xf>
    <xf numFmtId="0" fontId="6" fillId="0" borderId="6" xfId="0" applyFont="1" applyBorder="1"/>
    <xf numFmtId="0" fontId="6" fillId="0" borderId="15" xfId="0" applyFont="1" applyBorder="1"/>
    <xf numFmtId="10" fontId="0" fillId="0" borderId="0" xfId="0" applyNumberFormat="1"/>
    <xf numFmtId="10" fontId="6" fillId="0" borderId="15" xfId="0" applyNumberFormat="1" applyFont="1" applyBorder="1"/>
    <xf numFmtId="0" fontId="9" fillId="0" borderId="16" xfId="0" applyFont="1" applyBorder="1" applyAlignment="1">
      <alignment horizontal="center" vertical="center" wrapText="1"/>
    </xf>
    <xf numFmtId="10" fontId="9" fillId="0" borderId="14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FD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workbookViewId="0">
      <selection activeCell="B2" sqref="B2:O34"/>
    </sheetView>
  </sheetViews>
  <sheetFormatPr defaultRowHeight="15" x14ac:dyDescent="0.4"/>
  <cols>
    <col min="1" max="1" width="2" customWidth="1"/>
  </cols>
  <sheetData>
    <row r="1" spans="2:15" ht="15.4" thickBot="1" x14ac:dyDescent="0.45"/>
    <row r="2" spans="2:15" ht="15" customHeight="1" x14ac:dyDescent="0.4">
      <c r="B2" s="42" t="s">
        <v>29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x14ac:dyDescent="0.4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2:15" x14ac:dyDescent="0.4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x14ac:dyDescent="0.4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2:15" x14ac:dyDescent="0.4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2:15" x14ac:dyDescent="0.4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2:15" x14ac:dyDescent="0.4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2:15" x14ac:dyDescent="0.4"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7"/>
    </row>
    <row r="10" spans="2:15" x14ac:dyDescent="0.4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2:15" x14ac:dyDescent="0.4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</row>
    <row r="12" spans="2:15" x14ac:dyDescent="0.4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2:15" x14ac:dyDescent="0.4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2:15" x14ac:dyDescent="0.4"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</row>
    <row r="15" spans="2:15" x14ac:dyDescent="0.4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2:15" x14ac:dyDescent="0.4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</row>
    <row r="17" spans="2:15" x14ac:dyDescent="0.4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</row>
    <row r="18" spans="2:15" x14ac:dyDescent="0.4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</row>
    <row r="19" spans="2:15" x14ac:dyDescent="0.4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2:15" x14ac:dyDescent="0.4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</row>
    <row r="21" spans="2:15" x14ac:dyDescent="0.4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2:15" x14ac:dyDescent="0.4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</row>
    <row r="23" spans="2:15" x14ac:dyDescent="0.4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</row>
    <row r="24" spans="2:15" x14ac:dyDescent="0.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</row>
    <row r="25" spans="2:15" x14ac:dyDescent="0.4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</row>
    <row r="26" spans="2:15" x14ac:dyDescent="0.4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</row>
    <row r="27" spans="2:15" x14ac:dyDescent="0.4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2:15" x14ac:dyDescent="0.4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2:15" x14ac:dyDescent="0.4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</row>
    <row r="30" spans="2:15" x14ac:dyDescent="0.4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2:15" x14ac:dyDescent="0.4"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</row>
    <row r="32" spans="2:15" x14ac:dyDescent="0.4"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</row>
    <row r="33" spans="2:15" x14ac:dyDescent="0.4"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</row>
    <row r="34" spans="2:15" ht="15.4" thickBot="1" x14ac:dyDescent="0.45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0"/>
    </row>
  </sheetData>
  <mergeCells count="1">
    <mergeCell ref="B2:O34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 tint="-0.249977111117893"/>
    <pageSetUpPr fitToPage="1"/>
  </sheetPr>
  <dimension ref="B1:E12"/>
  <sheetViews>
    <sheetView showGridLines="0" tabSelected="1" zoomScaleNormal="100" workbookViewId="0">
      <selection activeCell="F8" sqref="F8"/>
    </sheetView>
  </sheetViews>
  <sheetFormatPr defaultColWidth="8.83203125" defaultRowHeight="15" x14ac:dyDescent="0.4"/>
  <cols>
    <col min="1" max="1" width="4.27734375" customWidth="1"/>
    <col min="2" max="2" width="4.77734375" customWidth="1"/>
    <col min="3" max="3" width="19.44140625" customWidth="1"/>
    <col min="4" max="4" width="13.83203125" customWidth="1"/>
    <col min="5" max="5" width="6.0546875" customWidth="1"/>
  </cols>
  <sheetData>
    <row r="1" spans="2:5" ht="23.25" customHeight="1" x14ac:dyDescent="0.4"/>
    <row r="2" spans="2:5" ht="25.5" customHeight="1" thickBot="1" x14ac:dyDescent="0.45">
      <c r="B2" s="11" t="s">
        <v>28</v>
      </c>
    </row>
    <row r="3" spans="2:5" x14ac:dyDescent="0.4">
      <c r="B3" s="12"/>
      <c r="C3" s="13"/>
      <c r="D3" s="13"/>
      <c r="E3" s="14"/>
    </row>
    <row r="4" spans="2:5" ht="30" customHeight="1" x14ac:dyDescent="0.4">
      <c r="B4" s="15"/>
      <c r="C4" s="29" t="s">
        <v>15</v>
      </c>
      <c r="D4" s="31"/>
      <c r="E4" s="16"/>
    </row>
    <row r="5" spans="2:5" ht="10.050000000000001" customHeight="1" x14ac:dyDescent="0.4">
      <c r="B5" s="15"/>
      <c r="C5" s="17"/>
      <c r="E5" s="16"/>
    </row>
    <row r="6" spans="2:5" ht="29.25" customHeight="1" x14ac:dyDescent="0.4">
      <c r="B6" s="15"/>
      <c r="C6" s="30" t="s">
        <v>16</v>
      </c>
      <c r="D6" s="18">
        <v>0</v>
      </c>
      <c r="E6" s="16"/>
    </row>
    <row r="7" spans="2:5" x14ac:dyDescent="0.4">
      <c r="B7" s="15"/>
      <c r="E7" s="16"/>
    </row>
    <row r="8" spans="2:5" x14ac:dyDescent="0.4">
      <c r="B8" s="15"/>
      <c r="C8" s="28" t="s">
        <v>17</v>
      </c>
      <c r="D8" s="25" t="e">
        <f>Calculations!D3</f>
        <v>#DIV/0!</v>
      </c>
      <c r="E8" s="16"/>
    </row>
    <row r="9" spans="2:5" x14ac:dyDescent="0.4">
      <c r="B9" s="15"/>
      <c r="C9" s="28" t="s">
        <v>8</v>
      </c>
      <c r="D9" s="26" t="e">
        <f>D6*D8</f>
        <v>#DIV/0!</v>
      </c>
      <c r="E9" s="16"/>
    </row>
    <row r="10" spans="2:5" x14ac:dyDescent="0.4">
      <c r="B10" s="15"/>
      <c r="C10" s="28" t="s">
        <v>3</v>
      </c>
      <c r="D10" s="27">
        <f>Calculations!D7</f>
        <v>0</v>
      </c>
      <c r="E10" s="16"/>
    </row>
    <row r="11" spans="2:5" ht="15.4" thickBot="1" x14ac:dyDescent="0.45">
      <c r="B11" s="21"/>
      <c r="C11" s="22"/>
      <c r="D11" s="23"/>
      <c r="E11" s="24"/>
    </row>
    <row r="12" spans="2:5" x14ac:dyDescent="0.4">
      <c r="C12" s="19"/>
      <c r="D12" s="20"/>
    </row>
  </sheetData>
  <sheetProtection selectLockedCells="1"/>
  <conditionalFormatting sqref="D7:D10">
    <cfRule type="cellIs" dxfId="1" priority="5" operator="equal">
      <formula>0</formula>
    </cfRule>
  </conditionalFormatting>
  <conditionalFormatting sqref="D8:D9">
    <cfRule type="containsErrors" dxfId="0" priority="6" stopIfTrue="1">
      <formula>ISERROR(D8)</formula>
    </cfRule>
  </conditionalFormatting>
  <dataValidations count="1">
    <dataValidation allowBlank="1" showInputMessage="1" sqref="D7:D10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94" fitToHeight="2" orientation="landscape" r:id="rId1"/>
  <ignoredErrors>
    <ignoredError sqref="D8:D9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Calculations!$B$15:$B$24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6" tint="0.39997558519241921"/>
  </sheetPr>
  <dimension ref="B2:AI37"/>
  <sheetViews>
    <sheetView topLeftCell="A7" zoomScale="90" zoomScaleNormal="90" workbookViewId="0">
      <selection activeCell="C26" sqref="C26"/>
    </sheetView>
  </sheetViews>
  <sheetFormatPr defaultRowHeight="15" x14ac:dyDescent="0.4"/>
  <cols>
    <col min="1" max="1" width="3.21875" customWidth="1"/>
    <col min="4" max="4" width="14.6640625" bestFit="1" customWidth="1"/>
    <col min="5" max="5" width="27.21875" bestFit="1" customWidth="1"/>
    <col min="6" max="6" width="12.27734375" bestFit="1" customWidth="1"/>
    <col min="7" max="14" width="10.83203125" bestFit="1" customWidth="1"/>
    <col min="15" max="15" width="16.6640625" customWidth="1"/>
    <col min="16" max="16" width="12.27734375" bestFit="1" customWidth="1"/>
    <col min="17" max="17" width="11.27734375" bestFit="1" customWidth="1"/>
    <col min="18" max="35" width="9" bestFit="1" customWidth="1"/>
  </cols>
  <sheetData>
    <row r="2" spans="2:35" x14ac:dyDescent="0.4">
      <c r="B2" t="s">
        <v>0</v>
      </c>
      <c r="D2" t="e">
        <f>SUM(D7/D6)</f>
        <v>#DIV/0!</v>
      </c>
    </row>
    <row r="3" spans="2:35" x14ac:dyDescent="0.4">
      <c r="B3" t="s">
        <v>6</v>
      </c>
      <c r="D3" t="e">
        <f>SUM(D2*D9)</f>
        <v>#DIV/0!</v>
      </c>
      <c r="F3" t="e">
        <f>D3*D8</f>
        <v>#DIV/0!</v>
      </c>
    </row>
    <row r="5" spans="2:35" x14ac:dyDescent="0.4">
      <c r="B5" t="s">
        <v>4</v>
      </c>
      <c r="D5">
        <f>SUM(1/(1+D7)^D8)</f>
        <v>1</v>
      </c>
    </row>
    <row r="6" spans="2:35" x14ac:dyDescent="0.4">
      <c r="B6" t="s">
        <v>5</v>
      </c>
      <c r="D6">
        <f>SUM(1-D5)</f>
        <v>0</v>
      </c>
    </row>
    <row r="7" spans="2:35" x14ac:dyDescent="0.4">
      <c r="B7" t="s">
        <v>3</v>
      </c>
      <c r="D7" s="9">
        <f>VLOOKUP(D8,B15:C25,2,FALSE)</f>
        <v>0</v>
      </c>
    </row>
    <row r="8" spans="2:35" x14ac:dyDescent="0.4">
      <c r="B8" t="s">
        <v>2</v>
      </c>
      <c r="D8" s="5">
        <f>'Loan Calc'!D6</f>
        <v>0</v>
      </c>
    </row>
    <row r="9" spans="2:35" x14ac:dyDescent="0.4">
      <c r="B9" t="s">
        <v>7</v>
      </c>
      <c r="D9">
        <f>'Loan Calc'!D4</f>
        <v>0</v>
      </c>
      <c r="F9">
        <v>1</v>
      </c>
      <c r="G9">
        <v>2</v>
      </c>
      <c r="H9">
        <f>G9+1</f>
        <v>3</v>
      </c>
      <c r="I9">
        <f t="shared" ref="I9:O9" si="0">H9+1</f>
        <v>4</v>
      </c>
      <c r="J9">
        <f t="shared" si="0"/>
        <v>5</v>
      </c>
      <c r="K9">
        <f t="shared" si="0"/>
        <v>6</v>
      </c>
      <c r="L9">
        <f t="shared" si="0"/>
        <v>7</v>
      </c>
      <c r="M9">
        <f t="shared" si="0"/>
        <v>8</v>
      </c>
      <c r="N9">
        <f t="shared" si="0"/>
        <v>9</v>
      </c>
      <c r="O9">
        <f t="shared" si="0"/>
        <v>10</v>
      </c>
    </row>
    <row r="10" spans="2:35" x14ac:dyDescent="0.4">
      <c r="E10" t="s">
        <v>12</v>
      </c>
      <c r="F10" s="41">
        <f>D9</f>
        <v>0</v>
      </c>
      <c r="G10" s="41">
        <f t="shared" ref="G10:O10" si="1">F15</f>
        <v>0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1">
        <f t="shared" si="1"/>
        <v>0</v>
      </c>
      <c r="L10" s="41">
        <f t="shared" si="1"/>
        <v>0</v>
      </c>
      <c r="M10" s="41">
        <f t="shared" si="1"/>
        <v>0</v>
      </c>
      <c r="N10" s="41">
        <f t="shared" si="1"/>
        <v>0</v>
      </c>
      <c r="O10" s="41">
        <f t="shared" si="1"/>
        <v>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2:35" x14ac:dyDescent="0.4">
      <c r="E11" t="s">
        <v>9</v>
      </c>
      <c r="F11" s="41">
        <f>F10*($D$7)</f>
        <v>0</v>
      </c>
      <c r="G11" s="41">
        <f t="shared" ref="G11:O11" si="2">G10*($D$7)</f>
        <v>0</v>
      </c>
      <c r="H11" s="41">
        <f t="shared" si="2"/>
        <v>0</v>
      </c>
      <c r="I11" s="41">
        <f t="shared" si="2"/>
        <v>0</v>
      </c>
      <c r="J11" s="41">
        <f t="shared" si="2"/>
        <v>0</v>
      </c>
      <c r="K11" s="41">
        <f t="shared" si="2"/>
        <v>0</v>
      </c>
      <c r="L11" s="41">
        <f t="shared" si="2"/>
        <v>0</v>
      </c>
      <c r="M11" s="41">
        <f t="shared" si="2"/>
        <v>0</v>
      </c>
      <c r="N11" s="41">
        <f t="shared" si="2"/>
        <v>0</v>
      </c>
      <c r="O11" s="41">
        <f t="shared" si="2"/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2:35" x14ac:dyDescent="0.4">
      <c r="E12" t="s">
        <v>11</v>
      </c>
      <c r="F12" s="41">
        <f>D9*(1+D7)</f>
        <v>0</v>
      </c>
      <c r="G12" s="41">
        <f t="shared" ref="G12:O12" si="3">G10*(1+$D$7)</f>
        <v>0</v>
      </c>
      <c r="H12" s="41">
        <f t="shared" si="3"/>
        <v>0</v>
      </c>
      <c r="I12" s="41">
        <f t="shared" si="3"/>
        <v>0</v>
      </c>
      <c r="J12" s="41">
        <f t="shared" si="3"/>
        <v>0</v>
      </c>
      <c r="K12" s="41">
        <f t="shared" si="3"/>
        <v>0</v>
      </c>
      <c r="L12" s="41">
        <f t="shared" si="3"/>
        <v>0</v>
      </c>
      <c r="M12" s="41">
        <f t="shared" si="3"/>
        <v>0</v>
      </c>
      <c r="N12" s="41">
        <f t="shared" si="3"/>
        <v>0</v>
      </c>
      <c r="O12" s="41">
        <f t="shared" si="3"/>
        <v>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2:35" ht="15.4" thickBot="1" x14ac:dyDescent="0.45">
      <c r="B13" t="s">
        <v>1</v>
      </c>
      <c r="E13" t="s">
        <v>13</v>
      </c>
      <c r="F13" s="41">
        <f>IF(F9&gt;$D$8,0,$D$3)</f>
        <v>0</v>
      </c>
      <c r="G13" s="41">
        <f t="shared" ref="G13:O13" si="4">IF(G9&gt;$D$8,0,$D$3)</f>
        <v>0</v>
      </c>
      <c r="H13" s="41">
        <f t="shared" si="4"/>
        <v>0</v>
      </c>
      <c r="I13" s="41">
        <f t="shared" si="4"/>
        <v>0</v>
      </c>
      <c r="J13" s="41">
        <f t="shared" si="4"/>
        <v>0</v>
      </c>
      <c r="K13" s="41">
        <f t="shared" si="4"/>
        <v>0</v>
      </c>
      <c r="L13" s="41">
        <f t="shared" si="4"/>
        <v>0</v>
      </c>
      <c r="M13" s="41">
        <f t="shared" si="4"/>
        <v>0</v>
      </c>
      <c r="N13" s="41">
        <f t="shared" si="4"/>
        <v>0</v>
      </c>
      <c r="O13" s="41">
        <f t="shared" si="4"/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2:35" ht="15.4" thickBot="1" x14ac:dyDescent="0.45">
      <c r="B14" s="1" t="s">
        <v>2</v>
      </c>
      <c r="C14" s="2" t="s">
        <v>3</v>
      </c>
      <c r="E14" t="s">
        <v>10</v>
      </c>
      <c r="F14" s="41">
        <f>F13-F11</f>
        <v>0</v>
      </c>
      <c r="G14" s="41">
        <f t="shared" ref="G14:O14" si="5">G13-G11</f>
        <v>0</v>
      </c>
      <c r="H14" s="41">
        <f t="shared" si="5"/>
        <v>0</v>
      </c>
      <c r="I14" s="41">
        <f t="shared" si="5"/>
        <v>0</v>
      </c>
      <c r="J14" s="41">
        <f t="shared" si="5"/>
        <v>0</v>
      </c>
      <c r="K14" s="41">
        <f t="shared" si="5"/>
        <v>0</v>
      </c>
      <c r="L14" s="41">
        <f t="shared" si="5"/>
        <v>0</v>
      </c>
      <c r="M14" s="41">
        <f t="shared" si="5"/>
        <v>0</v>
      </c>
      <c r="N14" s="41">
        <f t="shared" si="5"/>
        <v>0</v>
      </c>
      <c r="O14" s="41">
        <f t="shared" si="5"/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2:35" ht="15.4" thickBot="1" x14ac:dyDescent="0.45">
      <c r="B15" s="7">
        <v>0</v>
      </c>
      <c r="C15" s="8"/>
      <c r="E15" t="s">
        <v>14</v>
      </c>
      <c r="F15" s="41">
        <f>F10-F14</f>
        <v>0</v>
      </c>
      <c r="G15" s="41">
        <f t="shared" ref="G15:M15" si="6">G10-G14</f>
        <v>0</v>
      </c>
      <c r="H15" s="41">
        <f t="shared" si="6"/>
        <v>0</v>
      </c>
      <c r="I15" s="41">
        <f t="shared" si="6"/>
        <v>0</v>
      </c>
      <c r="J15" s="41">
        <f t="shared" si="6"/>
        <v>0</v>
      </c>
      <c r="K15" s="41">
        <f t="shared" si="6"/>
        <v>0</v>
      </c>
      <c r="L15" s="41">
        <f t="shared" si="6"/>
        <v>0</v>
      </c>
      <c r="M15" s="41">
        <f t="shared" si="6"/>
        <v>0</v>
      </c>
      <c r="N15" s="41">
        <f>N10-N14</f>
        <v>0</v>
      </c>
      <c r="O15" s="41">
        <f>O10-O14</f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2:35" ht="15.4" thickBot="1" x14ac:dyDescent="0.45">
      <c r="B16" s="4">
        <v>2</v>
      </c>
      <c r="C16" s="37">
        <v>5.1999999999999998E-2</v>
      </c>
    </row>
    <row r="17" spans="2:11" ht="15.4" thickBot="1" x14ac:dyDescent="0.45">
      <c r="B17" s="3">
        <v>3</v>
      </c>
      <c r="C17" s="38">
        <v>5.1200000000000002E-2</v>
      </c>
    </row>
    <row r="18" spans="2:11" ht="15.4" thickBot="1" x14ac:dyDescent="0.45">
      <c r="B18" s="4">
        <v>4</v>
      </c>
      <c r="C18" s="38">
        <v>5.0500000000000003E-2</v>
      </c>
      <c r="E18" s="32" t="s">
        <v>18</v>
      </c>
      <c r="F18" s="33">
        <v>1.85</v>
      </c>
      <c r="G18" s="32"/>
      <c r="H18" s="34">
        <v>1.85</v>
      </c>
      <c r="J18" s="39">
        <v>2</v>
      </c>
      <c r="K18" s="40">
        <v>1.1299999999999999E-2</v>
      </c>
    </row>
    <row r="19" spans="2:11" ht="15.4" thickBot="1" x14ac:dyDescent="0.45">
      <c r="B19" s="3">
        <v>5</v>
      </c>
      <c r="C19" s="38">
        <v>5.0099999999999999E-2</v>
      </c>
      <c r="E19" s="32"/>
      <c r="F19" s="33"/>
      <c r="G19" s="32"/>
      <c r="H19" s="33"/>
      <c r="J19" s="39">
        <v>3</v>
      </c>
      <c r="K19" s="40">
        <v>1.1900000000000001E-2</v>
      </c>
    </row>
    <row r="20" spans="2:11" ht="15.4" thickBot="1" x14ac:dyDescent="0.45">
      <c r="B20" s="4">
        <v>6</v>
      </c>
      <c r="C20" s="38">
        <v>4.9799999999999997E-2</v>
      </c>
      <c r="E20" s="32" t="s">
        <v>20</v>
      </c>
      <c r="F20" s="33">
        <v>1.9</v>
      </c>
      <c r="G20" s="32"/>
      <c r="H20" s="34">
        <v>1.9</v>
      </c>
      <c r="J20" s="39">
        <v>4</v>
      </c>
      <c r="K20" s="40">
        <v>1.23E-2</v>
      </c>
    </row>
    <row r="21" spans="2:11" ht="15.4" thickBot="1" x14ac:dyDescent="0.45">
      <c r="B21" s="3">
        <v>7</v>
      </c>
      <c r="C21" s="38">
        <v>4.9599999999999998E-2</v>
      </c>
      <c r="E21" s="32"/>
      <c r="F21" s="33"/>
      <c r="G21" s="32"/>
      <c r="H21" s="33"/>
      <c r="J21" s="39">
        <v>5</v>
      </c>
      <c r="K21" s="40">
        <v>1.2800000000000001E-2</v>
      </c>
    </row>
    <row r="22" spans="2:11" ht="15.4" thickBot="1" x14ac:dyDescent="0.45">
      <c r="B22" s="4">
        <v>8</v>
      </c>
      <c r="C22" s="38">
        <v>4.9500000000000002E-2</v>
      </c>
      <c r="E22" s="32" t="s">
        <v>21</v>
      </c>
      <c r="F22" s="33">
        <v>1.96</v>
      </c>
      <c r="G22" s="32" t="s">
        <v>19</v>
      </c>
      <c r="H22" s="34">
        <v>1.96</v>
      </c>
      <c r="J22" s="39">
        <v>6</v>
      </c>
      <c r="K22" s="40">
        <v>1.3299999999999999E-2</v>
      </c>
    </row>
    <row r="23" spans="2:11" ht="15.4" thickBot="1" x14ac:dyDescent="0.45">
      <c r="B23" s="3">
        <v>9</v>
      </c>
      <c r="C23" s="38">
        <v>4.9500000000000002E-2</v>
      </c>
      <c r="E23" s="32"/>
      <c r="F23" s="33"/>
      <c r="G23" s="32"/>
      <c r="H23" s="33"/>
      <c r="J23" s="39">
        <v>7</v>
      </c>
      <c r="K23" s="40">
        <v>1.37E-2</v>
      </c>
    </row>
    <row r="24" spans="2:11" ht="15.4" thickBot="1" x14ac:dyDescent="0.45">
      <c r="B24" s="4">
        <v>10</v>
      </c>
      <c r="C24" s="38">
        <v>4.9700000000000001E-2</v>
      </c>
      <c r="E24" s="32" t="s">
        <v>22</v>
      </c>
      <c r="F24" s="33">
        <v>2.0099999999999998</v>
      </c>
      <c r="G24" s="32"/>
      <c r="H24" s="34">
        <v>2.0099999999999998</v>
      </c>
      <c r="J24" s="39">
        <v>8</v>
      </c>
      <c r="K24" s="40">
        <v>1.41E-2</v>
      </c>
    </row>
    <row r="25" spans="2:11" ht="15.4" thickBot="1" x14ac:dyDescent="0.45">
      <c r="B25" s="6">
        <v>11</v>
      </c>
      <c r="C25" s="38">
        <v>4.99E-2</v>
      </c>
      <c r="E25" s="32"/>
      <c r="F25" s="33"/>
      <c r="G25" s="32"/>
      <c r="H25" s="33"/>
      <c r="J25" s="39">
        <v>9</v>
      </c>
      <c r="K25" s="40">
        <v>1.4500000000000001E-2</v>
      </c>
    </row>
    <row r="26" spans="2:11" ht="15.4" thickBot="1" x14ac:dyDescent="0.45">
      <c r="E26" s="32" t="s">
        <v>23</v>
      </c>
      <c r="F26" s="33">
        <v>2.0699999999999998</v>
      </c>
      <c r="G26" s="32" t="s">
        <v>19</v>
      </c>
      <c r="H26" s="34">
        <v>2.0699999999999998</v>
      </c>
      <c r="J26" s="39">
        <v>10</v>
      </c>
      <c r="K26" s="40">
        <v>1.49E-2</v>
      </c>
    </row>
    <row r="27" spans="2:11" x14ac:dyDescent="0.4">
      <c r="E27" s="32"/>
      <c r="F27" s="33"/>
      <c r="G27" s="32"/>
      <c r="H27" s="33"/>
    </row>
    <row r="28" spans="2:11" x14ac:dyDescent="0.4">
      <c r="E28" s="32" t="s">
        <v>24</v>
      </c>
      <c r="F28" s="33">
        <v>2.12</v>
      </c>
      <c r="G28" s="32"/>
      <c r="H28" s="34">
        <v>2.13</v>
      </c>
    </row>
    <row r="29" spans="2:11" x14ac:dyDescent="0.4">
      <c r="B29">
        <v>2</v>
      </c>
      <c r="C29">
        <v>1.55</v>
      </c>
      <c r="E29" s="32"/>
      <c r="F29" s="33"/>
      <c r="G29" s="32"/>
      <c r="H29" s="33"/>
    </row>
    <row r="30" spans="2:11" x14ac:dyDescent="0.4">
      <c r="B30" s="35">
        <v>3</v>
      </c>
      <c r="C30" s="36">
        <v>1.69</v>
      </c>
      <c r="E30" s="32" t="s">
        <v>25</v>
      </c>
      <c r="F30" s="33">
        <v>2.1800000000000002</v>
      </c>
      <c r="G30" s="32" t="s">
        <v>19</v>
      </c>
      <c r="H30" s="34">
        <v>2.1800000000000002</v>
      </c>
    </row>
    <row r="31" spans="2:11" x14ac:dyDescent="0.4">
      <c r="B31" s="35">
        <v>4</v>
      </c>
      <c r="C31" s="36">
        <v>1.83</v>
      </c>
      <c r="E31" s="32"/>
      <c r="F31" s="33"/>
      <c r="G31" s="32"/>
      <c r="H31" s="33"/>
    </row>
    <row r="32" spans="2:11" x14ac:dyDescent="0.4">
      <c r="B32" s="35">
        <v>5</v>
      </c>
      <c r="C32" s="36">
        <v>1.97</v>
      </c>
      <c r="E32" s="32" t="s">
        <v>26</v>
      </c>
      <c r="F32" s="33">
        <v>2.23</v>
      </c>
      <c r="G32" s="32"/>
      <c r="H32" s="34">
        <v>2.2400000000000002</v>
      </c>
    </row>
    <row r="33" spans="2:8" x14ac:dyDescent="0.4">
      <c r="B33" s="35">
        <v>6</v>
      </c>
      <c r="C33" s="36">
        <v>2.1</v>
      </c>
      <c r="E33" s="32"/>
      <c r="F33" s="33"/>
      <c r="G33" s="32"/>
      <c r="H33" s="33"/>
    </row>
    <row r="34" spans="2:8" x14ac:dyDescent="0.4">
      <c r="B34" s="35">
        <v>7</v>
      </c>
      <c r="C34" s="36">
        <v>2.2200000000000002</v>
      </c>
      <c r="E34" s="32" t="s">
        <v>27</v>
      </c>
      <c r="F34" s="33">
        <v>2.2799999999999998</v>
      </c>
      <c r="G34" s="32"/>
      <c r="H34" s="34">
        <v>2.29</v>
      </c>
    </row>
    <row r="35" spans="2:8" x14ac:dyDescent="0.4">
      <c r="B35" s="35">
        <v>8</v>
      </c>
      <c r="C35" s="36">
        <v>2.34</v>
      </c>
    </row>
    <row r="36" spans="2:8" x14ac:dyDescent="0.4">
      <c r="B36" s="35">
        <v>9</v>
      </c>
      <c r="C36" s="36">
        <v>2.46</v>
      </c>
    </row>
    <row r="37" spans="2:8" x14ac:dyDescent="0.4">
      <c r="B37" s="35">
        <v>10</v>
      </c>
      <c r="C37" s="36">
        <v>2.5499999999999998</v>
      </c>
    </row>
  </sheetData>
  <sheetProtection selectLockedCells="1" selectUnlockedCells="1"/>
  <dataValidations count="1">
    <dataValidation allowBlank="1" sqref="D2:D3" xr:uid="{00000000-0002-0000-0200-000000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012B4212A074DAE13674549E07CD8" ma:contentTypeVersion="13" ma:contentTypeDescription="Create a new document." ma:contentTypeScope="" ma:versionID="e305ef5515e6d80d41b11915a4bbdfa0">
  <xsd:schema xmlns:xsd="http://www.w3.org/2001/XMLSchema" xmlns:xs="http://www.w3.org/2001/XMLSchema" xmlns:p="http://schemas.microsoft.com/office/2006/metadata/properties" xmlns:ns3="05d5d8f5-5f88-45f9-8668-d5d142d83cc9" xmlns:ns4="d01fc10b-582e-4802-a23b-64d64fd2d81a" targetNamespace="http://schemas.microsoft.com/office/2006/metadata/properties" ma:root="true" ma:fieldsID="626a8acb306f01dcb4470f9854a7c393" ns3:_="" ns4:_="">
    <xsd:import namespace="05d5d8f5-5f88-45f9-8668-d5d142d83cc9"/>
    <xsd:import namespace="d01fc10b-582e-4802-a23b-64d64fd2d81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5d8f5-5f88-45f9-8668-d5d142d83c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fc10b-582e-4802-a23b-64d64fd2d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F55A3-DDD0-4415-8D3D-400DB1462EDB}">
  <ds:schemaRefs>
    <ds:schemaRef ds:uri="05d5d8f5-5f88-45f9-8668-d5d142d83cc9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d01fc10b-582e-4802-a23b-64d64fd2d81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E6B5E0-0FAE-4EFB-9A98-F208EA09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5d8f5-5f88-45f9-8668-d5d142d83cc9"/>
    <ds:schemaRef ds:uri="d01fc10b-582e-4802-a23b-64d64fd2d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755631-4C71-42E1-8EFB-1B1F3874BF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Loan Calc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CIF Loan Repayment Calculator 2025 to 2026</dc:title>
  <dc:creator>departmentforeducation94@Educationgovuk.onmicrosoft.com</dc:creator>
  <cp:keywords/>
  <cp:lastModifiedBy>WING, Gill</cp:lastModifiedBy>
  <cp:lastPrinted>2014-10-20T11:36:51Z</cp:lastPrinted>
  <dcterms:created xsi:type="dcterms:W3CDTF">2014-10-17T10:36:59Z</dcterms:created>
  <dcterms:modified xsi:type="dcterms:W3CDTF">2024-10-21T13:25:26Z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f6a9ff12-56b0-4c4d-a270-8fba205883da</vt:lpwstr>
  </property>
  <property fmtid="{D5CDD505-2E9C-101B-9397-08002B2CF9AE}" pid="3" name="ContentTypeId">
    <vt:lpwstr>0x010100C63012B4212A074DAE13674549E07CD8</vt:lpwstr>
  </property>
  <property fmtid="{D5CDD505-2E9C-101B-9397-08002B2CF9AE}" pid="4" name="IWPOrganisationalUnit">
    <vt:lpwstr>2;#EFA|f55057f6-e680-4dd8-a168-9494a8b9b0ae</vt:lpwstr>
  </property>
  <property fmtid="{D5CDD505-2E9C-101B-9397-08002B2CF9AE}" pid="5" name="IWPOwner">
    <vt:lpwstr>3;#EFA|4a323c2c-9aef-47e8-b09b-131faf9bac1c</vt:lpwstr>
  </property>
  <property fmtid="{D5CDD505-2E9C-101B-9397-08002B2CF9AE}" pid="6" name="IWPRightsProtectiveMarking">
    <vt:lpwstr>1;#Official|0884c477-2e62-47ea-b19c-5af6e91124c5</vt:lpwstr>
  </property>
  <property fmtid="{D5CDD505-2E9C-101B-9397-08002B2CF9AE}" pid="7" name="IWPSubject">
    <vt:lpwstr/>
  </property>
  <property fmtid="{D5CDD505-2E9C-101B-9397-08002B2CF9AE}" pid="8" name="IWPFunction">
    <vt:lpwstr/>
  </property>
  <property fmtid="{D5CDD505-2E9C-101B-9397-08002B2CF9AE}" pid="9" name="IWPSiteType">
    <vt:lpwstr/>
  </property>
</Properties>
</file>