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drawings/drawing1.xml" ContentType="application/vnd.openxmlformats-officedocument.drawing+xml"/>
  <Override PartName="/xl/customProperty46.bin" ContentType="application/vnd.openxmlformats-officedocument.spreadsheetml.customProperty"/>
  <Override PartName="/xl/drawings/drawing2.xml" ContentType="application/vnd.openxmlformats-officedocument.drawing+xml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so365.sharepoint.com/sites/AnnualReportandAccounts/Shared Documents/ARA 2023-24/"/>
    </mc:Choice>
  </mc:AlternateContent>
  <xr:revisionPtr revIDLastSave="15164" documentId="8_{41262B19-8B7C-408B-8D8C-90201E86BEC2}" xr6:coauthVersionLast="47" xr6:coauthVersionMax="47" xr10:uidLastSave="{9A7720B6-3EB0-4799-8187-1C67E7219A9B}"/>
  <bookViews>
    <workbookView xWindow="-2280" yWindow="-21600" windowWidth="19170" windowHeight="20700" tabRatio="896" firstSheet="1" activeTab="1" xr2:uid="{A00368AA-308F-41A8-A1ED-A414157FBBD2}"/>
  </bookViews>
  <sheets>
    <sheet name="T1 - Single Total Figs (Org)" sheetId="1" state="hidden" r:id="rId1"/>
    <sheet name="Specs" sheetId="83" r:id="rId2"/>
    <sheet name="Graph 1" sheetId="93" r:id="rId3"/>
    <sheet name="Graph 2" sheetId="85" r:id="rId4"/>
    <sheet name="Graph 3" sheetId="59" r:id="rId5"/>
    <sheet name="Graph 4" sheetId="58" r:id="rId6"/>
    <sheet name="Graph 5" sheetId="57" r:id="rId7"/>
    <sheet name="Graph 6" sheetId="61" r:id="rId8"/>
    <sheet name="Graph 7" sheetId="62" r:id="rId9"/>
    <sheet name="Graph 8" sheetId="60" r:id="rId10"/>
    <sheet name="Graph 9" sheetId="63" r:id="rId11"/>
    <sheet name="Graph 10" sheetId="64" r:id="rId12"/>
    <sheet name="Average headcount" sheetId="4" r:id="rId13"/>
    <sheet name="Graph 11" sheetId="90" r:id="rId14"/>
    <sheet name="Graph 12" sheetId="50" r:id="rId15"/>
    <sheet name="Table 1" sheetId="98" r:id="rId16"/>
    <sheet name="OLD Graph 4" sheetId="48" state="hidden" r:id="rId17"/>
    <sheet name="OLD Graph 7" sheetId="51" state="hidden" r:id="rId18"/>
    <sheet name="OLD Graph 11" sheetId="55" state="hidden" r:id="rId19"/>
    <sheet name="Graph 13" sheetId="95" r:id="rId20"/>
    <sheet name="Graph 14" sheetId="96" r:id="rId21"/>
    <sheet name="Graph 15" sheetId="97" r:id="rId22"/>
    <sheet name="Graph 16" sheetId="100" r:id="rId23"/>
    <sheet name="Graph 17" sheetId="101" r:id="rId24"/>
    <sheet name="Graph 18" sheetId="102" r:id="rId25"/>
    <sheet name="Graph  19" sheetId="76" r:id="rId26"/>
    <sheet name="Table 2" sheetId="36" r:id="rId27"/>
    <sheet name="Table 3" sheetId="2" r:id="rId28"/>
    <sheet name="Table 4" sheetId="3" r:id="rId29"/>
    <sheet name="Table 5" sheetId="94" r:id="rId30"/>
    <sheet name="Table 6" sheetId="105" r:id="rId31"/>
    <sheet name="Table 7" sheetId="5" r:id="rId32"/>
    <sheet name="Table 8" sheetId="6" r:id="rId33"/>
    <sheet name="Table 9" sheetId="7" r:id="rId34"/>
    <sheet name="Table 10" sheetId="8" r:id="rId35"/>
    <sheet name="Table 11" sheetId="9" r:id="rId36"/>
    <sheet name="Table 12" sheetId="10" r:id="rId37"/>
    <sheet name="Table 13" sheetId="11" r:id="rId38"/>
    <sheet name="Table 14" sheetId="12" r:id="rId39"/>
    <sheet name="Table 15" sheetId="14" r:id="rId40"/>
    <sheet name="Table 16" sheetId="15" r:id="rId41"/>
    <sheet name="Table 17" sheetId="16" r:id="rId42"/>
    <sheet name="Page 100" sheetId="18" r:id="rId43"/>
    <sheet name="Page 101" sheetId="19" r:id="rId44"/>
    <sheet name="Page 102" sheetId="20" r:id="rId45"/>
    <sheet name="Page 103" sheetId="21" r:id="rId46"/>
    <sheet name="Page 106" sheetId="22" r:id="rId47"/>
    <sheet name="Page 108" sheetId="23" r:id="rId48"/>
    <sheet name="Page 109" sheetId="24" r:id="rId49"/>
    <sheet name="Page 110" sheetId="25" r:id="rId50"/>
    <sheet name="Page 111-1" sheetId="26" r:id="rId51"/>
    <sheet name="Page 111-2" sheetId="27" r:id="rId52"/>
    <sheet name="Page 113" sheetId="28" r:id="rId53"/>
    <sheet name="Page 114-1" sheetId="29" r:id="rId54"/>
    <sheet name="Page 114-2" sheetId="30" r:id="rId55"/>
    <sheet name="Page 115" sheetId="31" r:id="rId56"/>
    <sheet name="Page 117-1" sheetId="34" r:id="rId57"/>
    <sheet name="Page 117-2" sheetId="32" r:id="rId58"/>
  </sheets>
  <definedNames>
    <definedName name="_ftn1" localSheetId="0">'T1 - Single Total Figs (Org)'!$A$37</definedName>
    <definedName name="_ftn1" localSheetId="26">'Table 2'!#REF!</definedName>
    <definedName name="_ftn2" localSheetId="0">'T1 - Single Total Figs (Org)'!$A$38</definedName>
    <definedName name="_ftn2" localSheetId="26">'Table 2'!#REF!</definedName>
    <definedName name="_ftn3" localSheetId="49">'Page 110'!#REF!</definedName>
    <definedName name="_ftnref1" localSheetId="0">'T1 - Single Total Figs (Org)'!$B$2</definedName>
    <definedName name="_ftnref1" localSheetId="26">'Table 2'!$B$2</definedName>
    <definedName name="_ftnref2" localSheetId="0">'T1 - Single Total Figs (Org)'!#REF!</definedName>
    <definedName name="_ftnref2" localSheetId="26">'Table 2'!#REF!</definedName>
    <definedName name="_ftnref3" localSheetId="49">'Page 110'!$A$33</definedName>
    <definedName name="_GoBack" localSheetId="49">'Page 110'!#REF!</definedName>
    <definedName name="_Hlk2342774" localSheetId="0">'T1 - Single Total Figs (Org)'!#REF!</definedName>
    <definedName name="_Hlk2342774" localSheetId="26">'Table 2'!#REF!</definedName>
    <definedName name="_Hlk33429345" localSheetId="41">'Table 17'!$A$1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4" l="1"/>
  <c r="E3" i="14" s="1"/>
  <c r="E11" i="14"/>
  <c r="E7" i="14"/>
  <c r="E5" i="14"/>
  <c r="E4" i="14"/>
  <c r="C9" i="14"/>
  <c r="E9" i="14" s="1"/>
  <c r="B4" i="14"/>
  <c r="C14" i="23" l="1"/>
  <c r="D14" i="23"/>
  <c r="B14" i="23"/>
  <c r="C12" i="26"/>
  <c r="C9" i="26"/>
  <c r="C14" i="26" s="1"/>
  <c r="B7" i="31"/>
  <c r="B3" i="15"/>
  <c r="B5" i="15" s="1"/>
  <c r="B7" i="15" s="1"/>
  <c r="B9" i="15" s="1"/>
  <c r="C15" i="27" l="1"/>
  <c r="C10" i="27"/>
  <c r="C16" i="27" s="1"/>
  <c r="B8" i="29" l="1"/>
  <c r="C6" i="14"/>
  <c r="C8" i="14" s="1"/>
  <c r="C10" i="14" s="1"/>
  <c r="B6" i="14"/>
  <c r="B8" i="14" s="1"/>
  <c r="B10" i="14" s="1"/>
  <c r="C7" i="31" l="1"/>
  <c r="C5" i="30"/>
  <c r="B10" i="29"/>
  <c r="C8" i="29"/>
  <c r="C10" i="29" s="1"/>
  <c r="H18" i="28"/>
  <c r="H16" i="28"/>
  <c r="G15" i="28"/>
  <c r="H12" i="28"/>
  <c r="H13" i="28"/>
  <c r="H14" i="28" s="1"/>
  <c r="H15" i="28" s="1"/>
  <c r="H11" i="28"/>
  <c r="H9" i="28"/>
  <c r="H7" i="28"/>
  <c r="H8" i="28"/>
  <c r="H6" i="28"/>
  <c r="G14" i="28"/>
  <c r="G9" i="28"/>
  <c r="F9" i="28"/>
  <c r="F15" i="28" s="1"/>
  <c r="D39" i="27"/>
  <c r="C34" i="27"/>
  <c r="B34" i="27"/>
  <c r="D34" i="27" s="1"/>
  <c r="C29" i="27"/>
  <c r="B29" i="27"/>
  <c r="E12" i="26"/>
  <c r="E9" i="26"/>
  <c r="F14" i="23"/>
  <c r="G14" i="23"/>
  <c r="E14" i="23"/>
  <c r="B7" i="24"/>
  <c r="B9" i="24" s="1"/>
  <c r="C7" i="24"/>
  <c r="C9" i="24" s="1"/>
  <c r="D34" i="25"/>
  <c r="D18" i="25"/>
  <c r="D6" i="25"/>
  <c r="B8" i="16"/>
  <c r="C8" i="16"/>
  <c r="D8" i="16"/>
  <c r="F8" i="16"/>
  <c r="G8" i="16"/>
  <c r="E8" i="16"/>
  <c r="D6" i="14"/>
  <c r="E6" i="14"/>
  <c r="E8" i="14" s="1"/>
  <c r="E10" i="14" s="1"/>
  <c r="F5" i="2"/>
  <c r="F6" i="2"/>
  <c r="F7" i="2"/>
  <c r="F8" i="2"/>
  <c r="F9" i="2"/>
  <c r="F4" i="2"/>
  <c r="D25" i="27"/>
  <c r="D26" i="27"/>
  <c r="D27" i="27"/>
  <c r="D28" i="27"/>
  <c r="D31" i="27"/>
  <c r="D32" i="27"/>
  <c r="D33" i="27"/>
  <c r="D36" i="27"/>
  <c r="D38" i="27"/>
  <c r="D24" i="27"/>
  <c r="E14" i="26" l="1"/>
  <c r="D8" i="14"/>
  <c r="D35" i="25"/>
  <c r="D29" i="27"/>
  <c r="C35" i="27"/>
  <c r="B35" i="27"/>
  <c r="D35" i="27" s="1"/>
  <c r="D7" i="90"/>
  <c r="C7" i="90"/>
  <c r="B7" i="90"/>
  <c r="D6" i="90"/>
  <c r="C6" i="90"/>
  <c r="B6" i="90"/>
  <c r="D5" i="90"/>
  <c r="C5" i="90"/>
  <c r="B5" i="90"/>
  <c r="D4" i="90"/>
  <c r="C4" i="90"/>
  <c r="B4" i="90"/>
  <c r="D10" i="14" l="1"/>
</calcChain>
</file>

<file path=xl/sharedStrings.xml><?xml version="1.0" encoding="utf-8"?>
<sst xmlns="http://schemas.openxmlformats.org/spreadsheetml/2006/main" count="1021" uniqueCount="544">
  <si>
    <t>Table 1. Single total figures of remuneration for directors for the year ended 31 March 2021</t>
  </si>
  <si>
    <r>
      <t>Salary and fees paid</t>
    </r>
    <r>
      <rPr>
        <vertAlign val="superscript"/>
        <sz val="12"/>
        <color rgb="FFFFFFFF"/>
        <rFont val="Arial"/>
        <family val="2"/>
      </rPr>
      <t>1</t>
    </r>
  </si>
  <si>
    <t>Bonus</t>
  </si>
  <si>
    <t>Taxable benefits</t>
  </si>
  <si>
    <t>Pension related benefits</t>
  </si>
  <si>
    <t>Total for 
2020/21
(2019/20)</t>
  </si>
  <si>
    <t>£k in bands of £5k</t>
  </si>
  <si>
    <t>£ to the nearest £100</t>
  </si>
  <si>
    <t>£ to the nearest £1,000</t>
  </si>
  <si>
    <t>Accounting Officer</t>
  </si>
  <si>
    <t>Sarah Richards
Chief Executive</t>
  </si>
  <si>
    <t xml:space="preserve"> (140-145)</t>
  </si>
  <si>
    <t>(-)</t>
  </si>
  <si>
    <t>(195-200)</t>
  </si>
  <si>
    <t>Executive Directors</t>
  </si>
  <si>
    <t>Paul McGuiness
Director of Corporate Services (from March 2020)</t>
  </si>
  <si>
    <t>(0-5)
(75-80
full-time
equivalent)</t>
  </si>
  <si>
    <t>(0-5)</t>
  </si>
  <si>
    <t>02/02/21 - have asked for clarification of job title.</t>
  </si>
  <si>
    <t>Navees Rahman
Director of Corporate Services (to March 2020 and from December 2020)</t>
  </si>
  <si>
    <t>(85-90)</t>
  </si>
  <si>
    <t xml:space="preserve"> (135-140)</t>
  </si>
  <si>
    <t>Graham Stallwood
Director of Operations (from May 2019)</t>
  </si>
  <si>
    <t>(90-95)
(100-105
full-time equivalent)</t>
  </si>
  <si>
    <t>(125-130)</t>
  </si>
  <si>
    <t>Christine Thorby
Director of Strategy</t>
  </si>
  <si>
    <t>(110-115)</t>
  </si>
  <si>
    <t>(415-420)</t>
  </si>
  <si>
    <t>Tim Guy
Director of Transformation (to March 2020)</t>
  </si>
  <si>
    <t xml:space="preserve">
(100-105)
(105-110)
full-time
equivalent</t>
  </si>
  <si>
    <t>(145-150)</t>
  </si>
  <si>
    <t>Phil Hammond
Director of Volume Casework (to July 2019)</t>
  </si>
  <si>
    <t>-</t>
  </si>
  <si>
    <t>(120-125)
(75-80
full-time
 equivalent)</t>
  </si>
  <si>
    <t>(120-125)</t>
  </si>
  <si>
    <t>Non-Executive Directors</t>
  </si>
  <si>
    <t>Trudi Elliott
Chair, Non-Executive (from April 2018)</t>
  </si>
  <si>
    <t>(20-25)</t>
  </si>
  <si>
    <t xml:space="preserve">
Sally Dixon
Director, Non-Executive (from July 2019)</t>
  </si>
  <si>
    <t>(5-10)
(10-15
full-time equivalent)</t>
  </si>
  <si>
    <t>(5-10)</t>
  </si>
  <si>
    <t>Dr Rebecca Driver
Director, Non-Executive (from December 2019)</t>
  </si>
  <si>
    <t>(0-5)
(10-15
full-time
equivalent)</t>
  </si>
  <si>
    <t>Stephen Tetlow
Director, Non-Executive (from July 2019)</t>
  </si>
  <si>
    <t>(5-10)
(10-15
 full-time equivalent)</t>
  </si>
  <si>
    <t>Jayne Erskine
Director, Non-Executive (to May 2019)</t>
  </si>
  <si>
    <t>0-5</t>
  </si>
  <si>
    <t>(0-5)
(10-15
full-time equivalent)</t>
  </si>
  <si>
    <t>(10-15)</t>
  </si>
  <si>
    <t>David Holt
Director, Non-Executive (to December 2019)</t>
  </si>
  <si>
    <t>Susan Johnson
Director, Non-Executive (to July 2019)</t>
  </si>
  <si>
    <t>[1] Her Majesty Revenue and Customs have considered the payment of expenses for Non-Executive Directors and concluded that all travel/accommodation expenses incurred in the normal course of business are not considered to be taxable (in the 2018/19 Annual Report and Accounts these were included in the ‘salary and fees paid’ column).</t>
  </si>
  <si>
    <t>Title</t>
  </si>
  <si>
    <t>Table 1. Risk profiles</t>
  </si>
  <si>
    <t xml:space="preserve">Graph 1: Percentage of appeals valid first time </t>
  </si>
  <si>
    <t>Graph 2. Percentage of appeals allowed and number of houses granted permission by year</t>
  </si>
  <si>
    <t>Graph 3.  Median decision time for planning appeal cases decided by inquiry</t>
  </si>
  <si>
    <t>Graph 4.  Median decision time for planning appeal cases decided by hearing</t>
  </si>
  <si>
    <t>Graph 5. Median decision time for planning appeal cases decided by written representation</t>
  </si>
  <si>
    <t>Graph 6. Median decision time for enforcement appeal cases decided by hearing</t>
  </si>
  <si>
    <t>Graph 7. Median decision time for enforcement appeal cases decided by inquiry</t>
  </si>
  <si>
    <t>Graph 8. Median decision time for enforcement appeal cases decided by written representations</t>
  </si>
  <si>
    <t>Graph 9. Median decision time for rights of way appeals</t>
  </si>
  <si>
    <t>Graph 10. Median decision time for tree preservation order, high hedge and hedgerow appeal cases</t>
  </si>
  <si>
    <t xml:space="preserve">Average Headcount </t>
  </si>
  <si>
    <t>Graph 11. EDI Breakdown</t>
  </si>
  <si>
    <t>Graph 12. Gender pay gap</t>
  </si>
  <si>
    <t>Table 1. Travel in 2023/24 via a corporate travel contract</t>
  </si>
  <si>
    <t>Graph 13. Resource Expenditure</t>
  </si>
  <si>
    <t>Graph 14. Capital Expenditure</t>
  </si>
  <si>
    <t>Graph 15. Generated Income</t>
  </si>
  <si>
    <t>Graph 16. Percentage of time spent on decision making at Executive team</t>
  </si>
  <si>
    <t>Graph 17. Percentage of time spent on decision making at Board</t>
  </si>
  <si>
    <t xml:space="preserve">Graph 18. Percentage of time spent on decision making at Audit and Risk Assurance Committee </t>
  </si>
  <si>
    <t>Graph 19. Complaints to the Parliamentary and Health Service Ombudsman</t>
  </si>
  <si>
    <t>Table 2. Single total figures of remuneration for Directors for the year ended 31 March 2023</t>
  </si>
  <si>
    <t>Table 3. Directors’ pension disclosure</t>
  </si>
  <si>
    <t>Table 4. Fair Pay disclosure</t>
  </si>
  <si>
    <t>Table 5. Fair pay percentile ratios</t>
  </si>
  <si>
    <t>Table 6. Full time equivalent employed in year</t>
  </si>
  <si>
    <t>Table 7. Trade Union representation</t>
  </si>
  <si>
    <t>Table 8. Percentage of time spent on facility time</t>
  </si>
  <si>
    <t>Table 9. Percentage of pay bill spent on facility time</t>
  </si>
  <si>
    <t>Table 10. Paid Trade Union activities</t>
  </si>
  <si>
    <t>Table 11. Total Staff costs</t>
  </si>
  <si>
    <t xml:space="preserve">Table 12. Off-payroll engagements </t>
  </si>
  <si>
    <t>Table 13. Off-payroll workers engaged during the year</t>
  </si>
  <si>
    <t>Table 14. Off payroll of Board members/senior officials</t>
  </si>
  <si>
    <t>Table 15. 2022/23 Budget, outturn and underspend</t>
  </si>
  <si>
    <t>Table 16.  Current provisional allocations</t>
  </si>
  <si>
    <t>Table 17. Income and costs for casework activity</t>
  </si>
  <si>
    <t>Page 100. Statement of comprehensive net expenditure</t>
  </si>
  <si>
    <t>Page 101. Statement of financial position</t>
  </si>
  <si>
    <t>Page 102. Statement of cash flows</t>
  </si>
  <si>
    <t>Page 103. Statement of changes in taxpayers’ equity</t>
  </si>
  <si>
    <t>Page 106. Note 1.1.p</t>
  </si>
  <si>
    <t>Page 108. Note 2 Statement of operating costs by segment</t>
  </si>
  <si>
    <t>Page 109. Note 3a staff costs</t>
  </si>
  <si>
    <t>Page 110. Note 3b Other Administrative costs</t>
  </si>
  <si>
    <t>Page 111. Note 4 Operating income</t>
  </si>
  <si>
    <t>Page 111. Note 5 Property, plant and equipment</t>
  </si>
  <si>
    <t>Page 113. Note 6 Intangible assets</t>
  </si>
  <si>
    <t>Page 114. Note 7 Trade receivables and other current assets</t>
  </si>
  <si>
    <t>Page 114. Note 8 Cash and Cash equivalents</t>
  </si>
  <si>
    <t>Page 115 . Note 9 Trade payables and other current liabilities</t>
  </si>
  <si>
    <t>Page 117. Note 12 Other financial commitments</t>
  </si>
  <si>
    <t>Page 117. Note 13. Provisions</t>
  </si>
  <si>
    <t xml:space="preserve">Graph 1. Percentage of appeals valid first time </t>
  </si>
  <si>
    <t>Procedure</t>
  </si>
  <si>
    <t>2019/20</t>
  </si>
  <si>
    <t>2020/21</t>
  </si>
  <si>
    <t>2021/22</t>
  </si>
  <si>
    <t>2022/23</t>
  </si>
  <si>
    <t>2023/24</t>
  </si>
  <si>
    <t>Written Reps</t>
  </si>
  <si>
    <t xml:space="preserve">Inquiries </t>
  </si>
  <si>
    <t>Hearings</t>
  </si>
  <si>
    <t>All</t>
  </si>
  <si>
    <t>Graph 2. Pencentage of appeals allowed and number of houses granted permission by year</t>
  </si>
  <si>
    <t>Number of houses</t>
  </si>
  <si>
    <t>Percentage of Cases Allowed</t>
  </si>
  <si>
    <t>Graph 3. Median decision time for planning appeal cases decided by inquiry</t>
  </si>
  <si>
    <t>Median decision time in weeks - 10th Percentile</t>
  </si>
  <si>
    <t>Median decision time in weeks - 25th Percentile</t>
  </si>
  <si>
    <t>Median decision time in weeks - 50th Percentile</t>
  </si>
  <si>
    <t>Median decision time in weeks - 75th Percentile</t>
  </si>
  <si>
    <t>Median decision time in weeks - 90th Percentile</t>
  </si>
  <si>
    <t>Median decision time in weeks - 100th Percentile</t>
  </si>
  <si>
    <t>Graph 4. Median decision time for planning appeal cases decided by hearing</t>
  </si>
  <si>
    <t>Median decision time n weeks - 25th Percentile</t>
  </si>
  <si>
    <t>Median decision time in weeks -100th Percentile</t>
  </si>
  <si>
    <t>Graph 6. Median decision time for enforcement appeal cases decided by hearings</t>
  </si>
  <si>
    <t>Average Headcount employed in year</t>
  </si>
  <si>
    <t>AA to Grade 6</t>
  </si>
  <si>
    <t xml:space="preserve">Salaried Inspector </t>
  </si>
  <si>
    <t>Support</t>
  </si>
  <si>
    <t>Caseworkers</t>
  </si>
  <si>
    <t>Graph 11: EDI Breakdown</t>
  </si>
  <si>
    <t>Civil Service (31/03/2023)</t>
  </si>
  <si>
    <t>Disabled staff</t>
  </si>
  <si>
    <t>Staff from ethnic minorities (excluding white minorities)</t>
  </si>
  <si>
    <t>Female staff</t>
  </si>
  <si>
    <t>Lesbian, gay, bisexual and 'other' staff</t>
  </si>
  <si>
    <t xml:space="preserve">Graph 12. Gender pay gap over five years </t>
  </si>
  <si>
    <t>Gender pay gap</t>
  </si>
  <si>
    <t>Table 1 - Travel in 2023/24 via a corporate travel contract</t>
  </si>
  <si>
    <t>Mode of transport</t>
  </si>
  <si>
    <t>Car</t>
  </si>
  <si>
    <t>Train</t>
  </si>
  <si>
    <t>Air</t>
  </si>
  <si>
    <t>Boat</t>
  </si>
  <si>
    <t>Number of bookings</t>
  </si>
  <si>
    <t>Miles travelled</t>
  </si>
  <si>
    <t>Co2 emissions</t>
  </si>
  <si>
    <t>% of travel Co2 emissions</t>
  </si>
  <si>
    <t>Graph 4. Planning appeals in Wales over the last five years</t>
  </si>
  <si>
    <t>2017/18</t>
  </si>
  <si>
    <t>2018/19</t>
  </si>
  <si>
    <t>Cases received</t>
  </si>
  <si>
    <t>Cases decided</t>
  </si>
  <si>
    <t>Average decision time in weeks</t>
  </si>
  <si>
    <t>Last update: date</t>
  </si>
  <si>
    <t>Graph 7. Virtual events held in England in 2021/22</t>
  </si>
  <si>
    <t>April to June 2021</t>
  </si>
  <si>
    <t>July to September 2021</t>
  </si>
  <si>
    <t>October to December 2021</t>
  </si>
  <si>
    <t>January to March 2022</t>
  </si>
  <si>
    <t>Virtual events</t>
  </si>
  <si>
    <t xml:space="preserve">Graph 11. Appeal cases decided by quarter in 2021/22 </t>
  </si>
  <si>
    <t>Case decided</t>
  </si>
  <si>
    <t>Median time to decide in weeks</t>
  </si>
  <si>
    <t>Graph 13. Revenue Expenditure £m</t>
  </si>
  <si>
    <t>2024/25</t>
  </si>
  <si>
    <t>Staff cost</t>
  </si>
  <si>
    <t>Non-Staff cost</t>
  </si>
  <si>
    <t>Graph 14. Capital Expenditure £m</t>
  </si>
  <si>
    <t>Graph 15. Generated Income £m</t>
  </si>
  <si>
    <t>Decision Theme</t>
  </si>
  <si>
    <t>Percentage of time spent on decision making</t>
  </si>
  <si>
    <t>Improving our performance</t>
  </si>
  <si>
    <t>Governance</t>
  </si>
  <si>
    <t>Progressing as an employer</t>
  </si>
  <si>
    <t>Looking outwards</t>
  </si>
  <si>
    <t>Delivering through change</t>
  </si>
  <si>
    <t>Driving digitalisation</t>
  </si>
  <si>
    <t>Internal Audits</t>
  </si>
  <si>
    <t>Internal Controls</t>
  </si>
  <si>
    <t>Risk Management</t>
  </si>
  <si>
    <t>Financial and Annual Reporting</t>
  </si>
  <si>
    <t>External Audits</t>
  </si>
  <si>
    <t>Complaints received by the Parliamentary and Health Service Ombudsman</t>
  </si>
  <si>
    <t>Complaints partially or fully upheld by the Parliamentary and Health Service Ombudsman</t>
  </si>
  <si>
    <t>Table 2. Single total figures of remuneration for Directors for the year ended 31 March 2024</t>
  </si>
  <si>
    <t>Salary and fees paid</t>
  </si>
  <si>
    <t>Total for 2023/24
(2022/23)</t>
  </si>
  <si>
    <t>Paul Morrison
Chief Executive 
(from December 2022)</t>
  </si>
  <si>
    <t>130-135
(35-40
125-130 full-year equivalent)</t>
  </si>
  <si>
    <t>0-5
(-)</t>
  </si>
  <si>
    <t>-
(-)</t>
  </si>
  <si>
    <t>xx
(33,000)</t>
  </si>
  <si>
    <t>135-140
(70-75)</t>
  </si>
  <si>
    <t>Joanne Butcher
Chief Finance Officer (from September 2022)</t>
  </si>
  <si>
    <t>75-80
(35-40
70-75 full-year equivalent)</t>
  </si>
  <si>
    <t xml:space="preserve">0-5
(0-5)
</t>
  </si>
  <si>
    <t>xx
(16,000)</t>
  </si>
  <si>
    <t>80-85
(50-55)</t>
  </si>
  <si>
    <t>Sean Canavan 
Chief Strategy Officer</t>
  </si>
  <si>
    <t>80-85
(75-80)</t>
  </si>
  <si>
    <t>0-5
(-)</t>
  </si>
  <si>
    <t>-
(-)</t>
  </si>
  <si>
    <t>xx
(30,000)</t>
  </si>
  <si>
    <t>85-90
(100-105)</t>
  </si>
  <si>
    <t>Rachel Graham
Chief Digital and Information Officer
(from March 2023)</t>
  </si>
  <si>
    <t xml:space="preserve">65-70
80-85 full-time equivalent
(5-10
75-80 full-year full-time equivalent)
</t>
  </si>
  <si>
    <t>0-5
(-)</t>
  </si>
  <si>
    <t>-
(-)</t>
  </si>
  <si>
    <t xml:space="preserve">xx
(20,000)
</t>
  </si>
  <si>
    <t>65-70
(25-30)</t>
  </si>
  <si>
    <t xml:space="preserve">Richard Schofield
Chief Planning Inspector (from March 2023) </t>
  </si>
  <si>
    <t xml:space="preserve">85-90
(5-10
80-85 full-year equivalent)
</t>
  </si>
  <si>
    <t xml:space="preserve">0-5
(-)
</t>
  </si>
  <si>
    <t xml:space="preserve">xx
(31,000)
</t>
  </si>
  <si>
    <t>85-90
(35-40)</t>
  </si>
  <si>
    <t>Graham Stallwood
Chief Operating Officer</t>
  </si>
  <si>
    <t>110-115
(105-110)</t>
  </si>
  <si>
    <t>0-5
(0-5)</t>
  </si>
  <si>
    <t>xx
(42,000)</t>
  </si>
  <si>
    <t>115-120
(145-150)</t>
  </si>
  <si>
    <t>Simon Levi
Interim Chief People Officer (from March 2023 until August 2023)</t>
  </si>
  <si>
    <t xml:space="preserve">30-35
75-80 full-year equivalent
(5-10
70-75 full-year equivalent)
</t>
  </si>
  <si>
    <t xml:space="preserve">0-5
(0-5)
</t>
  </si>
  <si>
    <t xml:space="preserve">-
(-)
</t>
  </si>
  <si>
    <t>30-35
(5-10)</t>
  </si>
  <si>
    <t>Shilpi Sahai
Chief People Officer (from July 2023 to March 2024)</t>
  </si>
  <si>
    <t>65-70
80-85 full-year equivalent
(-)</t>
  </si>
  <si>
    <t>65-70
(-)</t>
  </si>
  <si>
    <t>Trudi Elliott
Chair, Non-Executive</t>
  </si>
  <si>
    <t>20-25
(20-25)</t>
  </si>
  <si>
    <t>Emir Feisal
Director, Non-Executive (from October 2023)</t>
  </si>
  <si>
    <t>5-10
10-15 full-time equivalent
(-)</t>
  </si>
  <si>
    <t>5-10
(-)</t>
  </si>
  <si>
    <t>Oliver Munn
Director, Non-Executive (from October 2023)</t>
  </si>
  <si>
    <t>Adrian Penfold
Director, Non-Executive (from October 2023)</t>
  </si>
  <si>
    <t>Sally Dixon
Director, Non-Executive (until July 2023)</t>
  </si>
  <si>
    <t>0-5
10-15 full-time equivalent
(10-15)</t>
  </si>
  <si>
    <t>0-5
(10-15)</t>
  </si>
  <si>
    <t>Dr Rebecca Driver
Director, Non-Executive (until September 2023)</t>
  </si>
  <si>
    <t>5-10
10-15 full-time equivalent
(10-15)</t>
  </si>
  <si>
    <t>5-10
(10-15)</t>
  </si>
  <si>
    <t>Stephen Tetlow
Director, Non-Executive (until September 2023)</t>
  </si>
  <si>
    <t>Real increase in pension and related lump sum at pension age</t>
  </si>
  <si>
    <t xml:space="preserve">Total accrued pension at pension age at 31/3/24 and related lump sum </t>
  </si>
  <si>
    <t>Cash Equivalent Transfer Value (CETV) in £k to the nearest £1,000</t>
  </si>
  <si>
    <t>£'000 in bands of £2,500</t>
  </si>
  <si>
    <t>£'000 in bands of £5,000</t>
  </si>
  <si>
    <t xml:space="preserve">
As at 31/03/23
</t>
  </si>
  <si>
    <t>As at 31/03/24</t>
  </si>
  <si>
    <t>Real Increase</t>
  </si>
  <si>
    <t>Table will be updated in May 2024</t>
  </si>
  <si>
    <t>Joanne Butcher
Chief Finance Officer (from July 2023) /
Interim Chief Finance Officer (from September 2022)</t>
  </si>
  <si>
    <t>Shilpi Sahai (from July 2023 until March 2024)
Chief People Officer</t>
  </si>
  <si>
    <t>Any members affected by the Public Service Pensions Remedy were reporting in the 2015 scheme for the period between 1 April 2015 and 31 March 2022 in 2022/23, but are reported in the legacy scheme for the same period in 2023/24.</t>
  </si>
  <si>
    <t>Change in highest paid Director's total pay</t>
  </si>
  <si>
    <t>Change in highest paid Director's bonus</t>
  </si>
  <si>
    <t>N/A</t>
  </si>
  <si>
    <t>Average change in total pay of employees</t>
  </si>
  <si>
    <t>Average change in bonuses of employees</t>
  </si>
  <si>
    <t>Band of Highest Paid Director’s Total Remuneration (£’000)</t>
  </si>
  <si>
    <t>135-140</t>
  </si>
  <si>
    <t>125-130</t>
  </si>
  <si>
    <t>Median Total – Inspector</t>
  </si>
  <si>
    <t>Remuneration Ratio - Inspector</t>
  </si>
  <si>
    <t>Median Total - Support</t>
  </si>
  <si>
    <t>Remuneration Ratio - Support</t>
  </si>
  <si>
    <t>Pay ratio</t>
  </si>
  <si>
    <t>Total pay</t>
  </si>
  <si>
    <t>Salary</t>
  </si>
  <si>
    <t>25th Percentile</t>
  </si>
  <si>
    <t>50th Percentile</t>
  </si>
  <si>
    <t>75th Percentile</t>
  </si>
  <si>
    <t>Table 6. Full time equivalent employed in year (This table has been subject to audit)</t>
  </si>
  <si>
    <t>Permanent (average)</t>
  </si>
  <si>
    <t>Senior Civil Service Pay Band 2</t>
  </si>
  <si>
    <t>Senior Civil Service Pay Band 1</t>
  </si>
  <si>
    <t>Grade 6-7 (Senior staff)</t>
  </si>
  <si>
    <t>Total</t>
  </si>
  <si>
    <t>Less Secondments</t>
  </si>
  <si>
    <t>Add Agency</t>
  </si>
  <si>
    <t>Total Employed</t>
  </si>
  <si>
    <t>Employees who were relevant union officials during the period</t>
  </si>
  <si>
    <t>Full-time equivalent employees</t>
  </si>
  <si>
    <t>Percentage of time</t>
  </si>
  <si>
    <t>Number of employees</t>
  </si>
  <si>
    <t>1-50%</t>
  </si>
  <si>
    <t>51-99%</t>
  </si>
  <si>
    <t>Total cost of facility time</t>
  </si>
  <si>
    <t>Total pay bill</t>
  </si>
  <si>
    <t>Facility time cost as percentage of pay bill</t>
  </si>
  <si>
    <t>The total pay bill figure is representative of salary payments, whereas the Staff costs include accounting adjustments necessary for the financial statements.</t>
  </si>
  <si>
    <t>Time spent on paid Trade Union activities as a percentage of total paid facility time hours</t>
  </si>
  <si>
    <t>Wages and salaries</t>
  </si>
  <si>
    <t>Social security costs</t>
  </si>
  <si>
    <t>Other pension costs</t>
  </si>
  <si>
    <t xml:space="preserve">Sub Total </t>
  </si>
  <si>
    <t>Agency staff</t>
  </si>
  <si>
    <t>Total net staff costs</t>
  </si>
  <si>
    <t>Highly paid off-payroll worker engagements as at 31 March 2024, earning £245 per day or greater</t>
  </si>
  <si>
    <t>As at March 2024</t>
  </si>
  <si>
    <t>Number of existing engagements.</t>
  </si>
  <si>
    <t>Of which…</t>
  </si>
  <si>
    <t>Number that have existed for less than one year at time of reporting.</t>
  </si>
  <si>
    <t>Number that have existed for between one and two years at time of reporting.</t>
  </si>
  <si>
    <t>Number that have existed for between two and three years at time of reporting.</t>
  </si>
  <si>
    <t>Number that have existed for between three and four years at time of reporting.</t>
  </si>
  <si>
    <t>Number that have existed for four or more years at time of reporting.</t>
  </si>
  <si>
    <t>All highly paid off-payroll workers engaged at any point during the year ended 31 March 2024, earning £245 per day or greater</t>
  </si>
  <si>
    <t>Number of temporary off-payroll workers engaged during the year ended 31 March 2024</t>
  </si>
  <si>
    <t>Not subject to off-payroll legislation</t>
  </si>
  <si>
    <t>Subject to off-payroll legislation and determined as in-scope of IR35</t>
  </si>
  <si>
    <t>Subject to off-payroll legislation and determined as out-of-scope of IR35</t>
  </si>
  <si>
    <t>Number of engagements reassessed for consistency/assurance purposes during the year.</t>
  </si>
  <si>
    <t>Of which: Number of engagements that saw a change to IR35 status following the consistency review.</t>
  </si>
  <si>
    <t>Any off-payroll engagements of Board members, and/or, senior officials with significant financial responsibility, between 1 April 2023 and 31 March 2024</t>
  </si>
  <si>
    <t>Number of off-payroll engagements of Board members, and/or senior officials with significant financial responsibility, during the financial year.</t>
  </si>
  <si>
    <t>Total number of individuals on payroll and off-payroll that have been deemed ‘board members, and/or senior officials with significant financial responsibility’, during the financial year.  This figure should include both on-payroll and off-payroll engagements.</t>
  </si>
  <si>
    <t>Table 15. 2023/24 Budget, outturn and underspend</t>
  </si>
  <si>
    <t>Original budget
£'000</t>
  </si>
  <si>
    <t>Revised budget
£'000</t>
  </si>
  <si>
    <t>Outturn 
£'000</t>
  </si>
  <si>
    <t>Underspend
£'000</t>
  </si>
  <si>
    <t>Staff &amp; related costs</t>
  </si>
  <si>
    <t>Non-pay running costs</t>
  </si>
  <si>
    <t>Receipts</t>
  </si>
  <si>
    <t>Net costs</t>
  </si>
  <si>
    <t>Ring-fenced costs</t>
  </si>
  <si>
    <t>Total programme costs</t>
  </si>
  <si>
    <t>Non-cash costs (Annually Managed Expenditure - AME)</t>
  </si>
  <si>
    <t>Total operating expenditure</t>
  </si>
  <si>
    <t>Capital expenditure</t>
  </si>
  <si>
    <t>2024/25
£’000</t>
  </si>
  <si>
    <t>Annually managed expenditure</t>
  </si>
  <si>
    <t xml:space="preserve">Total budget </t>
  </si>
  <si>
    <t>RESTATED</t>
  </si>
  <si>
    <t>Cost</t>
  </si>
  <si>
    <t>Income</t>
  </si>
  <si>
    <t>Net</t>
  </si>
  <si>
    <t>National Infrastucture</t>
  </si>
  <si>
    <t>Local Plans</t>
  </si>
  <si>
    <t>Other Major Specialist Casework</t>
  </si>
  <si>
    <t>Totals</t>
  </si>
  <si>
    <t>Costs include an element of pre-application work which occurs before the point of income recognition, so costs and associated income can span different financial years.</t>
  </si>
  <si>
    <t>The costs of Other Major Specialist Casework are only partially recovered from the work we undertake on behalf of other government departments.</t>
  </si>
  <si>
    <t>Note</t>
  </si>
  <si>
    <t>2023/24
£'000</t>
  </si>
  <si>
    <t>2022/23
£'000</t>
  </si>
  <si>
    <t>Other operating income</t>
  </si>
  <si>
    <t>Operating income</t>
  </si>
  <si>
    <t>Staff costs</t>
  </si>
  <si>
    <t>3a</t>
  </si>
  <si>
    <t xml:space="preserve">Other administrative costs </t>
  </si>
  <si>
    <t>3b</t>
  </si>
  <si>
    <t>Net expenditure for the year</t>
  </si>
  <si>
    <t>Other comprehensive net expenditure</t>
  </si>
  <si>
    <t>Right of use asset impairment</t>
  </si>
  <si>
    <t>Comprehensive net expenditure for the year</t>
  </si>
  <si>
    <r>
      <t xml:space="preserve">Page </t>
    </r>
    <r>
      <rPr>
        <sz val="12"/>
        <rFont val="Arial"/>
        <family val="2"/>
      </rPr>
      <t>101</t>
    </r>
    <r>
      <rPr>
        <sz val="12"/>
        <color rgb="FF000000"/>
        <rFont val="Arial"/>
        <family val="2"/>
      </rPr>
      <t>. Statement of financial position</t>
    </r>
  </si>
  <si>
    <t>31 March 2024
£'000</t>
  </si>
  <si>
    <t>31 March 2023
£'000</t>
  </si>
  <si>
    <t>Non-current assets</t>
  </si>
  <si>
    <t>Property, plant and equipment</t>
  </si>
  <si>
    <t>5, 10</t>
  </si>
  <si>
    <t>Intangible assets</t>
  </si>
  <si>
    <t>Prepayments greater than one year</t>
  </si>
  <si>
    <t>Total non-current assets</t>
  </si>
  <si>
    <t>Trade and other receivables</t>
  </si>
  <si>
    <t>Cash and cash equivalents</t>
  </si>
  <si>
    <t>Total current assets</t>
  </si>
  <si>
    <t>Total assets</t>
  </si>
  <si>
    <t>Trade and other payables</t>
  </si>
  <si>
    <t>Other liabiities</t>
  </si>
  <si>
    <t>Provisions</t>
  </si>
  <si>
    <t>Total current liabilities</t>
  </si>
  <si>
    <t>Other liabilities</t>
  </si>
  <si>
    <t>Total non-current liabilities</t>
  </si>
  <si>
    <t>Assets less liabilities</t>
  </si>
  <si>
    <t>General fund</t>
  </si>
  <si>
    <t>Total taxpayers’ equity</t>
  </si>
  <si>
    <r>
      <t xml:space="preserve">Page </t>
    </r>
    <r>
      <rPr>
        <sz val="12"/>
        <rFont val="Arial"/>
        <family val="2"/>
      </rPr>
      <t>102</t>
    </r>
    <r>
      <rPr>
        <sz val="12"/>
        <color theme="1"/>
        <rFont val="Arial"/>
        <family val="2"/>
      </rPr>
      <t>. Statement of cash flows</t>
    </r>
  </si>
  <si>
    <t>Cash flows from operating activities</t>
  </si>
  <si>
    <t>Net operating expenditure</t>
  </si>
  <si>
    <t>Adjustments for non-cash transactions</t>
  </si>
  <si>
    <t>3b, 4</t>
  </si>
  <si>
    <t>(Increase)/Decrease in trade and other receivables</t>
  </si>
  <si>
    <t>Less movement in bad debt provision</t>
  </si>
  <si>
    <t>Increase/(Decrease) in trade payables</t>
  </si>
  <si>
    <t>Less movements in payables relating to items not passing through the SOCNE</t>
  </si>
  <si>
    <t>5, 6</t>
  </si>
  <si>
    <t>Use of provisions</t>
  </si>
  <si>
    <t>Interest paid</t>
  </si>
  <si>
    <t>Net cash outflow from operating activities</t>
  </si>
  <si>
    <t>Cash flows from investing activities</t>
  </si>
  <si>
    <t>Purchase of property, plant and equipment</t>
  </si>
  <si>
    <t>Purchase of intangible assets</t>
  </si>
  <si>
    <t>Sale of property, plant and equipment</t>
  </si>
  <si>
    <t>Net cash outflow from investing activities</t>
  </si>
  <si>
    <t>Cash flows from financing activities</t>
  </si>
  <si>
    <t>Funding from the Ministry of Housing, Communities and Local Government</t>
  </si>
  <si>
    <t>Payments to right-of-use buildings lease</t>
  </si>
  <si>
    <t>Net cashflow from financing activities</t>
  </si>
  <si>
    <t xml:space="preserve">Net (decrease)/increase in cash and cash equivalents in the period </t>
  </si>
  <si>
    <t>Cash and cash equivalents at the beginning of the period</t>
  </si>
  <si>
    <t>Cash and cash equivalents at the end of the period</t>
  </si>
  <si>
    <r>
      <t xml:space="preserve">Page </t>
    </r>
    <r>
      <rPr>
        <sz val="12"/>
        <rFont val="Arial"/>
        <family val="2"/>
      </rPr>
      <t>103</t>
    </r>
    <r>
      <rPr>
        <sz val="12"/>
        <color theme="1"/>
        <rFont val="Arial"/>
        <family val="2"/>
      </rPr>
      <t>. Statement of changes in taxpayers’ equity</t>
    </r>
  </si>
  <si>
    <t>General fund
£'000</t>
  </si>
  <si>
    <t>Balance at 31 March 2022</t>
  </si>
  <si>
    <t>Changes in Taxpayers’ Equity for 2022/23</t>
  </si>
  <si>
    <t>Total comprehensive expenditure</t>
  </si>
  <si>
    <t>Non-cash charges – auditor’s remuneration</t>
  </si>
  <si>
    <t>Notional charges</t>
  </si>
  <si>
    <t>Funding from Ministry of Housing, Communities and Local Government</t>
  </si>
  <si>
    <t>Balance at 31 March 2023</t>
  </si>
  <si>
    <t>Changes in Taxpayers’ Equity for 2023/24</t>
  </si>
  <si>
    <t>Balance at 31 March 2024</t>
  </si>
  <si>
    <r>
      <t xml:space="preserve">Page </t>
    </r>
    <r>
      <rPr>
        <sz val="12"/>
        <rFont val="Arial"/>
        <family val="2"/>
      </rPr>
      <t>106</t>
    </r>
    <r>
      <rPr>
        <sz val="12"/>
        <color theme="1"/>
        <rFont val="Arial"/>
        <family val="2"/>
      </rPr>
      <t>. Note 1.1.p</t>
    </r>
  </si>
  <si>
    <t>Change published</t>
  </si>
  <si>
    <t>Published by IASB</t>
  </si>
  <si>
    <t>Financial year for which the change first applies</t>
  </si>
  <si>
    <t>IFRS 17 Insurance Contracts</t>
  </si>
  <si>
    <t>May 2017</t>
  </si>
  <si>
    <t>Implementation is not expected before 2025/26</t>
  </si>
  <si>
    <t>IFRS 18 Presentation and Disclosure in Financial Instruments</t>
  </si>
  <si>
    <t>December 2019</t>
  </si>
  <si>
    <t>Implementation is not expected before 2027/28</t>
  </si>
  <si>
    <r>
      <t>Page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108</t>
    </r>
    <r>
      <rPr>
        <sz val="12"/>
        <color theme="1"/>
        <rFont val="Arial"/>
        <family val="2"/>
      </rPr>
      <t>. Note 2. Statement of operating costs by segment</t>
    </r>
  </si>
  <si>
    <t>£'000</t>
  </si>
  <si>
    <t>Planning appeals</t>
  </si>
  <si>
    <t xml:space="preserve">National Infrastructure </t>
  </si>
  <si>
    <t xml:space="preserve">Enforcement appeals </t>
  </si>
  <si>
    <t>Rights of Way</t>
  </si>
  <si>
    <t>Compulsory Purchase Orders</t>
  </si>
  <si>
    <t xml:space="preserve">Other Major Specialist Casework </t>
  </si>
  <si>
    <t xml:space="preserve">Other </t>
  </si>
  <si>
    <r>
      <t xml:space="preserve">Page </t>
    </r>
    <r>
      <rPr>
        <sz val="12"/>
        <rFont val="Arial"/>
        <family val="2"/>
      </rPr>
      <t>109</t>
    </r>
    <r>
      <rPr>
        <sz val="12"/>
        <color theme="1"/>
        <rFont val="Arial"/>
        <family val="2"/>
      </rPr>
      <t>. Note 3a. staff costs</t>
    </r>
  </si>
  <si>
    <r>
      <t xml:space="preserve">Page </t>
    </r>
    <r>
      <rPr>
        <sz val="12"/>
        <rFont val="Arial"/>
        <family val="2"/>
      </rPr>
      <t>110</t>
    </r>
    <r>
      <rPr>
        <sz val="12"/>
        <color theme="1"/>
        <rFont val="Arial"/>
        <family val="2"/>
      </rPr>
      <t>. Note 3b. Other Administrative costs</t>
    </r>
  </si>
  <si>
    <t>Rentals:</t>
  </si>
  <si>
    <t>Hire of plant and machinery</t>
  </si>
  <si>
    <t>Other payments formerly classified as operating leases under IAS 17 (note 1.1e)</t>
  </si>
  <si>
    <t>Interest charges</t>
  </si>
  <si>
    <t>Non-cash items:</t>
  </si>
  <si>
    <t xml:space="preserve">Depreciation </t>
  </si>
  <si>
    <t>Amortisation</t>
  </si>
  <si>
    <t>Right of Use asset impairment</t>
  </si>
  <si>
    <t>Provision for doubtful debt</t>
  </si>
  <si>
    <t>Loss on disposal of asset</t>
  </si>
  <si>
    <t>Auditor’s remuneration</t>
  </si>
  <si>
    <t>Ministry of Housing, Communities and Local Government recharges</t>
  </si>
  <si>
    <t>Apprenticeship Levy Training Services</t>
  </si>
  <si>
    <t>In-year increase in provision</t>
  </si>
  <si>
    <t>Other expenditure:</t>
  </si>
  <si>
    <t>Planning Appeals Decision Services</t>
  </si>
  <si>
    <t>Travel, subsistence and hospitality</t>
  </si>
  <si>
    <t xml:space="preserve">Accommodation costs </t>
  </si>
  <si>
    <t xml:space="preserve">Legal and professional services </t>
  </si>
  <si>
    <t>Support Services</t>
  </si>
  <si>
    <t>Information Technology</t>
  </si>
  <si>
    <t>Ex gratia costs</t>
  </si>
  <si>
    <t>Adverse costs</t>
  </si>
  <si>
    <t>Bad debts and write offs</t>
  </si>
  <si>
    <t>Telecoms</t>
  </si>
  <si>
    <t>Training and conferences</t>
  </si>
  <si>
    <t>Postal services</t>
  </si>
  <si>
    <t>Office supplies</t>
  </si>
  <si>
    <t>Other administration costs</t>
  </si>
  <si>
    <t>Total administrative costs</t>
  </si>
  <si>
    <r>
      <t xml:space="preserve">Page </t>
    </r>
    <r>
      <rPr>
        <sz val="12"/>
        <rFont val="Arial"/>
        <family val="2"/>
      </rPr>
      <t>111</t>
    </r>
    <r>
      <rPr>
        <sz val="12"/>
        <color rgb="FF000000"/>
        <rFont val="Arial"/>
        <family val="2"/>
      </rPr>
      <t>. Note 4. Operating income</t>
    </r>
  </si>
  <si>
    <t>Fees and charges</t>
  </si>
  <si>
    <t>National Infrastructure</t>
  </si>
  <si>
    <t>Other Major specialist casework</t>
  </si>
  <si>
    <t>Total Fees and charges</t>
  </si>
  <si>
    <t>Recovery of adverse costs</t>
  </si>
  <si>
    <t>Other</t>
  </si>
  <si>
    <t>Total Miscellaneous income</t>
  </si>
  <si>
    <t>Total Miscellaneous notional income</t>
  </si>
  <si>
    <t>Total Operating income</t>
  </si>
  <si>
    <r>
      <t xml:space="preserve">Page </t>
    </r>
    <r>
      <rPr>
        <sz val="12"/>
        <rFont val="Arial"/>
        <family val="2"/>
      </rPr>
      <t>111</t>
    </r>
    <r>
      <rPr>
        <sz val="12"/>
        <color theme="1"/>
        <rFont val="Arial"/>
        <family val="2"/>
      </rPr>
      <t>. Note 5. Property, plant and equipment</t>
    </r>
  </si>
  <si>
    <t>Information Technology
£’000</t>
  </si>
  <si>
    <t>Right of use asset
£’000</t>
  </si>
  <si>
    <t>Total
£’000</t>
  </si>
  <si>
    <t>Cost or valuation</t>
  </si>
  <si>
    <t>At 1 April 2023</t>
  </si>
  <si>
    <t>Additions</t>
  </si>
  <si>
    <t>Disposals</t>
  </si>
  <si>
    <t>Revaluation</t>
  </si>
  <si>
    <t>Impairment</t>
  </si>
  <si>
    <t>At 31 March 2024</t>
  </si>
  <si>
    <t>Depreciation</t>
  </si>
  <si>
    <t>Charged in year</t>
  </si>
  <si>
    <t>Net book value at 31 March 2024</t>
  </si>
  <si>
    <t>Net book value at 31 March 2023</t>
  </si>
  <si>
    <t>Asset financing</t>
  </si>
  <si>
    <t>Owned at 31 March 2024</t>
  </si>
  <si>
    <t>Right of use asset at 31 March 2024</t>
  </si>
  <si>
    <t>At 1 April 2022</t>
  </si>
  <si>
    <t>Change of accounting policy (1.1e, 11)</t>
  </si>
  <si>
    <t>At 31 March 2023</t>
  </si>
  <si>
    <t>Net book value at 31 March 2022</t>
  </si>
  <si>
    <t>Owned at 31 March 2023</t>
  </si>
  <si>
    <t>Right of use asset at 31 March 2023</t>
  </si>
  <si>
    <r>
      <t xml:space="preserve">Page </t>
    </r>
    <r>
      <rPr>
        <sz val="12"/>
        <rFont val="Arial"/>
        <family val="2"/>
      </rPr>
      <t>113</t>
    </r>
    <r>
      <rPr>
        <sz val="12"/>
        <color rgb="FF000000"/>
        <rFont val="Arial"/>
        <family val="2"/>
      </rPr>
      <t>. Note 6. Intangible assets</t>
    </r>
  </si>
  <si>
    <t xml:space="preserve">Internally Generated </t>
  </si>
  <si>
    <t>Asset under construction
£’000</t>
  </si>
  <si>
    <t>In operation
£’000</t>
  </si>
  <si>
    <t>Reclassifications</t>
  </si>
  <si>
    <t>Page 114. - 1. Note 7. Trade receivables and other current assets</t>
  </si>
  <si>
    <t>Amounts falling due within one year</t>
  </si>
  <si>
    <t>Trade receivables</t>
  </si>
  <si>
    <t>Other receivables - VAT</t>
  </si>
  <si>
    <t>Other receivables - Other</t>
  </si>
  <si>
    <t>Doubtful Debt provision</t>
  </si>
  <si>
    <t>Prepayments and accrued income</t>
  </si>
  <si>
    <t>Prepayments falling due after one year</t>
  </si>
  <si>
    <r>
      <t xml:space="preserve">Page </t>
    </r>
    <r>
      <rPr>
        <sz val="12"/>
        <rFont val="Arial"/>
        <family val="2"/>
      </rPr>
      <t>114 - 2</t>
    </r>
    <r>
      <rPr>
        <sz val="12"/>
        <color rgb="FF000000"/>
        <rFont val="Arial"/>
        <family val="2"/>
      </rPr>
      <t>. Note 8. Cash and Cash equivalents</t>
    </r>
  </si>
  <si>
    <t>Balance at 1 April</t>
  </si>
  <si>
    <t>Net change in cash and cash equivalent balances</t>
  </si>
  <si>
    <t>Balance at 31 March</t>
  </si>
  <si>
    <t>All cash balances are held in the Government Banking Service.</t>
  </si>
  <si>
    <r>
      <t xml:space="preserve">Page </t>
    </r>
    <r>
      <rPr>
        <sz val="12"/>
        <rFont val="Arial"/>
        <family val="2"/>
      </rPr>
      <t>115</t>
    </r>
    <r>
      <rPr>
        <sz val="12"/>
        <color rgb="FF000000"/>
        <rFont val="Arial"/>
        <family val="2"/>
      </rPr>
      <t>. Note 9. Trade payables and other current liabilities</t>
    </r>
  </si>
  <si>
    <t>Trade payables</t>
  </si>
  <si>
    <t>Other payables - VAT, taxation and social security</t>
  </si>
  <si>
    <t>Other payables - including payroll deductions</t>
  </si>
  <si>
    <t>Accruals and deferred income</t>
  </si>
  <si>
    <t>Total payables at 31 March</t>
  </si>
  <si>
    <t>Page 117. Note 12. Other financial commitments</t>
  </si>
  <si>
    <t>Not later than one year</t>
  </si>
  <si>
    <t>Later than one year and not more than five years</t>
  </si>
  <si>
    <t>Capital commitments</t>
  </si>
  <si>
    <r>
      <t xml:space="preserve">Page </t>
    </r>
    <r>
      <rPr>
        <sz val="12"/>
        <rFont val="Arial"/>
        <family val="2"/>
      </rPr>
      <t>117</t>
    </r>
    <r>
      <rPr>
        <sz val="12"/>
        <color rgb="FF000000"/>
        <rFont val="Arial"/>
        <family val="2"/>
      </rPr>
      <t>. Note 13</t>
    </r>
    <r>
      <rPr>
        <strike/>
        <sz val="12"/>
        <color rgb="FF000000"/>
        <rFont val="Arial"/>
        <family val="2"/>
      </rPr>
      <t>.</t>
    </r>
    <r>
      <rPr>
        <sz val="12"/>
        <color rgb="FF000000"/>
        <rFont val="Arial"/>
        <family val="2"/>
      </rPr>
      <t xml:space="preserve"> Provisions</t>
    </r>
  </si>
  <si>
    <t>Ex gratia
£’000</t>
  </si>
  <si>
    <t>Adverse costs
£’000</t>
  </si>
  <si>
    <t>Balance at 1 April 2023</t>
  </si>
  <si>
    <t>Provided in the year</t>
  </si>
  <si>
    <t>Utilised in the year</t>
  </si>
  <si>
    <t>Written back in the year</t>
  </si>
  <si>
    <t>Balance at 1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</si>
</sst>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0.0%"/>
    <numFmt numFmtId="166" formatCode="_-* #,##0_-;\-* #,##0_-;_-* &quot;-&quot;??_-;_-@_-"/>
    <numFmt numFmtId="167" formatCode="#,##0;\-&quot;£&quot;#,##0"/>
    <numFmt numFmtId="168" formatCode="_-&quot;£&quot;* #,##0_-;\-&quot;£&quot;* #,##0_-;_-&quot;£&quot;* &quot;-&quot;??_-;_-@_-"/>
    <numFmt numFmtId="169" formatCode="&quot;£&quot;#,##0"/>
    <numFmt numFmtId="170" formatCode="0.0"/>
    <numFmt numFmtId="171" formatCode="_-* #,##0_-;\(#,##0\)_-;_-* &quot;-&quot;??_-;_-@_-"/>
    <numFmt numFmtId="172" formatCode="0_ ;\(0\)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color rgb="FFFFFFFF"/>
      <name val="Arial"/>
      <family val="2"/>
    </font>
    <font>
      <b/>
      <sz val="12"/>
      <color rgb="FFFF0000"/>
      <name val="Arial"/>
      <family val="2"/>
    </font>
    <font>
      <sz val="12"/>
      <color rgb="FFFFFFFF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1"/>
    </font>
    <font>
      <sz val="11"/>
      <color theme="0"/>
      <name val="Calibri"/>
      <family val="2"/>
      <scheme val="minor"/>
    </font>
    <font>
      <strike/>
      <sz val="12"/>
      <color rgb="FF000000"/>
      <name val="Arial"/>
      <family val="2"/>
    </font>
    <font>
      <b/>
      <sz val="11"/>
      <color theme="5" tint="-0.499984740745262"/>
      <name val="Calibri"/>
      <family val="2"/>
      <scheme val="minor"/>
    </font>
    <font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3" fillId="0" borderId="0"/>
    <xf numFmtId="0" fontId="26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247">
    <xf numFmtId="0" fontId="0" fillId="0" borderId="0" xfId="0"/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2" xfId="0" quotePrefix="1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6" xfId="0" quotePrefix="1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/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1" fillId="0" borderId="0" xfId="0" applyFont="1"/>
    <xf numFmtId="0" fontId="8" fillId="0" borderId="10" xfId="0" applyFont="1" applyBorder="1"/>
    <xf numFmtId="0" fontId="8" fillId="0" borderId="10" xfId="0" applyFont="1" applyBorder="1" applyAlignment="1">
      <alignment vertical="center"/>
    </xf>
    <xf numFmtId="0" fontId="18" fillId="0" borderId="0" xfId="0" applyFont="1"/>
    <xf numFmtId="0" fontId="17" fillId="4" borderId="10" xfId="0" applyFont="1" applyFill="1" applyBorder="1" applyAlignment="1">
      <alignment horizontal="center" vertical="top" wrapText="1"/>
    </xf>
    <xf numFmtId="0" fontId="19" fillId="0" borderId="0" xfId="0" applyFont="1"/>
    <xf numFmtId="0" fontId="0" fillId="0" borderId="10" xfId="0" applyBorder="1"/>
    <xf numFmtId="3" fontId="8" fillId="0" borderId="10" xfId="1" applyNumberFormat="1" applyFont="1" applyBorder="1" applyAlignment="1">
      <alignment horizontal="right"/>
    </xf>
    <xf numFmtId="3" fontId="8" fillId="0" borderId="10" xfId="0" applyNumberFormat="1" applyFont="1" applyBorder="1"/>
    <xf numFmtId="0" fontId="8" fillId="0" borderId="13" xfId="0" applyFont="1" applyBorder="1" applyAlignment="1">
      <alignment vertical="center"/>
    </xf>
    <xf numFmtId="0" fontId="15" fillId="0" borderId="10" xfId="0" applyFont="1" applyBorder="1" applyAlignment="1">
      <alignment vertical="top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64" fontId="13" fillId="0" borderId="10" xfId="0" applyNumberFormat="1" applyFont="1" applyBorder="1" applyAlignment="1">
      <alignment horizontal="right" vertical="center" wrapText="1"/>
    </xf>
    <xf numFmtId="0" fontId="8" fillId="5" borderId="0" xfId="0" applyFont="1" applyFill="1" applyAlignment="1">
      <alignment vertical="top"/>
    </xf>
    <xf numFmtId="0" fontId="14" fillId="0" borderId="10" xfId="0" applyFont="1" applyBorder="1" applyAlignment="1">
      <alignment vertical="top"/>
    </xf>
    <xf numFmtId="0" fontId="24" fillId="0" borderId="0" xfId="0" applyFont="1"/>
    <xf numFmtId="0" fontId="22" fillId="0" borderId="0" xfId="0" applyFont="1"/>
    <xf numFmtId="0" fontId="8" fillId="0" borderId="10" xfId="0" applyFont="1" applyBorder="1" applyAlignment="1">
      <alignment wrapTex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0" xfId="0" quotePrefix="1" applyFont="1" applyBorder="1" applyAlignment="1">
      <alignment horizontal="right" vertical="center" wrapText="1"/>
    </xf>
    <xf numFmtId="8" fontId="8" fillId="0" borderId="10" xfId="0" applyNumberFormat="1" applyFont="1" applyBorder="1" applyAlignment="1">
      <alignment horizontal="left" vertical="center" wrapText="1"/>
    </xf>
    <xf numFmtId="9" fontId="8" fillId="0" borderId="10" xfId="0" applyNumberFormat="1" applyFont="1" applyBorder="1" applyAlignment="1">
      <alignment horizontal="left" vertical="center" wrapText="1"/>
    </xf>
    <xf numFmtId="1" fontId="8" fillId="0" borderId="10" xfId="0" applyNumberFormat="1" applyFont="1" applyBorder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46" fontId="8" fillId="0" borderId="10" xfId="0" quotePrefix="1" applyNumberFormat="1" applyFont="1" applyBorder="1" applyAlignment="1">
      <alignment vertical="center" wrapText="1"/>
    </xf>
    <xf numFmtId="46" fontId="8" fillId="0" borderId="10" xfId="0" quotePrefix="1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1" fillId="0" borderId="0" xfId="0" quotePrefix="1" applyFont="1" applyAlignment="1">
      <alignment horizontal="right"/>
    </xf>
    <xf numFmtId="0" fontId="25" fillId="0" borderId="0" xfId="0" applyFont="1"/>
    <xf numFmtId="14" fontId="0" fillId="0" borderId="0" xfId="0" applyNumberFormat="1"/>
    <xf numFmtId="0" fontId="14" fillId="0" borderId="10" xfId="0" applyFont="1" applyBorder="1" applyAlignment="1">
      <alignment vertical="center"/>
    </xf>
    <xf numFmtId="10" fontId="14" fillId="0" borderId="10" xfId="0" applyNumberFormat="1" applyFont="1" applyBorder="1"/>
    <xf numFmtId="0" fontId="14" fillId="0" borderId="10" xfId="0" applyFont="1" applyBorder="1"/>
    <xf numFmtId="0" fontId="26" fillId="0" borderId="0" xfId="5" applyFill="1" applyBorder="1" applyAlignment="1"/>
    <xf numFmtId="0" fontId="14" fillId="0" borderId="11" xfId="0" applyFont="1" applyBorder="1"/>
    <xf numFmtId="10" fontId="14" fillId="0" borderId="11" xfId="0" applyNumberFormat="1" applyFont="1" applyBorder="1"/>
    <xf numFmtId="0" fontId="14" fillId="0" borderId="15" xfId="0" applyFont="1" applyBorder="1"/>
    <xf numFmtId="0" fontId="14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166" fontId="8" fillId="0" borderId="10" xfId="1" applyNumberFormat="1" applyFont="1" applyFill="1" applyBorder="1" applyAlignment="1">
      <alignment vertical="center" wrapText="1"/>
    </xf>
    <xf numFmtId="166" fontId="13" fillId="0" borderId="10" xfId="1" applyNumberFormat="1" applyFont="1" applyFill="1" applyBorder="1" applyAlignment="1">
      <alignment vertical="center" wrapText="1"/>
    </xf>
    <xf numFmtId="166" fontId="8" fillId="0" borderId="10" xfId="1" applyNumberFormat="1" applyFont="1" applyFill="1" applyBorder="1" applyAlignment="1">
      <alignment horizontal="left" vertical="center"/>
    </xf>
    <xf numFmtId="0" fontId="17" fillId="0" borderId="0" xfId="0" applyFont="1" applyAlignment="1">
      <alignment vertical="center" wrapText="1"/>
    </xf>
    <xf numFmtId="169" fontId="8" fillId="0" borderId="10" xfId="0" quotePrefix="1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164" fontId="8" fillId="0" borderId="10" xfId="0" applyNumberFormat="1" applyFont="1" applyBorder="1" applyAlignment="1">
      <alignment vertical="center" wrapText="1"/>
    </xf>
    <xf numFmtId="164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0" fontId="17" fillId="0" borderId="10" xfId="0" applyFont="1" applyBorder="1" applyAlignment="1">
      <alignment horizontal="right" vertical="center" wrapText="1"/>
    </xf>
    <xf numFmtId="0" fontId="14" fillId="0" borderId="9" xfId="0" applyFont="1" applyBorder="1" applyAlignment="1">
      <alignment vertical="center"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1" applyNumberFormat="1" applyFont="1" applyFill="1" applyBorder="1"/>
    <xf numFmtId="164" fontId="8" fillId="0" borderId="10" xfId="1" quotePrefix="1" applyNumberFormat="1" applyFont="1" applyFill="1" applyBorder="1" applyAlignment="1">
      <alignment horizontal="right"/>
    </xf>
    <xf numFmtId="164" fontId="13" fillId="0" borderId="10" xfId="1" applyNumberFormat="1" applyFont="1" applyFill="1" applyBorder="1"/>
    <xf numFmtId="166" fontId="8" fillId="0" borderId="10" xfId="1" applyNumberFormat="1" applyFont="1" applyFill="1" applyBorder="1"/>
    <xf numFmtId="164" fontId="8" fillId="0" borderId="10" xfId="1" applyNumberFormat="1" applyFont="1" applyFill="1" applyBorder="1" applyAlignment="1">
      <alignment horizontal="right"/>
    </xf>
    <xf numFmtId="164" fontId="13" fillId="0" borderId="10" xfId="1" applyNumberFormat="1" applyFont="1" applyFill="1" applyBorder="1" applyAlignment="1">
      <alignment horizontal="right"/>
    </xf>
    <xf numFmtId="164" fontId="13" fillId="0" borderId="10" xfId="1" quotePrefix="1" applyNumberFormat="1" applyFont="1" applyFill="1" applyBorder="1" applyAlignment="1">
      <alignment horizontal="right"/>
    </xf>
    <xf numFmtId="0" fontId="17" fillId="0" borderId="10" xfId="0" applyFont="1" applyBorder="1" applyAlignment="1">
      <alignment vertical="center"/>
    </xf>
    <xf numFmtId="164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/>
    <xf numFmtId="164" fontId="17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justify" vertical="center"/>
    </xf>
    <xf numFmtId="164" fontId="24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justify" vertical="center" wrapText="1"/>
    </xf>
    <xf numFmtId="164" fontId="24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/>
    </xf>
    <xf numFmtId="164" fontId="17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4" fontId="0" fillId="0" borderId="10" xfId="0" applyNumberFormat="1" applyBorder="1"/>
    <xf numFmtId="164" fontId="0" fillId="0" borderId="10" xfId="0" quotePrefix="1" applyNumberFormat="1" applyBorder="1" applyAlignment="1">
      <alignment horizontal="right"/>
    </xf>
    <xf numFmtId="164" fontId="1" fillId="0" borderId="10" xfId="0" applyNumberFormat="1" applyFont="1" applyBorder="1"/>
    <xf numFmtId="164" fontId="1" fillId="0" borderId="10" xfId="0" quotePrefix="1" applyNumberFormat="1" applyFont="1" applyBorder="1" applyAlignment="1">
      <alignment horizontal="right"/>
    </xf>
    <xf numFmtId="10" fontId="8" fillId="0" borderId="10" xfId="2" applyNumberFormat="1" applyFont="1" applyFill="1" applyBorder="1"/>
    <xf numFmtId="10" fontId="8" fillId="0" borderId="10" xfId="2" applyNumberFormat="1" applyFont="1" applyFill="1" applyBorder="1" applyAlignment="1">
      <alignment vertical="center"/>
    </xf>
    <xf numFmtId="165" fontId="8" fillId="0" borderId="10" xfId="2" applyNumberFormat="1" applyFont="1" applyFill="1" applyBorder="1"/>
    <xf numFmtId="9" fontId="8" fillId="0" borderId="10" xfId="2" applyFont="1" applyFill="1" applyBorder="1"/>
    <xf numFmtId="1" fontId="14" fillId="0" borderId="15" xfId="0" applyNumberFormat="1" applyFont="1" applyBorder="1"/>
    <xf numFmtId="0" fontId="17" fillId="0" borderId="15" xfId="0" applyFont="1" applyBorder="1" applyAlignment="1">
      <alignment wrapText="1"/>
    </xf>
    <xf numFmtId="1" fontId="8" fillId="0" borderId="10" xfId="0" applyNumberFormat="1" applyFont="1" applyBorder="1" applyAlignment="1">
      <alignment wrapText="1"/>
    </xf>
    <xf numFmtId="0" fontId="8" fillId="6" borderId="0" xfId="0" applyFont="1" applyFill="1" applyAlignment="1">
      <alignment vertical="top"/>
    </xf>
    <xf numFmtId="0" fontId="17" fillId="0" borderId="10" xfId="0" applyFont="1" applyBorder="1" applyAlignment="1">
      <alignment horizontal="center" vertical="top" wrapText="1"/>
    </xf>
    <xf numFmtId="167" fontId="1" fillId="0" borderId="0" xfId="0" applyNumberFormat="1" applyFont="1"/>
    <xf numFmtId="0" fontId="27" fillId="0" borderId="0" xfId="0" applyFont="1" applyAlignment="1">
      <alignment wrapText="1"/>
    </xf>
    <xf numFmtId="171" fontId="8" fillId="0" borderId="10" xfId="1" applyNumberFormat="1" applyFont="1" applyFill="1" applyBorder="1"/>
    <xf numFmtId="0" fontId="17" fillId="0" borderId="0" xfId="0" applyFont="1" applyAlignment="1">
      <alignment horizontal="left" vertical="center" wrapText="1"/>
    </xf>
    <xf numFmtId="171" fontId="13" fillId="0" borderId="10" xfId="1" applyNumberFormat="1" applyFont="1" applyFill="1" applyBorder="1"/>
    <xf numFmtId="164" fontId="16" fillId="0" borderId="10" xfId="0" applyNumberFormat="1" applyFont="1" applyBorder="1" applyAlignment="1">
      <alignment vertical="center" wrapText="1"/>
    </xf>
    <xf numFmtId="164" fontId="16" fillId="0" borderId="10" xfId="0" applyNumberFormat="1" applyFont="1" applyBorder="1" applyAlignment="1">
      <alignment horizontal="right" vertical="center" wrapText="1"/>
    </xf>
    <xf numFmtId="46" fontId="8" fillId="0" borderId="0" xfId="0" quotePrefix="1" applyNumberFormat="1" applyFont="1" applyAlignment="1">
      <alignment vertical="center"/>
    </xf>
    <xf numFmtId="170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 indent="5"/>
    </xf>
    <xf numFmtId="9" fontId="8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vertical="top" wrapText="1"/>
    </xf>
    <xf numFmtId="164" fontId="8" fillId="0" borderId="10" xfId="0" applyNumberFormat="1" applyFont="1" applyBorder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26" fillId="0" borderId="0" xfId="5"/>
    <xf numFmtId="0" fontId="28" fillId="7" borderId="0" xfId="6"/>
    <xf numFmtId="9" fontId="14" fillId="0" borderId="10" xfId="0" applyNumberFormat="1" applyFont="1" applyBorder="1"/>
    <xf numFmtId="1" fontId="17" fillId="0" borderId="15" xfId="0" applyNumberFormat="1" applyFont="1" applyBorder="1"/>
    <xf numFmtId="0" fontId="15" fillId="0" borderId="10" xfId="0" applyFont="1" applyBorder="1"/>
    <xf numFmtId="164" fontId="15" fillId="0" borderId="10" xfId="0" quotePrefix="1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164" fontId="15" fillId="0" borderId="10" xfId="0" quotePrefix="1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14" fillId="0" borderId="10" xfId="0" applyNumberFormat="1" applyFont="1" applyBorder="1"/>
    <xf numFmtId="1" fontId="14" fillId="0" borderId="10" xfId="0" applyNumberFormat="1" applyFont="1" applyBorder="1"/>
    <xf numFmtId="0" fontId="14" fillId="0" borderId="0" xfId="0" applyFont="1"/>
    <xf numFmtId="1" fontId="17" fillId="0" borderId="15" xfId="0" applyNumberFormat="1" applyFont="1" applyBorder="1" applyAlignment="1">
      <alignment wrapText="1"/>
    </xf>
    <xf numFmtId="46" fontId="8" fillId="0" borderId="0" xfId="0" quotePrefix="1" applyNumberFormat="1" applyFont="1" applyAlignment="1">
      <alignment horizontal="center" vertical="center"/>
    </xf>
    <xf numFmtId="1" fontId="0" fillId="0" borderId="0" xfId="0" applyNumberFormat="1"/>
    <xf numFmtId="0" fontId="30" fillId="0" borderId="0" xfId="0" applyFont="1"/>
    <xf numFmtId="0" fontId="0" fillId="0" borderId="0" xfId="0" applyAlignment="1">
      <alignment horizontal="center" vertical="top"/>
    </xf>
    <xf numFmtId="166" fontId="0" fillId="0" borderId="0" xfId="1" applyNumberFormat="1" applyFont="1" applyFill="1" applyBorder="1"/>
    <xf numFmtId="166" fontId="1" fillId="0" borderId="0" xfId="1" applyNumberFormat="1" applyFont="1" applyFill="1" applyBorder="1"/>
    <xf numFmtId="0" fontId="8" fillId="0" borderId="17" xfId="0" applyFont="1" applyBorder="1" applyAlignment="1">
      <alignment vertical="center" wrapText="1"/>
    </xf>
    <xf numFmtId="17" fontId="8" fillId="0" borderId="17" xfId="0" quotePrefix="1" applyNumberFormat="1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164" fontId="17" fillId="0" borderId="10" xfId="0" quotePrefix="1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quotePrefix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vertical="center" wrapText="1"/>
    </xf>
    <xf numFmtId="3" fontId="8" fillId="0" borderId="10" xfId="1" applyNumberFormat="1" applyFont="1" applyFill="1" applyBorder="1"/>
    <xf numFmtId="3" fontId="8" fillId="0" borderId="10" xfId="1" applyNumberFormat="1" applyFont="1" applyFill="1" applyBorder="1" applyAlignment="1">
      <alignment horizontal="right"/>
    </xf>
    <xf numFmtId="3" fontId="13" fillId="0" borderId="10" xfId="1" applyNumberFormat="1" applyFont="1" applyFill="1" applyBorder="1"/>
    <xf numFmtId="3" fontId="13" fillId="0" borderId="10" xfId="1" applyNumberFormat="1" applyFont="1" applyFill="1" applyBorder="1" applyAlignment="1">
      <alignment horizontal="right"/>
    </xf>
    <xf numFmtId="164" fontId="1" fillId="0" borderId="0" xfId="0" applyNumberFormat="1" applyFont="1"/>
    <xf numFmtId="9" fontId="17" fillId="0" borderId="10" xfId="2" applyFont="1" applyFill="1" applyBorder="1" applyAlignment="1">
      <alignment horizontal="right" vertical="center" wrapText="1"/>
    </xf>
    <xf numFmtId="44" fontId="17" fillId="0" borderId="10" xfId="0" applyNumberFormat="1" applyFont="1" applyBorder="1" applyAlignment="1">
      <alignment horizontal="right" vertical="center" wrapText="1"/>
    </xf>
    <xf numFmtId="168" fontId="17" fillId="0" borderId="10" xfId="0" applyNumberFormat="1" applyFont="1" applyBorder="1" applyAlignment="1">
      <alignment horizontal="right" vertical="center" wrapText="1"/>
    </xf>
    <xf numFmtId="10" fontId="17" fillId="0" borderId="10" xfId="0" applyNumberFormat="1" applyFont="1" applyBorder="1" applyAlignment="1">
      <alignment horizontal="right" vertical="center" wrapText="1"/>
    </xf>
    <xf numFmtId="9" fontId="8" fillId="0" borderId="10" xfId="0" applyNumberFormat="1" applyFont="1" applyBorder="1" applyAlignment="1">
      <alignment vertical="center" wrapText="1"/>
    </xf>
    <xf numFmtId="6" fontId="8" fillId="0" borderId="10" xfId="0" applyNumberFormat="1" applyFont="1" applyBorder="1" applyAlignment="1">
      <alignment horizontal="right" vertical="center" wrapText="1"/>
    </xf>
    <xf numFmtId="164" fontId="17" fillId="0" borderId="10" xfId="0" quotePrefix="1" applyNumberFormat="1" applyFont="1" applyBorder="1" applyAlignment="1">
      <alignment horizontal="center" vertical="top" wrapText="1"/>
    </xf>
    <xf numFmtId="164" fontId="17" fillId="0" borderId="10" xfId="0" applyNumberFormat="1" applyFont="1" applyBorder="1" applyAlignment="1">
      <alignment vertical="top" wrapText="1"/>
    </xf>
    <xf numFmtId="0" fontId="17" fillId="0" borderId="10" xfId="0" quotePrefix="1" applyFont="1" applyBorder="1" applyAlignment="1">
      <alignment horizontal="center" vertical="top" wrapText="1"/>
    </xf>
    <xf numFmtId="164" fontId="17" fillId="5" borderId="10" xfId="0" quotePrefix="1" applyNumberFormat="1" applyFont="1" applyFill="1" applyBorder="1" applyAlignment="1">
      <alignment horizontal="center" vertical="top" wrapText="1"/>
    </xf>
    <xf numFmtId="171" fontId="8" fillId="0" borderId="10" xfId="1" applyNumberFormat="1" applyFont="1" applyFill="1" applyBorder="1" applyAlignment="1">
      <alignment horizontal="right"/>
    </xf>
    <xf numFmtId="171" fontId="8" fillId="0" borderId="10" xfId="1" quotePrefix="1" applyNumberFormat="1" applyFont="1" applyFill="1" applyBorder="1" applyAlignment="1">
      <alignment horizontal="right"/>
    </xf>
    <xf numFmtId="171" fontId="8" fillId="0" borderId="10" xfId="1" applyNumberFormat="1" applyFont="1" applyFill="1" applyBorder="1" applyAlignment="1"/>
    <xf numFmtId="171" fontId="13" fillId="0" borderId="10" xfId="1" applyNumberFormat="1" applyFont="1" applyFill="1" applyBorder="1" applyAlignment="1"/>
    <xf numFmtId="166" fontId="8" fillId="0" borderId="10" xfId="1" quotePrefix="1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8" fillId="0" borderId="10" xfId="0" quotePrefix="1" applyFont="1" applyBorder="1" applyAlignment="1">
      <alignment horizontal="center" vertical="top" wrapText="1"/>
    </xf>
    <xf numFmtId="164" fontId="8" fillId="0" borderId="10" xfId="0" quotePrefix="1" applyNumberFormat="1" applyFont="1" applyBorder="1" applyAlignment="1">
      <alignment horizontal="center" vertical="top" wrapText="1"/>
    </xf>
    <xf numFmtId="164" fontId="8" fillId="5" borderId="10" xfId="0" quotePrefix="1" applyNumberFormat="1" applyFont="1" applyFill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71" fontId="8" fillId="0" borderId="10" xfId="1" applyNumberFormat="1" applyFont="1" applyBorder="1" applyAlignment="1">
      <alignment horizontal="right"/>
    </xf>
    <xf numFmtId="171" fontId="8" fillId="0" borderId="10" xfId="1" applyNumberFormat="1" applyFont="1" applyBorder="1"/>
    <xf numFmtId="17" fontId="8" fillId="0" borderId="18" xfId="0" quotePrefix="1" applyNumberFormat="1" applyFont="1" applyBorder="1" applyAlignment="1">
      <alignment horizontal="center" vertical="center" wrapText="1"/>
    </xf>
    <xf numFmtId="0" fontId="0" fillId="4" borderId="0" xfId="0" applyFill="1"/>
    <xf numFmtId="3" fontId="17" fillId="0" borderId="10" xfId="0" applyNumberFormat="1" applyFont="1" applyBorder="1"/>
    <xf numFmtId="0" fontId="17" fillId="0" borderId="10" xfId="0" quotePrefix="1" applyFont="1" applyBorder="1"/>
    <xf numFmtId="9" fontId="17" fillId="0" borderId="10" xfId="0" applyNumberFormat="1" applyFont="1" applyBorder="1"/>
    <xf numFmtId="0" fontId="31" fillId="0" borderId="0" xfId="0" applyFont="1" applyAlignment="1">
      <alignment vertical="center"/>
    </xf>
    <xf numFmtId="1" fontId="17" fillId="0" borderId="10" xfId="0" applyNumberFormat="1" applyFont="1" applyBorder="1" applyAlignment="1">
      <alignment vertical="center"/>
    </xf>
    <xf numFmtId="1" fontId="17" fillId="0" borderId="11" xfId="0" applyNumberFormat="1" applyFont="1" applyBorder="1" applyAlignment="1">
      <alignment vertical="center"/>
    </xf>
    <xf numFmtId="1" fontId="17" fillId="0" borderId="11" xfId="0" applyNumberFormat="1" applyFont="1" applyBorder="1" applyAlignment="1">
      <alignment vertical="center" wrapText="1"/>
    </xf>
    <xf numFmtId="1" fontId="24" fillId="0" borderId="11" xfId="0" applyNumberFormat="1" applyFont="1" applyBorder="1" applyAlignment="1">
      <alignment vertical="center" wrapText="1"/>
    </xf>
    <xf numFmtId="3" fontId="0" fillId="0" borderId="0" xfId="0" applyNumberFormat="1"/>
    <xf numFmtId="166" fontId="0" fillId="0" borderId="0" xfId="0" applyNumberFormat="1"/>
    <xf numFmtId="171" fontId="0" fillId="0" borderId="0" xfId="0" applyNumberFormat="1"/>
    <xf numFmtId="164" fontId="8" fillId="0" borderId="10" xfId="0" quotePrefix="1" applyNumberFormat="1" applyFont="1" applyBorder="1" applyAlignment="1">
      <alignment horizontal="right" vertical="center" wrapText="1"/>
    </xf>
    <xf numFmtId="10" fontId="17" fillId="0" borderId="10" xfId="0" applyNumberFormat="1" applyFont="1" applyBorder="1"/>
    <xf numFmtId="10" fontId="17" fillId="0" borderId="10" xfId="0" applyNumberFormat="1" applyFont="1" applyBorder="1" applyAlignment="1">
      <alignment vertical="center"/>
    </xf>
    <xf numFmtId="164" fontId="13" fillId="0" borderId="7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0" fillId="0" borderId="7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2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164" fontId="12" fillId="3" borderId="3" xfId="0" applyNumberFormat="1" applyFont="1" applyFill="1" applyBorder="1" applyAlignment="1">
      <alignment vertical="center" wrapText="1"/>
    </xf>
    <xf numFmtId="164" fontId="12" fillId="3" borderId="4" xfId="0" applyNumberFormat="1" applyFont="1" applyFill="1" applyBorder="1" applyAlignment="1">
      <alignment vertical="center" wrapText="1"/>
    </xf>
    <xf numFmtId="164" fontId="12" fillId="3" borderId="5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8" fillId="0" borderId="14" xfId="0" quotePrefix="1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7">
    <cellStyle name="Accent1" xfId="6" builtinId="29"/>
    <cellStyle name="Comma" xfId="1" builtinId="3"/>
    <cellStyle name="Hyperlink" xfId="5" builtinId="8"/>
    <cellStyle name="Normal" xfId="0" builtinId="0"/>
    <cellStyle name="Normal 10" xfId="4" xr:uid="{42708C4F-0869-464E-96F8-7B901EB3E5B0}"/>
    <cellStyle name="Normal 2" xfId="3" xr:uid="{ABC6F157-DAE6-4887-8AAC-309086D4D5AA}"/>
    <cellStyle name="Percent" xfId="2" builtinId="5"/>
  </cellStyles>
  <dxfs count="0"/>
  <tableStyles count="0" defaultTableStyle="TableStyleMedium2" defaultPivotStyle="PivotStyleLight16"/>
  <colors>
    <mruColors>
      <color rgb="FFEAD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376555</xdr:colOff>
      <xdr:row>21</xdr:row>
      <xdr:rowOff>688975</xdr:rowOff>
    </xdr:from>
    <xdr:to>
      <xdr:col>1</xdr:col>
      <xdr:colOff>376555</xdr:colOff>
      <xdr:row>21</xdr:row>
      <xdr:rowOff>688975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24A5C3B-3D99-439A-91B4-77151D86F1CF}"/>
            </a:ext>
          </a:extLst>
        </xdr:cNvPr>
        <xdr:cNvCxnSpPr>
          <a:cxnSpLocks noChangeShapeType="1"/>
        </xdr:cNvCxnSpPr>
      </xdr:nvCxnSpPr>
      <xdr:spPr bwMode="auto">
        <a:xfrm>
          <a:off x="986155" y="507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447040</xdr:colOff>
      <xdr:row>18</xdr:row>
      <xdr:rowOff>151130</xdr:rowOff>
    </xdr:from>
    <xdr:to>
      <xdr:col>2</xdr:col>
      <xdr:colOff>447040</xdr:colOff>
      <xdr:row>18</xdr:row>
      <xdr:rowOff>151130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B30951BB-72C2-459C-9D3D-BA8A8F1FC4F7}"/>
            </a:ext>
          </a:extLst>
        </xdr:cNvPr>
        <xdr:cNvCxnSpPr>
          <a:cxnSpLocks noChangeShapeType="1"/>
        </xdr:cNvCxnSpPr>
      </xdr:nvCxnSpPr>
      <xdr:spPr bwMode="auto">
        <a:xfrm>
          <a:off x="1666240" y="71329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05D089-050A-455E-B551-6072621C2F89}" name="Table1" displayName="Table1" ref="A1:A55" totalsRowShown="0" headerRowCellStyle="Accent1">
  <autoFilter ref="A1:A55" xr:uid="{81201CAF-DA25-4FD4-B1E8-A97BAAC13F05}"/>
  <tableColumns count="1">
    <tableColumn id="1" xr3:uid="{1370AC4F-9004-4AE5-8BA5-53554F920DC0}" name="Tit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1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8.bin"/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0.bin"/><Relationship Id="rId1" Type="http://schemas.openxmlformats.org/officeDocument/2006/relationships/printerSettings" Target="../printerSettings/printerSettings1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15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3.bin"/><Relationship Id="rId1" Type="http://schemas.openxmlformats.org/officeDocument/2006/relationships/printerSettings" Target="../printerSettings/printerSettings16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4.bin"/><Relationship Id="rId1" Type="http://schemas.openxmlformats.org/officeDocument/2006/relationships/printerSettings" Target="../printerSettings/printerSettings17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6.bin"/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0.bin"/><Relationship Id="rId1" Type="http://schemas.openxmlformats.org/officeDocument/2006/relationships/printerSettings" Target="../printerSettings/printerSettings1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1.bin"/><Relationship Id="rId1" Type="http://schemas.openxmlformats.org/officeDocument/2006/relationships/printerSettings" Target="../printerSettings/printerSettings2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2.bin"/><Relationship Id="rId1" Type="http://schemas.openxmlformats.org/officeDocument/2006/relationships/printerSettings" Target="../printerSettings/printerSettings2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4.bin"/><Relationship Id="rId1" Type="http://schemas.openxmlformats.org/officeDocument/2006/relationships/printerSettings" Target="../printerSettings/printerSettings2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C37B4-FFB4-41A5-A013-74BB770F8F7D}">
  <sheetPr>
    <tabColor theme="0"/>
  </sheetPr>
  <dimension ref="A1:H38"/>
  <sheetViews>
    <sheetView workbookViewId="0">
      <selection activeCell="I13" sqref="I13"/>
    </sheetView>
  </sheetViews>
  <sheetFormatPr defaultRowHeight="14.45"/>
  <cols>
    <col min="1" max="1" width="30.5703125" style="2" customWidth="1"/>
    <col min="2" max="2" width="11.7109375" customWidth="1"/>
    <col min="3" max="6" width="11" customWidth="1"/>
  </cols>
  <sheetData>
    <row r="1" spans="1:8" ht="30" customHeight="1" thickBot="1">
      <c r="A1" s="227" t="s">
        <v>0</v>
      </c>
      <c r="B1" s="228"/>
      <c r="C1" s="228"/>
      <c r="D1" s="228"/>
      <c r="E1" s="228"/>
      <c r="F1" s="229"/>
    </row>
    <row r="2" spans="1:8" ht="46.5">
      <c r="A2" s="230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8" ht="47.1" thickBot="1">
      <c r="A3" s="231"/>
      <c r="B3" s="9" t="s">
        <v>6</v>
      </c>
      <c r="C3" s="10" t="s">
        <v>6</v>
      </c>
      <c r="D3" s="9" t="s">
        <v>7</v>
      </c>
      <c r="E3" s="9" t="s">
        <v>8</v>
      </c>
      <c r="F3" s="10" t="s">
        <v>6</v>
      </c>
    </row>
    <row r="4" spans="1:8" ht="15.95" thickBot="1">
      <c r="A4" s="232" t="s">
        <v>9</v>
      </c>
      <c r="B4" s="233"/>
      <c r="C4" s="233"/>
      <c r="D4" s="233"/>
      <c r="E4" s="233"/>
      <c r="F4" s="234"/>
    </row>
    <row r="5" spans="1:8" ht="15.6">
      <c r="A5" s="225" t="s">
        <v>10</v>
      </c>
      <c r="B5" s="11"/>
      <c r="C5" s="11"/>
      <c r="D5" s="11"/>
      <c r="E5" s="11"/>
      <c r="F5" s="11"/>
    </row>
    <row r="6" spans="1:8" ht="15.95" thickBot="1">
      <c r="A6" s="226"/>
      <c r="B6" s="11" t="s">
        <v>11</v>
      </c>
      <c r="C6" s="11" t="s">
        <v>12</v>
      </c>
      <c r="D6" s="11" t="s">
        <v>12</v>
      </c>
      <c r="E6" s="11">
        <v>-55000</v>
      </c>
      <c r="F6" s="11" t="s">
        <v>13</v>
      </c>
    </row>
    <row r="7" spans="1:8" ht="15.95" thickBot="1">
      <c r="A7" s="235" t="s">
        <v>14</v>
      </c>
      <c r="B7" s="236"/>
      <c r="C7" s="236"/>
      <c r="D7" s="236"/>
      <c r="E7" s="236"/>
      <c r="F7" s="237"/>
    </row>
    <row r="8" spans="1:8" ht="15.6">
      <c r="A8" s="225" t="s">
        <v>15</v>
      </c>
      <c r="B8" s="11"/>
      <c r="C8" s="11"/>
      <c r="D8" s="11"/>
      <c r="E8" s="11"/>
      <c r="F8" s="11"/>
    </row>
    <row r="9" spans="1:8" ht="62.45" thickBot="1">
      <c r="A9" s="226"/>
      <c r="B9" s="12" t="s">
        <v>16</v>
      </c>
      <c r="C9" s="12" t="s">
        <v>12</v>
      </c>
      <c r="D9" s="12" t="s">
        <v>12</v>
      </c>
      <c r="E9" s="12">
        <v>-1000</v>
      </c>
      <c r="F9" s="12" t="s">
        <v>17</v>
      </c>
      <c r="H9" t="s">
        <v>18</v>
      </c>
    </row>
    <row r="10" spans="1:8" ht="15.6">
      <c r="A10" s="225" t="s">
        <v>19</v>
      </c>
      <c r="B10" s="11"/>
      <c r="C10" s="11"/>
      <c r="D10" s="11"/>
      <c r="E10" s="11"/>
      <c r="F10" s="11"/>
    </row>
    <row r="11" spans="1:8" ht="26.25" customHeight="1" thickBot="1">
      <c r="A11" s="226"/>
      <c r="B11" s="12" t="s">
        <v>20</v>
      </c>
      <c r="C11" s="12" t="s">
        <v>12</v>
      </c>
      <c r="D11" s="12" t="s">
        <v>12</v>
      </c>
      <c r="E11" s="13">
        <v>-51000</v>
      </c>
      <c r="F11" s="12" t="s">
        <v>21</v>
      </c>
    </row>
    <row r="12" spans="1:8" ht="15.6">
      <c r="A12" s="225" t="s">
        <v>22</v>
      </c>
      <c r="B12" s="11"/>
      <c r="C12" s="11"/>
      <c r="D12" s="11"/>
      <c r="E12" s="11"/>
      <c r="F12" s="11"/>
    </row>
    <row r="13" spans="1:8" ht="62.45" thickBot="1">
      <c r="A13" s="226"/>
      <c r="B13" s="14" t="s">
        <v>23</v>
      </c>
      <c r="C13" s="12" t="s">
        <v>12</v>
      </c>
      <c r="D13" s="12" t="s">
        <v>12</v>
      </c>
      <c r="E13" s="12">
        <v>-36000</v>
      </c>
      <c r="F13" s="12" t="s">
        <v>24</v>
      </c>
    </row>
    <row r="14" spans="1:8" ht="15.6">
      <c r="A14" s="225" t="s">
        <v>25</v>
      </c>
      <c r="B14" s="11"/>
      <c r="C14" s="11"/>
      <c r="D14" s="11"/>
      <c r="E14" s="11"/>
      <c r="F14" s="11"/>
    </row>
    <row r="15" spans="1:8" ht="24" customHeight="1" thickBot="1">
      <c r="A15" s="226"/>
      <c r="B15" s="12" t="s">
        <v>26</v>
      </c>
      <c r="C15" s="12" t="s">
        <v>12</v>
      </c>
      <c r="D15" s="12" t="s">
        <v>12</v>
      </c>
      <c r="E15" s="12">
        <v>-309000</v>
      </c>
      <c r="F15" s="12" t="s">
        <v>27</v>
      </c>
    </row>
    <row r="16" spans="1:8" ht="15.6">
      <c r="A16" s="225" t="s">
        <v>28</v>
      </c>
      <c r="B16" s="11" t="s">
        <v>12</v>
      </c>
      <c r="C16" s="11" t="s">
        <v>12</v>
      </c>
      <c r="D16" s="11" t="s">
        <v>12</v>
      </c>
      <c r="E16" s="11" t="s">
        <v>12</v>
      </c>
      <c r="F16" s="11" t="s">
        <v>12</v>
      </c>
    </row>
    <row r="17" spans="1:6" ht="78" thickBot="1">
      <c r="A17" s="226"/>
      <c r="B17" s="14" t="s">
        <v>29</v>
      </c>
      <c r="C17" s="12" t="s">
        <v>12</v>
      </c>
      <c r="D17" s="12" t="s">
        <v>12</v>
      </c>
      <c r="E17" s="12">
        <v>-41000</v>
      </c>
      <c r="F17" s="12" t="s">
        <v>30</v>
      </c>
    </row>
    <row r="18" spans="1:6" ht="15.6">
      <c r="A18" s="225" t="s">
        <v>31</v>
      </c>
      <c r="B18" s="15" t="s">
        <v>32</v>
      </c>
      <c r="C18" s="15" t="s">
        <v>32</v>
      </c>
      <c r="D18" s="15" t="s">
        <v>32</v>
      </c>
      <c r="E18" s="15" t="s">
        <v>32</v>
      </c>
      <c r="F18" s="15" t="s">
        <v>32</v>
      </c>
    </row>
    <row r="19" spans="1:6" ht="78" thickBot="1">
      <c r="A19" s="226"/>
      <c r="B19" s="14" t="s">
        <v>33</v>
      </c>
      <c r="C19" s="12" t="s">
        <v>12</v>
      </c>
      <c r="D19" s="12" t="s">
        <v>12</v>
      </c>
      <c r="E19" s="13" t="s">
        <v>12</v>
      </c>
      <c r="F19" s="12" t="s">
        <v>34</v>
      </c>
    </row>
    <row r="20" spans="1:6" ht="15.95" thickBot="1">
      <c r="A20" s="235" t="s">
        <v>35</v>
      </c>
      <c r="B20" s="236"/>
      <c r="C20" s="236"/>
      <c r="D20" s="236"/>
      <c r="E20" s="236"/>
      <c r="F20" s="237"/>
    </row>
    <row r="21" spans="1:6" ht="15.6">
      <c r="A21" s="225" t="s">
        <v>36</v>
      </c>
      <c r="B21" s="11"/>
      <c r="C21" s="11"/>
      <c r="D21" s="11"/>
      <c r="E21" s="11"/>
      <c r="F21" s="11"/>
    </row>
    <row r="22" spans="1:6" ht="15.95" thickBot="1">
      <c r="A22" s="226"/>
      <c r="B22" s="12" t="s">
        <v>37</v>
      </c>
      <c r="C22" s="12" t="s">
        <v>12</v>
      </c>
      <c r="D22" s="12" t="s">
        <v>12</v>
      </c>
      <c r="E22" s="12" t="s">
        <v>12</v>
      </c>
      <c r="F22" s="12" t="s">
        <v>37</v>
      </c>
    </row>
    <row r="23" spans="1:6" ht="15.6">
      <c r="A23" s="225" t="s">
        <v>38</v>
      </c>
      <c r="B23" s="11"/>
      <c r="C23" s="11"/>
      <c r="D23" s="11"/>
      <c r="E23" s="11"/>
      <c r="F23" s="11"/>
    </row>
    <row r="24" spans="1:6" ht="62.45" thickBot="1">
      <c r="A24" s="226"/>
      <c r="B24" s="12" t="s">
        <v>39</v>
      </c>
      <c r="C24" s="12" t="s">
        <v>12</v>
      </c>
      <c r="D24" s="12" t="s">
        <v>12</v>
      </c>
      <c r="E24" s="12" t="s">
        <v>12</v>
      </c>
      <c r="F24" s="12" t="s">
        <v>40</v>
      </c>
    </row>
    <row r="25" spans="1:6" ht="15.6">
      <c r="A25" s="225" t="s">
        <v>41</v>
      </c>
      <c r="B25" s="11"/>
      <c r="C25" s="11"/>
      <c r="D25" s="11"/>
      <c r="E25" s="11"/>
      <c r="F25" s="11"/>
    </row>
    <row r="26" spans="1:6" ht="62.45" thickBot="1">
      <c r="A26" s="226"/>
      <c r="B26" s="12" t="s">
        <v>42</v>
      </c>
      <c r="C26" s="12" t="s">
        <v>12</v>
      </c>
      <c r="D26" s="12" t="s">
        <v>12</v>
      </c>
      <c r="E26" s="12" t="s">
        <v>12</v>
      </c>
      <c r="F26" s="12" t="s">
        <v>17</v>
      </c>
    </row>
    <row r="27" spans="1:6" ht="15.6">
      <c r="A27" s="225" t="s">
        <v>43</v>
      </c>
      <c r="B27" s="11"/>
      <c r="C27" s="11"/>
      <c r="D27" s="11"/>
      <c r="E27" s="11"/>
      <c r="F27" s="11"/>
    </row>
    <row r="28" spans="1:6" ht="62.45" thickBot="1">
      <c r="A28" s="226"/>
      <c r="B28" s="12" t="s">
        <v>44</v>
      </c>
      <c r="C28" s="12" t="s">
        <v>12</v>
      </c>
      <c r="D28" s="12" t="s">
        <v>12</v>
      </c>
      <c r="E28" s="12" t="s">
        <v>12</v>
      </c>
      <c r="F28" s="12" t="s">
        <v>40</v>
      </c>
    </row>
    <row r="29" spans="1:6" ht="15.6">
      <c r="A29" s="225" t="s">
        <v>45</v>
      </c>
      <c r="B29" s="11" t="s">
        <v>32</v>
      </c>
      <c r="C29" s="11" t="s">
        <v>32</v>
      </c>
      <c r="D29" s="11" t="s">
        <v>32</v>
      </c>
      <c r="E29" s="11" t="s">
        <v>32</v>
      </c>
      <c r="F29" s="11" t="s">
        <v>46</v>
      </c>
    </row>
    <row r="30" spans="1:6" ht="78" thickBot="1">
      <c r="A30" s="226"/>
      <c r="B30" s="12" t="s">
        <v>47</v>
      </c>
      <c r="C30" s="12" t="s">
        <v>12</v>
      </c>
      <c r="D30" s="12" t="s">
        <v>12</v>
      </c>
      <c r="E30" s="12" t="s">
        <v>12</v>
      </c>
      <c r="F30" s="12" t="s">
        <v>48</v>
      </c>
    </row>
    <row r="31" spans="1:6" ht="15.6">
      <c r="A31" s="225" t="s">
        <v>49</v>
      </c>
      <c r="B31" s="11" t="s">
        <v>32</v>
      </c>
      <c r="C31" s="11" t="s">
        <v>32</v>
      </c>
      <c r="D31" s="11" t="s">
        <v>32</v>
      </c>
      <c r="E31" s="11" t="s">
        <v>32</v>
      </c>
      <c r="F31" s="11" t="s">
        <v>32</v>
      </c>
    </row>
    <row r="32" spans="1:6" ht="78" thickBot="1">
      <c r="A32" s="226"/>
      <c r="B32" s="12" t="s">
        <v>39</v>
      </c>
      <c r="C32" s="12" t="s">
        <v>12</v>
      </c>
      <c r="D32" s="12" t="s">
        <v>12</v>
      </c>
      <c r="E32" s="12" t="s">
        <v>12</v>
      </c>
      <c r="F32" s="12" t="s">
        <v>40</v>
      </c>
    </row>
    <row r="33" spans="1:6" ht="15.6">
      <c r="A33" s="225" t="s">
        <v>50</v>
      </c>
      <c r="B33" s="15" t="s">
        <v>32</v>
      </c>
      <c r="C33" s="11" t="s">
        <v>32</v>
      </c>
      <c r="D33" s="11" t="s">
        <v>32</v>
      </c>
      <c r="E33" s="11" t="s">
        <v>32</v>
      </c>
      <c r="F33" s="15" t="s">
        <v>32</v>
      </c>
    </row>
    <row r="34" spans="1:6" ht="78" thickBot="1">
      <c r="A34" s="226"/>
      <c r="B34" s="12" t="s">
        <v>42</v>
      </c>
      <c r="C34" s="12" t="s">
        <v>12</v>
      </c>
      <c r="D34" s="12" t="s">
        <v>12</v>
      </c>
      <c r="E34" s="12" t="s">
        <v>12</v>
      </c>
      <c r="F34" s="12" t="s">
        <v>17</v>
      </c>
    </row>
    <row r="35" spans="1:6" ht="15.6">
      <c r="A35" s="16"/>
      <c r="B35" s="17"/>
      <c r="C35" s="17"/>
      <c r="D35" s="17"/>
      <c r="E35" s="17"/>
      <c r="F35" s="17"/>
    </row>
    <row r="36" spans="1:6" ht="15.6">
      <c r="A36" s="16"/>
      <c r="B36" s="17"/>
      <c r="C36" s="17"/>
      <c r="D36" s="17"/>
      <c r="E36" s="17"/>
      <c r="F36" s="17"/>
    </row>
    <row r="37" spans="1:6" ht="15.6">
      <c r="A37" s="17" t="s">
        <v>51</v>
      </c>
      <c r="B37" s="17"/>
      <c r="C37" s="17"/>
      <c r="D37" s="17"/>
      <c r="E37" s="17"/>
      <c r="F37" s="17"/>
    </row>
    <row r="38" spans="1:6">
      <c r="A38"/>
    </row>
  </sheetData>
  <mergeCells count="19">
    <mergeCell ref="A1:F1"/>
    <mergeCell ref="A2:A3"/>
    <mergeCell ref="A4:F4"/>
    <mergeCell ref="A7:F7"/>
    <mergeCell ref="A20:F20"/>
    <mergeCell ref="A5:A6"/>
    <mergeCell ref="A16:A17"/>
    <mergeCell ref="A8:A9"/>
    <mergeCell ref="A10:A11"/>
    <mergeCell ref="A14:A15"/>
    <mergeCell ref="A18:A19"/>
    <mergeCell ref="A12:A13"/>
    <mergeCell ref="A31:A32"/>
    <mergeCell ref="A33:A34"/>
    <mergeCell ref="A21:A22"/>
    <mergeCell ref="A23:A24"/>
    <mergeCell ref="A27:A28"/>
    <mergeCell ref="A25:A26"/>
    <mergeCell ref="A29:A30"/>
  </mergeCells>
  <phoneticPr fontId="7" type="noConversion"/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1EFCE-4EDD-4139-AABB-D5235031F70E}">
  <dimension ref="A1:G7"/>
  <sheetViews>
    <sheetView workbookViewId="0">
      <selection activeCell="B36" sqref="B36"/>
    </sheetView>
  </sheetViews>
  <sheetFormatPr defaultRowHeight="14.45"/>
  <cols>
    <col min="1" max="1" width="31.5703125" customWidth="1"/>
    <col min="2" max="2" width="48.28515625" bestFit="1" customWidth="1"/>
    <col min="3" max="3" width="48.28515625" customWidth="1"/>
    <col min="4" max="4" width="48.28515625" bestFit="1" customWidth="1"/>
    <col min="5" max="5" width="48.28515625" customWidth="1"/>
    <col min="6" max="6" width="48.28515625" bestFit="1" customWidth="1"/>
    <col min="7" max="7" width="47" bestFit="1" customWidth="1"/>
  </cols>
  <sheetData>
    <row r="1" spans="1:7" ht="15.6">
      <c r="A1" s="17" t="s">
        <v>61</v>
      </c>
      <c r="B1" s="17"/>
      <c r="C1" s="17"/>
      <c r="D1" s="17"/>
      <c r="E1" s="17"/>
      <c r="F1" s="17"/>
    </row>
    <row r="2" spans="1:7" ht="15.6">
      <c r="A2" s="24"/>
      <c r="B2" s="24" t="s">
        <v>122</v>
      </c>
      <c r="C2" s="24" t="s">
        <v>123</v>
      </c>
      <c r="D2" s="24" t="s">
        <v>124</v>
      </c>
      <c r="E2" s="24" t="s">
        <v>125</v>
      </c>
      <c r="F2" s="24" t="s">
        <v>126</v>
      </c>
      <c r="G2" s="24" t="s">
        <v>127</v>
      </c>
    </row>
    <row r="3" spans="1:7" ht="15.6">
      <c r="A3" s="24" t="s">
        <v>109</v>
      </c>
      <c r="B3" s="24">
        <v>20</v>
      </c>
      <c r="C3" s="24">
        <v>27</v>
      </c>
      <c r="D3" s="24">
        <v>38</v>
      </c>
      <c r="E3" s="24">
        <v>48</v>
      </c>
      <c r="F3" s="24">
        <v>58</v>
      </c>
      <c r="G3" s="52">
        <v>135.86000000000001</v>
      </c>
    </row>
    <row r="4" spans="1:7" ht="15.6">
      <c r="A4" s="24" t="s">
        <v>110</v>
      </c>
      <c r="B4" s="24">
        <v>19</v>
      </c>
      <c r="C4" s="24">
        <v>24</v>
      </c>
      <c r="D4" s="24">
        <v>33</v>
      </c>
      <c r="E4" s="24">
        <v>44</v>
      </c>
      <c r="F4" s="24">
        <v>60</v>
      </c>
      <c r="G4" s="52">
        <v>240.86</v>
      </c>
    </row>
    <row r="5" spans="1:7" ht="15.6">
      <c r="A5" s="24" t="s">
        <v>111</v>
      </c>
      <c r="B5" s="24">
        <v>17</v>
      </c>
      <c r="C5" s="24">
        <v>21</v>
      </c>
      <c r="D5" s="24">
        <v>31</v>
      </c>
      <c r="E5" s="24">
        <v>47</v>
      </c>
      <c r="F5" s="24">
        <v>74</v>
      </c>
      <c r="G5" s="52">
        <v>183.71</v>
      </c>
    </row>
    <row r="6" spans="1:7" ht="15.6">
      <c r="A6" s="24" t="s">
        <v>112</v>
      </c>
      <c r="B6" s="66">
        <v>20</v>
      </c>
      <c r="C6" s="70">
        <v>29</v>
      </c>
      <c r="D6" s="70">
        <v>46</v>
      </c>
      <c r="E6" s="70">
        <v>70</v>
      </c>
      <c r="F6" s="130">
        <v>88</v>
      </c>
      <c r="G6" s="151">
        <v>249.14</v>
      </c>
    </row>
    <row r="7" spans="1:7" ht="15.6">
      <c r="A7" s="24" t="s">
        <v>113</v>
      </c>
      <c r="B7" s="163">
        <v>27</v>
      </c>
      <c r="C7" s="129">
        <v>38</v>
      </c>
      <c r="D7" s="129">
        <v>52</v>
      </c>
      <c r="E7" s="129">
        <v>67</v>
      </c>
      <c r="F7" s="165">
        <v>81</v>
      </c>
      <c r="G7" s="151">
        <v>194.14</v>
      </c>
    </row>
  </sheetData>
  <phoneticPr fontId="7" type="noConversion"/>
  <pageMargins left="0.7" right="0.7" top="0.75" bottom="0.75" header="0.3" footer="0.3"/>
  <customProperties>
    <customPr name="EpmWorksheetKeyString_GU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8788-4063-4466-B6C3-B53B7FA97F65}">
  <dimension ref="A1:I7"/>
  <sheetViews>
    <sheetView workbookViewId="0">
      <selection activeCell="D38" sqref="D38"/>
    </sheetView>
  </sheetViews>
  <sheetFormatPr defaultRowHeight="14.45"/>
  <cols>
    <col min="2" max="9" width="26.7109375" style="54" customWidth="1"/>
  </cols>
  <sheetData>
    <row r="1" spans="1:7" ht="15.6">
      <c r="A1" s="17" t="s">
        <v>62</v>
      </c>
      <c r="B1" s="53"/>
      <c r="C1" s="53"/>
      <c r="D1" s="53"/>
    </row>
    <row r="2" spans="1:7" ht="30.95">
      <c r="A2" s="24"/>
      <c r="B2" s="41" t="s">
        <v>122</v>
      </c>
      <c r="C2" s="41" t="s">
        <v>123</v>
      </c>
      <c r="D2" s="41" t="s">
        <v>124</v>
      </c>
      <c r="E2" s="41" t="s">
        <v>125</v>
      </c>
      <c r="F2" s="41" t="s">
        <v>126</v>
      </c>
      <c r="G2" s="41" t="s">
        <v>127</v>
      </c>
    </row>
    <row r="3" spans="1:7" ht="15.6">
      <c r="A3" s="24" t="s">
        <v>109</v>
      </c>
      <c r="B3" s="41">
        <v>28</v>
      </c>
      <c r="C3" s="41">
        <v>36</v>
      </c>
      <c r="D3" s="41">
        <v>43</v>
      </c>
      <c r="E3" s="41">
        <v>51</v>
      </c>
      <c r="F3" s="41">
        <v>62</v>
      </c>
      <c r="G3" s="131">
        <v>106.43</v>
      </c>
    </row>
    <row r="4" spans="1:7" ht="15.6">
      <c r="A4" s="24" t="s">
        <v>110</v>
      </c>
      <c r="B4" s="41">
        <v>27</v>
      </c>
      <c r="C4" s="41">
        <v>41</v>
      </c>
      <c r="D4" s="41">
        <v>54</v>
      </c>
      <c r="E4" s="41">
        <v>69</v>
      </c>
      <c r="F4" s="41">
        <v>84</v>
      </c>
      <c r="G4" s="131">
        <v>121</v>
      </c>
    </row>
    <row r="5" spans="1:7" ht="15.6">
      <c r="A5" s="24" t="s">
        <v>111</v>
      </c>
      <c r="B5" s="41">
        <v>27</v>
      </c>
      <c r="C5" s="41">
        <v>37</v>
      </c>
      <c r="D5" s="41">
        <v>68</v>
      </c>
      <c r="E5" s="41">
        <v>91</v>
      </c>
      <c r="F5" s="41">
        <v>110</v>
      </c>
      <c r="G5" s="131">
        <v>183</v>
      </c>
    </row>
    <row r="6" spans="1:7" ht="15.6">
      <c r="A6" s="24" t="s">
        <v>112</v>
      </c>
      <c r="B6" s="66">
        <v>33</v>
      </c>
      <c r="C6" s="70">
        <v>39</v>
      </c>
      <c r="D6" s="70">
        <v>64</v>
      </c>
      <c r="E6" s="70">
        <v>92</v>
      </c>
      <c r="F6" s="70">
        <v>130</v>
      </c>
      <c r="G6" s="129">
        <v>209.43</v>
      </c>
    </row>
    <row r="7" spans="1:7" ht="15.6">
      <c r="A7" s="24" t="s">
        <v>113</v>
      </c>
      <c r="B7" s="163">
        <v>29</v>
      </c>
      <c r="C7" s="129">
        <v>43</v>
      </c>
      <c r="D7" s="129">
        <v>62</v>
      </c>
      <c r="E7" s="129">
        <v>90</v>
      </c>
      <c r="F7" s="129">
        <v>106</v>
      </c>
      <c r="G7" s="129">
        <v>188</v>
      </c>
    </row>
  </sheetData>
  <phoneticPr fontId="7" type="noConversion"/>
  <pageMargins left="0.7" right="0.7" top="0.75" bottom="0.75" header="0.3" footer="0.3"/>
  <customProperties>
    <customPr name="EpmWorksheetKeyString_GU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A976A-4F0B-4C2D-B662-2C80B93DF9ED}">
  <dimension ref="A1:G7"/>
  <sheetViews>
    <sheetView workbookViewId="0">
      <selection activeCell="D41" sqref="D41"/>
    </sheetView>
  </sheetViews>
  <sheetFormatPr defaultRowHeight="14.45"/>
  <cols>
    <col min="2" max="4" width="31.7109375" customWidth="1"/>
    <col min="5" max="5" width="29.42578125" customWidth="1"/>
    <col min="6" max="7" width="31.7109375" customWidth="1"/>
  </cols>
  <sheetData>
    <row r="1" spans="1:7" ht="15.6">
      <c r="A1" s="17" t="s">
        <v>63</v>
      </c>
      <c r="B1" s="17"/>
      <c r="C1" s="17"/>
      <c r="D1" s="17"/>
    </row>
    <row r="2" spans="1:7" ht="30.95">
      <c r="A2" s="24"/>
      <c r="B2" s="41" t="s">
        <v>122</v>
      </c>
      <c r="C2" s="41" t="s">
        <v>123</v>
      </c>
      <c r="D2" s="41" t="s">
        <v>124</v>
      </c>
      <c r="E2" s="41" t="s">
        <v>125</v>
      </c>
      <c r="F2" s="41" t="s">
        <v>126</v>
      </c>
      <c r="G2" s="41" t="s">
        <v>127</v>
      </c>
    </row>
    <row r="3" spans="1:7" ht="15.6">
      <c r="A3" s="24" t="s">
        <v>109</v>
      </c>
      <c r="B3" s="24">
        <v>23</v>
      </c>
      <c r="C3" s="24">
        <v>30</v>
      </c>
      <c r="D3" s="24">
        <v>41</v>
      </c>
      <c r="E3" s="24">
        <v>53</v>
      </c>
      <c r="F3" s="24">
        <v>65</v>
      </c>
      <c r="G3" s="52">
        <v>104.285714</v>
      </c>
    </row>
    <row r="4" spans="1:7" ht="15.6">
      <c r="A4" s="24" t="s">
        <v>110</v>
      </c>
      <c r="B4" s="24">
        <v>17</v>
      </c>
      <c r="C4" s="24">
        <v>29</v>
      </c>
      <c r="D4" s="24">
        <v>45</v>
      </c>
      <c r="E4" s="24">
        <v>62</v>
      </c>
      <c r="F4" s="24">
        <v>79</v>
      </c>
      <c r="G4" s="52">
        <v>113</v>
      </c>
    </row>
    <row r="5" spans="1:7" ht="15.6">
      <c r="A5" s="24" t="s">
        <v>111</v>
      </c>
      <c r="B5" s="24">
        <v>12</v>
      </c>
      <c r="C5" s="24">
        <v>15</v>
      </c>
      <c r="D5" s="24">
        <v>22</v>
      </c>
      <c r="E5" s="24">
        <v>36</v>
      </c>
      <c r="F5" s="24">
        <v>90</v>
      </c>
      <c r="G5" s="52">
        <v>149.14285699999999</v>
      </c>
    </row>
    <row r="6" spans="1:7" ht="15.6">
      <c r="A6" s="24" t="s">
        <v>112</v>
      </c>
      <c r="B6" s="66">
        <v>15</v>
      </c>
      <c r="C6" s="70">
        <v>20</v>
      </c>
      <c r="D6" s="70">
        <v>28</v>
      </c>
      <c r="E6" s="70">
        <v>47</v>
      </c>
      <c r="F6" s="70">
        <v>79</v>
      </c>
      <c r="G6" s="129">
        <v>176.57</v>
      </c>
    </row>
    <row r="7" spans="1:7" ht="15.6">
      <c r="A7" s="24" t="s">
        <v>113</v>
      </c>
      <c r="B7" s="66">
        <v>17</v>
      </c>
      <c r="C7" s="70">
        <v>24</v>
      </c>
      <c r="D7" s="70">
        <v>37</v>
      </c>
      <c r="E7" s="70">
        <v>57</v>
      </c>
      <c r="F7" s="70">
        <v>84</v>
      </c>
      <c r="G7" s="129">
        <v>162.71</v>
      </c>
    </row>
  </sheetData>
  <phoneticPr fontId="7" type="noConversion"/>
  <pageMargins left="0.7" right="0.7" top="0.75" bottom="0.75" header="0.3" footer="0.3"/>
  <customProperties>
    <customPr name="EpmWorksheetKeyString_GU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7D52D-608E-4764-ACD5-ADD536D8AE56}">
  <dimension ref="A1:C6"/>
  <sheetViews>
    <sheetView workbookViewId="0">
      <selection activeCell="E22" sqref="E22"/>
    </sheetView>
  </sheetViews>
  <sheetFormatPr defaultRowHeight="15" customHeight="1"/>
  <cols>
    <col min="1" max="1" width="32.7109375" customWidth="1"/>
    <col min="2" max="2" width="13.140625" customWidth="1"/>
  </cols>
  <sheetData>
    <row r="1" spans="1:3" ht="15" customHeight="1">
      <c r="A1" s="80" t="s">
        <v>132</v>
      </c>
      <c r="B1" s="80"/>
      <c r="C1" s="19"/>
    </row>
    <row r="2" spans="1:3" ht="40.5" customHeight="1">
      <c r="A2" s="78"/>
      <c r="B2" s="86" t="s">
        <v>133</v>
      </c>
      <c r="C2" s="1"/>
    </row>
    <row r="3" spans="1:3" ht="15.6">
      <c r="A3" s="7"/>
      <c r="B3" s="7" t="s">
        <v>113</v>
      </c>
      <c r="C3" s="1"/>
    </row>
    <row r="4" spans="1:3" ht="15.6">
      <c r="A4" s="7" t="s">
        <v>134</v>
      </c>
      <c r="B4" s="217">
        <v>463.18181818181819</v>
      </c>
      <c r="C4" s="1"/>
    </row>
    <row r="5" spans="1:3" ht="15.6">
      <c r="A5" s="7" t="s">
        <v>135</v>
      </c>
      <c r="B5" s="217">
        <v>140.23076923076923</v>
      </c>
      <c r="C5" s="1"/>
    </row>
    <row r="6" spans="1:3" ht="15.6">
      <c r="A6" s="7" t="s">
        <v>136</v>
      </c>
      <c r="B6" s="217">
        <v>256.69230769230768</v>
      </c>
      <c r="C6" s="1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35782-83FE-4024-BA1D-0AF5AF0C5549}">
  <dimension ref="A1:I9"/>
  <sheetViews>
    <sheetView workbookViewId="0">
      <selection activeCell="I14" sqref="I14"/>
    </sheetView>
  </sheetViews>
  <sheetFormatPr defaultRowHeight="15" customHeight="1"/>
  <cols>
    <col min="1" max="1" width="58.7109375" customWidth="1"/>
    <col min="2" max="2" width="10.42578125" bestFit="1" customWidth="1"/>
    <col min="7" max="7" width="25.7109375" bestFit="1" customWidth="1"/>
  </cols>
  <sheetData>
    <row r="1" spans="1:9" ht="15.6">
      <c r="A1" s="39"/>
      <c r="D1" s="28"/>
    </row>
    <row r="2" spans="1:9" ht="15.6">
      <c r="A2" s="17" t="s">
        <v>137</v>
      </c>
    </row>
    <row r="3" spans="1:9" ht="15.6">
      <c r="A3" s="24"/>
      <c r="B3" s="25">
        <v>2020</v>
      </c>
      <c r="C3" s="25">
        <v>2021</v>
      </c>
      <c r="D3" s="25">
        <v>2022</v>
      </c>
      <c r="E3" s="25">
        <v>2023</v>
      </c>
      <c r="F3" s="25">
        <v>2024</v>
      </c>
      <c r="G3" s="105" t="s">
        <v>138</v>
      </c>
      <c r="I3" s="62"/>
    </row>
    <row r="4" spans="1:9" ht="15.6">
      <c r="A4" s="24" t="s">
        <v>139</v>
      </c>
      <c r="B4" s="125">
        <f>46/493</f>
        <v>9.330628803245436E-2</v>
      </c>
      <c r="C4" s="125">
        <f>58/665</f>
        <v>8.7218045112781958E-2</v>
      </c>
      <c r="D4" s="125">
        <f>54/645</f>
        <v>8.3720930232558138E-2</v>
      </c>
      <c r="E4" s="65">
        <v>7.6399999999999996E-2</v>
      </c>
      <c r="F4" s="65">
        <v>8.14E-2</v>
      </c>
      <c r="G4" s="223">
        <v>0.158</v>
      </c>
    </row>
    <row r="5" spans="1:9" ht="15.6">
      <c r="A5" s="24" t="s">
        <v>140</v>
      </c>
      <c r="B5" s="126">
        <f>22/634</f>
        <v>3.4700315457413249E-2</v>
      </c>
      <c r="C5" s="126">
        <f>37/736</f>
        <v>5.0271739130434784E-2</v>
      </c>
      <c r="D5" s="126">
        <f>42/695</f>
        <v>6.0431654676258995E-2</v>
      </c>
      <c r="E5" s="69">
        <v>6.1400000000000003E-2</v>
      </c>
      <c r="F5" s="69">
        <v>8.2500000000000004E-2</v>
      </c>
      <c r="G5" s="224">
        <v>0.154</v>
      </c>
    </row>
    <row r="6" spans="1:9" ht="15.6">
      <c r="A6" s="24" t="s">
        <v>141</v>
      </c>
      <c r="B6" s="125">
        <f>358/812</f>
        <v>0.44088669950738918</v>
      </c>
      <c r="C6" s="125">
        <f>384/855</f>
        <v>0.44912280701754387</v>
      </c>
      <c r="D6" s="125">
        <f>369/816</f>
        <v>0.45220588235294118</v>
      </c>
      <c r="E6" s="69">
        <v>0.46729999999999999</v>
      </c>
      <c r="F6" s="69">
        <v>0.48209999999999997</v>
      </c>
      <c r="G6" s="223">
        <v>0.54600000000000004</v>
      </c>
    </row>
    <row r="7" spans="1:9" ht="15.6">
      <c r="A7" s="24" t="s">
        <v>142</v>
      </c>
      <c r="B7" s="126">
        <f>18/479</f>
        <v>3.7578288100208766E-2</v>
      </c>
      <c r="C7" s="126">
        <f>23/613</f>
        <v>3.7520391517128875E-2</v>
      </c>
      <c r="D7" s="126">
        <f>28/595</f>
        <v>4.7058823529411764E-2</v>
      </c>
      <c r="E7" s="69">
        <v>4.65E-2</v>
      </c>
      <c r="F7" s="69">
        <v>5.8200000000000002E-2</v>
      </c>
      <c r="G7" s="224">
        <v>6.4000000000000001E-2</v>
      </c>
    </row>
    <row r="9" spans="1:9" ht="15.6">
      <c r="A9" s="17"/>
    </row>
  </sheetData>
  <pageMargins left="0.7" right="0.7" top="0.75" bottom="0.75" header="0.3" footer="0.3"/>
  <customProperties>
    <customPr name="EpmWorksheetKeyString_GUID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7415C-473C-4ABC-B6BA-3AFA875D3B4B}">
  <dimension ref="A1:F8"/>
  <sheetViews>
    <sheetView workbookViewId="0">
      <selection activeCell="G16" sqref="G16"/>
    </sheetView>
  </sheetViews>
  <sheetFormatPr defaultRowHeight="14.45"/>
  <cols>
    <col min="1" max="1" width="20.5703125" customWidth="1"/>
    <col min="2" max="2" width="11.5703125" customWidth="1"/>
  </cols>
  <sheetData>
    <row r="1" spans="1:6" ht="15.6">
      <c r="A1" s="17" t="s">
        <v>143</v>
      </c>
      <c r="B1" s="17"/>
      <c r="C1" s="17"/>
    </row>
    <row r="2" spans="1:6" ht="15.6">
      <c r="A2" s="24"/>
      <c r="B2" s="25">
        <v>2020</v>
      </c>
      <c r="C2" s="25">
        <v>2021</v>
      </c>
      <c r="D2" s="25">
        <v>2022</v>
      </c>
      <c r="E2" s="25">
        <v>2023</v>
      </c>
    </row>
    <row r="3" spans="1:6" ht="15.6">
      <c r="A3" s="24" t="s">
        <v>144</v>
      </c>
      <c r="B3" s="127">
        <v>0.11600000000000001</v>
      </c>
      <c r="C3" s="127">
        <v>0.13100000000000001</v>
      </c>
      <c r="D3" s="127">
        <v>0.11799999999999999</v>
      </c>
      <c r="E3" s="127">
        <v>0.14599999999999999</v>
      </c>
    </row>
    <row r="4" spans="1:6">
      <c r="F4" s="62"/>
    </row>
    <row r="5" spans="1:6">
      <c r="F5" s="67"/>
    </row>
    <row r="6" spans="1:6" ht="15.6">
      <c r="A6" s="17"/>
    </row>
    <row r="8" spans="1:6">
      <c r="B8" s="63"/>
      <c r="F8" s="148"/>
    </row>
  </sheetData>
  <pageMargins left="0.7" right="0.7" top="0.75" bottom="0.75" header="0.3" footer="0.3"/>
  <customProperties>
    <customPr name="EpmWorksheetKeyString_GUID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CF887-DF10-42BA-BBB7-C3296394D180}">
  <dimension ref="A1:E7"/>
  <sheetViews>
    <sheetView workbookViewId="0"/>
  </sheetViews>
  <sheetFormatPr defaultRowHeight="14.45"/>
  <cols>
    <col min="1" max="1" width="29.7109375" customWidth="1"/>
    <col min="2" max="5" width="12.7109375" customWidth="1"/>
  </cols>
  <sheetData>
    <row r="1" spans="1:5" ht="15.6">
      <c r="A1" s="17" t="s">
        <v>145</v>
      </c>
      <c r="B1" s="17"/>
      <c r="C1" s="17"/>
      <c r="D1" s="17"/>
      <c r="E1" s="17"/>
    </row>
    <row r="2" spans="1:5" ht="15.6">
      <c r="A2" s="17"/>
      <c r="B2" s="17"/>
      <c r="C2" s="17"/>
      <c r="D2" s="17"/>
      <c r="E2" s="17"/>
    </row>
    <row r="3" spans="1:5" ht="15.6">
      <c r="A3" s="24" t="s">
        <v>146</v>
      </c>
      <c r="B3" s="79" t="s">
        <v>147</v>
      </c>
      <c r="C3" s="79" t="s">
        <v>148</v>
      </c>
      <c r="D3" s="79" t="s">
        <v>149</v>
      </c>
      <c r="E3" s="79" t="s">
        <v>150</v>
      </c>
    </row>
    <row r="4" spans="1:5" ht="15.6">
      <c r="A4" s="24" t="s">
        <v>151</v>
      </c>
      <c r="B4" s="211">
        <v>3260</v>
      </c>
      <c r="C4" s="211">
        <v>6454</v>
      </c>
      <c r="D4" s="108">
        <v>106</v>
      </c>
      <c r="E4" s="108">
        <v>20</v>
      </c>
    </row>
    <row r="5" spans="1:5" ht="15.6">
      <c r="A5" s="24" t="s">
        <v>152</v>
      </c>
      <c r="B5" s="211">
        <v>1343694</v>
      </c>
      <c r="C5" s="211">
        <v>1572387</v>
      </c>
      <c r="D5" s="211">
        <v>42800</v>
      </c>
      <c r="E5" s="212" t="s">
        <v>32</v>
      </c>
    </row>
    <row r="6" spans="1:5" ht="15.6">
      <c r="A6" s="24" t="s">
        <v>153</v>
      </c>
      <c r="B6" s="211">
        <v>204.6</v>
      </c>
      <c r="C6" s="211">
        <v>39670</v>
      </c>
      <c r="D6" s="211">
        <v>10786</v>
      </c>
      <c r="E6" s="212" t="s">
        <v>32</v>
      </c>
    </row>
    <row r="7" spans="1:5" ht="15.6">
      <c r="A7" s="24" t="s">
        <v>154</v>
      </c>
      <c r="B7" s="213">
        <v>0.77</v>
      </c>
      <c r="C7" s="213">
        <v>0.21</v>
      </c>
      <c r="D7" s="213">
        <v>0.03</v>
      </c>
      <c r="E7" s="212" t="s">
        <v>32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CC756-8588-41EB-A3F0-0974B0AC3A83}">
  <dimension ref="A1:F7"/>
  <sheetViews>
    <sheetView workbookViewId="0">
      <selection activeCell="B23" sqref="B23"/>
    </sheetView>
  </sheetViews>
  <sheetFormatPr defaultRowHeight="14.45"/>
  <cols>
    <col min="1" max="1" width="33.28515625" customWidth="1"/>
  </cols>
  <sheetData>
    <row r="1" spans="1:6" ht="15.6">
      <c r="A1" s="17" t="s">
        <v>155</v>
      </c>
      <c r="B1" s="17"/>
      <c r="C1" s="17"/>
      <c r="D1" s="17"/>
      <c r="E1" s="17"/>
    </row>
    <row r="2" spans="1:6" ht="15.6">
      <c r="A2" s="24"/>
      <c r="B2" s="24" t="s">
        <v>156</v>
      </c>
      <c r="C2" s="24" t="s">
        <v>157</v>
      </c>
      <c r="D2" s="24" t="s">
        <v>109</v>
      </c>
      <c r="E2" s="24" t="s">
        <v>110</v>
      </c>
      <c r="F2" s="24" t="s">
        <v>111</v>
      </c>
    </row>
    <row r="3" spans="1:6" ht="15.6">
      <c r="A3" s="24" t="s">
        <v>158</v>
      </c>
      <c r="B3" s="30">
        <v>578</v>
      </c>
      <c r="C3" s="30">
        <v>527</v>
      </c>
      <c r="D3" s="30">
        <v>521</v>
      </c>
      <c r="E3" s="30">
        <v>509</v>
      </c>
      <c r="F3" s="30"/>
    </row>
    <row r="4" spans="1:6" ht="15.6">
      <c r="A4" s="24" t="s">
        <v>159</v>
      </c>
      <c r="B4" s="30">
        <v>491</v>
      </c>
      <c r="C4" s="30">
        <v>532</v>
      </c>
      <c r="D4" s="30">
        <v>434</v>
      </c>
      <c r="E4" s="30">
        <v>488</v>
      </c>
      <c r="F4" s="30"/>
    </row>
    <row r="5" spans="1:6" ht="15.6">
      <c r="A5" s="24" t="s">
        <v>160</v>
      </c>
      <c r="B5" s="30">
        <v>18</v>
      </c>
      <c r="C5" s="30">
        <v>25</v>
      </c>
      <c r="D5" s="30">
        <v>13</v>
      </c>
      <c r="E5" s="30">
        <v>15</v>
      </c>
      <c r="F5" s="30"/>
    </row>
    <row r="7" spans="1:6">
      <c r="A7" t="s">
        <v>161</v>
      </c>
    </row>
  </sheetData>
  <phoneticPr fontId="7" type="noConversion"/>
  <pageMargins left="0.7" right="0.7" top="0.75" bottom="0.75" header="0.3" footer="0.3"/>
  <customProperties>
    <customPr name="EpmWorksheetKeyString_GUID" r:id="rId1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9F211-912E-4690-86E5-4290AAC0B6AD}">
  <dimension ref="A1:E5"/>
  <sheetViews>
    <sheetView workbookViewId="0">
      <selection activeCell="D18" sqref="D18"/>
    </sheetView>
  </sheetViews>
  <sheetFormatPr defaultRowHeight="14.45"/>
  <cols>
    <col min="1" max="1" width="14.5703125" customWidth="1"/>
    <col min="2" max="2" width="18.7109375" bestFit="1" customWidth="1"/>
    <col min="3" max="3" width="24.7109375" bestFit="1" customWidth="1"/>
    <col min="4" max="4" width="28.28515625" bestFit="1" customWidth="1"/>
    <col min="5" max="5" width="23.7109375" bestFit="1" customWidth="1"/>
  </cols>
  <sheetData>
    <row r="1" spans="1:5" ht="15.6">
      <c r="A1" s="17" t="s">
        <v>162</v>
      </c>
      <c r="B1" s="17"/>
      <c r="C1" s="17"/>
      <c r="D1" s="17"/>
      <c r="E1" s="17"/>
    </row>
    <row r="2" spans="1:5" ht="15.6">
      <c r="A2" s="24"/>
      <c r="B2" s="24" t="s">
        <v>163</v>
      </c>
      <c r="C2" s="24" t="s">
        <v>164</v>
      </c>
      <c r="D2" s="24" t="s">
        <v>165</v>
      </c>
      <c r="E2" s="24" t="s">
        <v>166</v>
      </c>
    </row>
    <row r="3" spans="1:5" ht="15.6">
      <c r="A3" s="24" t="s">
        <v>167</v>
      </c>
      <c r="B3" s="24">
        <v>251</v>
      </c>
      <c r="C3" s="24">
        <v>128</v>
      </c>
      <c r="D3" s="24">
        <v>71</v>
      </c>
      <c r="E3" s="24">
        <v>87</v>
      </c>
    </row>
    <row r="5" spans="1:5">
      <c r="A5" t="s">
        <v>161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A6C1-EDB9-41BA-9BCD-4BA4C530DA4A}">
  <dimension ref="A1:E6"/>
  <sheetViews>
    <sheetView workbookViewId="0">
      <selection activeCell="A18" sqref="A18"/>
    </sheetView>
  </sheetViews>
  <sheetFormatPr defaultRowHeight="14.45"/>
  <cols>
    <col min="1" max="1" width="32.28515625" customWidth="1"/>
    <col min="2" max="2" width="18.7109375" bestFit="1" customWidth="1"/>
    <col min="3" max="3" width="24.7109375" bestFit="1" customWidth="1"/>
    <col min="4" max="4" width="28.28515625" bestFit="1" customWidth="1"/>
    <col min="5" max="5" width="23.7109375" bestFit="1" customWidth="1"/>
  </cols>
  <sheetData>
    <row r="1" spans="1:5" ht="15.6">
      <c r="A1" s="17" t="s">
        <v>168</v>
      </c>
      <c r="B1" s="17"/>
      <c r="C1" s="17"/>
      <c r="D1" s="17"/>
      <c r="E1" s="17"/>
    </row>
    <row r="2" spans="1:5" ht="15.6">
      <c r="A2" s="24"/>
      <c r="B2" s="24" t="s">
        <v>163</v>
      </c>
      <c r="C2" s="24" t="s">
        <v>164</v>
      </c>
      <c r="D2" s="24" t="s">
        <v>165</v>
      </c>
      <c r="E2" s="24" t="s">
        <v>166</v>
      </c>
    </row>
    <row r="3" spans="1:5" ht="15.6">
      <c r="A3" s="24" t="s">
        <v>169</v>
      </c>
      <c r="B3" s="31">
        <v>4126</v>
      </c>
      <c r="C3" s="31">
        <v>4078</v>
      </c>
      <c r="D3" s="31">
        <v>4295</v>
      </c>
      <c r="E3" s="31">
        <v>3049</v>
      </c>
    </row>
    <row r="4" spans="1:5" ht="15.6">
      <c r="A4" s="24" t="s">
        <v>170</v>
      </c>
      <c r="B4" s="31">
        <v>22</v>
      </c>
      <c r="C4" s="31">
        <v>23</v>
      </c>
      <c r="D4" s="31">
        <v>26</v>
      </c>
      <c r="E4" s="31">
        <v>26</v>
      </c>
    </row>
    <row r="6" spans="1:5">
      <c r="A6" t="s">
        <v>161</v>
      </c>
    </row>
  </sheetData>
  <phoneticPr fontId="7" type="noConversion"/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81C0D-0D12-4C49-BC1B-8FD67A80705A}">
  <dimension ref="A1:A64"/>
  <sheetViews>
    <sheetView tabSelected="1" topLeftCell="A28" zoomScale="130" zoomScaleNormal="130" workbookViewId="0">
      <selection activeCell="I52" sqref="I52"/>
    </sheetView>
  </sheetViews>
  <sheetFormatPr defaultColWidth="8.7109375" defaultRowHeight="15" customHeight="1"/>
  <cols>
    <col min="1" max="1" width="109" style="19" customWidth="1"/>
    <col min="2" max="16384" width="8.7109375" style="34"/>
  </cols>
  <sheetData>
    <row r="1" spans="1:1" ht="15" customHeight="1">
      <c r="A1" s="149" t="s">
        <v>52</v>
      </c>
    </row>
    <row r="2" spans="1:1" ht="15" customHeight="1">
      <c r="A2" t="s">
        <v>53</v>
      </c>
    </row>
    <row r="3" spans="1:1" ht="15" customHeight="1">
      <c r="A3" t="s">
        <v>54</v>
      </c>
    </row>
    <row r="4" spans="1:1" ht="15" customHeight="1">
      <c r="A4" t="s">
        <v>55</v>
      </c>
    </row>
    <row r="5" spans="1:1" ht="15" customHeight="1">
      <c r="A5" t="s">
        <v>56</v>
      </c>
    </row>
    <row r="6" spans="1:1" ht="15" customHeight="1">
      <c r="A6" t="s">
        <v>57</v>
      </c>
    </row>
    <row r="7" spans="1:1" ht="15" customHeight="1">
      <c r="A7" t="s">
        <v>58</v>
      </c>
    </row>
    <row r="8" spans="1:1" ht="15" customHeight="1">
      <c r="A8" t="s">
        <v>59</v>
      </c>
    </row>
    <row r="9" spans="1:1" ht="15" customHeight="1">
      <c r="A9" t="s">
        <v>60</v>
      </c>
    </row>
    <row r="10" spans="1:1" ht="15" customHeight="1">
      <c r="A10" t="s">
        <v>61</v>
      </c>
    </row>
    <row r="11" spans="1:1" ht="15" customHeight="1">
      <c r="A11" t="s">
        <v>62</v>
      </c>
    </row>
    <row r="12" spans="1:1" ht="15" customHeight="1">
      <c r="A12" t="s">
        <v>63</v>
      </c>
    </row>
    <row r="13" spans="1:1" ht="15" customHeight="1">
      <c r="A13" t="s">
        <v>64</v>
      </c>
    </row>
    <row r="14" spans="1:1" ht="15" customHeight="1">
      <c r="A14" t="s">
        <v>65</v>
      </c>
    </row>
    <row r="15" spans="1:1" ht="15" customHeight="1">
      <c r="A15" t="s">
        <v>66</v>
      </c>
    </row>
    <row r="16" spans="1:1" ht="15" customHeight="1">
      <c r="A16" t="s">
        <v>67</v>
      </c>
    </row>
    <row r="17" spans="1:1" ht="15" customHeight="1">
      <c r="A17" t="s">
        <v>68</v>
      </c>
    </row>
    <row r="18" spans="1:1" ht="15" customHeight="1">
      <c r="A18" t="s">
        <v>69</v>
      </c>
    </row>
    <row r="19" spans="1:1" ht="15" customHeight="1">
      <c r="A19" t="s">
        <v>70</v>
      </c>
    </row>
    <row r="20" spans="1:1" ht="14.45">
      <c r="A20" t="s">
        <v>71</v>
      </c>
    </row>
    <row r="21" spans="1:1" ht="14.45">
      <c r="A21" t="s">
        <v>72</v>
      </c>
    </row>
    <row r="22" spans="1:1" ht="14.45">
      <c r="A22" t="s">
        <v>73</v>
      </c>
    </row>
    <row r="23" spans="1:1" ht="14.45">
      <c r="A23" t="s">
        <v>74</v>
      </c>
    </row>
    <row r="24" spans="1:1" ht="14.45">
      <c r="A24" t="s">
        <v>75</v>
      </c>
    </row>
    <row r="25" spans="1:1" ht="14.45">
      <c r="A25" t="s">
        <v>76</v>
      </c>
    </row>
    <row r="26" spans="1:1" ht="14.45">
      <c r="A26" t="s">
        <v>77</v>
      </c>
    </row>
    <row r="27" spans="1:1" ht="14.45">
      <c r="A27" t="s">
        <v>78</v>
      </c>
    </row>
    <row r="28" spans="1:1" ht="14.45">
      <c r="A28" t="s">
        <v>79</v>
      </c>
    </row>
    <row r="29" spans="1:1" ht="14.45">
      <c r="A29" t="s">
        <v>80</v>
      </c>
    </row>
    <row r="30" spans="1:1" ht="14.45">
      <c r="A30" t="s">
        <v>81</v>
      </c>
    </row>
    <row r="31" spans="1:1" ht="14.45">
      <c r="A31" t="s">
        <v>82</v>
      </c>
    </row>
    <row r="32" spans="1:1" ht="14.45">
      <c r="A32" t="s">
        <v>83</v>
      </c>
    </row>
    <row r="33" spans="1:1" ht="14.45">
      <c r="A33" t="s">
        <v>84</v>
      </c>
    </row>
    <row r="34" spans="1:1" ht="14.45">
      <c r="A34" t="s">
        <v>85</v>
      </c>
    </row>
    <row r="35" spans="1:1" ht="14.45">
      <c r="A35" t="s">
        <v>86</v>
      </c>
    </row>
    <row r="36" spans="1:1" ht="14.45">
      <c r="A36" t="s">
        <v>87</v>
      </c>
    </row>
    <row r="37" spans="1:1" ht="14.45">
      <c r="A37" t="s">
        <v>88</v>
      </c>
    </row>
    <row r="38" spans="1:1" ht="14.45">
      <c r="A38" t="s">
        <v>89</v>
      </c>
    </row>
    <row r="39" spans="1:1" ht="14.45">
      <c r="A39" t="s">
        <v>90</v>
      </c>
    </row>
    <row r="40" spans="1:1" ht="14.45">
      <c r="A40" t="s">
        <v>91</v>
      </c>
    </row>
    <row r="41" spans="1:1" ht="14.45">
      <c r="A41" t="s">
        <v>92</v>
      </c>
    </row>
    <row r="42" spans="1:1" ht="14.45">
      <c r="A42" t="s">
        <v>93</v>
      </c>
    </row>
    <row r="43" spans="1:1" ht="14.45">
      <c r="A43" t="s">
        <v>94</v>
      </c>
    </row>
    <row r="44" spans="1:1" ht="14.45">
      <c r="A44" t="s">
        <v>95</v>
      </c>
    </row>
    <row r="45" spans="1:1" ht="14.45">
      <c r="A45" t="s">
        <v>96</v>
      </c>
    </row>
    <row r="46" spans="1:1" ht="14.45">
      <c r="A46" t="s">
        <v>97</v>
      </c>
    </row>
    <row r="47" spans="1:1" ht="14.45">
      <c r="A47" t="s">
        <v>98</v>
      </c>
    </row>
    <row r="48" spans="1:1" ht="14.45">
      <c r="A48" t="s">
        <v>99</v>
      </c>
    </row>
    <row r="49" spans="1:1" ht="14.45">
      <c r="A49" t="s">
        <v>100</v>
      </c>
    </row>
    <row r="50" spans="1:1" ht="14.45">
      <c r="A50" t="s">
        <v>101</v>
      </c>
    </row>
    <row r="51" spans="1:1" ht="14.45">
      <c r="A51" t="s">
        <v>102</v>
      </c>
    </row>
    <row r="52" spans="1:1" ht="14.45">
      <c r="A52" t="s">
        <v>103</v>
      </c>
    </row>
    <row r="53" spans="1:1" ht="14.45">
      <c r="A53" t="s">
        <v>104</v>
      </c>
    </row>
    <row r="54" spans="1:1" ht="14.45">
      <c r="A54" t="s">
        <v>105</v>
      </c>
    </row>
    <row r="55" spans="1:1" ht="14.45">
      <c r="A55" t="s">
        <v>106</v>
      </c>
    </row>
    <row r="56" spans="1:1" ht="14.45">
      <c r="A56"/>
    </row>
    <row r="57" spans="1:1" ht="14.45">
      <c r="A57"/>
    </row>
    <row r="58" spans="1:1" ht="14.45">
      <c r="A58"/>
    </row>
    <row r="59" spans="1:1" ht="14.45">
      <c r="A59"/>
    </row>
    <row r="60" spans="1:1" ht="14.45">
      <c r="A60"/>
    </row>
    <row r="61" spans="1:1" ht="14.45">
      <c r="A61"/>
    </row>
    <row r="62" spans="1:1" ht="14.45"/>
    <row r="63" spans="1:1" ht="14.45"/>
    <row r="64" spans="1:1" ht="14.45"/>
  </sheetData>
  <phoneticPr fontId="7" type="noConversion"/>
  <pageMargins left="0.7" right="0.7" top="0.75" bottom="0.75" header="0.3" footer="0.3"/>
  <pageSetup paperSize="9" orientation="portrait" horizontalDpi="1200" verticalDpi="1200" r:id="rId1"/>
  <customProperties>
    <customPr name="EpmWorksheetKeyString_GUID" r:id="rId2"/>
  </customProperties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80B7A-13F9-4EE7-923F-3F909A7AE8BD}">
  <dimension ref="A1:I6"/>
  <sheetViews>
    <sheetView zoomScaleNormal="100" workbookViewId="0">
      <selection activeCell="F25" sqref="F25"/>
    </sheetView>
  </sheetViews>
  <sheetFormatPr defaultRowHeight="14.45"/>
  <cols>
    <col min="1" max="1" width="19.7109375" customWidth="1"/>
    <col min="2" max="2" width="13.42578125" customWidth="1"/>
    <col min="3" max="3" width="10.42578125" bestFit="1" customWidth="1"/>
    <col min="4" max="5" width="9.7109375" bestFit="1" customWidth="1"/>
    <col min="6" max="6" width="9.28515625" bestFit="1" customWidth="1"/>
    <col min="7" max="7" width="9.7109375" bestFit="1" customWidth="1"/>
    <col min="8" max="8" width="9.28515625" bestFit="1" customWidth="1"/>
    <col min="9" max="9" width="9.7109375" customWidth="1"/>
  </cols>
  <sheetData>
    <row r="1" spans="1:9" ht="15.6">
      <c r="A1" s="17" t="s">
        <v>171</v>
      </c>
      <c r="B1" s="17"/>
      <c r="C1" s="17"/>
      <c r="D1" s="17"/>
      <c r="E1" s="17"/>
    </row>
    <row r="2" spans="1:9" ht="15.6">
      <c r="A2" s="24"/>
      <c r="B2" s="24" t="s">
        <v>156</v>
      </c>
      <c r="C2" s="24" t="s">
        <v>157</v>
      </c>
      <c r="D2" s="24" t="s">
        <v>109</v>
      </c>
      <c r="E2" s="24" t="s">
        <v>110</v>
      </c>
      <c r="F2" s="24" t="s">
        <v>111</v>
      </c>
      <c r="G2" s="24" t="s">
        <v>112</v>
      </c>
      <c r="H2" s="24" t="s">
        <v>113</v>
      </c>
      <c r="I2" s="24" t="s">
        <v>172</v>
      </c>
    </row>
    <row r="3" spans="1:9" ht="15.6">
      <c r="A3" s="24" t="s">
        <v>173</v>
      </c>
      <c r="B3" s="101">
        <v>31771</v>
      </c>
      <c r="C3" s="101">
        <v>34815</v>
      </c>
      <c r="D3" s="101">
        <v>43647</v>
      </c>
      <c r="E3" s="101">
        <v>48436</v>
      </c>
      <c r="F3" s="101">
        <v>45434</v>
      </c>
      <c r="G3" s="101">
        <v>49510</v>
      </c>
      <c r="H3" s="101">
        <v>58641</v>
      </c>
      <c r="I3" s="101">
        <v>64491</v>
      </c>
    </row>
    <row r="4" spans="1:9" ht="15.6">
      <c r="A4" s="24" t="s">
        <v>174</v>
      </c>
      <c r="B4" s="101">
        <v>14165</v>
      </c>
      <c r="C4" s="101">
        <v>17529</v>
      </c>
      <c r="D4" s="101">
        <v>17781</v>
      </c>
      <c r="E4" s="101">
        <v>15038</v>
      </c>
      <c r="F4" s="101">
        <v>15139</v>
      </c>
      <c r="G4" s="101">
        <v>14291</v>
      </c>
      <c r="H4" s="101">
        <v>16698</v>
      </c>
      <c r="I4" s="101">
        <v>20209</v>
      </c>
    </row>
    <row r="6" spans="1:9">
      <c r="H6" s="220"/>
    </row>
  </sheetData>
  <phoneticPr fontId="7" type="noConversion"/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1CF5D-87C1-4D98-9E87-8B4C4F71655B}">
  <dimension ref="A1:I3"/>
  <sheetViews>
    <sheetView zoomScaleNormal="100" workbookViewId="0">
      <selection activeCell="E27" sqref="E27"/>
    </sheetView>
  </sheetViews>
  <sheetFormatPr defaultRowHeight="14.45"/>
  <cols>
    <col min="1" max="1" width="19.7109375" customWidth="1"/>
    <col min="2" max="3" width="10.42578125" bestFit="1" customWidth="1"/>
    <col min="4" max="5" width="9.7109375" bestFit="1" customWidth="1"/>
    <col min="6" max="8" width="9.28515625" bestFit="1" customWidth="1"/>
    <col min="9" max="9" width="9" bestFit="1" customWidth="1"/>
  </cols>
  <sheetData>
    <row r="1" spans="1:9" ht="15.6">
      <c r="A1" s="17" t="s">
        <v>175</v>
      </c>
      <c r="B1" s="17"/>
      <c r="C1" s="17"/>
      <c r="D1" s="17"/>
      <c r="E1" s="17"/>
    </row>
    <row r="2" spans="1:9" ht="15.6">
      <c r="A2" s="24"/>
      <c r="B2" s="24" t="s">
        <v>156</v>
      </c>
      <c r="C2" s="24" t="s">
        <v>157</v>
      </c>
      <c r="D2" s="24" t="s">
        <v>109</v>
      </c>
      <c r="E2" s="24" t="s">
        <v>110</v>
      </c>
      <c r="F2" s="24" t="s">
        <v>111</v>
      </c>
      <c r="G2" s="24" t="s">
        <v>112</v>
      </c>
      <c r="H2" s="24" t="s">
        <v>113</v>
      </c>
      <c r="I2" s="24" t="s">
        <v>172</v>
      </c>
    </row>
    <row r="3" spans="1:9" ht="15.6">
      <c r="A3" s="24"/>
      <c r="B3" s="101">
        <v>746</v>
      </c>
      <c r="C3" s="101">
        <v>4452</v>
      </c>
      <c r="D3" s="101">
        <v>3445</v>
      </c>
      <c r="E3" s="101">
        <v>4251</v>
      </c>
      <c r="F3" s="101">
        <v>5223</v>
      </c>
      <c r="G3" s="101">
        <v>9620</v>
      </c>
      <c r="H3" s="101">
        <v>10426</v>
      </c>
      <c r="I3" s="101">
        <v>13950</v>
      </c>
    </row>
  </sheetData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565C0-F083-4DF4-9D6D-FEB508D0739E}">
  <dimension ref="A1:I3"/>
  <sheetViews>
    <sheetView zoomScaleNormal="100" workbookViewId="0">
      <selection activeCell="G26" sqref="G26"/>
    </sheetView>
  </sheetViews>
  <sheetFormatPr defaultRowHeight="14.45"/>
  <cols>
    <col min="1" max="1" width="19.7109375" customWidth="1"/>
    <col min="2" max="3" width="10.42578125" bestFit="1" customWidth="1"/>
    <col min="4" max="5" width="9.7109375" bestFit="1" customWidth="1"/>
    <col min="6" max="8" width="9.28515625" bestFit="1" customWidth="1"/>
    <col min="9" max="9" width="9" bestFit="1" customWidth="1"/>
  </cols>
  <sheetData>
    <row r="1" spans="1:9" ht="15.6">
      <c r="A1" s="17" t="s">
        <v>176</v>
      </c>
      <c r="B1" s="17"/>
      <c r="C1" s="17"/>
      <c r="D1" s="17"/>
      <c r="E1" s="17"/>
    </row>
    <row r="2" spans="1:9" ht="15.6">
      <c r="A2" s="24"/>
      <c r="B2" s="24" t="s">
        <v>156</v>
      </c>
      <c r="C2" s="24" t="s">
        <v>157</v>
      </c>
      <c r="D2" s="24" t="s">
        <v>109</v>
      </c>
      <c r="E2" s="24" t="s">
        <v>110</v>
      </c>
      <c r="F2" s="24" t="s">
        <v>111</v>
      </c>
      <c r="G2" s="24" t="s">
        <v>112</v>
      </c>
      <c r="H2" s="24" t="s">
        <v>113</v>
      </c>
      <c r="I2" s="24" t="s">
        <v>172</v>
      </c>
    </row>
    <row r="3" spans="1:9" ht="15.6">
      <c r="A3" s="24"/>
      <c r="B3" s="101">
        <v>9173</v>
      </c>
      <c r="C3" s="101">
        <v>16247</v>
      </c>
      <c r="D3" s="101">
        <v>17566</v>
      </c>
      <c r="E3" s="101">
        <v>12046</v>
      </c>
      <c r="F3" s="101">
        <v>12657</v>
      </c>
      <c r="G3" s="101">
        <v>12016</v>
      </c>
      <c r="H3" s="101">
        <v>16081</v>
      </c>
      <c r="I3" s="101">
        <v>12574</v>
      </c>
    </row>
  </sheetData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62CE4-80F3-410B-8C1E-17637910E3F1}">
  <dimension ref="A1:I9"/>
  <sheetViews>
    <sheetView workbookViewId="0">
      <selection activeCell="B39" sqref="B39"/>
    </sheetView>
  </sheetViews>
  <sheetFormatPr defaultRowHeight="14.45"/>
  <cols>
    <col min="1" max="1" width="29.140625" customWidth="1"/>
    <col min="2" max="2" width="45.5703125" bestFit="1" customWidth="1"/>
  </cols>
  <sheetData>
    <row r="1" spans="1:9" ht="15.6">
      <c r="A1" s="17" t="s">
        <v>71</v>
      </c>
      <c r="B1" s="17"/>
      <c r="C1" s="17"/>
      <c r="D1" s="17"/>
      <c r="E1" s="17"/>
      <c r="F1" s="17"/>
      <c r="G1" s="17"/>
      <c r="H1" s="17"/>
      <c r="I1" s="17"/>
    </row>
    <row r="2" spans="1:9" ht="15.6">
      <c r="A2" s="17"/>
      <c r="B2" s="17"/>
      <c r="C2" s="17"/>
      <c r="D2" s="17"/>
      <c r="E2" s="17"/>
      <c r="F2" s="17"/>
      <c r="G2" s="17"/>
      <c r="H2" s="17"/>
      <c r="I2" s="17"/>
    </row>
    <row r="3" spans="1:9" ht="15.6">
      <c r="A3" s="24" t="s">
        <v>177</v>
      </c>
      <c r="B3" s="24" t="s">
        <v>178</v>
      </c>
      <c r="C3" s="17"/>
      <c r="D3" s="17"/>
      <c r="E3" s="17"/>
      <c r="F3" s="17"/>
      <c r="G3" s="17"/>
      <c r="H3" s="17"/>
      <c r="I3" s="17"/>
    </row>
    <row r="4" spans="1:9" ht="15.6">
      <c r="A4" s="24" t="s">
        <v>179</v>
      </c>
      <c r="B4" s="24">
        <v>27</v>
      </c>
      <c r="C4" s="17"/>
      <c r="D4" s="17"/>
      <c r="E4" s="17"/>
      <c r="F4" s="17"/>
      <c r="G4" s="17"/>
      <c r="H4" s="17"/>
      <c r="I4" s="17"/>
    </row>
    <row r="5" spans="1:9" ht="15.6">
      <c r="A5" s="24" t="s">
        <v>180</v>
      </c>
      <c r="B5" s="24">
        <v>27</v>
      </c>
      <c r="C5" s="17"/>
      <c r="D5" s="17"/>
      <c r="E5" s="17"/>
      <c r="F5" s="17"/>
      <c r="G5" s="17"/>
      <c r="H5" s="17"/>
      <c r="I5" s="17"/>
    </row>
    <row r="6" spans="1:9" ht="15.6">
      <c r="A6" s="24" t="s">
        <v>181</v>
      </c>
      <c r="B6" s="24">
        <v>16</v>
      </c>
    </row>
    <row r="7" spans="1:9" ht="15.6">
      <c r="A7" s="24" t="s">
        <v>182</v>
      </c>
      <c r="B7" s="24">
        <v>16</v>
      </c>
    </row>
    <row r="8" spans="1:9" ht="15.6">
      <c r="A8" s="24" t="s">
        <v>183</v>
      </c>
      <c r="B8" s="24">
        <v>8</v>
      </c>
      <c r="C8" s="17"/>
      <c r="D8" s="17"/>
      <c r="E8" s="17"/>
      <c r="F8" s="17"/>
      <c r="G8" s="17"/>
      <c r="H8" s="17"/>
      <c r="I8" s="17"/>
    </row>
    <row r="9" spans="1:9" ht="15.6">
      <c r="A9" s="24" t="s">
        <v>184</v>
      </c>
      <c r="B9" s="24">
        <v>6</v>
      </c>
      <c r="C9" s="17"/>
      <c r="D9" s="17"/>
      <c r="E9" s="17"/>
      <c r="F9" s="17"/>
      <c r="G9" s="17"/>
      <c r="H9" s="17"/>
      <c r="I9" s="17"/>
    </row>
  </sheetData>
  <pageMargins left="0.7" right="0.7" top="0.75" bottom="0.75" header="0.3" footer="0.3"/>
  <pageSetup paperSize="9" orientation="portrait" horizontalDpi="1200" verticalDpi="1200" r:id="rId1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251BF-6ACD-4678-B43C-C83414285978}">
  <dimension ref="A1:B9"/>
  <sheetViews>
    <sheetView workbookViewId="0">
      <selection activeCell="F31" sqref="F31"/>
    </sheetView>
  </sheetViews>
  <sheetFormatPr defaultRowHeight="14.45"/>
  <cols>
    <col min="1" max="1" width="39.140625" customWidth="1"/>
    <col min="2" max="2" width="44.42578125" bestFit="1" customWidth="1"/>
  </cols>
  <sheetData>
    <row r="1" spans="1:2" ht="15.6">
      <c r="A1" s="17" t="s">
        <v>72</v>
      </c>
    </row>
    <row r="2" spans="1:2" ht="15.6">
      <c r="A2" s="17"/>
    </row>
    <row r="3" spans="1:2" ht="15.6">
      <c r="A3" s="24" t="s">
        <v>177</v>
      </c>
      <c r="B3" s="24" t="s">
        <v>178</v>
      </c>
    </row>
    <row r="4" spans="1:2" ht="15.6">
      <c r="A4" s="24" t="s">
        <v>182</v>
      </c>
      <c r="B4" s="24">
        <v>32</v>
      </c>
    </row>
    <row r="5" spans="1:2" ht="15.6">
      <c r="A5" s="24" t="s">
        <v>179</v>
      </c>
      <c r="B5" s="24">
        <v>29</v>
      </c>
    </row>
    <row r="6" spans="1:2" ht="15.6">
      <c r="A6" s="24" t="s">
        <v>180</v>
      </c>
      <c r="B6" s="24">
        <v>21</v>
      </c>
    </row>
    <row r="7" spans="1:2" ht="15.6">
      <c r="A7" s="24" t="s">
        <v>181</v>
      </c>
      <c r="B7" s="24">
        <v>11</v>
      </c>
    </row>
    <row r="8" spans="1:2" ht="15.6">
      <c r="A8" s="24" t="s">
        <v>183</v>
      </c>
      <c r="B8" s="24">
        <v>5</v>
      </c>
    </row>
    <row r="9" spans="1:2" ht="15.6">
      <c r="A9" s="24" t="s">
        <v>184</v>
      </c>
      <c r="B9" s="24">
        <v>2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AF421-6C79-4F80-BF29-D96DDE60A183}">
  <dimension ref="A1:B8"/>
  <sheetViews>
    <sheetView workbookViewId="0"/>
  </sheetViews>
  <sheetFormatPr defaultRowHeight="14.45"/>
  <cols>
    <col min="1" max="1" width="31.7109375" customWidth="1"/>
    <col min="2" max="2" width="44.42578125" bestFit="1" customWidth="1"/>
  </cols>
  <sheetData>
    <row r="1" spans="1:2" ht="15.6">
      <c r="A1" s="17" t="s">
        <v>73</v>
      </c>
    </row>
    <row r="2" spans="1:2" ht="15.6">
      <c r="A2" s="17"/>
    </row>
    <row r="3" spans="1:2" ht="15.6">
      <c r="A3" s="24" t="s">
        <v>177</v>
      </c>
      <c r="B3" s="24" t="s">
        <v>178</v>
      </c>
    </row>
    <row r="4" spans="1:2" ht="15.6">
      <c r="A4" s="24" t="s">
        <v>185</v>
      </c>
      <c r="B4" s="24">
        <v>38</v>
      </c>
    </row>
    <row r="5" spans="1:2" ht="15.6">
      <c r="A5" s="24" t="s">
        <v>186</v>
      </c>
      <c r="B5" s="24">
        <v>27</v>
      </c>
    </row>
    <row r="6" spans="1:2" ht="15.6">
      <c r="A6" s="24" t="s">
        <v>187</v>
      </c>
      <c r="B6" s="24">
        <v>15</v>
      </c>
    </row>
    <row r="7" spans="1:2" ht="15.6">
      <c r="A7" s="24" t="s">
        <v>188</v>
      </c>
      <c r="B7" s="24">
        <v>12</v>
      </c>
    </row>
    <row r="8" spans="1:2" ht="15.6">
      <c r="A8" s="24" t="s">
        <v>189</v>
      </c>
      <c r="B8" s="24">
        <v>8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FA095-49EA-4DB1-950A-AC965E0C92CB}">
  <dimension ref="A1:F4"/>
  <sheetViews>
    <sheetView workbookViewId="0">
      <selection activeCell="A46" sqref="A46"/>
    </sheetView>
  </sheetViews>
  <sheetFormatPr defaultRowHeight="14.45"/>
  <cols>
    <col min="1" max="1" width="95" customWidth="1"/>
    <col min="2" max="2" width="10.42578125" customWidth="1"/>
    <col min="3" max="3" width="9" customWidth="1"/>
  </cols>
  <sheetData>
    <row r="1" spans="1:6" ht="15.6">
      <c r="A1" s="17" t="s">
        <v>74</v>
      </c>
      <c r="B1" s="17"/>
      <c r="C1" s="17"/>
    </row>
    <row r="2" spans="1:6" ht="15.6">
      <c r="A2" s="24"/>
      <c r="B2" s="24" t="s">
        <v>109</v>
      </c>
      <c r="C2" s="24" t="s">
        <v>110</v>
      </c>
      <c r="D2" s="24" t="s">
        <v>111</v>
      </c>
      <c r="E2" s="24" t="s">
        <v>112</v>
      </c>
      <c r="F2" s="24" t="s">
        <v>113</v>
      </c>
    </row>
    <row r="3" spans="1:6" ht="15.6">
      <c r="A3" s="24" t="s">
        <v>190</v>
      </c>
      <c r="B3" s="24">
        <v>42</v>
      </c>
      <c r="C3" s="24">
        <v>39</v>
      </c>
      <c r="D3" s="24">
        <v>41</v>
      </c>
      <c r="E3" s="24">
        <v>38</v>
      </c>
      <c r="F3" s="24">
        <v>13</v>
      </c>
    </row>
    <row r="4" spans="1:6" ht="15.6">
      <c r="A4" s="24" t="s">
        <v>191</v>
      </c>
      <c r="B4" s="24">
        <v>0</v>
      </c>
      <c r="C4" s="24">
        <v>0</v>
      </c>
      <c r="D4" s="24">
        <v>0</v>
      </c>
      <c r="E4" s="24">
        <v>0</v>
      </c>
      <c r="F4" s="24">
        <v>1</v>
      </c>
    </row>
  </sheetData>
  <phoneticPr fontId="7" type="noConversion"/>
  <pageMargins left="0.7" right="0.7" top="0.75" bottom="0.75" header="0.3" footer="0.3"/>
  <customProperties>
    <customPr name="EpmWorksheetKeyString_GUID" r:id="rId1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B1F3F-CB78-4894-AFDD-8C0027513704}">
  <dimension ref="A1:G546"/>
  <sheetViews>
    <sheetView zoomScale="80" zoomScaleNormal="80" workbookViewId="0">
      <pane xSplit="1" ySplit="2" topLeftCell="B3" activePane="bottomRight" state="frozen"/>
      <selection pane="bottomRight" activeCell="E37" sqref="E37"/>
      <selection pane="bottomLeft"/>
      <selection pane="topRight"/>
    </sheetView>
  </sheetViews>
  <sheetFormatPr defaultColWidth="8.7109375" defaultRowHeight="15.6"/>
  <cols>
    <col min="1" max="1" width="41.7109375" style="16" customWidth="1"/>
    <col min="2" max="4" width="24.5703125" style="16" customWidth="1"/>
    <col min="5" max="6" width="24.5703125" style="132" customWidth="1"/>
    <col min="7" max="7" width="31.85546875" style="16" customWidth="1"/>
    <col min="8" max="16384" width="8.7109375" style="16"/>
  </cols>
  <sheetData>
    <row r="1" spans="1:7">
      <c r="A1" s="16" t="s">
        <v>192</v>
      </c>
      <c r="E1" s="16"/>
      <c r="F1" s="16"/>
    </row>
    <row r="2" spans="1:7" ht="30.95">
      <c r="A2" s="33"/>
      <c r="B2" s="27" t="s">
        <v>193</v>
      </c>
      <c r="C2" s="27" t="s">
        <v>2</v>
      </c>
      <c r="D2" s="27" t="s">
        <v>3</v>
      </c>
      <c r="E2" s="133" t="s">
        <v>4</v>
      </c>
      <c r="F2" s="133" t="s">
        <v>194</v>
      </c>
    </row>
    <row r="3" spans="1:7">
      <c r="A3" s="33"/>
      <c r="B3" s="27" t="s">
        <v>6</v>
      </c>
      <c r="C3" s="27" t="s">
        <v>6</v>
      </c>
      <c r="D3" s="27" t="s">
        <v>7</v>
      </c>
      <c r="E3" s="133" t="s">
        <v>8</v>
      </c>
      <c r="F3" s="133" t="s">
        <v>6</v>
      </c>
    </row>
    <row r="4" spans="1:7">
      <c r="A4" s="38" t="s">
        <v>9</v>
      </c>
      <c r="B4" s="27"/>
      <c r="C4" s="27"/>
      <c r="D4" s="27"/>
      <c r="E4" s="133"/>
      <c r="F4" s="133"/>
    </row>
    <row r="5" spans="1:7" ht="77.45">
      <c r="A5" s="145" t="s">
        <v>195</v>
      </c>
      <c r="B5" s="194" t="s">
        <v>196</v>
      </c>
      <c r="C5" s="194" t="s">
        <v>197</v>
      </c>
      <c r="D5" s="194" t="s">
        <v>198</v>
      </c>
      <c r="E5" s="202" t="s">
        <v>199</v>
      </c>
      <c r="F5" s="202" t="s">
        <v>200</v>
      </c>
    </row>
    <row r="6" spans="1:7" s="37" customFormat="1">
      <c r="A6" s="146" t="s">
        <v>14</v>
      </c>
      <c r="B6" s="153"/>
      <c r="C6" s="153"/>
      <c r="D6" s="153"/>
      <c r="E6" s="203"/>
      <c r="F6" s="203"/>
    </row>
    <row r="7" spans="1:7" s="37" customFormat="1" ht="77.45">
      <c r="A7" s="146" t="s">
        <v>201</v>
      </c>
      <c r="B7" s="194" t="s">
        <v>202</v>
      </c>
      <c r="C7" s="192" t="s">
        <v>203</v>
      </c>
      <c r="D7" s="192" t="s">
        <v>198</v>
      </c>
      <c r="E7" s="203" t="s">
        <v>204</v>
      </c>
      <c r="F7" s="202" t="s">
        <v>205</v>
      </c>
    </row>
    <row r="8" spans="1:7" s="37" customFormat="1" ht="30.95">
      <c r="A8" s="146" t="s">
        <v>206</v>
      </c>
      <c r="B8" s="192" t="s">
        <v>207</v>
      </c>
      <c r="C8" s="192" t="s">
        <v>208</v>
      </c>
      <c r="D8" s="192" t="s">
        <v>209</v>
      </c>
      <c r="E8" s="203" t="s">
        <v>210</v>
      </c>
      <c r="F8" s="203" t="s">
        <v>211</v>
      </c>
      <c r="G8" s="147"/>
    </row>
    <row r="9" spans="1:7" s="37" customFormat="1" ht="108.6">
      <c r="A9" s="146" t="s">
        <v>212</v>
      </c>
      <c r="B9" s="195" t="s">
        <v>213</v>
      </c>
      <c r="C9" s="192" t="s">
        <v>214</v>
      </c>
      <c r="D9" s="192" t="s">
        <v>215</v>
      </c>
      <c r="E9" s="203" t="s">
        <v>216</v>
      </c>
      <c r="F9" s="203" t="s">
        <v>217</v>
      </c>
    </row>
    <row r="10" spans="1:7" s="37" customFormat="1" ht="93">
      <c r="A10" s="146" t="s">
        <v>218</v>
      </c>
      <c r="B10" s="195" t="s">
        <v>219</v>
      </c>
      <c r="C10" s="192" t="s">
        <v>220</v>
      </c>
      <c r="D10" s="192" t="s">
        <v>198</v>
      </c>
      <c r="E10" s="203" t="s">
        <v>221</v>
      </c>
      <c r="F10" s="203" t="s">
        <v>222</v>
      </c>
    </row>
    <row r="11" spans="1:7" ht="30.95">
      <c r="A11" s="146" t="s">
        <v>223</v>
      </c>
      <c r="B11" s="192" t="s">
        <v>224</v>
      </c>
      <c r="C11" s="192" t="s">
        <v>225</v>
      </c>
      <c r="D11" s="192" t="s">
        <v>209</v>
      </c>
      <c r="E11" s="203" t="s">
        <v>226</v>
      </c>
      <c r="F11" s="203" t="s">
        <v>227</v>
      </c>
      <c r="G11" s="37"/>
    </row>
    <row r="12" spans="1:7" s="37" customFormat="1" ht="108.6">
      <c r="A12" s="193" t="s">
        <v>228</v>
      </c>
      <c r="B12" s="192" t="s">
        <v>229</v>
      </c>
      <c r="C12" s="192" t="s">
        <v>230</v>
      </c>
      <c r="D12" s="192" t="s">
        <v>215</v>
      </c>
      <c r="E12" s="204" t="s">
        <v>231</v>
      </c>
      <c r="F12" s="203" t="s">
        <v>232</v>
      </c>
    </row>
    <row r="13" spans="1:7" s="37" customFormat="1" ht="62.1">
      <c r="A13" s="193" t="s">
        <v>233</v>
      </c>
      <c r="B13" s="192" t="s">
        <v>234</v>
      </c>
      <c r="C13" s="192" t="s">
        <v>198</v>
      </c>
      <c r="D13" s="192" t="s">
        <v>198</v>
      </c>
      <c r="E13" s="203" t="s">
        <v>198</v>
      </c>
      <c r="F13" s="203" t="s">
        <v>235</v>
      </c>
      <c r="G13" s="16"/>
    </row>
    <row r="14" spans="1:7" s="37" customFormat="1">
      <c r="A14" s="146" t="s">
        <v>35</v>
      </c>
      <c r="B14" s="153"/>
      <c r="C14" s="153"/>
      <c r="D14" s="153"/>
      <c r="E14" s="153"/>
      <c r="F14" s="153"/>
    </row>
    <row r="15" spans="1:7" ht="30.95">
      <c r="A15" s="146" t="s">
        <v>236</v>
      </c>
      <c r="B15" s="192" t="s">
        <v>237</v>
      </c>
      <c r="C15" s="192" t="s">
        <v>209</v>
      </c>
      <c r="D15" s="192" t="s">
        <v>209</v>
      </c>
      <c r="E15" s="192" t="s">
        <v>209</v>
      </c>
      <c r="F15" s="192" t="s">
        <v>237</v>
      </c>
    </row>
    <row r="16" spans="1:7" ht="62.1">
      <c r="A16" s="154" t="s">
        <v>238</v>
      </c>
      <c r="B16" s="192" t="s">
        <v>239</v>
      </c>
      <c r="C16" s="192" t="s">
        <v>198</v>
      </c>
      <c r="D16" s="192" t="s">
        <v>198</v>
      </c>
      <c r="E16" s="192" t="s">
        <v>198</v>
      </c>
      <c r="F16" s="192" t="s">
        <v>240</v>
      </c>
    </row>
    <row r="17" spans="1:6" ht="62.1">
      <c r="A17" s="154" t="s">
        <v>241</v>
      </c>
      <c r="B17" s="192" t="s">
        <v>239</v>
      </c>
      <c r="C17" s="192" t="s">
        <v>198</v>
      </c>
      <c r="D17" s="192" t="s">
        <v>198</v>
      </c>
      <c r="E17" s="192" t="s">
        <v>198</v>
      </c>
      <c r="F17" s="192" t="s">
        <v>240</v>
      </c>
    </row>
    <row r="18" spans="1:6" ht="62.1">
      <c r="A18" s="154" t="s">
        <v>242</v>
      </c>
      <c r="B18" s="192" t="s">
        <v>239</v>
      </c>
      <c r="C18" s="192" t="s">
        <v>198</v>
      </c>
      <c r="D18" s="192" t="s">
        <v>198</v>
      </c>
      <c r="E18" s="192" t="s">
        <v>198</v>
      </c>
      <c r="F18" s="192" t="s">
        <v>240</v>
      </c>
    </row>
    <row r="19" spans="1:6" ht="62.1">
      <c r="A19" s="146" t="s">
        <v>243</v>
      </c>
      <c r="B19" s="192" t="s">
        <v>244</v>
      </c>
      <c r="C19" s="192" t="s">
        <v>198</v>
      </c>
      <c r="D19" s="192" t="s">
        <v>198</v>
      </c>
      <c r="E19" s="192" t="s">
        <v>198</v>
      </c>
      <c r="F19" s="192" t="s">
        <v>245</v>
      </c>
    </row>
    <row r="20" spans="1:6" ht="62.1">
      <c r="A20" s="146" t="s">
        <v>246</v>
      </c>
      <c r="B20" s="192" t="s">
        <v>247</v>
      </c>
      <c r="C20" s="192" t="s">
        <v>198</v>
      </c>
      <c r="D20" s="192" t="s">
        <v>198</v>
      </c>
      <c r="E20" s="192" t="s">
        <v>198</v>
      </c>
      <c r="F20" s="192" t="s">
        <v>248</v>
      </c>
    </row>
    <row r="21" spans="1:6" ht="62.1">
      <c r="A21" s="146" t="s">
        <v>249</v>
      </c>
      <c r="B21" s="192" t="s">
        <v>247</v>
      </c>
      <c r="C21" s="192" t="s">
        <v>198</v>
      </c>
      <c r="D21" s="192" t="s">
        <v>198</v>
      </c>
      <c r="E21" s="192" t="s">
        <v>198</v>
      </c>
      <c r="F21" s="192" t="s">
        <v>248</v>
      </c>
    </row>
    <row r="22" spans="1:6">
      <c r="E22" s="16"/>
      <c r="F22" s="16"/>
    </row>
    <row r="23" spans="1:6">
      <c r="E23" s="16"/>
      <c r="F23" s="16"/>
    </row>
    <row r="24" spans="1:6">
      <c r="E24" s="16"/>
      <c r="F24" s="16"/>
    </row>
    <row r="25" spans="1:6">
      <c r="E25" s="16"/>
      <c r="F25" s="16"/>
    </row>
    <row r="26" spans="1:6">
      <c r="E26" s="16"/>
      <c r="F26" s="16"/>
    </row>
    <row r="27" spans="1:6">
      <c r="E27" s="16"/>
      <c r="F27" s="16"/>
    </row>
    <row r="28" spans="1:6">
      <c r="E28" s="16"/>
      <c r="F28" s="16"/>
    </row>
    <row r="29" spans="1:6">
      <c r="E29" s="16"/>
      <c r="F29" s="16"/>
    </row>
    <row r="30" spans="1:6">
      <c r="E30" s="16"/>
      <c r="F30" s="16"/>
    </row>
    <row r="31" spans="1:6">
      <c r="E31" s="16"/>
      <c r="F31" s="16"/>
    </row>
    <row r="32" spans="1:6">
      <c r="E32" s="16"/>
      <c r="F32" s="16"/>
    </row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="16" customFormat="1"/>
    <row r="482" s="16" customFormat="1"/>
    <row r="483" s="16" customFormat="1"/>
    <row r="484" s="16" customFormat="1"/>
    <row r="485" s="16" customFormat="1"/>
    <row r="486" s="16" customFormat="1"/>
    <row r="487" s="16" customFormat="1"/>
    <row r="488" s="16" customFormat="1"/>
    <row r="489" s="16" customFormat="1"/>
    <row r="490" s="16" customFormat="1"/>
    <row r="491" s="16" customFormat="1"/>
    <row r="492" s="16" customFormat="1"/>
    <row r="493" s="16" customFormat="1"/>
    <row r="494" s="16" customFormat="1"/>
    <row r="495" s="16" customFormat="1"/>
    <row r="496" s="16" customFormat="1"/>
    <row r="497" s="16" customFormat="1"/>
    <row r="498" s="16" customFormat="1"/>
    <row r="499" s="16" customFormat="1"/>
    <row r="500" s="16" customFormat="1"/>
    <row r="501" s="16" customFormat="1"/>
    <row r="502" s="16" customFormat="1"/>
    <row r="503" s="16" customFormat="1"/>
    <row r="504" s="16" customFormat="1"/>
    <row r="505" s="16" customFormat="1"/>
    <row r="506" s="16" customFormat="1"/>
    <row r="507" s="16" customFormat="1"/>
    <row r="508" s="16" customFormat="1"/>
    <row r="509" s="16" customFormat="1"/>
    <row r="510" s="16" customFormat="1"/>
    <row r="511" s="16" customFormat="1"/>
    <row r="512" s="16" customFormat="1"/>
    <row r="513" s="16" customFormat="1"/>
    <row r="514" s="16" customFormat="1"/>
    <row r="515" s="16" customFormat="1"/>
    <row r="516" s="16" customFormat="1"/>
    <row r="517" s="16" customFormat="1"/>
    <row r="518" s="16" customFormat="1"/>
    <row r="519" s="16" customFormat="1"/>
    <row r="520" s="16" customFormat="1"/>
    <row r="521" s="16" customFormat="1"/>
    <row r="522" s="16" customFormat="1"/>
    <row r="523" s="16" customFormat="1"/>
    <row r="524" s="16" customFormat="1"/>
    <row r="525" s="16" customFormat="1"/>
    <row r="526" s="16" customFormat="1"/>
    <row r="527" s="16" customFormat="1"/>
    <row r="528" s="16" customFormat="1"/>
    <row r="529" s="16" customFormat="1"/>
    <row r="530" s="16" customFormat="1"/>
    <row r="531" s="16" customFormat="1"/>
    <row r="532" s="16" customFormat="1"/>
    <row r="533" s="16" customFormat="1"/>
    <row r="534" s="16" customFormat="1"/>
    <row r="535" s="16" customFormat="1"/>
    <row r="536" s="16" customFormat="1"/>
    <row r="537" s="16" customFormat="1"/>
    <row r="538" s="16" customFormat="1"/>
    <row r="539" s="16" customFormat="1"/>
    <row r="540" s="16" customFormat="1"/>
    <row r="541" s="16" customFormat="1"/>
    <row r="542" s="16" customFormat="1"/>
    <row r="543" s="16" customFormat="1"/>
    <row r="544" s="16" customFormat="1"/>
    <row r="545" s="16" customFormat="1"/>
    <row r="546" s="16" customFormat="1"/>
  </sheetData>
  <phoneticPr fontId="7" type="noConversion"/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67D04-426F-4D78-9BE2-842CEB9C26A3}">
  <dimension ref="A1:G12"/>
  <sheetViews>
    <sheetView workbookViewId="0">
      <selection activeCell="A12" sqref="A12"/>
    </sheetView>
  </sheetViews>
  <sheetFormatPr defaultColWidth="8.7109375" defaultRowHeight="15.6"/>
  <cols>
    <col min="1" max="1" width="35" style="26" customWidth="1"/>
    <col min="2" max="3" width="13.5703125" style="26" customWidth="1"/>
    <col min="4" max="4" width="14.28515625" style="26" customWidth="1"/>
    <col min="5" max="6" width="12.28515625" style="26" customWidth="1"/>
    <col min="7" max="16384" width="8.7109375" style="26"/>
  </cols>
  <sheetData>
    <row r="1" spans="1:7">
      <c r="A1" s="25" t="s">
        <v>76</v>
      </c>
      <c r="B1" s="25"/>
      <c r="C1" s="25"/>
      <c r="D1" s="25"/>
      <c r="E1" s="25"/>
      <c r="F1" s="25"/>
    </row>
    <row r="2" spans="1:7" ht="108.6">
      <c r="A2" s="238"/>
      <c r="B2" s="18" t="s">
        <v>250</v>
      </c>
      <c r="C2" s="18" t="s">
        <v>251</v>
      </c>
      <c r="D2" s="239" t="s">
        <v>252</v>
      </c>
      <c r="E2" s="239"/>
      <c r="F2" s="239"/>
    </row>
    <row r="3" spans="1:7" ht="62.1">
      <c r="A3" s="238"/>
      <c r="B3" s="18" t="s">
        <v>253</v>
      </c>
      <c r="C3" s="18" t="s">
        <v>254</v>
      </c>
      <c r="D3" s="18" t="s">
        <v>255</v>
      </c>
      <c r="E3" s="18" t="s">
        <v>256</v>
      </c>
      <c r="F3" s="18" t="s">
        <v>257</v>
      </c>
    </row>
    <row r="4" spans="1:7" ht="46.5">
      <c r="A4" s="145" t="s">
        <v>195</v>
      </c>
      <c r="B4" s="155"/>
      <c r="C4" s="155"/>
      <c r="D4" s="18">
        <v>685</v>
      </c>
      <c r="E4" s="18"/>
      <c r="F4" s="205">
        <f>E4-D4</f>
        <v>-685</v>
      </c>
      <c r="G4" s="26" t="s">
        <v>258</v>
      </c>
    </row>
    <row r="5" spans="1:7" ht="77.45">
      <c r="A5" s="146" t="s">
        <v>259</v>
      </c>
      <c r="B5" s="156"/>
      <c r="C5" s="157"/>
      <c r="D5" s="206">
        <v>47</v>
      </c>
      <c r="E5" s="206"/>
      <c r="F5" s="205">
        <f t="shared" ref="F5:F9" si="0">E5-D5</f>
        <v>-47</v>
      </c>
    </row>
    <row r="6" spans="1:7" ht="30.95">
      <c r="A6" s="146" t="s">
        <v>206</v>
      </c>
      <c r="B6" s="156"/>
      <c r="C6" s="156"/>
      <c r="D6" s="206">
        <v>400</v>
      </c>
      <c r="E6" s="206"/>
      <c r="F6" s="205">
        <f t="shared" si="0"/>
        <v>-400</v>
      </c>
    </row>
    <row r="7" spans="1:7" ht="62.1">
      <c r="A7" s="146" t="s">
        <v>212</v>
      </c>
      <c r="B7" s="156"/>
      <c r="C7" s="156"/>
      <c r="D7" s="206">
        <v>227</v>
      </c>
      <c r="E7" s="206"/>
      <c r="F7" s="205">
        <f t="shared" si="0"/>
        <v>-227</v>
      </c>
    </row>
    <row r="8" spans="1:7" ht="46.5">
      <c r="A8" s="146" t="s">
        <v>218</v>
      </c>
      <c r="B8" s="156"/>
      <c r="C8" s="157"/>
      <c r="D8" s="206">
        <v>213</v>
      </c>
      <c r="E8" s="206"/>
      <c r="F8" s="205">
        <f t="shared" si="0"/>
        <v>-213</v>
      </c>
      <c r="G8" s="16"/>
    </row>
    <row r="9" spans="1:7" ht="30.95">
      <c r="A9" s="146" t="s">
        <v>223</v>
      </c>
      <c r="B9" s="156"/>
      <c r="C9" s="156"/>
      <c r="D9" s="206">
        <v>108</v>
      </c>
      <c r="E9" s="206"/>
      <c r="F9" s="205">
        <f t="shared" si="0"/>
        <v>-108</v>
      </c>
    </row>
    <row r="10" spans="1:7" ht="46.5">
      <c r="A10" s="146" t="s">
        <v>260</v>
      </c>
      <c r="B10" s="156"/>
      <c r="C10" s="157"/>
      <c r="D10" s="206" t="s">
        <v>32</v>
      </c>
      <c r="E10" s="206"/>
      <c r="F10" s="205" t="s">
        <v>32</v>
      </c>
      <c r="G10" s="16"/>
    </row>
    <row r="12" spans="1:7">
      <c r="A12" s="214" t="s">
        <v>261</v>
      </c>
    </row>
  </sheetData>
  <mergeCells count="2">
    <mergeCell ref="A2:A3"/>
    <mergeCell ref="D2:F2"/>
  </mergeCells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3BB5A-3432-4DDE-95D1-2651E316F270}">
  <dimension ref="A1:C11"/>
  <sheetViews>
    <sheetView workbookViewId="0">
      <selection activeCell="A52" sqref="A51:A52"/>
    </sheetView>
  </sheetViews>
  <sheetFormatPr defaultRowHeight="14.45"/>
  <cols>
    <col min="1" max="1" width="58.7109375" customWidth="1"/>
    <col min="2" max="2" width="13.7109375" customWidth="1"/>
    <col min="3" max="3" width="13.5703125" customWidth="1"/>
  </cols>
  <sheetData>
    <row r="1" spans="1:3" ht="15.6">
      <c r="A1" s="25" t="s">
        <v>77</v>
      </c>
      <c r="B1" s="25"/>
      <c r="C1" s="25"/>
    </row>
    <row r="2" spans="1:3" ht="15.6">
      <c r="A2" s="143"/>
      <c r="B2" s="18" t="s">
        <v>113</v>
      </c>
      <c r="C2" s="18" t="s">
        <v>112</v>
      </c>
    </row>
    <row r="3" spans="1:3" ht="15.6">
      <c r="A3" s="7" t="s">
        <v>262</v>
      </c>
      <c r="B3" s="190">
        <v>0.08</v>
      </c>
      <c r="C3" s="144">
        <v>-0.11</v>
      </c>
    </row>
    <row r="4" spans="1:3" ht="15.6">
      <c r="A4" s="7" t="s">
        <v>263</v>
      </c>
      <c r="B4" s="22" t="s">
        <v>264</v>
      </c>
      <c r="C4" s="144" t="s">
        <v>264</v>
      </c>
    </row>
    <row r="5" spans="1:3" ht="15.6">
      <c r="A5" s="7" t="s">
        <v>265</v>
      </c>
      <c r="B5" s="190">
        <v>0.04</v>
      </c>
      <c r="C5" s="144">
        <v>0.08</v>
      </c>
    </row>
    <row r="6" spans="1:3" ht="15.6">
      <c r="A6" s="7" t="s">
        <v>266</v>
      </c>
      <c r="B6" s="190">
        <v>-0.02</v>
      </c>
      <c r="C6" s="144">
        <v>0.21</v>
      </c>
    </row>
    <row r="7" spans="1:3" ht="30.95">
      <c r="A7" s="7" t="s">
        <v>267</v>
      </c>
      <c r="B7" s="22" t="s">
        <v>268</v>
      </c>
      <c r="C7" s="22" t="s">
        <v>269</v>
      </c>
    </row>
    <row r="8" spans="1:3" ht="15.6">
      <c r="A8" s="7" t="s">
        <v>270</v>
      </c>
      <c r="B8" s="191">
        <v>64761</v>
      </c>
      <c r="C8" s="77">
        <v>60643</v>
      </c>
    </row>
    <row r="9" spans="1:3" ht="15.6">
      <c r="A9" s="7" t="s">
        <v>271</v>
      </c>
      <c r="B9" s="22">
        <v>2.12</v>
      </c>
      <c r="C9" s="22">
        <v>2.06</v>
      </c>
    </row>
    <row r="10" spans="1:3" ht="15.6">
      <c r="A10" s="7" t="s">
        <v>272</v>
      </c>
      <c r="B10" s="191">
        <v>36807</v>
      </c>
      <c r="C10" s="77">
        <v>28248</v>
      </c>
    </row>
    <row r="11" spans="1:3" ht="15.6">
      <c r="A11" s="7" t="s">
        <v>273</v>
      </c>
      <c r="B11" s="22">
        <v>3.74</v>
      </c>
      <c r="C11" s="22">
        <v>4.43</v>
      </c>
    </row>
  </sheetData>
  <phoneticPr fontId="7" type="noConversion"/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A62FD-1368-4B16-8323-87B33C5C28D1}">
  <dimension ref="A1:F11"/>
  <sheetViews>
    <sheetView workbookViewId="0">
      <selection activeCell="F24" sqref="F24"/>
    </sheetView>
  </sheetViews>
  <sheetFormatPr defaultRowHeight="14.45"/>
  <cols>
    <col min="1" max="1" width="13.7109375" bestFit="1" customWidth="1"/>
    <col min="2" max="3" width="8.7109375" bestFit="1" customWidth="1"/>
    <col min="4" max="4" width="11.28515625" customWidth="1"/>
    <col min="5" max="5" width="8.7109375" customWidth="1"/>
  </cols>
  <sheetData>
    <row r="1" spans="1:6" ht="15.6">
      <c r="A1" s="17" t="s">
        <v>107</v>
      </c>
    </row>
    <row r="2" spans="1:6" ht="15.6">
      <c r="A2" s="24" t="s">
        <v>108</v>
      </c>
      <c r="B2" s="24" t="s">
        <v>109</v>
      </c>
      <c r="C2" s="24" t="s">
        <v>110</v>
      </c>
      <c r="D2" s="24" t="s">
        <v>111</v>
      </c>
      <c r="E2" s="24" t="s">
        <v>112</v>
      </c>
      <c r="F2" s="24" t="s">
        <v>113</v>
      </c>
    </row>
    <row r="3" spans="1:6" ht="15.6">
      <c r="A3" s="24" t="s">
        <v>114</v>
      </c>
      <c r="B3" s="52">
        <v>65.516207981619303</v>
      </c>
      <c r="C3" s="52">
        <v>63.253044950570761</v>
      </c>
      <c r="D3" s="52">
        <v>62.339610927152322</v>
      </c>
      <c r="E3" s="163">
        <v>61.922729446776849</v>
      </c>
      <c r="F3" s="163">
        <v>54</v>
      </c>
    </row>
    <row r="4" spans="1:6" ht="15.6">
      <c r="A4" s="24" t="s">
        <v>115</v>
      </c>
      <c r="B4" s="52">
        <v>42.935779816513765</v>
      </c>
      <c r="C4" s="52">
        <v>46.900826446280988</v>
      </c>
      <c r="D4" s="52">
        <v>54.888507718696403</v>
      </c>
      <c r="E4" s="163">
        <v>38.269550748752081</v>
      </c>
      <c r="F4" s="163">
        <v>49</v>
      </c>
    </row>
    <row r="5" spans="1:6" ht="15.6">
      <c r="A5" s="24" t="s">
        <v>116</v>
      </c>
      <c r="B5" s="52">
        <v>45.258620689655174</v>
      </c>
      <c r="C5" s="52">
        <v>36.935866983372925</v>
      </c>
      <c r="D5" s="52">
        <v>43.18766066838046</v>
      </c>
      <c r="E5" s="163">
        <v>34.82905982905983</v>
      </c>
      <c r="F5" s="163">
        <v>37</v>
      </c>
    </row>
    <row r="6" spans="1:6" ht="15.6">
      <c r="A6" s="24" t="s">
        <v>117</v>
      </c>
      <c r="B6" s="52">
        <v>64.066061874854626</v>
      </c>
      <c r="C6" s="52">
        <v>61.715129602281408</v>
      </c>
      <c r="D6" s="52">
        <v>61.409444632413354</v>
      </c>
      <c r="E6" s="163">
        <v>59.978382627493367</v>
      </c>
      <c r="F6" s="163">
        <v>53</v>
      </c>
    </row>
    <row r="8" spans="1:6">
      <c r="B8" s="167"/>
      <c r="C8" s="167"/>
      <c r="D8" s="167"/>
      <c r="E8" s="167"/>
    </row>
    <row r="9" spans="1:6">
      <c r="B9" s="167"/>
      <c r="C9" s="167"/>
      <c r="D9" s="167"/>
      <c r="E9" s="167"/>
    </row>
    <row r="10" spans="1:6">
      <c r="B10" s="167"/>
      <c r="C10" s="167"/>
      <c r="D10" s="167"/>
      <c r="E10" s="167"/>
    </row>
    <row r="11" spans="1:6">
      <c r="B11" s="167"/>
      <c r="C11" s="167"/>
      <c r="D11" s="167"/>
      <c r="E11" s="167"/>
    </row>
  </sheetData>
  <phoneticPr fontId="7" type="noConversion"/>
  <pageMargins left="0.7" right="0.7" top="0.75" bottom="0.75" header="0.3" footer="0.3"/>
  <customProperties>
    <customPr name="EpmWorksheetKeyString_GUID" r:id="rId1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F2677-EE6A-4B2C-B12B-42C79F770197}">
  <dimension ref="A1:J5"/>
  <sheetViews>
    <sheetView workbookViewId="0">
      <selection activeCell="B34" sqref="B34"/>
    </sheetView>
  </sheetViews>
  <sheetFormatPr defaultRowHeight="14.45"/>
  <cols>
    <col min="1" max="1" width="39.42578125" customWidth="1"/>
    <col min="2" max="7" width="13.5703125" customWidth="1"/>
    <col min="8" max="8" width="10.7109375" customWidth="1"/>
    <col min="9" max="9" width="10.5703125" customWidth="1"/>
    <col min="10" max="10" width="13.42578125" customWidth="1"/>
    <col min="12" max="12" width="59.7109375" customWidth="1"/>
  </cols>
  <sheetData>
    <row r="1" spans="1:10" ht="15.6">
      <c r="A1" s="57" t="s">
        <v>78</v>
      </c>
      <c r="B1" s="141"/>
      <c r="C1" s="166" t="s">
        <v>113</v>
      </c>
      <c r="D1" s="141"/>
      <c r="E1" s="141"/>
      <c r="F1" s="166" t="s">
        <v>112</v>
      </c>
      <c r="G1" s="141"/>
      <c r="H1" s="141"/>
    </row>
    <row r="2" spans="1:10" ht="15.6">
      <c r="A2" s="56"/>
      <c r="B2" s="7" t="s">
        <v>274</v>
      </c>
      <c r="C2" s="22" t="s">
        <v>275</v>
      </c>
      <c r="D2" s="22" t="s">
        <v>276</v>
      </c>
      <c r="E2" s="7" t="s">
        <v>274</v>
      </c>
      <c r="F2" s="22" t="s">
        <v>275</v>
      </c>
      <c r="G2" s="22" t="s">
        <v>276</v>
      </c>
      <c r="H2" s="7"/>
      <c r="I2" s="22"/>
      <c r="J2" s="22"/>
    </row>
    <row r="3" spans="1:10" ht="15.6">
      <c r="A3" s="7" t="s">
        <v>277</v>
      </c>
      <c r="B3" s="7">
        <v>4.4000000000000004</v>
      </c>
      <c r="C3" s="77">
        <v>31543</v>
      </c>
      <c r="D3" s="77">
        <v>31360</v>
      </c>
      <c r="E3" s="7">
        <v>4.4000000000000004</v>
      </c>
      <c r="F3" s="77">
        <v>28994</v>
      </c>
      <c r="G3" s="77">
        <v>28809</v>
      </c>
      <c r="H3" s="7"/>
      <c r="I3" s="77"/>
      <c r="J3" s="77"/>
    </row>
    <row r="4" spans="1:10" ht="15.6">
      <c r="A4" s="7" t="s">
        <v>278</v>
      </c>
      <c r="B4" s="7">
        <v>2.6</v>
      </c>
      <c r="C4" s="77">
        <v>53574</v>
      </c>
      <c r="D4" s="77">
        <v>53483</v>
      </c>
      <c r="E4" s="7">
        <v>2.8</v>
      </c>
      <c r="F4" s="77">
        <v>45100</v>
      </c>
      <c r="G4" s="77">
        <v>45100</v>
      </c>
      <c r="H4" s="7"/>
      <c r="I4" s="77"/>
      <c r="J4" s="77"/>
    </row>
    <row r="5" spans="1:10" ht="15.6">
      <c r="A5" s="7" t="s">
        <v>279</v>
      </c>
      <c r="B5" s="7">
        <v>2.1</v>
      </c>
      <c r="C5" s="77">
        <v>65566</v>
      </c>
      <c r="D5" s="77">
        <v>65383</v>
      </c>
      <c r="E5" s="142">
        <v>2</v>
      </c>
      <c r="F5" s="77">
        <v>62604</v>
      </c>
      <c r="G5" s="77">
        <v>62438</v>
      </c>
      <c r="H5" s="142"/>
      <c r="I5" s="77"/>
      <c r="J5" s="77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D012D-0A00-4796-A14D-B4BF69402C1F}">
  <dimension ref="A1:D13"/>
  <sheetViews>
    <sheetView workbookViewId="0">
      <selection activeCell="I16" sqref="I16"/>
    </sheetView>
  </sheetViews>
  <sheetFormatPr defaultRowHeight="14.45"/>
  <cols>
    <col min="1" max="1" width="32.7109375" customWidth="1"/>
    <col min="2" max="3" width="10.28515625" customWidth="1"/>
  </cols>
  <sheetData>
    <row r="1" spans="1:4" ht="15.6">
      <c r="A1" s="80" t="s">
        <v>280</v>
      </c>
      <c r="B1" s="80"/>
      <c r="C1" s="80"/>
      <c r="D1" s="19"/>
    </row>
    <row r="2" spans="1:4" ht="15.6">
      <c r="A2" s="78"/>
      <c r="B2" s="240" t="s">
        <v>281</v>
      </c>
      <c r="C2" s="241"/>
      <c r="D2" s="1"/>
    </row>
    <row r="3" spans="1:4" ht="15.6">
      <c r="A3" s="7"/>
      <c r="B3" s="7" t="s">
        <v>113</v>
      </c>
      <c r="C3" s="7" t="s">
        <v>112</v>
      </c>
      <c r="D3" s="1"/>
    </row>
    <row r="4" spans="1:4" ht="15.6">
      <c r="A4" s="25" t="s">
        <v>282</v>
      </c>
      <c r="B4" s="215">
        <v>1</v>
      </c>
      <c r="C4" s="66">
        <v>1</v>
      </c>
      <c r="D4" s="1"/>
    </row>
    <row r="5" spans="1:4" ht="15.6">
      <c r="A5" s="25" t="s">
        <v>283</v>
      </c>
      <c r="B5" s="216">
        <v>6</v>
      </c>
      <c r="C5" s="68">
        <v>5</v>
      </c>
      <c r="D5" s="1"/>
    </row>
    <row r="6" spans="1:4" ht="15.6">
      <c r="A6" s="7" t="s">
        <v>284</v>
      </c>
      <c r="B6" s="217">
        <v>53</v>
      </c>
      <c r="C6" s="71">
        <v>44</v>
      </c>
      <c r="D6" s="1"/>
    </row>
    <row r="7" spans="1:4" ht="15.6">
      <c r="A7" s="7" t="s">
        <v>134</v>
      </c>
      <c r="B7" s="217">
        <v>411</v>
      </c>
      <c r="C7" s="71">
        <v>375</v>
      </c>
      <c r="D7" s="1"/>
    </row>
    <row r="8" spans="1:4" ht="15.6">
      <c r="A8" s="7" t="s">
        <v>135</v>
      </c>
      <c r="B8" s="217">
        <v>133</v>
      </c>
      <c r="C8" s="71">
        <v>120</v>
      </c>
      <c r="D8" s="1"/>
    </row>
    <row r="9" spans="1:4" ht="15.6">
      <c r="A9" s="7" t="s">
        <v>136</v>
      </c>
      <c r="B9" s="217">
        <v>235</v>
      </c>
      <c r="C9" s="71">
        <v>218</v>
      </c>
      <c r="D9" s="1"/>
    </row>
    <row r="10" spans="1:4" s="23" customFormat="1" ht="15.6">
      <c r="A10" s="20" t="s">
        <v>285</v>
      </c>
      <c r="B10" s="218">
        <v>839</v>
      </c>
      <c r="C10" s="72">
        <v>763</v>
      </c>
      <c r="D10" s="6"/>
    </row>
    <row r="11" spans="1:4" ht="15.6">
      <c r="A11" s="7" t="s">
        <v>286</v>
      </c>
      <c r="B11" s="8">
        <v>-1</v>
      </c>
      <c r="C11" s="8">
        <v>-1</v>
      </c>
      <c r="D11" s="1"/>
    </row>
    <row r="12" spans="1:4" ht="15.6">
      <c r="A12" s="7" t="s">
        <v>287</v>
      </c>
      <c r="B12" s="217">
        <v>15</v>
      </c>
      <c r="C12" s="71">
        <v>21</v>
      </c>
      <c r="D12" s="1"/>
    </row>
    <row r="13" spans="1:4" s="23" customFormat="1" ht="15.6">
      <c r="A13" s="20" t="s">
        <v>288</v>
      </c>
      <c r="B13" s="218">
        <v>853</v>
      </c>
      <c r="C13" s="72">
        <v>783</v>
      </c>
      <c r="D13" s="6"/>
    </row>
  </sheetData>
  <mergeCells count="1">
    <mergeCell ref="B2:C2"/>
  </mergeCells>
  <phoneticPr fontId="7" type="noConversion"/>
  <pageMargins left="0.7" right="0.7" top="0.75" bottom="0.75" header="0.3" footer="0.3"/>
  <customProperties>
    <customPr name="EpmWorksheetKeyString_GUID" r:id="rId1"/>
  </customPropertie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6080B-33C1-4F2C-A752-52AACA90ECC9}">
  <dimension ref="A1:B3"/>
  <sheetViews>
    <sheetView workbookViewId="0">
      <selection activeCell="B30" sqref="B30"/>
    </sheetView>
  </sheetViews>
  <sheetFormatPr defaultRowHeight="14.45"/>
  <cols>
    <col min="1" max="1" width="32" customWidth="1"/>
    <col min="2" max="2" width="37.42578125" customWidth="1"/>
  </cols>
  <sheetData>
    <row r="1" spans="1:2" ht="15.6">
      <c r="A1" s="25" t="s">
        <v>80</v>
      </c>
      <c r="B1" s="25"/>
    </row>
    <row r="2" spans="1:2" ht="46.5">
      <c r="A2" s="119" t="s">
        <v>289</v>
      </c>
      <c r="B2" s="119" t="s">
        <v>290</v>
      </c>
    </row>
    <row r="3" spans="1:2" ht="15.6">
      <c r="A3" s="174">
        <v>20</v>
      </c>
      <c r="B3" s="174">
        <v>941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E2BC1-69E3-4D6C-9D9E-6A853DC43587}">
  <dimension ref="A1:C6"/>
  <sheetViews>
    <sheetView workbookViewId="0">
      <selection activeCell="F29" sqref="F29"/>
    </sheetView>
  </sheetViews>
  <sheetFormatPr defaultRowHeight="14.45"/>
  <cols>
    <col min="1" max="1" width="20.42578125" bestFit="1" customWidth="1"/>
    <col min="2" max="2" width="22.7109375" bestFit="1" customWidth="1"/>
  </cols>
  <sheetData>
    <row r="1" spans="1:3" ht="15.6">
      <c r="A1" s="32" t="s">
        <v>81</v>
      </c>
      <c r="B1" s="35"/>
      <c r="C1" s="35"/>
    </row>
    <row r="2" spans="1:3" ht="15.6">
      <c r="A2" s="18" t="s">
        <v>291</v>
      </c>
      <c r="B2" s="58" t="s">
        <v>292</v>
      </c>
    </row>
    <row r="3" spans="1:3" ht="15.6">
      <c r="A3" s="51">
        <v>0</v>
      </c>
      <c r="B3" s="116">
        <v>17</v>
      </c>
    </row>
    <row r="4" spans="1:3" ht="15.6">
      <c r="A4" s="44" t="s">
        <v>293</v>
      </c>
      <c r="B4" s="116">
        <v>3</v>
      </c>
    </row>
    <row r="5" spans="1:3" ht="15.6">
      <c r="A5" s="44" t="s">
        <v>294</v>
      </c>
      <c r="B5" s="207">
        <v>0</v>
      </c>
    </row>
    <row r="6" spans="1:3" ht="15.6">
      <c r="A6" s="51">
        <v>1</v>
      </c>
      <c r="B6" s="207">
        <v>0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857AD-6392-42F9-AD04-97DC37A65272}">
  <dimension ref="A1:B7"/>
  <sheetViews>
    <sheetView zoomScaleNormal="100" workbookViewId="0">
      <selection activeCell="L39" sqref="L39"/>
    </sheetView>
  </sheetViews>
  <sheetFormatPr defaultRowHeight="14.45"/>
  <cols>
    <col min="1" max="1" width="42.42578125" customWidth="1"/>
    <col min="2" max="2" width="19.28515625" customWidth="1"/>
  </cols>
  <sheetData>
    <row r="1" spans="1:2" ht="15.6">
      <c r="A1" s="25" t="s">
        <v>82</v>
      </c>
      <c r="B1" s="25"/>
    </row>
    <row r="2" spans="1:2" ht="15.6">
      <c r="A2" s="7" t="s">
        <v>295</v>
      </c>
      <c r="B2" s="187">
        <v>90511.09</v>
      </c>
    </row>
    <row r="3" spans="1:2" ht="15.6">
      <c r="A3" s="50" t="s">
        <v>296</v>
      </c>
      <c r="B3" s="188">
        <v>57858655.079999998</v>
      </c>
    </row>
    <row r="4" spans="1:2" ht="30.95">
      <c r="A4" s="7" t="s">
        <v>297</v>
      </c>
      <c r="B4" s="189">
        <v>1.6000000000000001E-3</v>
      </c>
    </row>
    <row r="7" spans="1:2">
      <c r="A7" s="40" t="s">
        <v>298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CCFE3-8072-4689-BE6A-3E5591AB0BA6}">
  <dimension ref="A1:B2"/>
  <sheetViews>
    <sheetView workbookViewId="0">
      <selection activeCell="I38" sqref="I38"/>
    </sheetView>
  </sheetViews>
  <sheetFormatPr defaultRowHeight="14.45"/>
  <cols>
    <col min="1" max="1" width="34.7109375" bestFit="1" customWidth="1"/>
    <col min="2" max="2" width="19.5703125" customWidth="1"/>
  </cols>
  <sheetData>
    <row r="1" spans="1:2" ht="15.6">
      <c r="A1" s="42" t="s">
        <v>83</v>
      </c>
      <c r="B1" s="43"/>
    </row>
    <row r="2" spans="1:2" ht="46.5">
      <c r="A2" s="7" t="s">
        <v>299</v>
      </c>
      <c r="B2" s="186">
        <v>1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C2A37-8AC1-4452-B081-60BC268B925A}">
  <dimension ref="A1:C9"/>
  <sheetViews>
    <sheetView workbookViewId="0">
      <selection activeCell="X46" sqref="X46"/>
    </sheetView>
  </sheetViews>
  <sheetFormatPr defaultRowHeight="15" customHeight="1"/>
  <cols>
    <col min="1" max="1" width="27.42578125" customWidth="1"/>
    <col min="2" max="2" width="9.7109375" customWidth="1"/>
    <col min="3" max="3" width="9.7109375" bestFit="1" customWidth="1"/>
  </cols>
  <sheetData>
    <row r="1" spans="1:3" ht="15" customHeight="1">
      <c r="A1" s="25" t="s">
        <v>84</v>
      </c>
      <c r="B1" s="25"/>
      <c r="C1" s="25"/>
    </row>
    <row r="2" spans="1:3" ht="15" customHeight="1">
      <c r="A2" s="22"/>
      <c r="B2" s="22" t="s">
        <v>113</v>
      </c>
      <c r="C2" s="22" t="s">
        <v>112</v>
      </c>
    </row>
    <row r="3" spans="1:3" ht="15" customHeight="1">
      <c r="A3" s="22"/>
      <c r="B3" s="22"/>
      <c r="C3" s="22"/>
    </row>
    <row r="4" spans="1:3" ht="15" customHeight="1">
      <c r="A4" s="7" t="s">
        <v>300</v>
      </c>
      <c r="B4" s="73">
        <v>41663</v>
      </c>
      <c r="C4" s="81">
        <v>34384</v>
      </c>
    </row>
    <row r="5" spans="1:3" ht="15" customHeight="1">
      <c r="A5" s="7" t="s">
        <v>301</v>
      </c>
      <c r="B5" s="73">
        <v>4763</v>
      </c>
      <c r="C5" s="81">
        <v>4025</v>
      </c>
    </row>
    <row r="6" spans="1:3" ht="15" customHeight="1">
      <c r="A6" s="7" t="s">
        <v>302</v>
      </c>
      <c r="B6" s="73">
        <v>11148</v>
      </c>
      <c r="C6" s="81">
        <v>9362</v>
      </c>
    </row>
    <row r="7" spans="1:3" s="23" customFormat="1" ht="15" customHeight="1">
      <c r="A7" s="20" t="s">
        <v>303</v>
      </c>
      <c r="B7" s="74">
        <v>57574</v>
      </c>
      <c r="C7" s="82">
        <v>47771</v>
      </c>
    </row>
    <row r="8" spans="1:3" ht="15" customHeight="1">
      <c r="A8" s="7" t="s">
        <v>304</v>
      </c>
      <c r="B8" s="73">
        <v>1067</v>
      </c>
      <c r="C8" s="81">
        <v>1739</v>
      </c>
    </row>
    <row r="9" spans="1:3" s="23" customFormat="1" ht="15" customHeight="1">
      <c r="A9" s="20" t="s">
        <v>305</v>
      </c>
      <c r="B9" s="74">
        <v>58641</v>
      </c>
      <c r="C9" s="82">
        <v>49510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DFC7A-DC3A-48F5-8CE4-DA263536819B}">
  <dimension ref="A1:B9"/>
  <sheetViews>
    <sheetView workbookViewId="0">
      <selection activeCell="P31" sqref="P31"/>
    </sheetView>
  </sheetViews>
  <sheetFormatPr defaultRowHeight="14.45"/>
  <cols>
    <col min="1" max="1" width="42.42578125" customWidth="1"/>
    <col min="2" max="2" width="19.28515625" bestFit="1" customWidth="1"/>
  </cols>
  <sheetData>
    <row r="1" spans="1:2" ht="15.6">
      <c r="A1" s="25" t="s">
        <v>85</v>
      </c>
      <c r="B1" s="25"/>
    </row>
    <row r="2" spans="1:2" ht="46.5">
      <c r="A2" s="44" t="s">
        <v>306</v>
      </c>
      <c r="B2" s="18" t="s">
        <v>307</v>
      </c>
    </row>
    <row r="3" spans="1:2" ht="15.6">
      <c r="A3" s="7" t="s">
        <v>308</v>
      </c>
      <c r="B3" s="174">
        <v>8</v>
      </c>
    </row>
    <row r="4" spans="1:2" ht="15.6">
      <c r="A4" s="7" t="s">
        <v>309</v>
      </c>
      <c r="B4" s="119"/>
    </row>
    <row r="5" spans="1:2" ht="30.95">
      <c r="A5" s="7" t="s">
        <v>310</v>
      </c>
      <c r="B5" s="174">
        <v>7</v>
      </c>
    </row>
    <row r="6" spans="1:2" ht="30.95">
      <c r="A6" s="7" t="s">
        <v>311</v>
      </c>
      <c r="B6" s="174">
        <v>1</v>
      </c>
    </row>
    <row r="7" spans="1:2" ht="30.95">
      <c r="A7" s="7" t="s">
        <v>312</v>
      </c>
      <c r="B7" s="174" t="s">
        <v>32</v>
      </c>
    </row>
    <row r="8" spans="1:2" ht="30.95">
      <c r="A8" s="7" t="s">
        <v>313</v>
      </c>
      <c r="B8" s="174" t="s">
        <v>32</v>
      </c>
    </row>
    <row r="9" spans="1:2" ht="30.95">
      <c r="A9" s="7" t="s">
        <v>314</v>
      </c>
      <c r="B9" s="175" t="s">
        <v>32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27620-38CA-4A41-85F3-41708C121BA6}">
  <dimension ref="A1:B9"/>
  <sheetViews>
    <sheetView workbookViewId="0">
      <selection activeCell="A31" sqref="A31"/>
    </sheetView>
  </sheetViews>
  <sheetFormatPr defaultRowHeight="14.45"/>
  <cols>
    <col min="1" max="1" width="48.28515625" customWidth="1"/>
    <col min="2" max="2" width="19.7109375" customWidth="1"/>
  </cols>
  <sheetData>
    <row r="1" spans="1:2" ht="15.6">
      <c r="A1" s="25" t="s">
        <v>86</v>
      </c>
      <c r="B1" s="25"/>
    </row>
    <row r="2" spans="1:2" ht="46.5">
      <c r="A2" s="44" t="s">
        <v>315</v>
      </c>
      <c r="B2" s="18" t="s">
        <v>307</v>
      </c>
    </row>
    <row r="3" spans="1:2" ht="30.95">
      <c r="A3" s="48" t="s">
        <v>316</v>
      </c>
      <c r="B3" s="176">
        <v>45</v>
      </c>
    </row>
    <row r="4" spans="1:2" ht="15.6">
      <c r="A4" s="7" t="s">
        <v>309</v>
      </c>
      <c r="B4" s="119"/>
    </row>
    <row r="5" spans="1:2" ht="15.6">
      <c r="A5" s="7" t="s">
        <v>317</v>
      </c>
      <c r="B5" s="177" t="s">
        <v>32</v>
      </c>
    </row>
    <row r="6" spans="1:2" ht="30.95">
      <c r="A6" s="7" t="s">
        <v>318</v>
      </c>
      <c r="B6" s="119">
        <v>44</v>
      </c>
    </row>
    <row r="7" spans="1:2" ht="30.95">
      <c r="A7" s="7" t="s">
        <v>319</v>
      </c>
      <c r="B7" s="119">
        <v>1</v>
      </c>
    </row>
    <row r="8" spans="1:2" ht="46.5">
      <c r="A8" s="7" t="s">
        <v>320</v>
      </c>
      <c r="B8" s="119">
        <v>22</v>
      </c>
    </row>
    <row r="9" spans="1:2" ht="46.5">
      <c r="A9" s="7" t="s">
        <v>321</v>
      </c>
      <c r="B9" s="177" t="s">
        <v>32</v>
      </c>
    </row>
  </sheetData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ED15A-6BA8-4404-B88D-4B0F9B46AA1A}">
  <dimension ref="A1:B4"/>
  <sheetViews>
    <sheetView workbookViewId="0">
      <selection activeCell="H29" sqref="H29"/>
    </sheetView>
  </sheetViews>
  <sheetFormatPr defaultRowHeight="14.45"/>
  <cols>
    <col min="1" max="1" width="41.5703125" customWidth="1"/>
    <col min="2" max="2" width="22" customWidth="1"/>
  </cols>
  <sheetData>
    <row r="1" spans="1:2" ht="15.6">
      <c r="A1" s="42" t="s">
        <v>87</v>
      </c>
      <c r="B1" s="43"/>
    </row>
    <row r="2" spans="1:2" ht="65.25" customHeight="1">
      <c r="A2" s="7" t="s">
        <v>322</v>
      </c>
      <c r="B2" s="7" t="s">
        <v>307</v>
      </c>
    </row>
    <row r="3" spans="1:2" ht="62.1">
      <c r="A3" s="7" t="s">
        <v>323</v>
      </c>
      <c r="B3" s="119" t="s">
        <v>32</v>
      </c>
    </row>
    <row r="4" spans="1:2" ht="108.6">
      <c r="A4" s="7" t="s">
        <v>324</v>
      </c>
      <c r="B4" s="119">
        <v>8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FA7C5-BE6F-4911-98B3-44E6E0D15FBF}">
  <dimension ref="A1:F5"/>
  <sheetViews>
    <sheetView workbookViewId="0">
      <selection activeCell="B28" sqref="B28"/>
    </sheetView>
  </sheetViews>
  <sheetFormatPr defaultRowHeight="14.45"/>
  <cols>
    <col min="1" max="1" width="38" bestFit="1" customWidth="1"/>
    <col min="2" max="2" width="10.42578125" bestFit="1" customWidth="1"/>
  </cols>
  <sheetData>
    <row r="1" spans="1:6" ht="15.6">
      <c r="A1" s="17" t="s">
        <v>118</v>
      </c>
    </row>
    <row r="3" spans="1:6" ht="15.6">
      <c r="A3" s="29"/>
      <c r="B3" s="24" t="s">
        <v>109</v>
      </c>
      <c r="C3" s="24" t="s">
        <v>110</v>
      </c>
      <c r="D3" s="24" t="s">
        <v>111</v>
      </c>
      <c r="E3" s="24" t="s">
        <v>112</v>
      </c>
      <c r="F3" s="24" t="s">
        <v>113</v>
      </c>
    </row>
    <row r="4" spans="1:6" ht="15.6">
      <c r="A4" s="24" t="s">
        <v>119</v>
      </c>
      <c r="B4" s="52">
        <v>27315</v>
      </c>
      <c r="C4" s="52">
        <v>24197</v>
      </c>
      <c r="D4" s="66">
        <v>28031</v>
      </c>
      <c r="E4" s="162">
        <v>30011</v>
      </c>
      <c r="F4" s="162">
        <v>16684</v>
      </c>
    </row>
    <row r="5" spans="1:6" ht="15.6">
      <c r="A5" s="24" t="s">
        <v>120</v>
      </c>
      <c r="B5" s="128">
        <v>0.27</v>
      </c>
      <c r="C5" s="128">
        <v>0.27</v>
      </c>
      <c r="D5" s="128">
        <v>0.31</v>
      </c>
      <c r="E5" s="150">
        <v>0.28999999999999998</v>
      </c>
      <c r="F5" s="150">
        <v>0.28999999999999998</v>
      </c>
    </row>
  </sheetData>
  <phoneticPr fontId="7" type="noConversion"/>
  <pageMargins left="0.7" right="0.7" top="0.75" bottom="0.75" header="0.3" footer="0.3"/>
  <customProperties>
    <customPr name="EpmWorksheetKeyString_GUID" r:id="rId1"/>
  </customPropertie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4750A-204A-4EEE-B213-63DDE43912D8}">
  <dimension ref="A1:N13"/>
  <sheetViews>
    <sheetView workbookViewId="0">
      <selection activeCell="F35" sqref="F35"/>
    </sheetView>
  </sheetViews>
  <sheetFormatPr defaultRowHeight="14.45"/>
  <cols>
    <col min="1" max="1" width="55.7109375" customWidth="1"/>
    <col min="2" max="4" width="11.42578125" customWidth="1"/>
    <col min="5" max="5" width="15.28515625" customWidth="1"/>
  </cols>
  <sheetData>
    <row r="1" spans="1:14" ht="15.6">
      <c r="A1" s="46" t="s">
        <v>325</v>
      </c>
      <c r="B1" s="46"/>
      <c r="C1" s="46"/>
      <c r="D1" s="46"/>
      <c r="E1" s="47"/>
    </row>
    <row r="2" spans="1:14" ht="46.5">
      <c r="A2" s="7"/>
      <c r="B2" s="18" t="s">
        <v>326</v>
      </c>
      <c r="C2" s="18" t="s">
        <v>327</v>
      </c>
      <c r="D2" s="18" t="s">
        <v>328</v>
      </c>
      <c r="E2" s="18" t="s">
        <v>329</v>
      </c>
    </row>
    <row r="3" spans="1:14" ht="15.6">
      <c r="A3" s="7" t="s">
        <v>330</v>
      </c>
      <c r="B3" s="116">
        <v>56401</v>
      </c>
      <c r="C3" s="116">
        <f>57491+25</f>
        <v>57516</v>
      </c>
      <c r="D3" s="116">
        <v>58641</v>
      </c>
      <c r="E3" s="116">
        <f>D3-C3</f>
        <v>1125</v>
      </c>
      <c r="G3" s="55"/>
    </row>
    <row r="4" spans="1:14" ht="15.6">
      <c r="A4" s="7" t="s">
        <v>331</v>
      </c>
      <c r="B4" s="116">
        <f>21400-3500</f>
        <v>17900</v>
      </c>
      <c r="C4" s="116">
        <v>16859</v>
      </c>
      <c r="D4" s="116">
        <v>14218</v>
      </c>
      <c r="E4" s="116">
        <f>D4-C4</f>
        <v>-2641</v>
      </c>
      <c r="G4" s="55"/>
    </row>
    <row r="5" spans="1:14" ht="15.6">
      <c r="A5" s="7" t="s">
        <v>332</v>
      </c>
      <c r="B5" s="116">
        <v>-12400</v>
      </c>
      <c r="C5" s="116">
        <v>-14681</v>
      </c>
      <c r="D5" s="116">
        <v>-16081</v>
      </c>
      <c r="E5" s="116">
        <f>D5-C5</f>
        <v>-1400</v>
      </c>
      <c r="G5" s="55"/>
    </row>
    <row r="6" spans="1:14" s="23" customFormat="1" ht="15.6">
      <c r="A6" s="20" t="s">
        <v>333</v>
      </c>
      <c r="B6" s="113">
        <f>SUM(B3:B5)</f>
        <v>61901</v>
      </c>
      <c r="C6" s="113">
        <f>SUM(C3:C5)</f>
        <v>59694</v>
      </c>
      <c r="D6" s="113">
        <f t="shared" ref="D6:E6" si="0">SUM(D3:D5)</f>
        <v>56778</v>
      </c>
      <c r="E6" s="113">
        <f t="shared" si="0"/>
        <v>-2916</v>
      </c>
      <c r="G6" s="55"/>
    </row>
    <row r="7" spans="1:14" ht="15.6">
      <c r="A7" s="7" t="s">
        <v>334</v>
      </c>
      <c r="B7" s="116">
        <v>3500</v>
      </c>
      <c r="C7" s="116">
        <v>2406</v>
      </c>
      <c r="D7" s="116">
        <v>1132</v>
      </c>
      <c r="E7" s="116">
        <f>D7-C7</f>
        <v>-1274</v>
      </c>
      <c r="G7" s="55"/>
    </row>
    <row r="8" spans="1:14" s="23" customFormat="1" ht="15.6">
      <c r="A8" s="20" t="s">
        <v>335</v>
      </c>
      <c r="B8" s="113">
        <f>B6+B7</f>
        <v>65401</v>
      </c>
      <c r="C8" s="113">
        <f>C6+C7</f>
        <v>62100</v>
      </c>
      <c r="D8" s="113">
        <f t="shared" ref="D8:E8" si="1">D6+D7</f>
        <v>57910</v>
      </c>
      <c r="E8" s="113">
        <f t="shared" si="1"/>
        <v>-4190</v>
      </c>
      <c r="G8" s="55"/>
      <c r="K8"/>
      <c r="L8"/>
      <c r="M8"/>
      <c r="N8"/>
    </row>
    <row r="9" spans="1:14" ht="36" customHeight="1">
      <c r="A9" s="7" t="s">
        <v>336</v>
      </c>
      <c r="B9" s="116">
        <v>185</v>
      </c>
      <c r="C9" s="116">
        <f>185+1247</f>
        <v>1432</v>
      </c>
      <c r="D9" s="116">
        <v>1348</v>
      </c>
      <c r="E9" s="116">
        <f>D9-C9</f>
        <v>-84</v>
      </c>
    </row>
    <row r="10" spans="1:14" s="23" customFormat="1" ht="15.6">
      <c r="A10" s="20" t="s">
        <v>337</v>
      </c>
      <c r="B10" s="113">
        <f>B8+B9</f>
        <v>65586</v>
      </c>
      <c r="C10" s="113">
        <f>C8+C9</f>
        <v>63532</v>
      </c>
      <c r="D10" s="113">
        <f t="shared" ref="D10:E10" si="2">D8+D9</f>
        <v>59258</v>
      </c>
      <c r="E10" s="113">
        <f t="shared" si="2"/>
        <v>-4274</v>
      </c>
      <c r="K10"/>
      <c r="L10"/>
      <c r="M10"/>
      <c r="N10"/>
    </row>
    <row r="11" spans="1:14" ht="15.6">
      <c r="A11" s="7" t="s">
        <v>338</v>
      </c>
      <c r="B11" s="116">
        <v>16938</v>
      </c>
      <c r="C11" s="116">
        <v>11141</v>
      </c>
      <c r="D11" s="116">
        <v>10426</v>
      </c>
      <c r="E11" s="116">
        <f>D11-C11</f>
        <v>-715</v>
      </c>
      <c r="G11" s="185"/>
    </row>
    <row r="13" spans="1:14">
      <c r="H13" s="55"/>
    </row>
  </sheetData>
  <phoneticPr fontId="7" type="noConversion"/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5295A-9B92-4804-99EB-C5647493E45D}">
  <dimension ref="A1:D9"/>
  <sheetViews>
    <sheetView workbookViewId="0">
      <selection activeCell="F31" sqref="F31"/>
    </sheetView>
  </sheetViews>
  <sheetFormatPr defaultRowHeight="14.45"/>
  <cols>
    <col min="1" max="1" width="35.7109375" customWidth="1"/>
    <col min="2" max="2" width="10.7109375" customWidth="1"/>
  </cols>
  <sheetData>
    <row r="1" spans="1:4" ht="15" customHeight="1">
      <c r="A1" s="32" t="s">
        <v>89</v>
      </c>
      <c r="B1" s="35"/>
      <c r="C1" s="35"/>
      <c r="D1" s="35"/>
    </row>
    <row r="2" spans="1:4" ht="30.95">
      <c r="A2" s="18"/>
      <c r="B2" s="22" t="s">
        <v>339</v>
      </c>
    </row>
    <row r="3" spans="1:4" ht="15.6">
      <c r="A3" s="7" t="s">
        <v>333</v>
      </c>
      <c r="B3" s="116">
        <f>-12574+64491+5000</f>
        <v>56917</v>
      </c>
    </row>
    <row r="4" spans="1:4" ht="15.6">
      <c r="A4" s="7" t="s">
        <v>334</v>
      </c>
      <c r="B4" s="116">
        <v>14509</v>
      </c>
    </row>
    <row r="5" spans="1:4" s="23" customFormat="1" ht="15.6">
      <c r="A5" s="20" t="s">
        <v>335</v>
      </c>
      <c r="B5" s="113">
        <f>SUM(B3:B4)</f>
        <v>71426</v>
      </c>
    </row>
    <row r="6" spans="1:4" ht="15.6">
      <c r="A6" s="7" t="s">
        <v>340</v>
      </c>
      <c r="B6" s="116">
        <v>700</v>
      </c>
    </row>
    <row r="7" spans="1:4" s="23" customFormat="1" ht="15.6">
      <c r="A7" s="20" t="s">
        <v>337</v>
      </c>
      <c r="B7" s="113">
        <f>SUM(B5:B6)</f>
        <v>72126</v>
      </c>
    </row>
    <row r="8" spans="1:4" s="23" customFormat="1" ht="15.6">
      <c r="A8" s="164" t="s">
        <v>338</v>
      </c>
      <c r="B8" s="116">
        <v>13950</v>
      </c>
    </row>
    <row r="9" spans="1:4" ht="15.6">
      <c r="A9" s="20" t="s">
        <v>341</v>
      </c>
      <c r="B9" s="113">
        <f>B7+B8</f>
        <v>86076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31E47-B4BF-49FB-A66B-1F8C268F5553}">
  <dimension ref="A1:K13"/>
  <sheetViews>
    <sheetView workbookViewId="0">
      <selection activeCell="N37" sqref="N37"/>
    </sheetView>
  </sheetViews>
  <sheetFormatPr defaultRowHeight="15" customHeight="1"/>
  <cols>
    <col min="1" max="1" width="28.42578125" customWidth="1"/>
    <col min="2" max="2" width="9.7109375" bestFit="1" customWidth="1"/>
    <col min="3" max="3" width="10.42578125" bestFit="1" customWidth="1"/>
    <col min="4" max="4" width="9.7109375" bestFit="1" customWidth="1"/>
    <col min="5" max="7" width="9.5703125" customWidth="1"/>
  </cols>
  <sheetData>
    <row r="1" spans="1:11" ht="15" customHeight="1">
      <c r="A1" s="25" t="s">
        <v>90</v>
      </c>
      <c r="B1" s="25"/>
      <c r="C1" s="25"/>
      <c r="D1" s="25"/>
      <c r="E1" s="25" t="s">
        <v>342</v>
      </c>
      <c r="F1" s="25"/>
      <c r="G1" s="25"/>
      <c r="H1" s="3"/>
    </row>
    <row r="2" spans="1:11" ht="15" customHeight="1">
      <c r="A2" s="22"/>
      <c r="B2" s="22" t="s">
        <v>113</v>
      </c>
      <c r="C2" s="22" t="s">
        <v>113</v>
      </c>
      <c r="D2" s="22" t="s">
        <v>113</v>
      </c>
      <c r="E2" s="22" t="s">
        <v>112</v>
      </c>
      <c r="F2" s="22" t="s">
        <v>112</v>
      </c>
      <c r="G2" s="22" t="s">
        <v>112</v>
      </c>
      <c r="K2" s="21"/>
    </row>
    <row r="3" spans="1:11" ht="15.6">
      <c r="A3" s="7"/>
      <c r="B3" s="7" t="s">
        <v>343</v>
      </c>
      <c r="C3" s="7" t="s">
        <v>344</v>
      </c>
      <c r="D3" s="7" t="s">
        <v>345</v>
      </c>
      <c r="E3" s="7" t="s">
        <v>343</v>
      </c>
      <c r="F3" s="7" t="s">
        <v>344</v>
      </c>
      <c r="G3" s="7" t="s">
        <v>345</v>
      </c>
      <c r="K3" s="4"/>
    </row>
    <row r="4" spans="1:11" ht="15.6">
      <c r="A4" s="7"/>
      <c r="B4" s="7"/>
      <c r="C4" s="7"/>
      <c r="D4" s="7"/>
      <c r="E4" s="8"/>
      <c r="F4" s="8"/>
      <c r="G4" s="8"/>
      <c r="K4" s="5"/>
    </row>
    <row r="5" spans="1:11" ht="15" customHeight="1">
      <c r="A5" s="7" t="s">
        <v>346</v>
      </c>
      <c r="B5" s="8">
        <v>20123</v>
      </c>
      <c r="C5" s="8">
        <v>-11515</v>
      </c>
      <c r="D5" s="8">
        <v>8608</v>
      </c>
      <c r="E5" s="8">
        <v>12669</v>
      </c>
      <c r="F5" s="8">
        <v>-6324</v>
      </c>
      <c r="G5" s="8">
        <v>6345</v>
      </c>
      <c r="K5" s="1"/>
    </row>
    <row r="6" spans="1:11" ht="15.6">
      <c r="A6" s="7" t="s">
        <v>347</v>
      </c>
      <c r="B6" s="8">
        <v>3394</v>
      </c>
      <c r="C6" s="8">
        <v>-2179</v>
      </c>
      <c r="D6" s="8">
        <v>1215</v>
      </c>
      <c r="E6" s="8">
        <v>4384</v>
      </c>
      <c r="F6" s="8">
        <v>-3395</v>
      </c>
      <c r="G6" s="8">
        <v>989</v>
      </c>
      <c r="K6" s="1"/>
    </row>
    <row r="7" spans="1:11" ht="30.95">
      <c r="A7" s="7" t="s">
        <v>348</v>
      </c>
      <c r="B7" s="8">
        <v>3264</v>
      </c>
      <c r="C7" s="8">
        <v>-1515</v>
      </c>
      <c r="D7" s="8">
        <v>1749</v>
      </c>
      <c r="E7" s="8">
        <v>3314</v>
      </c>
      <c r="F7" s="8">
        <v>-1508</v>
      </c>
      <c r="G7" s="8">
        <v>1806</v>
      </c>
      <c r="K7" s="1"/>
    </row>
    <row r="8" spans="1:11" s="23" customFormat="1" ht="15.6">
      <c r="A8" s="20" t="s">
        <v>349</v>
      </c>
      <c r="B8" s="36">
        <f t="shared" ref="B8:D8" si="0">SUM(B5:B7)</f>
        <v>26781</v>
      </c>
      <c r="C8" s="36">
        <f t="shared" si="0"/>
        <v>-15209</v>
      </c>
      <c r="D8" s="36">
        <f t="shared" si="0"/>
        <v>11572</v>
      </c>
      <c r="E8" s="36">
        <f>SUM(E5:E7)</f>
        <v>20367</v>
      </c>
      <c r="F8" s="36">
        <f t="shared" ref="F8:G8" si="1">SUM(F5:F7)</f>
        <v>-11227</v>
      </c>
      <c r="G8" s="36">
        <f t="shared" si="1"/>
        <v>9140</v>
      </c>
      <c r="H8"/>
      <c r="I8"/>
      <c r="J8"/>
      <c r="K8" s="6"/>
    </row>
    <row r="9" spans="1:11" ht="14.45">
      <c r="A9" s="45"/>
      <c r="B9" s="45"/>
      <c r="C9" s="45"/>
      <c r="D9" s="45"/>
      <c r="E9" s="45"/>
      <c r="F9" s="45"/>
      <c r="G9" s="45"/>
      <c r="H9" s="1"/>
    </row>
    <row r="12" spans="1:11" ht="15.6">
      <c r="A12" s="17" t="s">
        <v>350</v>
      </c>
      <c r="B12" s="17"/>
      <c r="C12" s="17"/>
      <c r="D12" s="17"/>
      <c r="E12" s="17"/>
      <c r="F12" s="17"/>
      <c r="G12" s="17"/>
    </row>
    <row r="13" spans="1:11" ht="15.6">
      <c r="A13" s="17" t="s">
        <v>351</v>
      </c>
      <c r="B13" s="17"/>
      <c r="C13" s="17"/>
      <c r="D13" s="17"/>
      <c r="E13" s="17"/>
      <c r="F13" s="17"/>
      <c r="G13" s="17"/>
    </row>
  </sheetData>
  <phoneticPr fontId="7" type="noConversion"/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B75F9-7132-4085-A543-601CD74FAB2C}">
  <dimension ref="A1:H13"/>
  <sheetViews>
    <sheetView workbookViewId="0">
      <selection activeCell="A13" sqref="A13:XFD19"/>
    </sheetView>
  </sheetViews>
  <sheetFormatPr defaultRowHeight="15" customHeight="1"/>
  <cols>
    <col min="1" max="1" width="49" customWidth="1"/>
    <col min="2" max="2" width="9.7109375" bestFit="1" customWidth="1"/>
    <col min="3" max="3" width="9.7109375" customWidth="1"/>
    <col min="4" max="4" width="10.42578125" bestFit="1" customWidth="1"/>
  </cols>
  <sheetData>
    <row r="1" spans="1:8" ht="15.6">
      <c r="A1" s="25" t="s">
        <v>91</v>
      </c>
      <c r="B1" s="25"/>
      <c r="C1" s="25"/>
      <c r="D1" s="25"/>
    </row>
    <row r="2" spans="1:8" ht="30.95">
      <c r="A2" s="22"/>
      <c r="B2" s="18" t="s">
        <v>352</v>
      </c>
      <c r="C2" s="18" t="s">
        <v>353</v>
      </c>
      <c r="D2" s="18" t="s">
        <v>354</v>
      </c>
    </row>
    <row r="3" spans="1:8" s="23" customFormat="1" ht="15.6">
      <c r="A3" s="7" t="s">
        <v>355</v>
      </c>
      <c r="B3" s="83"/>
      <c r="C3" s="8">
        <v>-16081</v>
      </c>
      <c r="D3" s="8">
        <v>-12016</v>
      </c>
      <c r="E3"/>
    </row>
    <row r="4" spans="1:8" ht="15.6">
      <c r="A4" s="20" t="s">
        <v>356</v>
      </c>
      <c r="B4" s="44">
        <v>4</v>
      </c>
      <c r="C4" s="36">
        <v>-16081</v>
      </c>
      <c r="D4" s="36">
        <v>-12016</v>
      </c>
    </row>
    <row r="5" spans="1:8" ht="15.6">
      <c r="A5" s="7" t="s">
        <v>357</v>
      </c>
      <c r="B5" s="44" t="s">
        <v>358</v>
      </c>
      <c r="C5" s="8">
        <v>58641</v>
      </c>
      <c r="D5" s="8">
        <v>49510</v>
      </c>
    </row>
    <row r="6" spans="1:8" ht="15.6">
      <c r="A6" s="7" t="s">
        <v>359</v>
      </c>
      <c r="B6" s="44" t="s">
        <v>360</v>
      </c>
      <c r="C6" s="8">
        <v>15451</v>
      </c>
      <c r="D6" s="8">
        <v>14324</v>
      </c>
    </row>
    <row r="7" spans="1:8" s="23" customFormat="1" ht="15.6">
      <c r="A7" s="20" t="s">
        <v>337</v>
      </c>
      <c r="B7" s="83"/>
      <c r="C7" s="36">
        <v>74092</v>
      </c>
      <c r="D7" s="36">
        <v>63834</v>
      </c>
      <c r="E7"/>
    </row>
    <row r="8" spans="1:8" s="23" customFormat="1" ht="15.6">
      <c r="A8" s="20" t="s">
        <v>361</v>
      </c>
      <c r="B8" s="84"/>
      <c r="C8" s="36">
        <v>58011</v>
      </c>
      <c r="D8" s="36">
        <v>51818</v>
      </c>
      <c r="E8"/>
    </row>
    <row r="9" spans="1:8" s="23" customFormat="1" ht="15.6">
      <c r="A9" s="20" t="s">
        <v>362</v>
      </c>
      <c r="B9" s="84"/>
      <c r="C9" s="36"/>
      <c r="D9" s="36"/>
    </row>
    <row r="10" spans="1:8" ht="15" customHeight="1">
      <c r="A10" s="7" t="s">
        <v>363</v>
      </c>
      <c r="B10" s="18" t="s">
        <v>360</v>
      </c>
      <c r="C10" s="8">
        <v>1247</v>
      </c>
      <c r="D10" s="8" t="s">
        <v>32</v>
      </c>
      <c r="F10" s="23"/>
      <c r="G10" s="23"/>
      <c r="H10" s="23"/>
    </row>
    <row r="11" spans="1:8" ht="15" customHeight="1">
      <c r="A11" s="20" t="s">
        <v>364</v>
      </c>
      <c r="B11" s="84"/>
      <c r="C11" s="36">
        <v>59258</v>
      </c>
      <c r="D11" s="36">
        <v>51818</v>
      </c>
      <c r="F11" s="23"/>
      <c r="G11" s="23"/>
      <c r="H11" s="23"/>
    </row>
    <row r="13" spans="1:8" ht="15" customHeight="1">
      <c r="A13" s="210"/>
    </row>
  </sheetData>
  <phoneticPr fontId="7" type="noConversion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3686C-5DA4-4BE4-ABEC-2A2BA438EDFB}">
  <dimension ref="A1:F25"/>
  <sheetViews>
    <sheetView zoomScaleNormal="100" workbookViewId="0">
      <selection activeCell="A46" sqref="A46"/>
    </sheetView>
  </sheetViews>
  <sheetFormatPr defaultRowHeight="15" customHeight="1"/>
  <cols>
    <col min="1" max="1" width="38.7109375" customWidth="1"/>
    <col min="2" max="2" width="9.7109375" bestFit="1" customWidth="1"/>
    <col min="3" max="4" width="9.7109375" customWidth="1"/>
    <col min="5" max="5" width="10.42578125" bestFit="1" customWidth="1"/>
    <col min="6" max="6" width="9" bestFit="1" customWidth="1"/>
  </cols>
  <sheetData>
    <row r="1" spans="1:6" ht="15.6">
      <c r="A1" s="64" t="s">
        <v>365</v>
      </c>
      <c r="B1" s="85"/>
      <c r="C1" s="85"/>
      <c r="D1" s="85"/>
      <c r="E1" s="85"/>
      <c r="F1" s="85"/>
    </row>
    <row r="2" spans="1:6" ht="30.75" customHeight="1">
      <c r="A2" s="78"/>
      <c r="B2" s="18" t="s">
        <v>352</v>
      </c>
      <c r="C2" s="240" t="s">
        <v>366</v>
      </c>
      <c r="D2" s="241"/>
      <c r="E2" s="242" t="s">
        <v>367</v>
      </c>
      <c r="F2" s="243"/>
    </row>
    <row r="3" spans="1:6" ht="15.6">
      <c r="A3" s="7" t="s">
        <v>368</v>
      </c>
      <c r="B3" s="22"/>
      <c r="C3" s="22"/>
      <c r="D3" s="22"/>
      <c r="E3" s="22"/>
      <c r="F3" s="22"/>
    </row>
    <row r="4" spans="1:6" ht="15.6">
      <c r="A4" s="7" t="s">
        <v>369</v>
      </c>
      <c r="B4" s="44" t="s">
        <v>370</v>
      </c>
      <c r="C4" s="8">
        <v>1727</v>
      </c>
      <c r="D4" s="140"/>
      <c r="E4" s="8">
        <v>3615</v>
      </c>
      <c r="F4" s="140"/>
    </row>
    <row r="5" spans="1:6" ht="15.6">
      <c r="A5" s="7" t="s">
        <v>371</v>
      </c>
      <c r="B5" s="44">
        <v>6</v>
      </c>
      <c r="C5" s="8">
        <v>26831</v>
      </c>
      <c r="D5" s="140"/>
      <c r="E5" s="8">
        <v>16591</v>
      </c>
      <c r="F5" s="140"/>
    </row>
    <row r="6" spans="1:6" ht="15.6">
      <c r="A6" s="7" t="s">
        <v>372</v>
      </c>
      <c r="B6" s="44">
        <v>7</v>
      </c>
      <c r="C6" s="8">
        <v>60</v>
      </c>
      <c r="D6" s="140"/>
      <c r="E6" s="8">
        <v>13</v>
      </c>
      <c r="F6" s="140"/>
    </row>
    <row r="7" spans="1:6" s="23" customFormat="1" ht="15.6">
      <c r="A7" s="20" t="s">
        <v>373</v>
      </c>
      <c r="B7" s="83"/>
      <c r="C7" s="36"/>
      <c r="D7" s="36">
        <v>28618</v>
      </c>
      <c r="E7" s="36"/>
      <c r="F7" s="36">
        <v>20219</v>
      </c>
    </row>
    <row r="8" spans="1:6" ht="15.6">
      <c r="A8" s="7"/>
      <c r="B8" s="44"/>
      <c r="C8" s="140"/>
      <c r="D8" s="140"/>
      <c r="E8" s="140"/>
      <c r="F8" s="140"/>
    </row>
    <row r="9" spans="1:6" ht="15.6">
      <c r="A9" s="7" t="s">
        <v>374</v>
      </c>
      <c r="B9" s="44">
        <v>7</v>
      </c>
      <c r="C9" s="8">
        <v>3416</v>
      </c>
      <c r="D9" s="140"/>
      <c r="E9" s="8">
        <v>4373</v>
      </c>
      <c r="F9" s="140"/>
    </row>
    <row r="10" spans="1:6" ht="15.6">
      <c r="A10" s="7" t="s">
        <v>375</v>
      </c>
      <c r="B10" s="44">
        <v>8</v>
      </c>
      <c r="C10" s="8">
        <v>12334</v>
      </c>
      <c r="D10" s="8"/>
      <c r="E10" s="8">
        <v>8138</v>
      </c>
      <c r="F10" s="8"/>
    </row>
    <row r="11" spans="1:6" s="23" customFormat="1" ht="15.6">
      <c r="A11" s="20" t="s">
        <v>376</v>
      </c>
      <c r="B11" s="83"/>
      <c r="C11" s="36"/>
      <c r="D11" s="36">
        <v>15750</v>
      </c>
      <c r="E11" s="36"/>
      <c r="F11" s="36">
        <v>12511</v>
      </c>
    </row>
    <row r="12" spans="1:6" s="23" customFormat="1" ht="15.6">
      <c r="A12" s="20" t="s">
        <v>377</v>
      </c>
      <c r="B12" s="83"/>
      <c r="C12" s="36"/>
      <c r="D12" s="36">
        <v>44368</v>
      </c>
      <c r="E12" s="36"/>
      <c r="F12" s="36">
        <v>32730</v>
      </c>
    </row>
    <row r="13" spans="1:6" ht="15.6">
      <c r="A13" s="7"/>
      <c r="B13" s="44"/>
      <c r="C13" s="140"/>
      <c r="D13" s="140"/>
      <c r="E13" s="140"/>
      <c r="F13" s="140"/>
    </row>
    <row r="14" spans="1:6" ht="15.6">
      <c r="A14" s="7" t="s">
        <v>378</v>
      </c>
      <c r="B14" s="44">
        <v>9</v>
      </c>
      <c r="C14" s="8">
        <v>-9577</v>
      </c>
      <c r="D14" s="140"/>
      <c r="E14" s="8">
        <v>-7546</v>
      </c>
      <c r="F14" s="140"/>
    </row>
    <row r="15" spans="1:6" ht="15.6">
      <c r="A15" s="7" t="s">
        <v>379</v>
      </c>
      <c r="B15" s="44">
        <v>10</v>
      </c>
      <c r="C15" s="8">
        <v>-841</v>
      </c>
      <c r="D15" s="140"/>
      <c r="E15" s="8">
        <v>-813</v>
      </c>
      <c r="F15" s="140"/>
    </row>
    <row r="16" spans="1:6" ht="15.6">
      <c r="A16" s="7" t="s">
        <v>380</v>
      </c>
      <c r="B16" s="44">
        <v>13</v>
      </c>
      <c r="C16" s="8">
        <v>-101</v>
      </c>
      <c r="D16" s="8"/>
      <c r="E16" s="8" t="s">
        <v>32</v>
      </c>
      <c r="F16" s="8"/>
    </row>
    <row r="17" spans="1:6" s="23" customFormat="1" ht="15.6">
      <c r="A17" s="20" t="s">
        <v>381</v>
      </c>
      <c r="B17" s="83"/>
      <c r="C17" s="36"/>
      <c r="D17" s="36">
        <v>-10519</v>
      </c>
      <c r="E17" s="36"/>
      <c r="F17" s="36">
        <v>-8359</v>
      </c>
    </row>
    <row r="18" spans="1:6" s="23" customFormat="1" ht="15.6">
      <c r="A18" s="20"/>
      <c r="B18" s="83"/>
      <c r="C18" s="36"/>
      <c r="D18" s="36"/>
      <c r="E18" s="36"/>
      <c r="F18" s="36"/>
    </row>
    <row r="19" spans="1:6" s="23" customFormat="1" ht="15.6">
      <c r="A19" s="7" t="s">
        <v>382</v>
      </c>
      <c r="B19" s="44">
        <v>10</v>
      </c>
      <c r="C19" s="8">
        <v>-676</v>
      </c>
      <c r="D19" s="36"/>
      <c r="E19" s="8">
        <v>-1237</v>
      </c>
      <c r="F19" s="36"/>
    </row>
    <row r="20" spans="1:6" s="23" customFormat="1" ht="15.6">
      <c r="A20" s="20" t="s">
        <v>383</v>
      </c>
      <c r="B20" s="159"/>
      <c r="C20" s="36"/>
      <c r="D20" s="36">
        <v>-676</v>
      </c>
      <c r="E20" s="36"/>
      <c r="F20" s="36">
        <v>-1237</v>
      </c>
    </row>
    <row r="21" spans="1:6" s="23" customFormat="1" ht="15.6">
      <c r="A21" s="20"/>
      <c r="B21" s="159"/>
      <c r="C21" s="36"/>
      <c r="D21" s="36"/>
      <c r="E21" s="36"/>
      <c r="F21" s="36"/>
    </row>
    <row r="22" spans="1:6" s="23" customFormat="1" ht="15.6">
      <c r="A22" s="20" t="s">
        <v>384</v>
      </c>
      <c r="B22" s="159"/>
      <c r="C22" s="36"/>
      <c r="D22" s="36">
        <v>33173</v>
      </c>
      <c r="E22" s="36"/>
      <c r="F22" s="36">
        <v>23134</v>
      </c>
    </row>
    <row r="23" spans="1:6" ht="15.6">
      <c r="A23" s="7"/>
      <c r="B23" s="158"/>
      <c r="C23" s="8"/>
      <c r="D23" s="8"/>
      <c r="E23" s="8"/>
      <c r="F23" s="8"/>
    </row>
    <row r="24" spans="1:6" ht="15.6">
      <c r="A24" s="7" t="s">
        <v>385</v>
      </c>
      <c r="B24" s="158"/>
      <c r="C24" s="8"/>
      <c r="D24" s="8">
        <v>33173</v>
      </c>
      <c r="E24" s="8"/>
      <c r="F24" s="8">
        <v>23134</v>
      </c>
    </row>
    <row r="25" spans="1:6" s="23" customFormat="1" ht="15.6">
      <c r="A25" s="20" t="s">
        <v>386</v>
      </c>
      <c r="B25" s="160"/>
      <c r="C25" s="36"/>
      <c r="D25" s="36">
        <v>33173</v>
      </c>
      <c r="E25" s="36"/>
      <c r="F25" s="36">
        <v>23134</v>
      </c>
    </row>
  </sheetData>
  <mergeCells count="2">
    <mergeCell ref="E2:F2"/>
    <mergeCell ref="C2:D2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2F373-7F6E-47A8-A0C0-547AFFD07DEA}">
  <dimension ref="A1:F24"/>
  <sheetViews>
    <sheetView workbookViewId="0">
      <selection activeCell="K34" sqref="K34"/>
    </sheetView>
  </sheetViews>
  <sheetFormatPr defaultRowHeight="15" customHeight="1"/>
  <cols>
    <col min="1" max="1" width="44.28515625" customWidth="1"/>
    <col min="2" max="2" width="9.28515625" bestFit="1" customWidth="1"/>
    <col min="3" max="3" width="9.28515625" customWidth="1"/>
    <col min="4" max="4" width="13.140625" customWidth="1"/>
  </cols>
  <sheetData>
    <row r="1" spans="1:4" ht="15.6">
      <c r="A1" s="7" t="s">
        <v>387</v>
      </c>
      <c r="B1" s="7"/>
      <c r="C1" s="7"/>
      <c r="D1" s="7" t="s">
        <v>342</v>
      </c>
    </row>
    <row r="2" spans="1:4" ht="35.25" customHeight="1">
      <c r="A2" s="7"/>
      <c r="B2" s="18" t="s">
        <v>352</v>
      </c>
      <c r="C2" s="86" t="s">
        <v>353</v>
      </c>
      <c r="D2" s="86" t="s">
        <v>354</v>
      </c>
    </row>
    <row r="3" spans="1:4" ht="15.6">
      <c r="A3" s="7" t="s">
        <v>388</v>
      </c>
      <c r="B3" s="18"/>
      <c r="C3" s="18"/>
      <c r="D3" s="18"/>
    </row>
    <row r="4" spans="1:4" ht="15.6">
      <c r="A4" s="7" t="s">
        <v>389</v>
      </c>
      <c r="B4" s="18"/>
      <c r="C4" s="81">
        <v>-58011</v>
      </c>
      <c r="D4" s="81">
        <v>-51818</v>
      </c>
    </row>
    <row r="5" spans="1:4" ht="15.6">
      <c r="A5" s="7" t="s">
        <v>390</v>
      </c>
      <c r="B5" s="44" t="s">
        <v>391</v>
      </c>
      <c r="C5" s="81">
        <v>1547</v>
      </c>
      <c r="D5" s="81">
        <v>1232</v>
      </c>
    </row>
    <row r="6" spans="1:4" ht="30.95">
      <c r="A6" s="7" t="s">
        <v>392</v>
      </c>
      <c r="B6" s="44">
        <v>7</v>
      </c>
      <c r="C6" s="81">
        <v>910</v>
      </c>
      <c r="D6" s="81">
        <v>1735</v>
      </c>
    </row>
    <row r="7" spans="1:4" ht="15.6">
      <c r="A7" s="7" t="s">
        <v>393</v>
      </c>
      <c r="B7" s="44" t="s">
        <v>360</v>
      </c>
      <c r="C7" s="81">
        <v>-95</v>
      </c>
      <c r="D7" s="81">
        <v>-12</v>
      </c>
    </row>
    <row r="8" spans="1:4" ht="15.6">
      <c r="A8" s="7" t="s">
        <v>394</v>
      </c>
      <c r="B8" s="44">
        <v>9</v>
      </c>
      <c r="C8" s="81">
        <v>2031</v>
      </c>
      <c r="D8" s="81">
        <v>-892</v>
      </c>
    </row>
    <row r="9" spans="1:4" ht="30.95">
      <c r="A9" s="7" t="s">
        <v>395</v>
      </c>
      <c r="B9" s="44" t="s">
        <v>396</v>
      </c>
      <c r="C9" s="8">
        <v>-33</v>
      </c>
      <c r="D9" s="222">
        <v>-515</v>
      </c>
    </row>
    <row r="10" spans="1:4" ht="15.6">
      <c r="A10" s="7" t="s">
        <v>397</v>
      </c>
      <c r="B10" s="44">
        <v>14</v>
      </c>
      <c r="C10" s="136">
        <v>0</v>
      </c>
      <c r="D10" s="81">
        <v>-73</v>
      </c>
    </row>
    <row r="11" spans="1:4" ht="15.6">
      <c r="A11" s="7" t="s">
        <v>398</v>
      </c>
      <c r="B11" s="44">
        <v>10</v>
      </c>
      <c r="C11" s="8">
        <v>37</v>
      </c>
      <c r="D11" s="222">
        <v>24</v>
      </c>
    </row>
    <row r="12" spans="1:4" s="23" customFormat="1" ht="30.95">
      <c r="A12" s="20" t="s">
        <v>399</v>
      </c>
      <c r="B12" s="83"/>
      <c r="C12" s="82">
        <v>-53614</v>
      </c>
      <c r="D12" s="82">
        <v>-50319</v>
      </c>
    </row>
    <row r="13" spans="1:4" ht="15.6">
      <c r="A13" s="7" t="s">
        <v>400</v>
      </c>
      <c r="B13" s="44"/>
      <c r="C13" s="139"/>
      <c r="D13" s="139"/>
    </row>
    <row r="14" spans="1:4" ht="15.6">
      <c r="A14" s="7" t="s">
        <v>401</v>
      </c>
      <c r="B14" s="44">
        <v>5</v>
      </c>
      <c r="C14" s="81">
        <v>-173</v>
      </c>
      <c r="D14" s="81">
        <v>-1578</v>
      </c>
    </row>
    <row r="15" spans="1:4" ht="15.6">
      <c r="A15" s="7" t="s">
        <v>402</v>
      </c>
      <c r="B15" s="44">
        <v>6</v>
      </c>
      <c r="C15" s="81">
        <v>-10669</v>
      </c>
      <c r="D15" s="81">
        <v>-7527</v>
      </c>
    </row>
    <row r="16" spans="1:4" ht="15.6">
      <c r="A16" s="7" t="s">
        <v>403</v>
      </c>
      <c r="B16" s="44">
        <v>5</v>
      </c>
      <c r="C16" s="136">
        <v>0</v>
      </c>
      <c r="D16" s="81">
        <v>10</v>
      </c>
    </row>
    <row r="17" spans="1:6" s="23" customFormat="1" ht="30.95">
      <c r="A17" s="20" t="s">
        <v>404</v>
      </c>
      <c r="B17" s="83"/>
      <c r="C17" s="82">
        <v>-10842</v>
      </c>
      <c r="D17" s="82">
        <v>-9095</v>
      </c>
    </row>
    <row r="18" spans="1:6" s="23" customFormat="1" ht="15.6">
      <c r="A18" s="7" t="s">
        <v>405</v>
      </c>
      <c r="B18" s="83"/>
      <c r="C18" s="82"/>
      <c r="D18" s="82"/>
    </row>
    <row r="19" spans="1:6" ht="30.95">
      <c r="A19" s="7" t="s">
        <v>406</v>
      </c>
      <c r="B19" s="44"/>
      <c r="C19" s="81">
        <v>69100</v>
      </c>
      <c r="D19" s="81">
        <v>61500</v>
      </c>
    </row>
    <row r="20" spans="1:6" ht="15.6">
      <c r="A20" s="7" t="s">
        <v>407</v>
      </c>
      <c r="B20" s="44"/>
      <c r="C20" s="81">
        <v>-448</v>
      </c>
      <c r="D20" s="81">
        <v>-897</v>
      </c>
    </row>
    <row r="21" spans="1:6" s="23" customFormat="1" ht="15.6">
      <c r="A21" s="20" t="s">
        <v>408</v>
      </c>
      <c r="B21" s="83"/>
      <c r="C21" s="82">
        <v>68652</v>
      </c>
      <c r="D21" s="82">
        <v>60603</v>
      </c>
      <c r="F21" s="185"/>
    </row>
    <row r="22" spans="1:6" s="23" customFormat="1" ht="30.95">
      <c r="A22" s="20" t="s">
        <v>409</v>
      </c>
      <c r="B22" s="83">
        <v>8</v>
      </c>
      <c r="C22" s="82">
        <v>4196</v>
      </c>
      <c r="D22" s="82">
        <v>1189</v>
      </c>
    </row>
    <row r="23" spans="1:6" s="23" customFormat="1" ht="30.95">
      <c r="A23" s="20" t="s">
        <v>410</v>
      </c>
      <c r="B23" s="83">
        <v>8</v>
      </c>
      <c r="C23" s="82">
        <v>8138</v>
      </c>
      <c r="D23" s="82">
        <v>6949</v>
      </c>
    </row>
    <row r="24" spans="1:6" s="23" customFormat="1" ht="30.95">
      <c r="A24" s="20" t="s">
        <v>411</v>
      </c>
      <c r="B24" s="83">
        <v>8</v>
      </c>
      <c r="C24" s="82">
        <v>12334</v>
      </c>
      <c r="D24" s="82">
        <v>8138</v>
      </c>
    </row>
  </sheetData>
  <pageMargins left="0.7" right="0.7" top="0.75" bottom="0.75" header="0.3" footer="0.3"/>
  <customProperties>
    <customPr name="EpmWorksheetKeyString_GUID" r:id="rId1"/>
  </customPropertie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036C8-96D1-4353-BC3B-F07DF4FE6029}">
  <dimension ref="A1:C15"/>
  <sheetViews>
    <sheetView workbookViewId="0">
      <selection activeCell="M40" sqref="M40"/>
    </sheetView>
  </sheetViews>
  <sheetFormatPr defaultRowHeight="14.45"/>
  <cols>
    <col min="1" max="1" width="41.28515625" customWidth="1"/>
    <col min="2" max="2" width="8.28515625" customWidth="1"/>
    <col min="3" max="3" width="14" bestFit="1" customWidth="1"/>
  </cols>
  <sheetData>
    <row r="1" spans="1:3" ht="15.6">
      <c r="A1" s="25" t="s">
        <v>412</v>
      </c>
      <c r="B1" s="25"/>
      <c r="C1" s="25"/>
    </row>
    <row r="2" spans="1:3" ht="30.95">
      <c r="A2" s="7"/>
      <c r="B2" s="7" t="s">
        <v>352</v>
      </c>
      <c r="C2" s="22" t="s">
        <v>413</v>
      </c>
    </row>
    <row r="3" spans="1:3" s="23" customFormat="1" ht="15.6">
      <c r="A3" s="20" t="s">
        <v>414</v>
      </c>
      <c r="B3" s="117"/>
      <c r="C3" s="113">
        <v>13274</v>
      </c>
    </row>
    <row r="4" spans="1:3" ht="30.95">
      <c r="A4" s="96" t="s">
        <v>415</v>
      </c>
      <c r="B4" s="108"/>
      <c r="C4" s="108"/>
    </row>
    <row r="5" spans="1:3" ht="15.6">
      <c r="A5" s="96" t="s">
        <v>416</v>
      </c>
      <c r="B5" s="96"/>
      <c r="C5" s="116">
        <v>-51818</v>
      </c>
    </row>
    <row r="6" spans="1:3" ht="30.95">
      <c r="A6" s="96" t="s">
        <v>417</v>
      </c>
      <c r="B6" s="96" t="s">
        <v>360</v>
      </c>
      <c r="C6" s="116">
        <v>63</v>
      </c>
    </row>
    <row r="7" spans="1:3" ht="15.6">
      <c r="A7" s="96" t="s">
        <v>418</v>
      </c>
      <c r="B7" s="96" t="s">
        <v>360</v>
      </c>
      <c r="C7" s="116">
        <v>115</v>
      </c>
    </row>
    <row r="8" spans="1:3" ht="30.95">
      <c r="A8" s="96" t="s">
        <v>419</v>
      </c>
      <c r="B8" s="96"/>
      <c r="C8" s="116">
        <v>61500</v>
      </c>
    </row>
    <row r="9" spans="1:3" s="23" customFormat="1" ht="15.6">
      <c r="A9" s="117" t="s">
        <v>420</v>
      </c>
      <c r="B9" s="117"/>
      <c r="C9" s="113">
        <v>23134</v>
      </c>
    </row>
    <row r="10" spans="1:3" ht="30.95">
      <c r="A10" s="96" t="s">
        <v>421</v>
      </c>
      <c r="B10" s="152"/>
      <c r="C10" s="108"/>
    </row>
    <row r="11" spans="1:3" ht="15.6">
      <c r="A11" s="7" t="s">
        <v>416</v>
      </c>
      <c r="B11" s="95"/>
      <c r="C11" s="116">
        <v>-59258</v>
      </c>
    </row>
    <row r="12" spans="1:3" ht="30.95">
      <c r="A12" s="7" t="s">
        <v>417</v>
      </c>
      <c r="B12" s="7" t="s">
        <v>360</v>
      </c>
      <c r="C12" s="116">
        <v>67</v>
      </c>
    </row>
    <row r="13" spans="1:3" ht="15.6">
      <c r="A13" s="7" t="s">
        <v>418</v>
      </c>
      <c r="B13" s="7" t="s">
        <v>360</v>
      </c>
      <c r="C13" s="116">
        <v>130</v>
      </c>
    </row>
    <row r="14" spans="1:3" ht="30.95">
      <c r="A14" s="7" t="s">
        <v>419</v>
      </c>
      <c r="B14" s="95"/>
      <c r="C14" s="116">
        <v>69100</v>
      </c>
    </row>
    <row r="15" spans="1:3" s="23" customFormat="1" ht="15.6">
      <c r="A15" s="20" t="s">
        <v>422</v>
      </c>
      <c r="B15" s="20"/>
      <c r="C15" s="113">
        <v>33173</v>
      </c>
    </row>
  </sheetData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  <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3E0CA-9CA3-4E31-BA9D-85DE1FCD5D65}">
  <dimension ref="A1:C4"/>
  <sheetViews>
    <sheetView workbookViewId="0">
      <selection activeCell="M37" sqref="M37"/>
    </sheetView>
  </sheetViews>
  <sheetFormatPr defaultRowHeight="14.45"/>
  <cols>
    <col min="1" max="1" width="31.85546875" bestFit="1" customWidth="1"/>
    <col min="2" max="2" width="16.7109375" customWidth="1"/>
    <col min="3" max="3" width="25" customWidth="1"/>
  </cols>
  <sheetData>
    <row r="1" spans="1:3" ht="15.6">
      <c r="A1" s="25" t="s">
        <v>423</v>
      </c>
      <c r="B1" s="25"/>
      <c r="C1" s="25"/>
    </row>
    <row r="2" spans="1:3" ht="30.95">
      <c r="A2" s="18" t="s">
        <v>424</v>
      </c>
      <c r="B2" s="18" t="s">
        <v>425</v>
      </c>
      <c r="C2" s="18" t="s">
        <v>426</v>
      </c>
    </row>
    <row r="3" spans="1:3" ht="46.5">
      <c r="A3" s="172" t="s">
        <v>427</v>
      </c>
      <c r="B3" s="173" t="s">
        <v>428</v>
      </c>
      <c r="C3" s="172" t="s">
        <v>429</v>
      </c>
    </row>
    <row r="4" spans="1:3" ht="46.5">
      <c r="A4" s="172" t="s">
        <v>430</v>
      </c>
      <c r="B4" s="209" t="s">
        <v>431</v>
      </c>
      <c r="C4" s="7" t="s">
        <v>432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97153-A3A1-4D73-85E0-CCDED47CF271}">
  <dimension ref="A1:H15"/>
  <sheetViews>
    <sheetView workbookViewId="0">
      <selection activeCell="A17" sqref="A17:XFD24"/>
    </sheetView>
  </sheetViews>
  <sheetFormatPr defaultRowHeight="15" customHeight="1"/>
  <cols>
    <col min="1" max="1" width="34.28515625" customWidth="1"/>
    <col min="2" max="4" width="9.7109375" customWidth="1"/>
    <col min="5" max="5" width="9.7109375" bestFit="1" customWidth="1"/>
    <col min="6" max="6" width="10.42578125" bestFit="1" customWidth="1"/>
    <col min="7" max="7" width="10.42578125" customWidth="1"/>
    <col min="8" max="8" width="11.85546875" customWidth="1"/>
  </cols>
  <sheetData>
    <row r="1" spans="1:8" ht="15" customHeight="1">
      <c r="A1" s="25" t="s">
        <v>433</v>
      </c>
      <c r="B1" s="25"/>
      <c r="C1" s="25"/>
      <c r="D1" s="25"/>
      <c r="E1" s="25" t="s">
        <v>342</v>
      </c>
      <c r="F1" s="25"/>
      <c r="G1" s="25"/>
    </row>
    <row r="2" spans="1:8" ht="15.6">
      <c r="A2" s="22"/>
      <c r="B2" s="240" t="s">
        <v>113</v>
      </c>
      <c r="C2" s="245"/>
      <c r="D2" s="241"/>
      <c r="E2" s="240" t="s">
        <v>112</v>
      </c>
      <c r="F2" s="245"/>
      <c r="G2" s="241"/>
    </row>
    <row r="3" spans="1:8" ht="15.6">
      <c r="A3" s="22"/>
      <c r="B3" s="22" t="s">
        <v>343</v>
      </c>
      <c r="C3" s="22" t="s">
        <v>344</v>
      </c>
      <c r="D3" s="22" t="s">
        <v>345</v>
      </c>
      <c r="E3" s="22" t="s">
        <v>343</v>
      </c>
      <c r="F3" s="22" t="s">
        <v>344</v>
      </c>
      <c r="G3" s="22" t="s">
        <v>345</v>
      </c>
    </row>
    <row r="4" spans="1:8" ht="14.85" customHeight="1">
      <c r="A4" s="244"/>
      <c r="B4" s="244" t="s">
        <v>434</v>
      </c>
      <c r="C4" s="244" t="s">
        <v>434</v>
      </c>
      <c r="D4" s="244" t="s">
        <v>434</v>
      </c>
      <c r="E4" s="244" t="s">
        <v>434</v>
      </c>
      <c r="F4" s="244" t="s">
        <v>434</v>
      </c>
      <c r="G4" s="244" t="s">
        <v>434</v>
      </c>
    </row>
    <row r="5" spans="1:8" ht="14.85" customHeight="1">
      <c r="A5" s="244"/>
      <c r="B5" s="244"/>
      <c r="C5" s="244"/>
      <c r="D5" s="244"/>
      <c r="E5" s="244"/>
      <c r="F5" s="244"/>
      <c r="G5" s="244"/>
    </row>
    <row r="6" spans="1:8" ht="15" customHeight="1">
      <c r="A6" s="7" t="s">
        <v>435</v>
      </c>
      <c r="B6" s="8">
        <v>38469</v>
      </c>
      <c r="C6" s="208">
        <v>0</v>
      </c>
      <c r="D6" s="136">
        <v>38469</v>
      </c>
      <c r="E6" s="8">
        <v>35586</v>
      </c>
      <c r="F6" s="8" t="s">
        <v>32</v>
      </c>
      <c r="G6" s="8">
        <v>35586</v>
      </c>
    </row>
    <row r="7" spans="1:8" ht="15" customHeight="1">
      <c r="A7" s="7" t="s">
        <v>436</v>
      </c>
      <c r="B7" s="8">
        <v>20123</v>
      </c>
      <c r="C7" s="208">
        <v>-11515</v>
      </c>
      <c r="D7" s="136">
        <v>8608</v>
      </c>
      <c r="E7" s="8">
        <v>12669</v>
      </c>
      <c r="F7" s="8">
        <v>-6324</v>
      </c>
      <c r="G7" s="8">
        <v>6345</v>
      </c>
    </row>
    <row r="8" spans="1:8" ht="15" customHeight="1">
      <c r="A8" s="7" t="s">
        <v>347</v>
      </c>
      <c r="B8" s="8">
        <v>3394</v>
      </c>
      <c r="C8" s="208">
        <v>-2179</v>
      </c>
      <c r="D8" s="136">
        <v>1215</v>
      </c>
      <c r="E8" s="8">
        <v>4384</v>
      </c>
      <c r="F8" s="8">
        <v>-3395</v>
      </c>
      <c r="G8" s="8">
        <v>989</v>
      </c>
    </row>
    <row r="9" spans="1:8" ht="15" customHeight="1">
      <c r="A9" s="7" t="s">
        <v>437</v>
      </c>
      <c r="B9" s="8">
        <v>6550</v>
      </c>
      <c r="C9" s="136">
        <v>0</v>
      </c>
      <c r="D9" s="136">
        <v>6550</v>
      </c>
      <c r="E9" s="8">
        <v>5167</v>
      </c>
      <c r="F9" s="8" t="s">
        <v>32</v>
      </c>
      <c r="G9" s="8">
        <v>5167</v>
      </c>
    </row>
    <row r="10" spans="1:8" ht="15" customHeight="1">
      <c r="A10" s="7" t="s">
        <v>438</v>
      </c>
      <c r="B10" s="8">
        <v>1257</v>
      </c>
      <c r="C10" s="136">
        <v>0</v>
      </c>
      <c r="D10" s="136">
        <v>1257</v>
      </c>
      <c r="E10" s="8">
        <v>1157</v>
      </c>
      <c r="F10" s="8" t="s">
        <v>32</v>
      </c>
      <c r="G10" s="8">
        <v>1157</v>
      </c>
    </row>
    <row r="11" spans="1:8" ht="15" customHeight="1">
      <c r="A11" s="7" t="s">
        <v>439</v>
      </c>
      <c r="B11" s="8">
        <v>405</v>
      </c>
      <c r="C11" s="136">
        <v>-252</v>
      </c>
      <c r="D11" s="136">
        <v>153</v>
      </c>
      <c r="E11" s="8">
        <v>365</v>
      </c>
      <c r="F11" s="8">
        <v>-221</v>
      </c>
      <c r="G11" s="8">
        <v>144</v>
      </c>
    </row>
    <row r="12" spans="1:8" ht="15" customHeight="1">
      <c r="A12" s="7" t="s">
        <v>440</v>
      </c>
      <c r="B12" s="8">
        <v>3264</v>
      </c>
      <c r="C12" s="136">
        <v>-1515</v>
      </c>
      <c r="D12" s="136">
        <v>1749</v>
      </c>
      <c r="E12" s="8">
        <v>3314</v>
      </c>
      <c r="F12" s="8">
        <v>-1508</v>
      </c>
      <c r="G12" s="8">
        <v>1806</v>
      </c>
    </row>
    <row r="13" spans="1:8" ht="15" customHeight="1">
      <c r="A13" s="7" t="s">
        <v>441</v>
      </c>
      <c r="B13" s="8">
        <v>1877</v>
      </c>
      <c r="C13" s="136">
        <v>-620</v>
      </c>
      <c r="D13" s="136">
        <v>1257</v>
      </c>
      <c r="E13" s="8">
        <v>1192</v>
      </c>
      <c r="F13" s="8">
        <v>-568</v>
      </c>
      <c r="G13" s="8">
        <v>624</v>
      </c>
    </row>
    <row r="14" spans="1:8" ht="15.6">
      <c r="A14" s="20" t="s">
        <v>349</v>
      </c>
      <c r="B14" s="36">
        <f t="shared" ref="B14:G14" si="0">SUM(B6:B13)</f>
        <v>75339</v>
      </c>
      <c r="C14" s="36">
        <f t="shared" si="0"/>
        <v>-16081</v>
      </c>
      <c r="D14" s="36">
        <f t="shared" si="0"/>
        <v>59258</v>
      </c>
      <c r="E14" s="36">
        <f t="shared" si="0"/>
        <v>63834</v>
      </c>
      <c r="F14" s="36">
        <f t="shared" si="0"/>
        <v>-12016</v>
      </c>
      <c r="G14" s="36">
        <f t="shared" si="0"/>
        <v>51818</v>
      </c>
      <c r="H14" s="23"/>
    </row>
    <row r="15" spans="1:8" s="23" customFormat="1" ht="14.45">
      <c r="A15"/>
      <c r="B15"/>
      <c r="C15"/>
      <c r="D15"/>
      <c r="E15"/>
      <c r="F15"/>
      <c r="G15"/>
      <c r="H15"/>
    </row>
  </sheetData>
  <mergeCells count="9">
    <mergeCell ref="A4:A5"/>
    <mergeCell ref="E2:G2"/>
    <mergeCell ref="E4:E5"/>
    <mergeCell ref="F4:F5"/>
    <mergeCell ref="G4:G5"/>
    <mergeCell ref="B2:D2"/>
    <mergeCell ref="B4:B5"/>
    <mergeCell ref="C4:C5"/>
    <mergeCell ref="D4:D5"/>
  </mergeCells>
  <phoneticPr fontId="7" type="noConversion"/>
  <pageMargins left="0.7" right="0.7" top="0.75" bottom="0.75" header="0.3" footer="0.3"/>
  <customProperties>
    <customPr name="EpmWorksheetKeyString_GUID" r:id="rId1"/>
  </customPropertie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43716-40DE-4DDA-BA0F-205950EEF1F2}">
  <dimension ref="A1:E9"/>
  <sheetViews>
    <sheetView workbookViewId="0">
      <selection activeCell="A12" sqref="A12:XFD18"/>
    </sheetView>
  </sheetViews>
  <sheetFormatPr defaultRowHeight="15" customHeight="1"/>
  <cols>
    <col min="1" max="1" width="23.7109375" customWidth="1"/>
    <col min="2" max="2" width="9.7109375" customWidth="1"/>
    <col min="3" max="3" width="9.7109375" bestFit="1" customWidth="1"/>
  </cols>
  <sheetData>
    <row r="1" spans="1:5" ht="15.6">
      <c r="A1" s="87" t="s">
        <v>442</v>
      </c>
      <c r="B1" s="88"/>
      <c r="C1" s="88"/>
    </row>
    <row r="2" spans="1:5" ht="15.6">
      <c r="A2" s="22"/>
      <c r="B2" s="22" t="s">
        <v>113</v>
      </c>
      <c r="C2" s="22" t="s">
        <v>112</v>
      </c>
    </row>
    <row r="3" spans="1:5" ht="15.6">
      <c r="A3" s="22"/>
      <c r="B3" s="22" t="s">
        <v>434</v>
      </c>
      <c r="C3" s="22" t="s">
        <v>434</v>
      </c>
    </row>
    <row r="4" spans="1:5" ht="15" customHeight="1">
      <c r="A4" s="7" t="s">
        <v>300</v>
      </c>
      <c r="B4" s="89">
        <v>41663</v>
      </c>
      <c r="C4" s="89">
        <v>34384</v>
      </c>
      <c r="E4" s="219"/>
    </row>
    <row r="5" spans="1:5" ht="15" customHeight="1">
      <c r="A5" s="7" t="s">
        <v>301</v>
      </c>
      <c r="B5" s="89">
        <v>4763</v>
      </c>
      <c r="C5" s="89">
        <v>4025</v>
      </c>
      <c r="E5" s="219"/>
    </row>
    <row r="6" spans="1:5" ht="15" customHeight="1">
      <c r="A6" s="7" t="s">
        <v>302</v>
      </c>
      <c r="B6" s="89">
        <v>11148</v>
      </c>
      <c r="C6" s="89">
        <v>9362</v>
      </c>
    </row>
    <row r="7" spans="1:5" s="23" customFormat="1" ht="15.6">
      <c r="A7" s="20" t="s">
        <v>303</v>
      </c>
      <c r="B7" s="90">
        <f>SUM(B4:B6)</f>
        <v>57574</v>
      </c>
      <c r="C7" s="90">
        <f>SUM(C4:C6)</f>
        <v>47771</v>
      </c>
    </row>
    <row r="8" spans="1:5" ht="15" customHeight="1">
      <c r="A8" s="7" t="s">
        <v>304</v>
      </c>
      <c r="B8" s="89">
        <v>1067</v>
      </c>
      <c r="C8" s="89">
        <v>1739</v>
      </c>
    </row>
    <row r="9" spans="1:5" s="23" customFormat="1" ht="15" customHeight="1">
      <c r="A9" s="20" t="s">
        <v>305</v>
      </c>
      <c r="B9" s="90">
        <f>B7+B8</f>
        <v>58641</v>
      </c>
      <c r="C9" s="90">
        <f>C7+C8</f>
        <v>49510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AFAA0-CE8A-4E70-BB86-CDA02C0A94DB}">
  <dimension ref="A1:G7"/>
  <sheetViews>
    <sheetView workbookViewId="0">
      <selection activeCell="B16" sqref="B16"/>
    </sheetView>
  </sheetViews>
  <sheetFormatPr defaultRowHeight="14.45"/>
  <cols>
    <col min="1" max="1" width="33.85546875" customWidth="1"/>
    <col min="2" max="2" width="48.28515625" bestFit="1" customWidth="1"/>
    <col min="3" max="3" width="48.28515625" customWidth="1"/>
    <col min="4" max="4" width="48.28515625" bestFit="1" customWidth="1"/>
    <col min="5" max="5" width="48.28515625" customWidth="1"/>
    <col min="6" max="7" width="48.28515625" bestFit="1" customWidth="1"/>
  </cols>
  <sheetData>
    <row r="1" spans="1:7" ht="15.6">
      <c r="A1" s="17" t="s">
        <v>121</v>
      </c>
      <c r="B1" s="17"/>
      <c r="C1" s="17"/>
      <c r="D1" s="17"/>
      <c r="E1" s="17"/>
      <c r="F1" s="17"/>
      <c r="G1" s="17"/>
    </row>
    <row r="2" spans="1:7" ht="15.6">
      <c r="A2" s="24"/>
      <c r="B2" s="24" t="s">
        <v>122</v>
      </c>
      <c r="C2" s="24" t="s">
        <v>123</v>
      </c>
      <c r="D2" s="24" t="s">
        <v>124</v>
      </c>
      <c r="E2" s="24" t="s">
        <v>125</v>
      </c>
      <c r="F2" s="24" t="s">
        <v>126</v>
      </c>
      <c r="G2" s="24" t="s">
        <v>127</v>
      </c>
    </row>
    <row r="3" spans="1:7" ht="15.6">
      <c r="A3" s="24" t="s">
        <v>109</v>
      </c>
      <c r="B3" s="24">
        <v>23</v>
      </c>
      <c r="C3" s="24">
        <v>26</v>
      </c>
      <c r="D3" s="24">
        <v>40</v>
      </c>
      <c r="E3" s="24">
        <v>57</v>
      </c>
      <c r="F3" s="24">
        <v>78</v>
      </c>
      <c r="G3" s="24">
        <v>272.14</v>
      </c>
    </row>
    <row r="4" spans="1:7" ht="15.6">
      <c r="A4" s="24" t="s">
        <v>110</v>
      </c>
      <c r="B4" s="24">
        <v>24</v>
      </c>
      <c r="C4" s="24">
        <v>28</v>
      </c>
      <c r="D4" s="24">
        <v>40</v>
      </c>
      <c r="E4" s="24">
        <v>53</v>
      </c>
      <c r="F4" s="24">
        <v>67</v>
      </c>
      <c r="G4" s="24">
        <v>275.14</v>
      </c>
    </row>
    <row r="5" spans="1:7" ht="15.6">
      <c r="A5" s="24" t="s">
        <v>111</v>
      </c>
      <c r="B5" s="24">
        <v>22</v>
      </c>
      <c r="C5" s="24">
        <v>25</v>
      </c>
      <c r="D5" s="24">
        <v>33</v>
      </c>
      <c r="E5" s="24">
        <v>53</v>
      </c>
      <c r="F5" s="24">
        <v>76</v>
      </c>
      <c r="G5" s="24">
        <v>211</v>
      </c>
    </row>
    <row r="6" spans="1:7" ht="15.6">
      <c r="A6" s="24" t="s">
        <v>112</v>
      </c>
      <c r="B6" s="66">
        <v>21</v>
      </c>
      <c r="C6" s="70">
        <v>25</v>
      </c>
      <c r="D6" s="70">
        <v>31</v>
      </c>
      <c r="E6" s="70">
        <v>41</v>
      </c>
      <c r="F6" s="70">
        <v>64</v>
      </c>
      <c r="G6" s="70">
        <v>154.71</v>
      </c>
    </row>
    <row r="7" spans="1:7" ht="15.6">
      <c r="A7" s="24" t="s">
        <v>113</v>
      </c>
      <c r="B7" s="163">
        <v>22</v>
      </c>
      <c r="C7" s="129">
        <v>24</v>
      </c>
      <c r="D7" s="129">
        <v>30</v>
      </c>
      <c r="E7" s="129">
        <v>44</v>
      </c>
      <c r="F7" s="129">
        <v>64</v>
      </c>
      <c r="G7" s="129">
        <v>170.57</v>
      </c>
    </row>
  </sheetData>
  <phoneticPr fontId="7" type="noConversion"/>
  <pageMargins left="0.7" right="0.7" top="0.75" bottom="0.75" header="0.3" footer="0.3"/>
  <customProperties>
    <customPr name="EpmWorksheetKeyString_GUID" r:id="rId1"/>
  </customPropertie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CBD8-E36E-4E26-80D2-2E0396C396A7}">
  <dimension ref="A1:F35"/>
  <sheetViews>
    <sheetView workbookViewId="0">
      <selection activeCell="H46" sqref="H46"/>
    </sheetView>
  </sheetViews>
  <sheetFormatPr defaultRowHeight="15" customHeight="1"/>
  <cols>
    <col min="1" max="1" width="39.7109375" customWidth="1"/>
    <col min="2" max="2" width="9.7109375" bestFit="1" customWidth="1"/>
    <col min="3" max="3" width="9.7109375" customWidth="1"/>
    <col min="4" max="4" width="10.42578125" bestFit="1" customWidth="1"/>
  </cols>
  <sheetData>
    <row r="1" spans="1:5" ht="15" customHeight="1">
      <c r="A1" s="25" t="s">
        <v>443</v>
      </c>
      <c r="B1" s="7"/>
      <c r="C1" s="7"/>
      <c r="D1" s="7"/>
      <c r="E1" s="3"/>
    </row>
    <row r="2" spans="1:5" ht="30.95">
      <c r="A2" s="7"/>
      <c r="B2" s="7" t="s">
        <v>352</v>
      </c>
      <c r="C2" s="7" t="s">
        <v>353</v>
      </c>
      <c r="D2" s="7" t="s">
        <v>354</v>
      </c>
    </row>
    <row r="3" spans="1:5" ht="18" customHeight="1">
      <c r="A3" s="7" t="s">
        <v>444</v>
      </c>
      <c r="B3" s="7"/>
      <c r="C3" s="7"/>
      <c r="D3" s="7"/>
    </row>
    <row r="4" spans="1:5" ht="15.6">
      <c r="A4" s="7" t="s">
        <v>445</v>
      </c>
      <c r="B4" s="7"/>
      <c r="C4" s="73">
        <v>362</v>
      </c>
      <c r="D4" s="73">
        <v>277</v>
      </c>
    </row>
    <row r="5" spans="1:5" ht="46.5">
      <c r="A5" s="135" t="s">
        <v>446</v>
      </c>
      <c r="B5" s="7"/>
      <c r="C5" s="73">
        <v>120</v>
      </c>
      <c r="D5" s="73">
        <v>0</v>
      </c>
    </row>
    <row r="6" spans="1:5" s="23" customFormat="1" ht="15.6">
      <c r="A6" s="20" t="s">
        <v>285</v>
      </c>
      <c r="B6" s="20"/>
      <c r="C6" s="74">
        <v>482</v>
      </c>
      <c r="D6" s="74">
        <f>SUM(D4:D5)</f>
        <v>277</v>
      </c>
    </row>
    <row r="7" spans="1:5" s="23" customFormat="1" ht="15.6">
      <c r="A7" s="20" t="s">
        <v>447</v>
      </c>
      <c r="B7" s="201">
        <v>10</v>
      </c>
      <c r="C7" s="74">
        <v>37</v>
      </c>
      <c r="D7" s="74">
        <v>24</v>
      </c>
    </row>
    <row r="8" spans="1:5" ht="15.6">
      <c r="A8" s="7" t="s">
        <v>448</v>
      </c>
      <c r="B8" s="7"/>
      <c r="C8" s="7"/>
      <c r="D8" s="7"/>
    </row>
    <row r="9" spans="1:5" ht="15.6">
      <c r="A9" s="7" t="s">
        <v>449</v>
      </c>
      <c r="B9" s="22" t="s">
        <v>370</v>
      </c>
      <c r="C9" s="73">
        <v>1114</v>
      </c>
      <c r="D9" s="73">
        <v>1024</v>
      </c>
    </row>
    <row r="10" spans="1:5" ht="15.6">
      <c r="A10" s="7" t="s">
        <v>450</v>
      </c>
      <c r="B10" s="22">
        <v>6</v>
      </c>
      <c r="C10" s="73">
        <v>18</v>
      </c>
      <c r="D10" s="73">
        <v>18</v>
      </c>
    </row>
    <row r="11" spans="1:5" ht="15.6">
      <c r="A11" s="7" t="s">
        <v>451</v>
      </c>
      <c r="B11" s="94"/>
      <c r="C11" s="73">
        <v>1247</v>
      </c>
      <c r="D11" s="200">
        <v>0</v>
      </c>
    </row>
    <row r="12" spans="1:5" ht="15.6">
      <c r="A12" s="7" t="s">
        <v>452</v>
      </c>
      <c r="B12" s="7"/>
      <c r="C12" s="73">
        <v>95</v>
      </c>
      <c r="D12" s="73">
        <v>12</v>
      </c>
    </row>
    <row r="13" spans="1:5" ht="15.6">
      <c r="A13" s="7" t="s">
        <v>453</v>
      </c>
      <c r="B13" s="7"/>
      <c r="C13" s="73">
        <v>22</v>
      </c>
      <c r="D13" s="73"/>
    </row>
    <row r="14" spans="1:5" ht="15" customHeight="1">
      <c r="A14" s="24" t="s">
        <v>454</v>
      </c>
      <c r="B14" s="7"/>
      <c r="C14" s="73">
        <v>67</v>
      </c>
      <c r="D14" s="73">
        <v>63</v>
      </c>
    </row>
    <row r="15" spans="1:5" ht="30.95">
      <c r="A15" s="41" t="s">
        <v>455</v>
      </c>
      <c r="B15" s="7"/>
      <c r="C15" s="73">
        <v>130</v>
      </c>
      <c r="D15" s="73">
        <v>115</v>
      </c>
    </row>
    <row r="16" spans="1:5" ht="15.6">
      <c r="A16" s="7" t="s">
        <v>456</v>
      </c>
      <c r="B16" s="7"/>
      <c r="C16" s="73">
        <v>94</v>
      </c>
      <c r="D16" s="73">
        <v>61</v>
      </c>
    </row>
    <row r="17" spans="1:4" ht="15.6">
      <c r="A17" s="7" t="s">
        <v>457</v>
      </c>
      <c r="B17" s="7"/>
      <c r="C17" s="73">
        <v>101</v>
      </c>
      <c r="D17" s="73">
        <v>0</v>
      </c>
    </row>
    <row r="18" spans="1:4" s="23" customFormat="1" ht="15.6">
      <c r="A18" s="20" t="s">
        <v>285</v>
      </c>
      <c r="B18" s="20"/>
      <c r="C18" s="74">
        <v>2888</v>
      </c>
      <c r="D18" s="74">
        <f>SUM(D9:D17)</f>
        <v>1293</v>
      </c>
    </row>
    <row r="19" spans="1:4" ht="15.6">
      <c r="A19" s="7" t="s">
        <v>458</v>
      </c>
      <c r="B19" s="7"/>
      <c r="C19" s="7"/>
      <c r="D19" s="7"/>
    </row>
    <row r="20" spans="1:4" ht="15.6">
      <c r="A20" s="25" t="s">
        <v>459</v>
      </c>
      <c r="B20" s="7"/>
      <c r="C20" s="73">
        <v>1562</v>
      </c>
      <c r="D20" s="73">
        <v>1325</v>
      </c>
    </row>
    <row r="21" spans="1:4" ht="15.6">
      <c r="A21" s="25" t="s">
        <v>460</v>
      </c>
      <c r="B21" s="7"/>
      <c r="C21" s="73">
        <v>2479</v>
      </c>
      <c r="D21" s="73">
        <v>2038</v>
      </c>
    </row>
    <row r="22" spans="1:4" ht="15.6">
      <c r="A22" s="25" t="s">
        <v>461</v>
      </c>
      <c r="B22" s="7"/>
      <c r="C22" s="73">
        <v>1211</v>
      </c>
      <c r="D22" s="73">
        <v>957</v>
      </c>
    </row>
    <row r="23" spans="1:4" ht="15.6">
      <c r="A23" s="25" t="s">
        <v>462</v>
      </c>
      <c r="B23" s="7"/>
      <c r="C23" s="73">
        <v>1974</v>
      </c>
      <c r="D23" s="73">
        <v>1820</v>
      </c>
    </row>
    <row r="24" spans="1:4" ht="15.6">
      <c r="A24" s="25" t="s">
        <v>463</v>
      </c>
      <c r="B24" s="7"/>
      <c r="C24" s="73">
        <v>982</v>
      </c>
      <c r="D24" s="73">
        <v>2667</v>
      </c>
    </row>
    <row r="25" spans="1:4" ht="15.6">
      <c r="A25" s="25" t="s">
        <v>464</v>
      </c>
      <c r="B25" s="7"/>
      <c r="C25" s="73">
        <v>2176</v>
      </c>
      <c r="D25" s="73">
        <v>1872</v>
      </c>
    </row>
    <row r="26" spans="1:4" ht="15.6">
      <c r="A26" s="25" t="s">
        <v>465</v>
      </c>
      <c r="B26" s="7"/>
      <c r="C26" s="73">
        <v>216</v>
      </c>
      <c r="D26" s="73">
        <v>42</v>
      </c>
    </row>
    <row r="27" spans="1:4" ht="15.6">
      <c r="A27" s="25" t="s">
        <v>466</v>
      </c>
      <c r="B27" s="7"/>
      <c r="C27" s="73">
        <v>601</v>
      </c>
      <c r="D27" s="73">
        <v>546</v>
      </c>
    </row>
    <row r="28" spans="1:4" ht="15.6">
      <c r="A28" s="25" t="s">
        <v>467</v>
      </c>
      <c r="B28" s="7"/>
      <c r="C28" s="73">
        <v>140</v>
      </c>
      <c r="D28" s="73">
        <v>13</v>
      </c>
    </row>
    <row r="29" spans="1:4" ht="15.6">
      <c r="A29" s="25" t="s">
        <v>468</v>
      </c>
      <c r="B29" s="7"/>
      <c r="C29" s="73">
        <v>122</v>
      </c>
      <c r="D29" s="73">
        <v>127</v>
      </c>
    </row>
    <row r="30" spans="1:4" ht="15.6">
      <c r="A30" s="25" t="s">
        <v>469</v>
      </c>
      <c r="B30" s="7"/>
      <c r="C30" s="73">
        <v>504</v>
      </c>
      <c r="D30" s="73">
        <v>361</v>
      </c>
    </row>
    <row r="31" spans="1:4" ht="15.6">
      <c r="A31" s="25" t="s">
        <v>470</v>
      </c>
      <c r="B31" s="7"/>
      <c r="C31" s="73">
        <v>196</v>
      </c>
      <c r="D31" s="73">
        <v>48</v>
      </c>
    </row>
    <row r="32" spans="1:4" ht="15.6">
      <c r="A32" s="25" t="s">
        <v>471</v>
      </c>
      <c r="B32" s="7"/>
      <c r="C32" s="73">
        <v>204</v>
      </c>
      <c r="D32" s="73">
        <v>124</v>
      </c>
    </row>
    <row r="33" spans="1:6" ht="15" customHeight="1">
      <c r="A33" s="24" t="s">
        <v>472</v>
      </c>
      <c r="B33" s="7"/>
      <c r="C33" s="73">
        <v>924</v>
      </c>
      <c r="D33" s="73">
        <v>790</v>
      </c>
      <c r="F33" s="220"/>
    </row>
    <row r="34" spans="1:6" s="23" customFormat="1" ht="15.6">
      <c r="A34" s="20" t="s">
        <v>285</v>
      </c>
      <c r="B34" s="20"/>
      <c r="C34" s="74">
        <v>13291</v>
      </c>
      <c r="D34" s="74">
        <f>SUM(D20:D33)</f>
        <v>12730</v>
      </c>
    </row>
    <row r="35" spans="1:6" s="23" customFormat="1" ht="15.6">
      <c r="A35" s="20" t="s">
        <v>473</v>
      </c>
      <c r="B35" s="20"/>
      <c r="C35" s="74">
        <v>16698</v>
      </c>
      <c r="D35" s="74">
        <f>D6+D7+D18+D34</f>
        <v>14324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CE472-C4C1-4AAB-9C7F-76A2BA314B2E}">
  <dimension ref="A1:E14"/>
  <sheetViews>
    <sheetView workbookViewId="0">
      <selection activeCell="L32" sqref="L32"/>
    </sheetView>
  </sheetViews>
  <sheetFormatPr defaultRowHeight="15" customHeight="1"/>
  <cols>
    <col min="1" max="1" width="48.28515625" customWidth="1"/>
    <col min="2" max="3" width="9.7109375" customWidth="1"/>
    <col min="4" max="4" width="9.7109375" bestFit="1" customWidth="1"/>
    <col min="5" max="5" width="10.42578125" bestFit="1" customWidth="1"/>
  </cols>
  <sheetData>
    <row r="1" spans="1:5" ht="15" customHeight="1">
      <c r="A1" s="91" t="s">
        <v>474</v>
      </c>
      <c r="B1" s="46"/>
      <c r="C1" s="46"/>
      <c r="D1" s="92"/>
      <c r="E1" s="92"/>
    </row>
    <row r="2" spans="1:5" ht="15.6">
      <c r="A2" s="94"/>
      <c r="B2" s="92" t="s">
        <v>113</v>
      </c>
      <c r="C2" s="92" t="s">
        <v>113</v>
      </c>
      <c r="D2" s="92" t="s">
        <v>112</v>
      </c>
      <c r="E2" s="92" t="s">
        <v>112</v>
      </c>
    </row>
    <row r="3" spans="1:5" ht="15.6">
      <c r="A3" s="95"/>
      <c r="B3" s="96"/>
      <c r="C3" s="92" t="s">
        <v>434</v>
      </c>
      <c r="D3" s="95"/>
      <c r="E3" s="92" t="s">
        <v>434</v>
      </c>
    </row>
    <row r="4" spans="1:5" ht="15" customHeight="1">
      <c r="A4" s="7" t="s">
        <v>475</v>
      </c>
      <c r="B4" s="7"/>
      <c r="C4" s="7"/>
      <c r="D4" s="7"/>
      <c r="E4" s="7"/>
    </row>
    <row r="5" spans="1:5" ht="15.6">
      <c r="A5" s="97" t="s">
        <v>347</v>
      </c>
      <c r="B5" s="75">
        <v>2179</v>
      </c>
      <c r="C5" s="97"/>
      <c r="D5" s="75">
        <v>3395</v>
      </c>
      <c r="E5" s="97"/>
    </row>
    <row r="6" spans="1:5" ht="15.6">
      <c r="A6" s="97" t="s">
        <v>476</v>
      </c>
      <c r="B6" s="75">
        <v>11515</v>
      </c>
      <c r="C6" s="97"/>
      <c r="D6" s="75">
        <v>6324</v>
      </c>
      <c r="E6" s="97"/>
    </row>
    <row r="7" spans="1:5" ht="15.6">
      <c r="A7" s="97" t="s">
        <v>439</v>
      </c>
      <c r="B7" s="75">
        <v>252</v>
      </c>
      <c r="C7" s="97"/>
      <c r="D7" s="75">
        <v>221</v>
      </c>
      <c r="E7" s="97"/>
    </row>
    <row r="8" spans="1:5" ht="15.6">
      <c r="A8" s="97" t="s">
        <v>477</v>
      </c>
      <c r="B8" s="75">
        <v>1515</v>
      </c>
      <c r="C8" s="97"/>
      <c r="D8" s="75">
        <v>1508</v>
      </c>
      <c r="E8" s="97"/>
    </row>
    <row r="9" spans="1:5" s="23" customFormat="1" ht="15" customHeight="1">
      <c r="A9" s="20" t="s">
        <v>478</v>
      </c>
      <c r="B9" s="20"/>
      <c r="C9" s="74">
        <f>SUM(B5:B8)</f>
        <v>15461</v>
      </c>
      <c r="D9" s="20"/>
      <c r="E9" s="74">
        <f>SUM(D5:D8)</f>
        <v>11448</v>
      </c>
    </row>
    <row r="10" spans="1:5" ht="15.6">
      <c r="A10" s="97" t="s">
        <v>479</v>
      </c>
      <c r="B10" s="75">
        <v>526</v>
      </c>
      <c r="C10" s="97"/>
      <c r="D10" s="75">
        <v>512</v>
      </c>
      <c r="E10" s="97"/>
    </row>
    <row r="11" spans="1:5" ht="15.6">
      <c r="A11" s="97" t="s">
        <v>480</v>
      </c>
      <c r="B11" s="136">
        <v>0</v>
      </c>
      <c r="C11" s="97"/>
      <c r="D11" s="8">
        <v>-5</v>
      </c>
      <c r="E11" s="97"/>
    </row>
    <row r="12" spans="1:5" s="23" customFormat="1" ht="15" customHeight="1">
      <c r="A12" s="20" t="s">
        <v>481</v>
      </c>
      <c r="B12" s="20"/>
      <c r="C12" s="74">
        <f>SUM(B10:B11)</f>
        <v>526</v>
      </c>
      <c r="D12" s="20"/>
      <c r="E12" s="74">
        <f>SUM(D10:D11)</f>
        <v>507</v>
      </c>
    </row>
    <row r="13" spans="1:5" s="23" customFormat="1" ht="15" customHeight="1">
      <c r="A13" s="20" t="s">
        <v>482</v>
      </c>
      <c r="B13" s="20"/>
      <c r="C13" s="74">
        <v>94</v>
      </c>
      <c r="D13" s="20"/>
      <c r="E13" s="74">
        <v>61</v>
      </c>
    </row>
    <row r="14" spans="1:5" s="23" customFormat="1" ht="15" customHeight="1">
      <c r="A14" s="20" t="s">
        <v>483</v>
      </c>
      <c r="B14" s="20"/>
      <c r="C14" s="74">
        <f>C9+C12+C13</f>
        <v>16081</v>
      </c>
      <c r="D14" s="20"/>
      <c r="E14" s="74">
        <f>E9+E12+E13</f>
        <v>12016</v>
      </c>
    </row>
  </sheetData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E70E0-AD20-40B2-838F-F091B30C153A}">
  <dimension ref="A1:M41"/>
  <sheetViews>
    <sheetView topLeftCell="A36" workbookViewId="0">
      <selection activeCell="B62" sqref="B62"/>
    </sheetView>
  </sheetViews>
  <sheetFormatPr defaultRowHeight="15" customHeight="1"/>
  <cols>
    <col min="1" max="1" width="43.28515625" customWidth="1"/>
    <col min="2" max="2" width="16.28515625" customWidth="1"/>
    <col min="3" max="3" width="16.42578125" customWidth="1"/>
    <col min="4" max="4" width="12.5703125" customWidth="1"/>
    <col min="12" max="12" width="33.85546875" bestFit="1" customWidth="1"/>
  </cols>
  <sheetData>
    <row r="1" spans="1:13" ht="15.6">
      <c r="A1" s="35" t="s">
        <v>484</v>
      </c>
      <c r="B1" s="35"/>
      <c r="C1" s="35"/>
      <c r="D1" s="35"/>
    </row>
    <row r="2" spans="1:13" ht="15.6">
      <c r="A2" s="35"/>
      <c r="B2" s="35"/>
      <c r="C2" s="35"/>
      <c r="D2" s="35"/>
    </row>
    <row r="3" spans="1:13" ht="46.5">
      <c r="A3" s="49" t="s">
        <v>113</v>
      </c>
      <c r="B3" s="22" t="s">
        <v>485</v>
      </c>
      <c r="C3" s="22" t="s">
        <v>486</v>
      </c>
      <c r="D3" s="22" t="s">
        <v>487</v>
      </c>
      <c r="L3" s="168"/>
    </row>
    <row r="4" spans="1:13" ht="15.6">
      <c r="A4" s="7" t="s">
        <v>488</v>
      </c>
      <c r="B4" s="8"/>
      <c r="C4" s="8"/>
      <c r="D4" s="8"/>
    </row>
    <row r="5" spans="1:13" ht="15.6">
      <c r="A5" s="7" t="s">
        <v>489</v>
      </c>
      <c r="B5" s="98">
        <v>4395</v>
      </c>
      <c r="C5" s="136">
        <v>2923</v>
      </c>
      <c r="D5" s="136">
        <v>7318</v>
      </c>
      <c r="L5" s="246"/>
      <c r="M5" s="169"/>
    </row>
    <row r="6" spans="1:13" ht="15.6">
      <c r="A6" s="41" t="s">
        <v>490</v>
      </c>
      <c r="B6" s="98">
        <v>167</v>
      </c>
      <c r="C6" s="136">
        <v>0</v>
      </c>
      <c r="D6" s="136">
        <v>167</v>
      </c>
      <c r="L6" s="246"/>
      <c r="M6" s="161"/>
    </row>
    <row r="7" spans="1:13" ht="15.6">
      <c r="A7" s="7" t="s">
        <v>491</v>
      </c>
      <c r="B7" s="102">
        <v>-170</v>
      </c>
      <c r="C7" s="196">
        <v>0</v>
      </c>
      <c r="D7" s="136">
        <v>-170</v>
      </c>
    </row>
    <row r="8" spans="1:13" ht="15.6">
      <c r="A8" s="7" t="s">
        <v>492</v>
      </c>
      <c r="B8" s="99"/>
      <c r="C8" s="196">
        <v>328</v>
      </c>
      <c r="D8" s="136">
        <v>328</v>
      </c>
      <c r="M8" s="170"/>
    </row>
    <row r="9" spans="1:13" ht="15.6">
      <c r="A9" s="7" t="s">
        <v>493</v>
      </c>
      <c r="B9" s="99"/>
      <c r="C9" s="196">
        <v>-1247</v>
      </c>
      <c r="D9" s="136">
        <v>-1247</v>
      </c>
      <c r="M9" s="170"/>
    </row>
    <row r="10" spans="1:13" ht="15.6">
      <c r="A10" s="20" t="s">
        <v>494</v>
      </c>
      <c r="B10" s="100">
        <v>4392</v>
      </c>
      <c r="C10" s="138">
        <f>SUM(C5:C9)</f>
        <v>2004</v>
      </c>
      <c r="D10" s="138">
        <v>6396</v>
      </c>
      <c r="M10" s="170"/>
    </row>
    <row r="11" spans="1:13" ht="15.6">
      <c r="A11" s="7" t="s">
        <v>495</v>
      </c>
      <c r="B11" s="98"/>
      <c r="C11" s="136"/>
      <c r="D11" s="136"/>
      <c r="M11" s="170"/>
    </row>
    <row r="12" spans="1:13" ht="15.6">
      <c r="A12" s="7" t="s">
        <v>489</v>
      </c>
      <c r="B12" s="98">
        <v>2827</v>
      </c>
      <c r="C12" s="136">
        <v>876</v>
      </c>
      <c r="D12" s="136">
        <v>3703</v>
      </c>
      <c r="M12" s="170"/>
    </row>
    <row r="13" spans="1:13" ht="15.6">
      <c r="A13" s="7" t="s">
        <v>496</v>
      </c>
      <c r="B13" s="98">
        <v>446</v>
      </c>
      <c r="C13" s="136">
        <v>668</v>
      </c>
      <c r="D13" s="136">
        <v>1114</v>
      </c>
      <c r="M13" s="170"/>
    </row>
    <row r="14" spans="1:13" ht="15.6">
      <c r="A14" s="7" t="s">
        <v>491</v>
      </c>
      <c r="B14" s="102">
        <v>-148</v>
      </c>
      <c r="C14" s="196">
        <v>0</v>
      </c>
      <c r="D14" s="136">
        <v>-148</v>
      </c>
      <c r="M14" s="170"/>
    </row>
    <row r="15" spans="1:13" ht="15.6">
      <c r="A15" s="20" t="s">
        <v>494</v>
      </c>
      <c r="B15" s="100">
        <v>3125</v>
      </c>
      <c r="C15" s="138">
        <f>SUM(C12:C14)</f>
        <v>1544</v>
      </c>
      <c r="D15" s="138">
        <v>4669</v>
      </c>
      <c r="F15" s="221"/>
      <c r="M15" s="170"/>
    </row>
    <row r="16" spans="1:13" ht="15.6">
      <c r="A16" s="20" t="s">
        <v>497</v>
      </c>
      <c r="B16" s="100">
        <v>1267</v>
      </c>
      <c r="C16" s="138">
        <f>C10-C15</f>
        <v>460</v>
      </c>
      <c r="D16" s="138">
        <v>1727</v>
      </c>
      <c r="M16" s="170"/>
    </row>
    <row r="17" spans="1:13" ht="15.6">
      <c r="A17" s="7" t="s">
        <v>498</v>
      </c>
      <c r="B17" s="98">
        <v>1568</v>
      </c>
      <c r="C17" s="136">
        <v>2047</v>
      </c>
      <c r="D17" s="136">
        <v>3615</v>
      </c>
      <c r="L17" s="23"/>
      <c r="M17" s="171"/>
    </row>
    <row r="18" spans="1:13" ht="15.6">
      <c r="A18" s="7" t="s">
        <v>499</v>
      </c>
      <c r="B18" s="98"/>
      <c r="C18" s="136"/>
      <c r="D18" s="136"/>
      <c r="M18" s="170"/>
    </row>
    <row r="19" spans="1:13" ht="15.6">
      <c r="A19" s="7" t="s">
        <v>500</v>
      </c>
      <c r="B19" s="98">
        <v>1267</v>
      </c>
      <c r="C19" s="136"/>
      <c r="D19" s="136">
        <v>1267</v>
      </c>
      <c r="M19" s="170"/>
    </row>
    <row r="20" spans="1:13" ht="15.6">
      <c r="A20" s="7" t="s">
        <v>501</v>
      </c>
      <c r="B20" s="136"/>
      <c r="C20" s="136">
        <v>460</v>
      </c>
      <c r="D20" s="136">
        <v>460</v>
      </c>
      <c r="M20" s="170"/>
    </row>
    <row r="21" spans="1:13" ht="15.6">
      <c r="A21" s="7"/>
      <c r="B21" s="136"/>
      <c r="C21" s="136"/>
      <c r="D21" s="136"/>
      <c r="M21" s="170"/>
    </row>
    <row r="22" spans="1:13" ht="46.5">
      <c r="A22" s="49" t="s">
        <v>112</v>
      </c>
      <c r="B22" s="22" t="s">
        <v>485</v>
      </c>
      <c r="C22" s="22" t="s">
        <v>486</v>
      </c>
      <c r="D22" s="22" t="s">
        <v>487</v>
      </c>
      <c r="L22" s="23"/>
      <c r="M22" s="171"/>
    </row>
    <row r="23" spans="1:13" ht="15.6">
      <c r="A23" s="7" t="s">
        <v>488</v>
      </c>
      <c r="B23" s="8"/>
      <c r="C23" s="8"/>
      <c r="D23" s="8"/>
      <c r="L23" s="23"/>
      <c r="M23" s="171"/>
    </row>
    <row r="24" spans="1:13" ht="15.6">
      <c r="A24" s="7" t="s">
        <v>502</v>
      </c>
      <c r="B24" s="8">
        <v>2853</v>
      </c>
      <c r="C24" s="136">
        <v>0</v>
      </c>
      <c r="D24" s="136">
        <f>SUM(B24:C24)</f>
        <v>2853</v>
      </c>
      <c r="M24" s="171"/>
    </row>
    <row r="25" spans="1:13" ht="15.6">
      <c r="A25" s="7" t="s">
        <v>503</v>
      </c>
      <c r="B25" s="136">
        <v>0</v>
      </c>
      <c r="C25" s="136">
        <v>2923</v>
      </c>
      <c r="D25" s="136">
        <f t="shared" ref="D25:D38" si="0">SUM(B25:C25)</f>
        <v>2923</v>
      </c>
      <c r="M25" s="170"/>
    </row>
    <row r="26" spans="1:13" ht="15.6">
      <c r="A26" s="7" t="s">
        <v>502</v>
      </c>
      <c r="B26" s="98">
        <v>2853</v>
      </c>
      <c r="C26" s="136">
        <v>2923</v>
      </c>
      <c r="D26" s="136">
        <f t="shared" si="0"/>
        <v>5776</v>
      </c>
      <c r="M26" s="170"/>
    </row>
    <row r="27" spans="1:13" ht="15.6">
      <c r="A27" s="41" t="s">
        <v>490</v>
      </c>
      <c r="B27" s="98">
        <v>1583</v>
      </c>
      <c r="C27" s="136">
        <v>0</v>
      </c>
      <c r="D27" s="136">
        <f t="shared" si="0"/>
        <v>1583</v>
      </c>
      <c r="M27" s="170"/>
    </row>
    <row r="28" spans="1:13" ht="15.6">
      <c r="A28" s="7" t="s">
        <v>491</v>
      </c>
      <c r="B28" s="99">
        <v>-41</v>
      </c>
      <c r="C28" s="197">
        <v>0</v>
      </c>
      <c r="D28" s="136">
        <f t="shared" si="0"/>
        <v>-41</v>
      </c>
      <c r="L28" s="246"/>
      <c r="M28" s="169"/>
    </row>
    <row r="29" spans="1:13" s="23" customFormat="1" ht="15.6">
      <c r="A29" s="20" t="s">
        <v>504</v>
      </c>
      <c r="B29" s="100">
        <f>SUM(B26:B28)</f>
        <v>4395</v>
      </c>
      <c r="C29" s="100">
        <f t="shared" ref="C29" si="1">SUM(C26:C28)</f>
        <v>2923</v>
      </c>
      <c r="D29" s="100">
        <f>SUM(B29:C29)</f>
        <v>7318</v>
      </c>
      <c r="L29" s="246"/>
      <c r="M29" s="161"/>
    </row>
    <row r="30" spans="1:13" ht="15.6">
      <c r="A30" s="7" t="s">
        <v>495</v>
      </c>
      <c r="B30" s="98"/>
      <c r="C30" s="136"/>
      <c r="D30" s="136"/>
    </row>
    <row r="31" spans="1:13" ht="15.6">
      <c r="A31" s="7" t="s">
        <v>502</v>
      </c>
      <c r="B31" s="98">
        <v>2710</v>
      </c>
      <c r="C31" s="136">
        <v>0</v>
      </c>
      <c r="D31" s="136">
        <f t="shared" si="0"/>
        <v>2710</v>
      </c>
      <c r="M31" s="170"/>
    </row>
    <row r="32" spans="1:13" ht="15.6">
      <c r="A32" s="7" t="s">
        <v>496</v>
      </c>
      <c r="B32" s="98">
        <v>149</v>
      </c>
      <c r="C32" s="136">
        <v>876</v>
      </c>
      <c r="D32" s="136">
        <f t="shared" si="0"/>
        <v>1025</v>
      </c>
      <c r="M32" s="170"/>
    </row>
    <row r="33" spans="1:13" ht="15.6">
      <c r="A33" s="7" t="s">
        <v>491</v>
      </c>
      <c r="B33" s="99">
        <v>-32</v>
      </c>
      <c r="C33" s="197">
        <v>0</v>
      </c>
      <c r="D33" s="136">
        <f t="shared" si="0"/>
        <v>-32</v>
      </c>
      <c r="M33" s="170"/>
    </row>
    <row r="34" spans="1:13" s="23" customFormat="1" ht="15.6">
      <c r="A34" s="20" t="s">
        <v>504</v>
      </c>
      <c r="B34" s="100">
        <f>SUM(B31:B33)</f>
        <v>2827</v>
      </c>
      <c r="C34" s="100">
        <f t="shared" ref="C34" si="2">SUM(C31:C33)</f>
        <v>876</v>
      </c>
      <c r="D34" s="100">
        <f>SUM(B34:C34)</f>
        <v>3703</v>
      </c>
      <c r="L34"/>
      <c r="M34" s="170"/>
    </row>
    <row r="35" spans="1:13" s="23" customFormat="1" ht="15.6">
      <c r="A35" s="20" t="s">
        <v>498</v>
      </c>
      <c r="B35" s="100">
        <f>B29-B34</f>
        <v>1568</v>
      </c>
      <c r="C35" s="100">
        <f t="shared" ref="C35" si="3">C29-C34</f>
        <v>2047</v>
      </c>
      <c r="D35" s="100">
        <f>SUM(B35:C35)</f>
        <v>3615</v>
      </c>
      <c r="L35"/>
      <c r="M35" s="170"/>
    </row>
    <row r="36" spans="1:13" ht="15.6">
      <c r="A36" s="7" t="s">
        <v>505</v>
      </c>
      <c r="B36" s="98">
        <v>143</v>
      </c>
      <c r="C36" s="136">
        <v>0</v>
      </c>
      <c r="D36" s="136">
        <f t="shared" si="0"/>
        <v>143</v>
      </c>
      <c r="L36" s="23"/>
      <c r="M36" s="171"/>
    </row>
    <row r="37" spans="1:13" ht="15.6">
      <c r="A37" s="7" t="s">
        <v>499</v>
      </c>
      <c r="B37" s="98"/>
      <c r="C37" s="136"/>
      <c r="D37" s="136"/>
      <c r="M37" s="170"/>
    </row>
    <row r="38" spans="1:13" ht="15.6">
      <c r="A38" s="7" t="s">
        <v>506</v>
      </c>
      <c r="B38" s="98">
        <v>1568</v>
      </c>
      <c r="C38" s="136">
        <v>0</v>
      </c>
      <c r="D38" s="136">
        <f t="shared" si="0"/>
        <v>1568</v>
      </c>
      <c r="M38" s="170"/>
    </row>
    <row r="39" spans="1:13" ht="15.6">
      <c r="A39" s="7" t="s">
        <v>507</v>
      </c>
      <c r="B39" s="136">
        <v>0</v>
      </c>
      <c r="C39" s="136">
        <v>2047</v>
      </c>
      <c r="D39" s="136">
        <f>SUM(B39:C39)</f>
        <v>2047</v>
      </c>
      <c r="M39" s="170"/>
    </row>
    <row r="40" spans="1:13" ht="15" customHeight="1">
      <c r="M40" s="170"/>
    </row>
    <row r="41" spans="1:13" ht="15" customHeight="1">
      <c r="L41" s="23"/>
      <c r="M41" s="171"/>
    </row>
  </sheetData>
  <mergeCells count="2">
    <mergeCell ref="L5:L6"/>
    <mergeCell ref="L28:L29"/>
  </mergeCells>
  <phoneticPr fontId="7" type="noConversion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F124-3A5C-4E00-9D4A-61A85BAC7C1C}">
  <dimension ref="A1:H18"/>
  <sheetViews>
    <sheetView workbookViewId="0">
      <selection activeCell="P26" sqref="P26"/>
    </sheetView>
  </sheetViews>
  <sheetFormatPr defaultRowHeight="15" customHeight="1"/>
  <cols>
    <col min="1" max="1" width="29.140625" customWidth="1"/>
    <col min="2" max="2" width="13.28515625" customWidth="1"/>
    <col min="3" max="3" width="11.28515625" customWidth="1"/>
    <col min="4" max="4" width="12.5703125" customWidth="1"/>
    <col min="5" max="5" width="28.42578125" customWidth="1"/>
    <col min="6" max="6" width="13.5703125" customWidth="1"/>
    <col min="7" max="7" width="10.7109375" customWidth="1"/>
    <col min="8" max="8" width="11.5703125" customWidth="1"/>
  </cols>
  <sheetData>
    <row r="1" spans="1:8" ht="15" customHeight="1">
      <c r="A1" s="59" t="s">
        <v>508</v>
      </c>
      <c r="B1" s="59"/>
      <c r="C1" s="59"/>
      <c r="D1" s="59"/>
      <c r="E1" s="59"/>
      <c r="F1" s="59"/>
    </row>
    <row r="2" spans="1:8" ht="18" customHeight="1">
      <c r="A2" s="24"/>
      <c r="B2" s="239" t="s">
        <v>509</v>
      </c>
      <c r="C2" s="239"/>
      <c r="D2" s="239"/>
      <c r="E2" s="24"/>
      <c r="F2" s="239" t="s">
        <v>509</v>
      </c>
      <c r="G2" s="239"/>
      <c r="H2" s="239"/>
    </row>
    <row r="3" spans="1:8" ht="18" customHeight="1">
      <c r="A3" s="24"/>
      <c r="B3" s="239" t="s">
        <v>464</v>
      </c>
      <c r="C3" s="239"/>
      <c r="D3" s="239"/>
      <c r="E3" s="24"/>
      <c r="F3" s="239" t="s">
        <v>464</v>
      </c>
      <c r="G3" s="239"/>
      <c r="H3" s="239"/>
    </row>
    <row r="4" spans="1:8" ht="46.5">
      <c r="A4" s="24" t="s">
        <v>113</v>
      </c>
      <c r="B4" s="18" t="s">
        <v>510</v>
      </c>
      <c r="C4" s="18" t="s">
        <v>511</v>
      </c>
      <c r="D4" s="18" t="s">
        <v>487</v>
      </c>
      <c r="E4" s="24" t="s">
        <v>112</v>
      </c>
      <c r="F4" s="18" t="s">
        <v>510</v>
      </c>
      <c r="G4" s="18" t="s">
        <v>511</v>
      </c>
      <c r="H4" s="18" t="s">
        <v>487</v>
      </c>
    </row>
    <row r="5" spans="1:8" ht="15.6">
      <c r="A5" s="7" t="s">
        <v>488</v>
      </c>
      <c r="B5" s="31"/>
      <c r="C5" s="31"/>
      <c r="D5" s="31"/>
      <c r="E5" s="7" t="s">
        <v>488</v>
      </c>
      <c r="F5" s="24"/>
      <c r="G5" s="24"/>
      <c r="H5" s="24"/>
    </row>
    <row r="6" spans="1:8" ht="15.6">
      <c r="A6" s="7" t="s">
        <v>489</v>
      </c>
      <c r="B6" s="181">
        <v>16544</v>
      </c>
      <c r="C6" s="181">
        <v>1567</v>
      </c>
      <c r="D6" s="181">
        <v>18111</v>
      </c>
      <c r="E6" s="7" t="s">
        <v>502</v>
      </c>
      <c r="F6" s="98">
        <v>8507</v>
      </c>
      <c r="G6" s="98">
        <v>3375</v>
      </c>
      <c r="H6" s="98">
        <f>SUM(F6:G6)</f>
        <v>11882</v>
      </c>
    </row>
    <row r="7" spans="1:8" ht="15.6">
      <c r="A7" s="7" t="s">
        <v>490</v>
      </c>
      <c r="B7" s="181">
        <v>9957</v>
      </c>
      <c r="C7" s="182">
        <v>301</v>
      </c>
      <c r="D7" s="182">
        <v>10258</v>
      </c>
      <c r="E7" s="7" t="s">
        <v>490</v>
      </c>
      <c r="F7" s="98">
        <v>8037</v>
      </c>
      <c r="G7" s="99" t="s">
        <v>32</v>
      </c>
      <c r="H7" s="98">
        <f t="shared" ref="H7:H8" si="0">SUM(F7:G7)</f>
        <v>8037</v>
      </c>
    </row>
    <row r="8" spans="1:8" s="23" customFormat="1" ht="15.6">
      <c r="A8" s="7" t="s">
        <v>512</v>
      </c>
      <c r="B8" s="196">
        <v>-10391</v>
      </c>
      <c r="C8" s="182">
        <v>10391</v>
      </c>
      <c r="D8" s="196">
        <v>0</v>
      </c>
      <c r="E8" s="7" t="s">
        <v>491</v>
      </c>
      <c r="F8" s="99" t="s">
        <v>32</v>
      </c>
      <c r="G8" s="99">
        <v>-1808</v>
      </c>
      <c r="H8" s="98">
        <f t="shared" si="0"/>
        <v>-1808</v>
      </c>
    </row>
    <row r="9" spans="1:8" ht="15.6">
      <c r="A9" s="20" t="s">
        <v>494</v>
      </c>
      <c r="B9" s="183">
        <v>16110</v>
      </c>
      <c r="C9" s="184">
        <v>12259</v>
      </c>
      <c r="D9" s="184">
        <v>28369</v>
      </c>
      <c r="E9" s="20" t="s">
        <v>504</v>
      </c>
      <c r="F9" s="100">
        <f>SUM(F6:F8)</f>
        <v>16544</v>
      </c>
      <c r="G9" s="100">
        <f t="shared" ref="G9" si="1">SUM(G6:G8)</f>
        <v>1567</v>
      </c>
      <c r="H9" s="100">
        <f>SUM(H6:H8)</f>
        <v>18111</v>
      </c>
    </row>
    <row r="10" spans="1:8" ht="15.6">
      <c r="A10" s="7" t="s">
        <v>450</v>
      </c>
      <c r="B10" s="181"/>
      <c r="C10" s="182"/>
      <c r="D10" s="182"/>
      <c r="E10" s="7" t="s">
        <v>450</v>
      </c>
      <c r="F10" s="98"/>
      <c r="G10" s="102"/>
      <c r="H10" s="102"/>
    </row>
    <row r="11" spans="1:8" ht="15.6">
      <c r="A11" s="7" t="s">
        <v>489</v>
      </c>
      <c r="B11" s="198">
        <v>0</v>
      </c>
      <c r="C11" s="182">
        <v>1520</v>
      </c>
      <c r="D11" s="182">
        <v>1520</v>
      </c>
      <c r="E11" s="7" t="s">
        <v>502</v>
      </c>
      <c r="F11" s="99" t="s">
        <v>32</v>
      </c>
      <c r="G11" s="102">
        <v>3310</v>
      </c>
      <c r="H11" s="102">
        <f>SUM(F11:G11)</f>
        <v>3310</v>
      </c>
    </row>
    <row r="12" spans="1:8" s="23" customFormat="1" ht="15.6">
      <c r="A12" s="7" t="s">
        <v>496</v>
      </c>
      <c r="B12" s="198">
        <v>0</v>
      </c>
      <c r="C12" s="182">
        <v>18</v>
      </c>
      <c r="D12" s="182">
        <v>18</v>
      </c>
      <c r="E12" s="7" t="s">
        <v>496</v>
      </c>
      <c r="F12" s="99" t="s">
        <v>32</v>
      </c>
      <c r="G12" s="102">
        <v>18</v>
      </c>
      <c r="H12" s="102">
        <f t="shared" ref="H12:H13" si="2">SUM(F12:G12)</f>
        <v>18</v>
      </c>
    </row>
    <row r="13" spans="1:8" s="23" customFormat="1" ht="15.6">
      <c r="A13" s="7" t="s">
        <v>491</v>
      </c>
      <c r="B13" s="198">
        <v>0</v>
      </c>
      <c r="C13" s="196">
        <v>0</v>
      </c>
      <c r="D13" s="196">
        <v>0</v>
      </c>
      <c r="E13" s="7" t="s">
        <v>491</v>
      </c>
      <c r="F13" s="99" t="s">
        <v>32</v>
      </c>
      <c r="G13" s="99">
        <v>-1808</v>
      </c>
      <c r="H13" s="102">
        <f t="shared" si="2"/>
        <v>-1808</v>
      </c>
    </row>
    <row r="14" spans="1:8" ht="15.6">
      <c r="A14" s="20" t="s">
        <v>494</v>
      </c>
      <c r="B14" s="199">
        <v>0</v>
      </c>
      <c r="C14" s="184">
        <v>1538</v>
      </c>
      <c r="D14" s="184">
        <v>1538</v>
      </c>
      <c r="E14" s="20" t="s">
        <v>504</v>
      </c>
      <c r="F14" s="104" t="s">
        <v>32</v>
      </c>
      <c r="G14" s="104">
        <f>SUM(G11:G13)</f>
        <v>1520</v>
      </c>
      <c r="H14" s="104">
        <f>SUM(H11:H13)</f>
        <v>1520</v>
      </c>
    </row>
    <row r="15" spans="1:8" ht="30.95">
      <c r="A15" s="20" t="s">
        <v>497</v>
      </c>
      <c r="B15" s="183">
        <v>16110</v>
      </c>
      <c r="C15" s="184">
        <v>10721</v>
      </c>
      <c r="D15" s="184">
        <v>26831</v>
      </c>
      <c r="E15" s="20" t="s">
        <v>498</v>
      </c>
      <c r="F15" s="103">
        <f>F9</f>
        <v>16544</v>
      </c>
      <c r="G15" s="103">
        <f t="shared" ref="G15" si="3">G9-G14</f>
        <v>47</v>
      </c>
      <c r="H15" s="103">
        <f>H9-H14</f>
        <v>16591</v>
      </c>
    </row>
    <row r="16" spans="1:8" ht="30.95">
      <c r="A16" s="7" t="s">
        <v>498</v>
      </c>
      <c r="B16" s="181">
        <v>16544</v>
      </c>
      <c r="C16" s="182">
        <v>47</v>
      </c>
      <c r="D16" s="182">
        <v>16591</v>
      </c>
      <c r="E16" s="7" t="s">
        <v>505</v>
      </c>
      <c r="F16" s="98">
        <v>8507</v>
      </c>
      <c r="G16" s="102">
        <v>65</v>
      </c>
      <c r="H16" s="102">
        <f>SUM(F16:G16)</f>
        <v>8572</v>
      </c>
    </row>
    <row r="17" spans="1:8" ht="15.6">
      <c r="A17" s="7" t="s">
        <v>499</v>
      </c>
      <c r="B17" s="181"/>
      <c r="C17" s="182"/>
      <c r="D17" s="182"/>
      <c r="E17" s="7" t="s">
        <v>499</v>
      </c>
      <c r="F17" s="98"/>
      <c r="G17" s="102"/>
      <c r="H17" s="102"/>
    </row>
    <row r="18" spans="1:8" ht="15.6">
      <c r="A18" s="7" t="s">
        <v>500</v>
      </c>
      <c r="B18" s="181">
        <v>16110</v>
      </c>
      <c r="C18" s="182">
        <v>10721</v>
      </c>
      <c r="D18" s="182">
        <v>26831</v>
      </c>
      <c r="E18" s="7" t="s">
        <v>506</v>
      </c>
      <c r="F18" s="98">
        <v>16544</v>
      </c>
      <c r="G18" s="102">
        <v>47</v>
      </c>
      <c r="H18" s="102">
        <f>SUM(F18:G18)</f>
        <v>16591</v>
      </c>
    </row>
  </sheetData>
  <mergeCells count="4">
    <mergeCell ref="F2:H2"/>
    <mergeCell ref="F3:H3"/>
    <mergeCell ref="B2:D2"/>
    <mergeCell ref="B3:D3"/>
  </mergeCells>
  <phoneticPr fontId="7" type="noConversion"/>
  <pageMargins left="0.7" right="0.7" top="0.75" bottom="0.75" header="0.3" footer="0.3"/>
  <customProperties>
    <customPr name="EpmWorksheetKeyString_GUID" r:id="rId1"/>
  </customPropertie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CC9D-A60E-412A-BD3A-72C126530B5D}">
  <dimension ref="A1:C10"/>
  <sheetViews>
    <sheetView workbookViewId="0">
      <selection activeCell="A12" sqref="A12:XFD18"/>
    </sheetView>
  </sheetViews>
  <sheetFormatPr defaultRowHeight="15" customHeight="1"/>
  <cols>
    <col min="1" max="1" width="39.7109375" customWidth="1"/>
    <col min="2" max="2" width="9.7109375" customWidth="1"/>
    <col min="3" max="3" width="9.7109375" bestFit="1" customWidth="1"/>
  </cols>
  <sheetData>
    <row r="1" spans="1:3" ht="15.6">
      <c r="A1" s="105" t="s">
        <v>513</v>
      </c>
      <c r="B1" s="105"/>
      <c r="C1" s="105"/>
    </row>
    <row r="2" spans="1:3" ht="30.95">
      <c r="A2" s="96" t="s">
        <v>514</v>
      </c>
      <c r="B2" s="96" t="s">
        <v>353</v>
      </c>
      <c r="C2" s="96" t="s">
        <v>354</v>
      </c>
    </row>
    <row r="3" spans="1:3" ht="15.6">
      <c r="A3" s="105" t="s">
        <v>515</v>
      </c>
      <c r="B3" s="116">
        <v>1564</v>
      </c>
      <c r="C3" s="106">
        <v>1832</v>
      </c>
    </row>
    <row r="4" spans="1:3" ht="15.6">
      <c r="A4" s="107" t="s">
        <v>516</v>
      </c>
      <c r="B4" s="116">
        <v>122</v>
      </c>
      <c r="C4" s="106">
        <v>535</v>
      </c>
    </row>
    <row r="5" spans="1:3" ht="15.6">
      <c r="A5" s="108" t="s">
        <v>517</v>
      </c>
      <c r="B5" s="116">
        <v>449</v>
      </c>
      <c r="C5" s="109">
        <v>412</v>
      </c>
    </row>
    <row r="6" spans="1:3" ht="15.6">
      <c r="A6" s="108" t="s">
        <v>518</v>
      </c>
      <c r="B6" s="116">
        <v>-499</v>
      </c>
      <c r="C6" s="109">
        <v>-282</v>
      </c>
    </row>
    <row r="7" spans="1:3" ht="15.6">
      <c r="A7" s="105" t="s">
        <v>519</v>
      </c>
      <c r="B7" s="116">
        <v>1780</v>
      </c>
      <c r="C7" s="106">
        <v>1876</v>
      </c>
    </row>
    <row r="8" spans="1:3" s="23" customFormat="1" ht="15.6">
      <c r="A8" s="110" t="s">
        <v>285</v>
      </c>
      <c r="B8" s="111">
        <f>SUM(B3:B7)</f>
        <v>3416</v>
      </c>
      <c r="C8" s="111">
        <f>SUM(C3:C7)</f>
        <v>4373</v>
      </c>
    </row>
    <row r="9" spans="1:3" ht="15.6">
      <c r="A9" s="105" t="s">
        <v>520</v>
      </c>
      <c r="B9" s="105">
        <v>60</v>
      </c>
      <c r="C9" s="106">
        <v>13</v>
      </c>
    </row>
    <row r="10" spans="1:3" s="23" customFormat="1" ht="15.6">
      <c r="A10" s="112" t="s">
        <v>285</v>
      </c>
      <c r="B10" s="113">
        <f>B8+B9</f>
        <v>3476</v>
      </c>
      <c r="C10" s="113">
        <f>C8+C9</f>
        <v>4386</v>
      </c>
    </row>
  </sheetData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83767-D175-48FE-BA52-0BB287D016B8}">
  <dimension ref="A1:C7"/>
  <sheetViews>
    <sheetView workbookViewId="0">
      <selection activeCell="K35" sqref="K35"/>
    </sheetView>
  </sheetViews>
  <sheetFormatPr defaultRowHeight="15" customHeight="1"/>
  <cols>
    <col min="1" max="1" width="52.28515625" customWidth="1"/>
    <col min="2" max="2" width="9.7109375" customWidth="1"/>
    <col min="3" max="3" width="9.7109375" bestFit="1" customWidth="1"/>
  </cols>
  <sheetData>
    <row r="1" spans="1:3" ht="15.6">
      <c r="A1" s="91" t="s">
        <v>521</v>
      </c>
      <c r="B1" s="93"/>
      <c r="C1" s="93"/>
    </row>
    <row r="2" spans="1:3" ht="41.25" customHeight="1">
      <c r="A2" s="114"/>
      <c r="B2" s="114" t="s">
        <v>353</v>
      </c>
      <c r="C2" s="114" t="s">
        <v>354</v>
      </c>
    </row>
    <row r="3" spans="1:3" s="23" customFormat="1" ht="15.6">
      <c r="A3" s="115" t="s">
        <v>522</v>
      </c>
      <c r="B3" s="113">
        <v>8138</v>
      </c>
      <c r="C3" s="111">
        <v>6949</v>
      </c>
    </row>
    <row r="4" spans="1:3" ht="15.6">
      <c r="A4" s="107" t="s">
        <v>523</v>
      </c>
      <c r="B4" s="116">
        <v>4196</v>
      </c>
      <c r="C4" s="106">
        <v>1189</v>
      </c>
    </row>
    <row r="5" spans="1:3" s="23" customFormat="1" ht="15.6">
      <c r="A5" s="115" t="s">
        <v>524</v>
      </c>
      <c r="B5" s="113">
        <v>12334</v>
      </c>
      <c r="C5" s="111">
        <f>SUM(C3:C4)</f>
        <v>8138</v>
      </c>
    </row>
    <row r="7" spans="1:3" ht="14.45">
      <c r="A7" t="s">
        <v>525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2B029-BBC4-4FA1-8180-7B0EA39233A9}">
  <dimension ref="A1:G7"/>
  <sheetViews>
    <sheetView workbookViewId="0">
      <selection activeCell="G27" sqref="G27"/>
    </sheetView>
  </sheetViews>
  <sheetFormatPr defaultRowHeight="15" customHeight="1"/>
  <cols>
    <col min="1" max="1" width="36" customWidth="1"/>
    <col min="2" max="2" width="9.7109375" customWidth="1"/>
    <col min="3" max="3" width="9.7109375" bestFit="1" customWidth="1"/>
    <col min="6" max="6" width="22.140625" customWidth="1"/>
  </cols>
  <sheetData>
    <row r="1" spans="1:7" ht="15.6">
      <c r="A1" s="91" t="s">
        <v>526</v>
      </c>
      <c r="B1" s="93"/>
      <c r="C1" s="93"/>
    </row>
    <row r="2" spans="1:7" ht="30" customHeight="1">
      <c r="A2" s="96" t="s">
        <v>514</v>
      </c>
      <c r="B2" s="96" t="s">
        <v>353</v>
      </c>
      <c r="C2" s="96" t="s">
        <v>354</v>
      </c>
      <c r="F2" s="137"/>
    </row>
    <row r="3" spans="1:7" ht="15.6">
      <c r="A3" s="96" t="s">
        <v>527</v>
      </c>
      <c r="B3" s="81">
        <v>126</v>
      </c>
      <c r="C3" s="136">
        <v>0</v>
      </c>
    </row>
    <row r="4" spans="1:7" ht="30.95">
      <c r="A4" s="96" t="s">
        <v>528</v>
      </c>
      <c r="B4" s="81">
        <v>1223</v>
      </c>
      <c r="C4" s="116">
        <v>1095</v>
      </c>
    </row>
    <row r="5" spans="1:7" ht="30.95">
      <c r="A5" s="96" t="s">
        <v>529</v>
      </c>
      <c r="B5" s="81">
        <v>1374</v>
      </c>
      <c r="C5" s="116">
        <v>1353</v>
      </c>
    </row>
    <row r="6" spans="1:7" ht="15.6">
      <c r="A6" s="96" t="s">
        <v>530</v>
      </c>
      <c r="B6" s="81">
        <v>6854</v>
      </c>
      <c r="C6" s="116">
        <v>5098</v>
      </c>
    </row>
    <row r="7" spans="1:7" s="23" customFormat="1" ht="15.6">
      <c r="A7" s="117" t="s">
        <v>531</v>
      </c>
      <c r="B7" s="113">
        <f>SUM(B3:B6)</f>
        <v>9577</v>
      </c>
      <c r="C7" s="113">
        <f>SUM(C3:C6)</f>
        <v>7546</v>
      </c>
      <c r="G7" s="134"/>
    </row>
  </sheetData>
  <pageMargins left="0.7" right="0.7" top="0.75" bottom="0.75" header="0.3" footer="0.3"/>
  <customProperties>
    <customPr name="EpmWorksheetKeyString_GUID" r:id="rId1"/>
  </customPropertie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FB848-EFED-4C3D-AF6A-FD515287A4E3}">
  <dimension ref="A1:C8"/>
  <sheetViews>
    <sheetView workbookViewId="0">
      <selection activeCell="P35" sqref="P35"/>
    </sheetView>
  </sheetViews>
  <sheetFormatPr defaultRowHeight="15" customHeight="1"/>
  <cols>
    <col min="1" max="1" width="25.28515625" customWidth="1"/>
    <col min="2" max="2" width="9.7109375" customWidth="1"/>
    <col min="3" max="3" width="11.42578125" customWidth="1"/>
  </cols>
  <sheetData>
    <row r="1" spans="1:3" ht="15.6">
      <c r="A1" s="105" t="s">
        <v>532</v>
      </c>
      <c r="B1" s="105"/>
      <c r="C1" s="105"/>
    </row>
    <row r="2" spans="1:3" ht="30.95">
      <c r="A2" s="96"/>
      <c r="B2" s="96" t="s">
        <v>353</v>
      </c>
      <c r="C2" s="96" t="s">
        <v>354</v>
      </c>
    </row>
    <row r="3" spans="1:3" ht="15.6">
      <c r="A3" s="96" t="s">
        <v>533</v>
      </c>
      <c r="B3" s="180">
        <v>1024</v>
      </c>
      <c r="C3" s="180">
        <v>846</v>
      </c>
    </row>
    <row r="4" spans="1:3" ht="43.5" customHeight="1">
      <c r="A4" s="96" t="s">
        <v>534</v>
      </c>
      <c r="B4" s="180">
        <v>191</v>
      </c>
      <c r="C4" s="180">
        <v>217</v>
      </c>
    </row>
    <row r="6" spans="1:3" ht="15" customHeight="1">
      <c r="A6" s="76" t="s">
        <v>535</v>
      </c>
      <c r="B6" s="76"/>
    </row>
    <row r="7" spans="1:3" ht="15" customHeight="1">
      <c r="A7" s="96"/>
      <c r="B7" s="96" t="s">
        <v>113</v>
      </c>
      <c r="C7" s="96" t="s">
        <v>354</v>
      </c>
    </row>
    <row r="8" spans="1:3" ht="15" customHeight="1">
      <c r="A8" s="96" t="s">
        <v>533</v>
      </c>
      <c r="B8" s="180">
        <v>1928</v>
      </c>
      <c r="C8" s="180">
        <v>742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986E3-1805-4C01-9670-7F44D52D8B66}">
  <dimension ref="A1:D12"/>
  <sheetViews>
    <sheetView workbookViewId="0">
      <selection activeCell="Z41" sqref="Z41"/>
    </sheetView>
  </sheetViews>
  <sheetFormatPr defaultRowHeight="14.45"/>
  <cols>
    <col min="1" max="1" width="29.28515625" customWidth="1"/>
    <col min="2" max="2" width="9.7109375" bestFit="1" customWidth="1"/>
    <col min="3" max="3" width="10.42578125" bestFit="1" customWidth="1"/>
    <col min="4" max="4" width="9.28515625" style="23"/>
  </cols>
  <sheetData>
    <row r="1" spans="1:4" ht="15.6">
      <c r="A1" s="64" t="s">
        <v>536</v>
      </c>
      <c r="B1" s="64"/>
      <c r="C1" s="64"/>
      <c r="D1" s="118"/>
    </row>
    <row r="2" spans="1:4" ht="46.5">
      <c r="A2" s="114"/>
      <c r="B2" s="119" t="s">
        <v>537</v>
      </c>
      <c r="C2" s="119" t="s">
        <v>538</v>
      </c>
      <c r="D2" s="120" t="s">
        <v>487</v>
      </c>
    </row>
    <row r="3" spans="1:4" ht="15.6">
      <c r="A3" s="96" t="s">
        <v>539</v>
      </c>
      <c r="B3" s="122" t="s">
        <v>32</v>
      </c>
      <c r="C3" s="122" t="s">
        <v>32</v>
      </c>
      <c r="D3" s="124" t="s">
        <v>32</v>
      </c>
    </row>
    <row r="4" spans="1:4" ht="15.6">
      <c r="A4" s="96" t="s">
        <v>540</v>
      </c>
      <c r="B4" s="178">
        <v>21</v>
      </c>
      <c r="C4" s="178">
        <v>80</v>
      </c>
      <c r="D4" s="179">
        <v>101</v>
      </c>
    </row>
    <row r="5" spans="1:4" ht="15.6">
      <c r="A5" s="96" t="s">
        <v>541</v>
      </c>
      <c r="B5" s="122" t="s">
        <v>32</v>
      </c>
      <c r="C5" s="122" t="s">
        <v>32</v>
      </c>
      <c r="D5" s="124" t="s">
        <v>32</v>
      </c>
    </row>
    <row r="6" spans="1:4" ht="15.6">
      <c r="A6" s="96" t="s">
        <v>542</v>
      </c>
      <c r="B6" s="122" t="s">
        <v>32</v>
      </c>
      <c r="C6" s="122" t="s">
        <v>32</v>
      </c>
      <c r="D6" s="124" t="s">
        <v>32</v>
      </c>
    </row>
    <row r="7" spans="1:4" s="23" customFormat="1" ht="15.6">
      <c r="A7" s="117" t="s">
        <v>422</v>
      </c>
      <c r="B7" s="178">
        <v>21</v>
      </c>
      <c r="C7" s="178">
        <v>80</v>
      </c>
      <c r="D7" s="179">
        <v>101</v>
      </c>
    </row>
    <row r="8" spans="1:4" ht="15.6">
      <c r="A8" s="96" t="s">
        <v>543</v>
      </c>
      <c r="B8" s="121">
        <v>73</v>
      </c>
      <c r="C8" s="122" t="s">
        <v>32</v>
      </c>
      <c r="D8" s="123">
        <v>73</v>
      </c>
    </row>
    <row r="9" spans="1:4" ht="15.6">
      <c r="A9" s="96" t="s">
        <v>541</v>
      </c>
      <c r="B9" s="122">
        <v>-73</v>
      </c>
      <c r="C9" s="122" t="s">
        <v>32</v>
      </c>
      <c r="D9" s="124">
        <v>-73</v>
      </c>
    </row>
    <row r="10" spans="1:4" ht="15.6">
      <c r="A10" s="96" t="s">
        <v>542</v>
      </c>
      <c r="B10" s="122" t="s">
        <v>32</v>
      </c>
      <c r="C10" s="122" t="s">
        <v>32</v>
      </c>
      <c r="D10" s="124" t="s">
        <v>32</v>
      </c>
    </row>
    <row r="11" spans="1:4" s="23" customFormat="1" ht="15.6">
      <c r="A11" s="117" t="s">
        <v>420</v>
      </c>
      <c r="B11" s="124" t="s">
        <v>32</v>
      </c>
      <c r="C11" s="124" t="s">
        <v>32</v>
      </c>
      <c r="D11" s="124" t="s">
        <v>32</v>
      </c>
    </row>
    <row r="12" spans="1:4" s="23" customFormat="1" ht="15.6">
      <c r="A12" s="60"/>
      <c r="C12" s="61"/>
    </row>
  </sheetData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BC59B-A00A-4E36-A3EF-1FE5B4A2AFD9}">
  <dimension ref="A1:G7"/>
  <sheetViews>
    <sheetView zoomScaleNormal="100" workbookViewId="0">
      <selection activeCell="A15" sqref="A15"/>
    </sheetView>
  </sheetViews>
  <sheetFormatPr defaultRowHeight="14.45"/>
  <cols>
    <col min="1" max="1" width="78.5703125" bestFit="1" customWidth="1"/>
    <col min="2" max="2" width="48.28515625" bestFit="1" customWidth="1"/>
    <col min="3" max="3" width="48.28515625" customWidth="1"/>
    <col min="4" max="4" width="48.28515625" bestFit="1" customWidth="1"/>
    <col min="5" max="5" width="48.28515625" customWidth="1"/>
    <col min="6" max="6" width="48.28515625" bestFit="1" customWidth="1"/>
    <col min="7" max="7" width="47" bestFit="1" customWidth="1"/>
  </cols>
  <sheetData>
    <row r="1" spans="1:7" ht="15.6">
      <c r="A1" s="17" t="s">
        <v>128</v>
      </c>
      <c r="B1" s="17"/>
      <c r="C1" s="17"/>
      <c r="D1" s="17"/>
      <c r="E1" s="17"/>
      <c r="F1" s="17"/>
    </row>
    <row r="2" spans="1:7" ht="15.6">
      <c r="A2" s="24"/>
      <c r="B2" s="24" t="s">
        <v>122</v>
      </c>
      <c r="C2" s="24" t="s">
        <v>123</v>
      </c>
      <c r="D2" s="24" t="s">
        <v>124</v>
      </c>
      <c r="E2" s="24" t="s">
        <v>125</v>
      </c>
      <c r="F2" s="24" t="s">
        <v>126</v>
      </c>
      <c r="G2" s="24" t="s">
        <v>127</v>
      </c>
    </row>
    <row r="3" spans="1:7" ht="15.6">
      <c r="A3" s="24" t="s">
        <v>109</v>
      </c>
      <c r="B3" s="24">
        <v>22</v>
      </c>
      <c r="C3" s="24">
        <v>29</v>
      </c>
      <c r="D3" s="24">
        <v>42</v>
      </c>
      <c r="E3" s="24">
        <v>52</v>
      </c>
      <c r="F3" s="24">
        <v>60</v>
      </c>
      <c r="G3" s="24">
        <v>268.43</v>
      </c>
    </row>
    <row r="4" spans="1:7" ht="15.6">
      <c r="A4" s="24" t="s">
        <v>110</v>
      </c>
      <c r="B4" s="24">
        <v>22</v>
      </c>
      <c r="C4" s="24">
        <v>30</v>
      </c>
      <c r="D4" s="24">
        <v>42</v>
      </c>
      <c r="E4" s="24">
        <v>51</v>
      </c>
      <c r="F4" s="24">
        <v>65</v>
      </c>
      <c r="G4" s="24">
        <v>135.86000000000001</v>
      </c>
    </row>
    <row r="5" spans="1:7" ht="15.6">
      <c r="A5" s="24" t="s">
        <v>111</v>
      </c>
      <c r="B5" s="24">
        <v>25</v>
      </c>
      <c r="C5" s="24">
        <v>34</v>
      </c>
      <c r="D5" s="24">
        <v>46</v>
      </c>
      <c r="E5" s="24">
        <v>62</v>
      </c>
      <c r="F5" s="24">
        <v>80</v>
      </c>
      <c r="G5" s="24">
        <v>191</v>
      </c>
    </row>
    <row r="6" spans="1:7" ht="15.6">
      <c r="A6" s="24" t="s">
        <v>112</v>
      </c>
      <c r="B6" s="66">
        <v>18</v>
      </c>
      <c r="C6" s="70">
        <v>24</v>
      </c>
      <c r="D6" s="70">
        <v>44</v>
      </c>
      <c r="E6" s="70">
        <v>67</v>
      </c>
      <c r="F6" s="70">
        <v>105</v>
      </c>
      <c r="G6" s="70">
        <v>226.71</v>
      </c>
    </row>
    <row r="7" spans="1:7" ht="15.6">
      <c r="A7" s="24" t="s">
        <v>113</v>
      </c>
      <c r="B7" s="163">
        <v>18</v>
      </c>
      <c r="C7" s="129">
        <v>22</v>
      </c>
      <c r="D7" s="129">
        <v>26</v>
      </c>
      <c r="E7" s="129">
        <v>46</v>
      </c>
      <c r="F7" s="129">
        <v>93</v>
      </c>
      <c r="G7" s="129">
        <v>211.14</v>
      </c>
    </row>
  </sheetData>
  <phoneticPr fontId="7" type="noConversion"/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B5CA7-FDDB-499D-B2DF-568D47185960}">
  <dimension ref="A1:G7"/>
  <sheetViews>
    <sheetView workbookViewId="0">
      <selection activeCell="B16" sqref="B16"/>
    </sheetView>
  </sheetViews>
  <sheetFormatPr defaultRowHeight="14.45"/>
  <cols>
    <col min="1" max="1" width="36.5703125" customWidth="1"/>
    <col min="2" max="2" width="48.28515625" bestFit="1" customWidth="1"/>
    <col min="3" max="3" width="48.28515625" customWidth="1"/>
    <col min="4" max="4" width="48.28515625" bestFit="1" customWidth="1"/>
    <col min="5" max="5" width="48.28515625" customWidth="1"/>
    <col min="6" max="6" width="48.28515625" bestFit="1" customWidth="1"/>
    <col min="7" max="7" width="47.42578125" bestFit="1" customWidth="1"/>
  </cols>
  <sheetData>
    <row r="1" spans="1:7" ht="15.6">
      <c r="A1" s="17" t="s">
        <v>58</v>
      </c>
      <c r="B1" s="17"/>
      <c r="C1" s="17"/>
      <c r="D1" s="17"/>
      <c r="E1" s="17"/>
      <c r="F1" s="17"/>
    </row>
    <row r="2" spans="1:7" ht="15.6">
      <c r="A2" s="24"/>
      <c r="B2" s="24" t="s">
        <v>122</v>
      </c>
      <c r="C2" s="24" t="s">
        <v>129</v>
      </c>
      <c r="D2" s="24" t="s">
        <v>124</v>
      </c>
      <c r="E2" s="24" t="s">
        <v>125</v>
      </c>
      <c r="F2" s="24" t="s">
        <v>126</v>
      </c>
      <c r="G2" s="24" t="s">
        <v>130</v>
      </c>
    </row>
    <row r="3" spans="1:7" ht="15.6">
      <c r="A3" s="24" t="s">
        <v>109</v>
      </c>
      <c r="B3" s="24">
        <v>12</v>
      </c>
      <c r="C3" s="24">
        <v>15</v>
      </c>
      <c r="D3" s="24">
        <v>19</v>
      </c>
      <c r="E3" s="24">
        <v>28</v>
      </c>
      <c r="F3" s="24">
        <v>41</v>
      </c>
      <c r="G3" s="52">
        <v>207.43</v>
      </c>
    </row>
    <row r="4" spans="1:7" ht="15.6">
      <c r="A4" s="24" t="s">
        <v>110</v>
      </c>
      <c r="B4" s="24">
        <v>13</v>
      </c>
      <c r="C4" s="24">
        <v>16</v>
      </c>
      <c r="D4" s="24">
        <v>22</v>
      </c>
      <c r="E4" s="24">
        <v>29</v>
      </c>
      <c r="F4" s="24">
        <v>38</v>
      </c>
      <c r="G4" s="52">
        <v>157.13999999999999</v>
      </c>
    </row>
    <row r="5" spans="1:7" ht="15.6">
      <c r="A5" s="24" t="s">
        <v>111</v>
      </c>
      <c r="B5" s="24">
        <v>13</v>
      </c>
      <c r="C5" s="24">
        <v>17</v>
      </c>
      <c r="D5" s="24">
        <v>23</v>
      </c>
      <c r="E5" s="24">
        <v>31</v>
      </c>
      <c r="F5" s="24">
        <v>40</v>
      </c>
      <c r="G5" s="24">
        <v>206</v>
      </c>
    </row>
    <row r="6" spans="1:7" ht="15.6">
      <c r="A6" s="24" t="s">
        <v>112</v>
      </c>
      <c r="B6" s="66">
        <v>13</v>
      </c>
      <c r="C6" s="70">
        <v>19</v>
      </c>
      <c r="D6" s="70">
        <v>26</v>
      </c>
      <c r="E6" s="70">
        <v>37</v>
      </c>
      <c r="F6" s="70">
        <v>49</v>
      </c>
      <c r="G6" s="70">
        <v>270</v>
      </c>
    </row>
    <row r="7" spans="1:7" ht="15.6">
      <c r="A7" s="24" t="s">
        <v>113</v>
      </c>
      <c r="B7" s="163">
        <v>14</v>
      </c>
      <c r="C7" s="129">
        <v>20</v>
      </c>
      <c r="D7" s="129">
        <v>29</v>
      </c>
      <c r="E7" s="129">
        <v>38</v>
      </c>
      <c r="F7" s="129">
        <v>52</v>
      </c>
      <c r="G7" s="129">
        <v>194.14</v>
      </c>
    </row>
  </sheetData>
  <phoneticPr fontId="7" type="noConversion"/>
  <pageMargins left="0.7" right="0.7" top="0.75" bottom="0.75" header="0.3" footer="0.3"/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C22C4-29D5-4211-9524-7E982A8C3BED}">
  <dimension ref="A1:G7"/>
  <sheetViews>
    <sheetView zoomScaleNormal="100" workbookViewId="0">
      <selection activeCell="B30" sqref="B30"/>
    </sheetView>
  </sheetViews>
  <sheetFormatPr defaultRowHeight="14.45"/>
  <cols>
    <col min="2" max="2" width="48.28515625" bestFit="1" customWidth="1"/>
    <col min="3" max="3" width="48.28515625" customWidth="1"/>
    <col min="4" max="4" width="48.28515625" bestFit="1" customWidth="1"/>
    <col min="5" max="5" width="48.28515625" customWidth="1"/>
    <col min="6" max="6" width="48.28515625" bestFit="1" customWidth="1"/>
    <col min="7" max="7" width="49.7109375" bestFit="1" customWidth="1"/>
  </cols>
  <sheetData>
    <row r="1" spans="1:7" ht="15.6">
      <c r="A1" s="17" t="s">
        <v>131</v>
      </c>
      <c r="B1" s="17"/>
      <c r="C1" s="17"/>
      <c r="D1" s="17"/>
      <c r="E1" s="17"/>
      <c r="F1" s="17"/>
    </row>
    <row r="2" spans="1:7" ht="15.6">
      <c r="A2" s="24"/>
      <c r="B2" s="24" t="s">
        <v>122</v>
      </c>
      <c r="C2" s="24" t="s">
        <v>123</v>
      </c>
      <c r="D2" s="24" t="s">
        <v>124</v>
      </c>
      <c r="E2" s="24" t="s">
        <v>125</v>
      </c>
      <c r="F2" s="24" t="s">
        <v>126</v>
      </c>
      <c r="G2" s="24" t="s">
        <v>127</v>
      </c>
    </row>
    <row r="3" spans="1:7" ht="15.6">
      <c r="A3" s="24" t="s">
        <v>109</v>
      </c>
      <c r="B3" s="24">
        <v>39</v>
      </c>
      <c r="C3" s="24">
        <v>50</v>
      </c>
      <c r="D3" s="24">
        <v>63</v>
      </c>
      <c r="E3" s="24">
        <v>75</v>
      </c>
      <c r="F3" s="24">
        <v>85</v>
      </c>
      <c r="G3" s="52">
        <v>267.29000000000002</v>
      </c>
    </row>
    <row r="4" spans="1:7" ht="15.6">
      <c r="A4" s="24" t="s">
        <v>110</v>
      </c>
      <c r="B4" s="24">
        <v>46</v>
      </c>
      <c r="C4" s="24">
        <v>60</v>
      </c>
      <c r="D4" s="24">
        <v>78</v>
      </c>
      <c r="E4" s="24">
        <v>89</v>
      </c>
      <c r="F4" s="24">
        <v>108</v>
      </c>
      <c r="G4" s="52">
        <v>118</v>
      </c>
    </row>
    <row r="5" spans="1:7" ht="15.6">
      <c r="A5" s="24" t="s">
        <v>111</v>
      </c>
      <c r="B5" s="24">
        <v>39</v>
      </c>
      <c r="C5" s="24">
        <v>46</v>
      </c>
      <c r="D5" s="24">
        <v>62</v>
      </c>
      <c r="E5" s="24">
        <v>75</v>
      </c>
      <c r="F5" s="24">
        <v>106</v>
      </c>
      <c r="G5" s="52">
        <v>197.29</v>
      </c>
    </row>
    <row r="6" spans="1:7" ht="15.6">
      <c r="A6" s="24" t="s">
        <v>112</v>
      </c>
      <c r="B6" s="66">
        <v>43</v>
      </c>
      <c r="C6" s="70">
        <v>68</v>
      </c>
      <c r="D6" s="70">
        <v>87</v>
      </c>
      <c r="E6" s="70">
        <v>119</v>
      </c>
      <c r="F6" s="70">
        <v>184</v>
      </c>
      <c r="G6" s="129">
        <v>267.57</v>
      </c>
    </row>
    <row r="7" spans="1:7" ht="15.6">
      <c r="A7" s="24" t="s">
        <v>113</v>
      </c>
      <c r="B7" s="163">
        <v>24</v>
      </c>
      <c r="C7" s="129">
        <v>44</v>
      </c>
      <c r="D7" s="129">
        <v>80</v>
      </c>
      <c r="E7" s="129">
        <v>102</v>
      </c>
      <c r="F7" s="129">
        <v>134</v>
      </c>
      <c r="G7" s="129">
        <v>220.14</v>
      </c>
    </row>
  </sheetData>
  <phoneticPr fontId="7" type="noConversion"/>
  <pageMargins left="0.7" right="0.7" top="0.75" bottom="0.75" header="0.3" footer="0.3"/>
  <customProperties>
    <customPr name="EpmWorksheetKeyString_GU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1F692-19FE-482A-B3D4-FC85FD355A1D}">
  <dimension ref="A1:G7"/>
  <sheetViews>
    <sheetView workbookViewId="0">
      <selection activeCell="D16" sqref="D16"/>
    </sheetView>
  </sheetViews>
  <sheetFormatPr defaultRowHeight="14.45"/>
  <cols>
    <col min="2" max="2" width="48.28515625" bestFit="1" customWidth="1"/>
    <col min="3" max="3" width="48.28515625" customWidth="1"/>
    <col min="4" max="4" width="48.28515625" bestFit="1" customWidth="1"/>
    <col min="5" max="5" width="48.28515625" customWidth="1"/>
    <col min="6" max="6" width="48.28515625" bestFit="1" customWidth="1"/>
    <col min="7" max="7" width="47" bestFit="1" customWidth="1"/>
  </cols>
  <sheetData>
    <row r="1" spans="1:7" ht="15.6">
      <c r="A1" s="17" t="s">
        <v>60</v>
      </c>
      <c r="B1" s="17"/>
      <c r="C1" s="17"/>
      <c r="D1" s="17"/>
      <c r="E1" s="17"/>
      <c r="F1" s="17"/>
    </row>
    <row r="2" spans="1:7" ht="15.6">
      <c r="A2" s="24"/>
      <c r="B2" s="24" t="s">
        <v>122</v>
      </c>
      <c r="C2" s="24" t="s">
        <v>123</v>
      </c>
      <c r="D2" s="24" t="s">
        <v>124</v>
      </c>
      <c r="E2" s="24" t="s">
        <v>125</v>
      </c>
      <c r="F2" s="24" t="s">
        <v>126</v>
      </c>
      <c r="G2" s="24" t="s">
        <v>127</v>
      </c>
    </row>
    <row r="3" spans="1:7" ht="15.6">
      <c r="A3" s="24" t="s">
        <v>109</v>
      </c>
      <c r="B3" s="24">
        <v>52</v>
      </c>
      <c r="C3" s="24">
        <v>64</v>
      </c>
      <c r="D3" s="24">
        <v>78</v>
      </c>
      <c r="E3" s="24">
        <v>87</v>
      </c>
      <c r="F3" s="24">
        <v>98</v>
      </c>
      <c r="G3" s="52">
        <v>476.14</v>
      </c>
    </row>
    <row r="4" spans="1:7" ht="15.6">
      <c r="A4" s="24" t="s">
        <v>110</v>
      </c>
      <c r="B4" s="24">
        <v>44</v>
      </c>
      <c r="C4" s="24">
        <v>69</v>
      </c>
      <c r="D4" s="24">
        <v>88</v>
      </c>
      <c r="E4" s="24">
        <v>101</v>
      </c>
      <c r="F4" s="24">
        <v>126</v>
      </c>
      <c r="G4" s="52">
        <v>171.86</v>
      </c>
    </row>
    <row r="5" spans="1:7" ht="15.6">
      <c r="A5" s="24" t="s">
        <v>111</v>
      </c>
      <c r="B5" s="24">
        <v>44</v>
      </c>
      <c r="C5" s="24">
        <v>64</v>
      </c>
      <c r="D5" s="24">
        <v>91</v>
      </c>
      <c r="E5" s="24">
        <v>118</v>
      </c>
      <c r="F5" s="24">
        <v>137</v>
      </c>
      <c r="G5" s="52">
        <v>195.86</v>
      </c>
    </row>
    <row r="6" spans="1:7" ht="15.6">
      <c r="A6" s="24" t="s">
        <v>112</v>
      </c>
      <c r="B6" s="66">
        <v>44</v>
      </c>
      <c r="C6" s="70">
        <v>67</v>
      </c>
      <c r="D6" s="70">
        <v>82</v>
      </c>
      <c r="E6" s="70">
        <v>129</v>
      </c>
      <c r="F6" s="70">
        <v>224</v>
      </c>
      <c r="G6" s="129">
        <v>254.29</v>
      </c>
    </row>
    <row r="7" spans="1:7" ht="15.6">
      <c r="A7" s="24" t="s">
        <v>113</v>
      </c>
      <c r="B7" s="163">
        <v>24</v>
      </c>
      <c r="C7" s="129">
        <v>44</v>
      </c>
      <c r="D7" s="129">
        <v>80</v>
      </c>
      <c r="E7" s="129">
        <v>102</v>
      </c>
      <c r="F7" s="129">
        <v>134</v>
      </c>
      <c r="G7" s="129">
        <v>220.14</v>
      </c>
    </row>
  </sheetData>
  <phoneticPr fontId="7" type="noConversion"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a4cad7d-cde0-4c4b-9900-a6ca365b2969">
      <UserInfo>
        <DisplayName>Atwell, Rachel</DisplayName>
        <AccountId>16</AccountId>
        <AccountType/>
      </UserInfo>
      <UserInfo>
        <DisplayName>Scribbins, Matthew</DisplayName>
        <AccountId>113</AccountId>
        <AccountType/>
      </UserInfo>
      <UserInfo>
        <DisplayName>Bliss, Simon</DisplayName>
        <AccountId>218</AccountId>
        <AccountType/>
      </UserInfo>
      <UserInfo>
        <DisplayName>Adams, Amy</DisplayName>
        <AccountId>265</AccountId>
        <AccountType/>
      </UserInfo>
      <UserInfo>
        <DisplayName>Nolan, David</DisplayName>
        <AccountId>170</AccountId>
        <AccountType/>
      </UserInfo>
      <UserInfo>
        <DisplayName>Knell, Philip</DisplayName>
        <AccountId>266</AccountId>
        <AccountType/>
      </UserInfo>
      <UserInfo>
        <DisplayName>Grieve, Florence</DisplayName>
        <AccountId>298</AccountId>
        <AccountType/>
      </UserInfo>
      <UserInfo>
        <DisplayName>Varney, Kate</DisplayName>
        <AccountId>408</AccountId>
        <AccountType/>
      </UserInfo>
      <UserInfo>
        <DisplayName>McCarthy, Brenda</DisplayName>
        <AccountId>380</AccountId>
        <AccountType/>
      </UserInfo>
      <UserInfo>
        <DisplayName>Howe, Stephen</DisplayName>
        <AccountId>314</AccountId>
        <AccountType/>
      </UserInfo>
      <UserInfo>
        <DisplayName>Millard, Joanne</DisplayName>
        <AccountId>65</AccountId>
        <AccountType/>
      </UserInfo>
      <UserInfo>
        <DisplayName>Statistics</DisplayName>
        <AccountId>446</AccountId>
        <AccountType/>
      </UserInfo>
    </SharedWithUsers>
    <TaxCatchAll xmlns="9a4cad7d-cde0-4c4b-9900-a6ca365b2969" xsi:nil="true"/>
    <lcf76f155ced4ddcb4097134ff3c332f xmlns="171a6d4e-846b-4045-8024-24f3590889e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54CDEF871A647AC44520C841F1B03" ma:contentTypeVersion="17" ma:contentTypeDescription="Create a new document." ma:contentTypeScope="" ma:versionID="39aec966e75e62c9ca2ae29688f8087a">
  <xsd:schema xmlns:xsd="http://www.w3.org/2001/XMLSchema" xmlns:xs="http://www.w3.org/2001/XMLSchema" xmlns:p="http://schemas.microsoft.com/office/2006/metadata/properties" xmlns:ns2="171a6d4e-846b-4045-8024-24f3590889ec" xmlns:ns3="9a4cad7d-cde0-4c4b-9900-a6ca365b2969" targetNamespace="http://schemas.microsoft.com/office/2006/metadata/properties" ma:root="true" ma:fieldsID="e1224b04326eebc07f02b8a816e2ea76" ns2:_="" ns3:_="">
    <xsd:import namespace="171a6d4e-846b-4045-8024-24f3590889ec"/>
    <xsd:import namespace="9a4cad7d-cde0-4c4b-9900-a6ca365b29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a6d4e-846b-4045-8024-24f3590889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af8cfed-64c2-475b-a96a-20ffe17e85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cad7d-cde0-4c4b-9900-a6ca365b296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ad13586-9827-4397-93fb-be52785e7329}" ma:internalName="TaxCatchAll" ma:showField="CatchAllData" ma:web="9a4cad7d-cde0-4c4b-9900-a6ca365b29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C6491C-22B7-47C9-860F-7247568611F6}"/>
</file>

<file path=customXml/itemProps2.xml><?xml version="1.0" encoding="utf-8"?>
<ds:datastoreItem xmlns:ds="http://schemas.openxmlformats.org/officeDocument/2006/customXml" ds:itemID="{9672CD3F-1FDD-401A-B7D5-13E53DA3D886}"/>
</file>

<file path=customXml/itemProps3.xml><?xml version="1.0" encoding="utf-8"?>
<ds:datastoreItem xmlns:ds="http://schemas.openxmlformats.org/officeDocument/2006/customXml" ds:itemID="{AF6BB570-C9A2-4682-808F-094738DC41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Millard, Joanne</dc:creator>
  <cp:keywords/>
  <dc:description/>
  <cp:lastModifiedBy>Grieve, Florence</cp:lastModifiedBy>
  <cp:revision/>
  <dcterms:created xsi:type="dcterms:W3CDTF">2021-01-26T13:42:09Z</dcterms:created>
  <dcterms:modified xsi:type="dcterms:W3CDTF">2024-07-19T13:08:11Z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0x0101002AA54CDEF871A647AC44520C841F1B03</vt:lpwstr>
  </property>
  <property fmtid="{D5CDD505-2E9C-101B-9397-08002B2CF9AE}" pid="3" name="MediaServiceImageTags">
    <vt:lpwstr/>
  </property>
</Properties>
</file>